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Elizabeth\Documents\Genes\"/>
    </mc:Choice>
  </mc:AlternateContent>
  <xr:revisionPtr revIDLastSave="0" documentId="13_ncr:1_{90D81B48-AF11-4E39-B964-05F5DEA610E9}" xr6:coauthVersionLast="31" xr6:coauthVersionMax="31" xr10:uidLastSave="{00000000-0000-0000-0000-000000000000}"/>
  <bookViews>
    <workbookView xWindow="0" yWindow="0" windowWidth="20490" windowHeight="7230" activeTab="1" xr2:uid="{10C40B49-6154-4245-AD46-80E39C341D73}"/>
  </bookViews>
  <sheets>
    <sheet name="Sheet1" sheetId="1" r:id="rId1"/>
    <sheet name="grik3" sheetId="2" r:id="rId2"/>
    <sheet name="tprm8" sheetId="4" r:id="rId3"/>
    <sheet name="COMT" sheetId="5" r:id="rId4"/>
    <sheet name="CHRNE" sheetId="6" r:id="rId5"/>
    <sheet name="Sheet3" sheetId="3" r:id="rId6"/>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10" i="6" l="1"/>
  <c r="C407" i="6"/>
  <c r="C403" i="6"/>
  <c r="C397" i="6"/>
  <c r="B393" i="6"/>
  <c r="C393" i="6" s="1"/>
  <c r="C386" i="6"/>
  <c r="C382" i="6"/>
  <c r="C376" i="6"/>
  <c r="C372" i="6"/>
  <c r="C366" i="6"/>
  <c r="C362" i="6"/>
  <c r="C356" i="6"/>
  <c r="C352" i="6"/>
  <c r="C346" i="6"/>
  <c r="C342" i="6"/>
  <c r="C336" i="6"/>
  <c r="B332" i="6"/>
  <c r="C332" i="6" s="1"/>
  <c r="C326" i="6"/>
  <c r="C322" i="6"/>
  <c r="C315" i="6"/>
  <c r="C311" i="6"/>
  <c r="C305" i="6"/>
  <c r="C301" i="6"/>
  <c r="B297" i="6"/>
  <c r="C297" i="6" s="1"/>
  <c r="C295" i="6"/>
  <c r="C291" i="6"/>
  <c r="C290" i="6"/>
  <c r="C289" i="6"/>
  <c r="C285" i="6"/>
  <c r="C277" i="6"/>
  <c r="B277" i="6"/>
  <c r="C281" i="6" s="1"/>
  <c r="C276" i="6"/>
  <c r="C275" i="6"/>
  <c r="C271" i="6"/>
  <c r="C267" i="6"/>
  <c r="C263" i="6"/>
  <c r="B263" i="6"/>
  <c r="C262" i="6"/>
  <c r="C261" i="6"/>
  <c r="C257" i="6"/>
  <c r="C249" i="6"/>
  <c r="B249" i="6"/>
  <c r="C253" i="6" s="1"/>
  <c r="C248" i="6"/>
  <c r="C247" i="6"/>
  <c r="C243" i="6"/>
  <c r="C239" i="6"/>
  <c r="C235" i="6"/>
  <c r="B235" i="6"/>
  <c r="C234" i="6"/>
  <c r="C233" i="6"/>
  <c r="C229" i="6"/>
  <c r="B224" i="6"/>
  <c r="C225" i="6" s="1"/>
  <c r="C221" i="6"/>
  <c r="C220" i="6"/>
  <c r="C219" i="6"/>
  <c r="C218" i="6"/>
  <c r="C217" i="6"/>
  <c r="C213" i="6"/>
  <c r="C205" i="6"/>
  <c r="B205" i="6"/>
  <c r="C209" i="6" s="1"/>
  <c r="C204" i="6"/>
  <c r="C203" i="6"/>
  <c r="C199" i="6"/>
  <c r="C195" i="6"/>
  <c r="C191" i="6"/>
  <c r="B191" i="6"/>
  <c r="C190" i="6"/>
  <c r="C189" i="6"/>
  <c r="C185" i="6"/>
  <c r="B180" i="6"/>
  <c r="C181" i="6" s="1"/>
  <c r="C177" i="6"/>
  <c r="C176" i="6"/>
  <c r="C175" i="6"/>
  <c r="C174" i="6"/>
  <c r="C170" i="6"/>
  <c r="C166" i="6"/>
  <c r="C162" i="6"/>
  <c r="B162" i="6"/>
  <c r="C161" i="6"/>
  <c r="C160" i="6"/>
  <c r="C156" i="6"/>
  <c r="C148" i="6"/>
  <c r="B148" i="6"/>
  <c r="C152" i="6" s="1"/>
  <c r="C147" i="6"/>
  <c r="C146" i="6"/>
  <c r="C142" i="6"/>
  <c r="C138" i="6"/>
  <c r="B137" i="6"/>
  <c r="C134" i="6"/>
  <c r="C132" i="6"/>
  <c r="C131" i="6"/>
  <c r="C127" i="6"/>
  <c r="C123" i="6"/>
  <c r="C119" i="6"/>
  <c r="B119" i="6"/>
  <c r="C118" i="6"/>
  <c r="C117" i="6"/>
  <c r="C113" i="6"/>
  <c r="C105" i="6"/>
  <c r="B105" i="6"/>
  <c r="C109" i="6" s="1"/>
  <c r="C104" i="6"/>
  <c r="C103" i="6"/>
  <c r="C99" i="6"/>
  <c r="B94" i="6"/>
  <c r="C95" i="6" s="1"/>
  <c r="C91" i="6"/>
  <c r="C89" i="6"/>
  <c r="C88" i="6"/>
  <c r="C84" i="6"/>
  <c r="C76" i="6"/>
  <c r="B76" i="6"/>
  <c r="C80" i="6" s="1"/>
  <c r="C75" i="6"/>
  <c r="C74" i="6"/>
  <c r="C70" i="6"/>
  <c r="C66" i="6"/>
  <c r="C62" i="6"/>
  <c r="B62" i="6"/>
  <c r="C61" i="6"/>
  <c r="C60" i="6"/>
  <c r="C56" i="6"/>
  <c r="B51" i="6"/>
  <c r="C52" i="6" s="1"/>
  <c r="C48" i="6"/>
  <c r="C45" i="6"/>
  <c r="C43" i="6"/>
  <c r="C41" i="6"/>
  <c r="C40" i="6"/>
  <c r="C39" i="6"/>
  <c r="B38" i="6"/>
  <c r="C37" i="6"/>
  <c r="C35" i="6"/>
  <c r="C34" i="6"/>
  <c r="C33" i="6"/>
  <c r="B32" i="6"/>
  <c r="C31" i="6" s="1"/>
  <c r="C29" i="6"/>
  <c r="C28" i="6"/>
  <c r="C133" i="6" s="1"/>
  <c r="C27" i="6"/>
  <c r="B25" i="6"/>
  <c r="C25" i="6" s="1"/>
  <c r="C23" i="6"/>
  <c r="C22" i="6"/>
  <c r="C90" i="6" s="1"/>
  <c r="C21" i="6"/>
  <c r="C19" i="6"/>
  <c r="C17" i="6"/>
  <c r="C16" i="6"/>
  <c r="C47" i="6" s="1"/>
  <c r="C15" i="6"/>
  <c r="C13" i="6"/>
  <c r="C11" i="6"/>
  <c r="C9" i="6"/>
  <c r="C6" i="6"/>
  <c r="C4" i="6"/>
  <c r="C2" i="6"/>
  <c r="B178" i="2"/>
  <c r="B164" i="2"/>
  <c r="C168" i="2" s="1"/>
  <c r="B150" i="2"/>
  <c r="C154" i="2" s="1"/>
  <c r="B107" i="2"/>
  <c r="B64" i="2"/>
  <c r="C58" i="2"/>
  <c r="C54" i="2"/>
  <c r="C72" i="2"/>
  <c r="C68" i="2"/>
  <c r="C101" i="2"/>
  <c r="C97" i="2"/>
  <c r="C115" i="2"/>
  <c r="C111" i="2"/>
  <c r="C144" i="2"/>
  <c r="C140" i="2"/>
  <c r="C158" i="2"/>
  <c r="C186" i="2"/>
  <c r="C182" i="2"/>
  <c r="C172" i="2"/>
  <c r="C70" i="4"/>
  <c r="C66" i="4"/>
  <c r="C84" i="4"/>
  <c r="C80" i="4"/>
  <c r="C113" i="4"/>
  <c r="C109" i="4"/>
  <c r="C127" i="4"/>
  <c r="C123" i="4"/>
  <c r="C156" i="4"/>
  <c r="C152" i="4"/>
  <c r="C170" i="4"/>
  <c r="C166" i="4"/>
  <c r="C199" i="4"/>
  <c r="C195" i="4"/>
  <c r="C213" i="4"/>
  <c r="C209" i="4"/>
  <c r="C243" i="4"/>
  <c r="C239" i="4"/>
  <c r="C257" i="4"/>
  <c r="C253" i="4"/>
  <c r="C271" i="4"/>
  <c r="C267" i="4"/>
  <c r="C285" i="4"/>
  <c r="C281" i="4"/>
  <c r="C130" i="2"/>
  <c r="C126" i="2"/>
  <c r="C87" i="2"/>
  <c r="C83" i="2"/>
  <c r="C44" i="2"/>
  <c r="C40" i="2"/>
  <c r="C229" i="4"/>
  <c r="C225" i="4"/>
  <c r="C185" i="4"/>
  <c r="C181" i="4"/>
  <c r="C142" i="4"/>
  <c r="C138" i="4"/>
  <c r="C99" i="4"/>
  <c r="C95" i="4"/>
  <c r="C56" i="4"/>
  <c r="C52" i="4"/>
  <c r="C229" i="5"/>
  <c r="C225" i="5"/>
  <c r="C185" i="5"/>
  <c r="C181" i="5"/>
  <c r="C285" i="5"/>
  <c r="C281" i="5"/>
  <c r="C271" i="5"/>
  <c r="C267" i="5"/>
  <c r="C257" i="5"/>
  <c r="C253" i="5"/>
  <c r="C243" i="5"/>
  <c r="C239" i="5"/>
  <c r="C213" i="5"/>
  <c r="C209" i="5"/>
  <c r="C199" i="5"/>
  <c r="C195" i="5"/>
  <c r="C170" i="5"/>
  <c r="C166" i="5"/>
  <c r="C156" i="5"/>
  <c r="C152" i="5"/>
  <c r="C142" i="5"/>
  <c r="C52" i="5"/>
  <c r="B332" i="5"/>
  <c r="C40" i="5"/>
  <c r="C34" i="5"/>
  <c r="C28" i="5"/>
  <c r="C22" i="5"/>
  <c r="C16" i="5"/>
  <c r="C220" i="5"/>
  <c r="C176" i="5"/>
  <c r="C133" i="5"/>
  <c r="C90" i="5"/>
  <c r="C47" i="5"/>
  <c r="B25" i="5"/>
  <c r="C15" i="2"/>
  <c r="C410" i="5"/>
  <c r="C407" i="5"/>
  <c r="C403" i="5"/>
  <c r="C397" i="5"/>
  <c r="B393" i="5"/>
  <c r="C393" i="5" s="1"/>
  <c r="C386" i="5"/>
  <c r="C382" i="5"/>
  <c r="C376" i="5"/>
  <c r="C372" i="5"/>
  <c r="C366" i="5"/>
  <c r="C362" i="5"/>
  <c r="C356" i="5"/>
  <c r="C352" i="5"/>
  <c r="C346" i="5"/>
  <c r="C342" i="5"/>
  <c r="C336" i="5"/>
  <c r="C332" i="5"/>
  <c r="C326" i="5"/>
  <c r="C322" i="5"/>
  <c r="C315" i="5"/>
  <c r="C311" i="5"/>
  <c r="C305" i="5"/>
  <c r="C301" i="5"/>
  <c r="B297" i="5"/>
  <c r="C297" i="5" s="1"/>
  <c r="C295" i="5"/>
  <c r="C291" i="5"/>
  <c r="C290" i="5"/>
  <c r="C289" i="5"/>
  <c r="C277" i="5"/>
  <c r="B277" i="5"/>
  <c r="C276" i="5"/>
  <c r="C275" i="5"/>
  <c r="C263" i="5"/>
  <c r="B263" i="5"/>
  <c r="C262" i="5"/>
  <c r="C261" i="5"/>
  <c r="C249" i="5"/>
  <c r="B249" i="5"/>
  <c r="C248" i="5"/>
  <c r="C247" i="5"/>
  <c r="C235" i="5"/>
  <c r="B235" i="5"/>
  <c r="C234" i="5"/>
  <c r="C233" i="5"/>
  <c r="B224" i="5"/>
  <c r="C221" i="5"/>
  <c r="C219" i="5"/>
  <c r="C218" i="5"/>
  <c r="C217" i="5"/>
  <c r="C205" i="5"/>
  <c r="B205" i="5"/>
  <c r="C204" i="5"/>
  <c r="C203" i="5"/>
  <c r="C191" i="5"/>
  <c r="B191" i="5"/>
  <c r="C190" i="5"/>
  <c r="C189" i="5"/>
  <c r="B180" i="5"/>
  <c r="C177" i="5"/>
  <c r="C175" i="5"/>
  <c r="C174" i="5"/>
  <c r="C162" i="5"/>
  <c r="B162" i="5"/>
  <c r="C161" i="5"/>
  <c r="C160" i="5"/>
  <c r="C148" i="5"/>
  <c r="B148" i="5"/>
  <c r="C147" i="5"/>
  <c r="C146" i="5"/>
  <c r="B137" i="5"/>
  <c r="C138" i="5" s="1"/>
  <c r="C134" i="5"/>
  <c r="C132" i="5"/>
  <c r="C131" i="5"/>
  <c r="C127" i="5"/>
  <c r="C119" i="5"/>
  <c r="B119" i="5"/>
  <c r="C123" i="5" s="1"/>
  <c r="C118" i="5"/>
  <c r="C117" i="5"/>
  <c r="C113" i="5"/>
  <c r="C105" i="5"/>
  <c r="B105" i="5"/>
  <c r="C109" i="5" s="1"/>
  <c r="C104" i="5"/>
  <c r="C103" i="5"/>
  <c r="C99" i="5"/>
  <c r="B94" i="5"/>
  <c r="C95" i="5" s="1"/>
  <c r="C91" i="5"/>
  <c r="C89" i="5"/>
  <c r="C88" i="5"/>
  <c r="C80" i="5"/>
  <c r="C84" i="5"/>
  <c r="C76" i="5"/>
  <c r="B76" i="5"/>
  <c r="C75" i="5"/>
  <c r="C74" i="5"/>
  <c r="C70" i="5"/>
  <c r="C62" i="5"/>
  <c r="B62" i="5"/>
  <c r="C66" i="5" s="1"/>
  <c r="C61" i="5"/>
  <c r="C60" i="5"/>
  <c r="C56" i="5"/>
  <c r="B51" i="5"/>
  <c r="C48" i="5"/>
  <c r="C45" i="5"/>
  <c r="C43" i="5"/>
  <c r="C41" i="5"/>
  <c r="C39" i="5"/>
  <c r="B38" i="5"/>
  <c r="C37" i="5"/>
  <c r="C35" i="5"/>
  <c r="C33" i="5"/>
  <c r="B32" i="5"/>
  <c r="C31" i="5"/>
  <c r="C29" i="5"/>
  <c r="C27" i="5"/>
  <c r="C25" i="5"/>
  <c r="C23" i="5"/>
  <c r="C21" i="5"/>
  <c r="C19" i="5"/>
  <c r="C17" i="5"/>
  <c r="C15" i="5"/>
  <c r="C13" i="5"/>
  <c r="C11" i="5"/>
  <c r="C9" i="5"/>
  <c r="C6" i="5"/>
  <c r="C4" i="5"/>
  <c r="C2" i="5"/>
  <c r="B393" i="4"/>
  <c r="C15" i="4"/>
  <c r="C407" i="4"/>
  <c r="C403" i="4"/>
  <c r="C397" i="4"/>
  <c r="C393" i="4"/>
  <c r="C210" i="2"/>
  <c r="C410" i="4"/>
  <c r="C386" i="4"/>
  <c r="C382" i="4"/>
  <c r="C376" i="4"/>
  <c r="C372" i="4"/>
  <c r="C366" i="4"/>
  <c r="C362" i="4"/>
  <c r="C356" i="4"/>
  <c r="C352" i="4"/>
  <c r="B342" i="4"/>
  <c r="C342" i="4" s="1"/>
  <c r="C346" i="4"/>
  <c r="C336" i="4"/>
  <c r="C332" i="4"/>
  <c r="B322" i="4"/>
  <c r="C322" i="4" s="1"/>
  <c r="B301" i="4"/>
  <c r="C301" i="4" s="1"/>
  <c r="C326" i="4"/>
  <c r="C315" i="4"/>
  <c r="C311" i="4"/>
  <c r="C6" i="4"/>
  <c r="B297" i="4"/>
  <c r="C297" i="4" s="1"/>
  <c r="B77" i="4"/>
  <c r="B249" i="4"/>
  <c r="B235" i="4"/>
  <c r="B224" i="4"/>
  <c r="B205" i="4"/>
  <c r="B191" i="4"/>
  <c r="B180" i="4"/>
  <c r="B162" i="4"/>
  <c r="B76" i="4"/>
  <c r="B119" i="4"/>
  <c r="B105" i="4"/>
  <c r="B94" i="4"/>
  <c r="B62" i="4"/>
  <c r="B51" i="4"/>
  <c r="C249" i="4"/>
  <c r="C235" i="4"/>
  <c r="C221" i="4"/>
  <c r="C205" i="4"/>
  <c r="C191" i="4"/>
  <c r="C177" i="4"/>
  <c r="C162" i="4"/>
  <c r="C148" i="4"/>
  <c r="B148" i="4"/>
  <c r="C134" i="4"/>
  <c r="B137" i="4"/>
  <c r="C119" i="4"/>
  <c r="C105" i="4"/>
  <c r="C91" i="4"/>
  <c r="C76" i="4"/>
  <c r="C48" i="4"/>
  <c r="C62" i="4"/>
  <c r="C89" i="4"/>
  <c r="C88" i="4"/>
  <c r="C75" i="4"/>
  <c r="C74" i="4"/>
  <c r="C61" i="4"/>
  <c r="C60" i="4"/>
  <c r="C132" i="4"/>
  <c r="C131" i="4"/>
  <c r="C118" i="4"/>
  <c r="C117" i="4"/>
  <c r="C104" i="4"/>
  <c r="C103" i="4"/>
  <c r="C175" i="4"/>
  <c r="C174" i="4"/>
  <c r="C161" i="4"/>
  <c r="C160" i="4"/>
  <c r="C147" i="4"/>
  <c r="C146" i="4"/>
  <c r="C19" i="4"/>
  <c r="C39" i="4"/>
  <c r="B38" i="4"/>
  <c r="C37" i="4" s="1"/>
  <c r="C35" i="4"/>
  <c r="C33" i="4"/>
  <c r="B32" i="4"/>
  <c r="C31" i="4" s="1"/>
  <c r="C29" i="4"/>
  <c r="C305" i="4"/>
  <c r="C295" i="4"/>
  <c r="C291" i="4"/>
  <c r="C290" i="4"/>
  <c r="C289" i="4"/>
  <c r="C277" i="4"/>
  <c r="B277" i="4"/>
  <c r="C276" i="4"/>
  <c r="C275" i="4"/>
  <c r="C263" i="4"/>
  <c r="B263" i="4"/>
  <c r="C262" i="4"/>
  <c r="C261" i="4"/>
  <c r="C248" i="4"/>
  <c r="C247" i="4"/>
  <c r="C234" i="4"/>
  <c r="C233" i="4"/>
  <c r="C219" i="4"/>
  <c r="C218" i="4"/>
  <c r="C217" i="4"/>
  <c r="C204" i="4"/>
  <c r="C203" i="4"/>
  <c r="C190" i="4"/>
  <c r="C189" i="4"/>
  <c r="C45" i="4"/>
  <c r="C43" i="4"/>
  <c r="C41" i="4"/>
  <c r="C27" i="4"/>
  <c r="C25" i="4"/>
  <c r="C23" i="4"/>
  <c r="C21" i="4"/>
  <c r="C17" i="4"/>
  <c r="C13" i="4"/>
  <c r="C11" i="4"/>
  <c r="C9" i="4"/>
  <c r="C4" i="4"/>
  <c r="C2" i="4"/>
  <c r="C17" i="2"/>
  <c r="C34" i="2"/>
  <c r="C30" i="2"/>
  <c r="C27" i="2"/>
  <c r="C23" i="2"/>
  <c r="C21" i="2"/>
  <c r="C19" i="2"/>
  <c r="C13" i="2"/>
  <c r="B137" i="2"/>
  <c r="B94" i="2"/>
  <c r="B108" i="2"/>
  <c r="B151" i="2"/>
  <c r="C202" i="2"/>
  <c r="I11" i="1"/>
  <c r="J10" i="1" s="1"/>
  <c r="G11" i="1"/>
  <c r="H9" i="1" s="1"/>
  <c r="B136" i="2"/>
  <c r="B125" i="2"/>
  <c r="B93" i="2"/>
  <c r="B82" i="2"/>
  <c r="B33" i="2"/>
  <c r="C32" i="2" s="1"/>
  <c r="B25" i="2"/>
  <c r="C25" i="2" s="1"/>
  <c r="C120" i="2"/>
  <c r="C119" i="2"/>
  <c r="C107" i="2"/>
  <c r="C106" i="2"/>
  <c r="C105" i="2"/>
  <c r="C93" i="2"/>
  <c r="C92" i="2"/>
  <c r="C91" i="2"/>
  <c r="C79" i="2"/>
  <c r="C163" i="2"/>
  <c r="C162" i="2"/>
  <c r="C150" i="2"/>
  <c r="C149" i="2"/>
  <c r="C148" i="2"/>
  <c r="C136" i="2"/>
  <c r="C135" i="2"/>
  <c r="C134" i="2"/>
  <c r="C122" i="2"/>
  <c r="C2" i="2"/>
  <c r="C196" i="2"/>
  <c r="C208" i="2"/>
  <c r="C206" i="2"/>
  <c r="C200" i="2"/>
  <c r="C198" i="2"/>
  <c r="C194" i="2"/>
  <c r="C192" i="2"/>
  <c r="C178" i="2"/>
  <c r="C191" i="2"/>
  <c r="C190" i="2"/>
  <c r="B179" i="2"/>
  <c r="B165" i="2"/>
  <c r="C164" i="2"/>
  <c r="C177" i="2"/>
  <c r="C176" i="2"/>
  <c r="B65" i="2"/>
  <c r="B50" i="2"/>
  <c r="B39" i="2"/>
  <c r="C64" i="2"/>
  <c r="C50" i="2"/>
  <c r="C36" i="2"/>
  <c r="C77" i="2"/>
  <c r="C76" i="2"/>
  <c r="C63" i="2"/>
  <c r="C62" i="2"/>
  <c r="C49" i="2"/>
  <c r="C48" i="2"/>
  <c r="C11" i="2"/>
  <c r="C9" i="2"/>
  <c r="C6" i="2"/>
  <c r="C4" i="2"/>
  <c r="D2" i="1"/>
  <c r="J8" i="1" l="1"/>
  <c r="J9" i="1"/>
  <c r="H10" i="1"/>
  <c r="H8" i="1"/>
  <c r="D15" i="1"/>
  <c r="E15" i="1"/>
  <c r="D16" i="1"/>
  <c r="E16" i="1"/>
  <c r="D17" i="1"/>
  <c r="E17" i="1"/>
  <c r="D18" i="1"/>
  <c r="E18" i="1"/>
  <c r="D19" i="1"/>
  <c r="E19" i="1"/>
  <c r="D20" i="1"/>
  <c r="E20" i="1"/>
  <c r="D21" i="1"/>
  <c r="E21" i="1"/>
  <c r="D22" i="1"/>
  <c r="E22" i="1"/>
  <c r="D23" i="1"/>
  <c r="E23" i="1"/>
  <c r="D24" i="1"/>
  <c r="E24" i="1"/>
  <c r="D25" i="1"/>
  <c r="E25" i="1"/>
  <c r="C12" i="1"/>
  <c r="D4" i="1" l="1"/>
  <c r="E4" i="1"/>
  <c r="D5" i="1"/>
  <c r="E5" i="1"/>
  <c r="D6" i="1"/>
  <c r="E6" i="1" s="1"/>
  <c r="D7" i="1"/>
  <c r="E7" i="1" s="1"/>
  <c r="D8" i="1"/>
  <c r="E8" i="1" s="1"/>
  <c r="D9" i="1"/>
  <c r="E9" i="1"/>
  <c r="D10" i="1"/>
  <c r="E10" i="1"/>
  <c r="D11" i="1"/>
  <c r="E11" i="1" s="1"/>
  <c r="D12" i="1"/>
  <c r="E12" i="1" s="1"/>
  <c r="D13" i="1"/>
  <c r="E13" i="1" s="1"/>
  <c r="D14" i="1"/>
  <c r="E14" i="1" s="1"/>
  <c r="D3" i="1"/>
  <c r="E3" i="1" s="1"/>
  <c r="E2" i="1"/>
</calcChain>
</file>

<file path=xl/sharedStrings.xml><?xml version="1.0" encoding="utf-8"?>
<sst xmlns="http://schemas.openxmlformats.org/spreadsheetml/2006/main" count="1160" uniqueCount="260">
  <si>
    <t>Minor</t>
  </si>
  <si>
    <t>Het</t>
  </si>
  <si>
    <t>MM</t>
  </si>
  <si>
    <t>mm</t>
  </si>
  <si>
    <t>Gene</t>
  </si>
  <si>
    <t>Grik3 Ser310Ala</t>
  </si>
  <si>
    <t>COMT_G158A</t>
  </si>
  <si>
    <t>COMT_C62T</t>
  </si>
  <si>
    <t>SLC6A4_C463T</t>
  </si>
  <si>
    <t>SLC6A4_5-HTTLPR</t>
  </si>
  <si>
    <t>chrne_G1074A</t>
  </si>
  <si>
    <t>chrne_t10927c</t>
  </si>
  <si>
    <t>trpm8_G3264+630A</t>
  </si>
  <si>
    <t>trpm8_G3264+2567A</t>
  </si>
  <si>
    <t>trpm8_G750C</t>
  </si>
  <si>
    <t>trpm8_C-990T</t>
  </si>
  <si>
    <t>brain and nervous system.</t>
  </si>
  <si>
    <t xml:space="preserve"> </t>
  </si>
  <si>
    <t>Type</t>
  </si>
  <si>
    <t>Value</t>
  </si>
  <si>
    <t>Paragraph</t>
  </si>
  <si>
    <t>Area</t>
  </si>
  <si>
    <t>Intro</t>
  </si>
  <si>
    <t>Chromosome</t>
  </si>
  <si>
    <t>The GRIK3 gene creates a protein that helps form receptors for the transmitter [glutamate.](https://www.nimh.nih.gov/health/educational-resources/brain-basics/brain-basics.shtml)  Problems creating or absorbing glutamate are linked to [schizophrenia, depression, and memory problems.](https://www.nimh.nih.gov/health/educational-resources/brain-basics/brain-basics.shtml)  Sustained exposure to excess glutamate in CFS patients causes sickness, neurotoxicity, stress, and peripheral nervous sensitivity.  Currently, GRIK3 variants are linked to recurrent [major](https://www.ncbi.nlm.nih.gov/pubmed/16958029) [depressive disorder](https://www.ncbi.nlm.nih.gov/pubmed/19221446/), [developmental delays](https://www.ncbi.nlm.nih.gov/pubmed/24449200/), and a [30% increase](https://www.ncbi.nlm.nih.gov/pubmed/25054019?dopt=Abstract) in the [risk](https://www.ncbi.nlm.nih.gov/pubmed/11986986) for [schizophrenia.](https://www.ncbi.nlm.nih.gov/pubmed/19921975/)</t>
  </si>
  <si>
    <t>Item</t>
  </si>
  <si>
    <t>protein</t>
  </si>
  <si>
    <t>Tissue</t>
  </si>
  <si>
    <t xml:space="preserve">brain  </t>
  </si>
  <si>
    <t>Interval</t>
  </si>
  <si>
    <t>Variant Number</t>
  </si>
  <si>
    <t xml:space="preserve">Variant  </t>
  </si>
  <si>
    <t>Gene Location</t>
  </si>
  <si>
    <t>Name</t>
  </si>
  <si>
    <t>Original</t>
  </si>
  <si>
    <t>Change</t>
  </si>
  <si>
    <t>GRIK3</t>
  </si>
  <si>
    <t>NC000001_1.11:g.1111_9999</t>
  </si>
  <si>
    <t>NC000001_1.11:g.2222T&gt;G</t>
  </si>
  <si>
    <t>T928G</t>
  </si>
  <si>
    <t>thymine (T)</t>
  </si>
  <si>
    <t>guanine (G)</t>
  </si>
  <si>
    <t>HGVS</t>
  </si>
  <si>
    <t>Variant</t>
  </si>
  <si>
    <t>NC000001_1.11:g.</t>
  </si>
  <si>
    <t>[2222T&gt;G]</t>
  </si>
  <si>
    <t>[2222=]</t>
  </si>
  <si>
    <t>[T928G](https://www.ncbi.nlm.nih.gov/gene?Db=gene&amp;Cmd=ShowDetailView&amp;TermToSearch=2899) [(Ser310Ala)](https://www.ncbi.nlm.nih.gov/pubmed/11986986) [polymorphism](https://www.ncbi.nlm.nih.gov/pubmed/25054019?dopt=Abstract)</t>
  </si>
  <si>
    <t>het meaning</t>
  </si>
  <si>
    <t>het effect</t>
  </si>
  <si>
    <t>percentage</t>
  </si>
  <si>
    <t>You are at greater risk for schizophrenia, depression, and glutamate problems.  See below for more information.</t>
  </si>
  <si>
    <t>hom meaning</t>
  </si>
  <si>
    <t>hom effect</t>
  </si>
  <si>
    <t>wild meaning</t>
  </si>
  <si>
    <t>wild effect</t>
  </si>
  <si>
    <t>unknown</t>
  </si>
  <si>
    <t>unknwon</t>
  </si>
  <si>
    <t>Effect</t>
  </si>
  <si>
    <t>The variants in GRIK3 have strong associations with increased risk of schizophrenia, but for most patients this may not change treatment for CFS.  However, its variant’s association with glutamate and other neurological issues may interact with other genes, so we have included it in this disease panel.</t>
  </si>
  <si>
    <t># What should I do about this?</t>
  </si>
  <si>
    <t>CFS is linked to improper Glutamate:GABA balance, as well as exposure to extracellular glutamate caused by neuroinflammatory stimuli.  Sustained exposure to extracellular glutamate in CFS patients causes [sickness behavior, neurotoxicity, stress, and peripheral nervous sensitivity.](https://www.ncbi.nlm.nih.gov/pmc/articles/PMC5314655/)</t>
  </si>
  <si>
    <t xml:space="preserve">[This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t>
  </si>
  <si>
    <t>GRIK3 Ser310Ala polymorphism has been linked to [schizophrenia](https://www.ncbi.nlm.nih.gov/pubmed/19921975/) and [major depression.](https://www.ncbi.nlm.nih.gov/pubmed/16958029)  The Ser310Ala allele in homozygosity is associated with higher scores in [harm avoidance, anticipatory worry, and shyness, with lower scores in exploratory excitability, responsibility, resourcefulness, helpfulness, compassion, self-directedness, and cooperativeness.](https://www.ncbi.nlm.nih.gov/pubmed/19221446/) This pattern of scores is akin to that observed in [depressed patients.](https://www.ncbi.nlm.nih.gov/pubmed/19221446/)  GRIK3 rs6691840 polymorphism was found to increase the risk of [schizophrenia](https://www.ncbi.nlm.nih.gov/pubmed/19921975/) by [30%.](https://www.ncbi.nlm.nih.gov/pubmed/25054019?dopt=Abstract)  Microdeletions have also been indicated in [severe developmental delays.](https://www.ncbi.nlm.nih.gov/pubmed/24449200/)</t>
  </si>
  <si>
    <t xml:space="preserve">Helpful dietary supplements may include:  [Omega-3 PUFAs, CoQ10, N-acetylcysteine, vitamin B12, curcumin, zinc, magnesium, L-Taurine, and L-carnitine.](https://www.ncbi.nlm.nih.gov/pmc/articles/PMC5314655/)  </t>
  </si>
  <si>
    <t>Symptoms</t>
  </si>
  <si>
    <t>depression, stress, problems with thinking or memory, brain fog, pain</t>
  </si>
  <si>
    <t># How common is this genotype in the general population?</t>
  </si>
  <si>
    <t>NC_000002.11:g</t>
  </si>
  <si>
    <t>[7783504A&gt;C]</t>
  </si>
  <si>
    <t>[7783504=]</t>
  </si>
  <si>
    <t>NC_000001.11:g.</t>
  </si>
  <si>
    <t>[36983994C&gt;T]</t>
  </si>
  <si>
    <t>[36983994=]</t>
  </si>
  <si>
    <t>C36983994T</t>
  </si>
  <si>
    <t>A7783504C</t>
  </si>
  <si>
    <t>adenine (A)</t>
  </si>
  <si>
    <t>NC_000001.11:g.36983994C&gt;T</t>
  </si>
  <si>
    <t>NC_000002.11:g.7783504A&gt;C</t>
  </si>
  <si>
    <t>People with this variant have an increased risk of CFS.  See below for more information.</t>
  </si>
  <si>
    <t>CT</t>
  </si>
  <si>
    <t>Two genotypes of GRIK3 are associated with CFS, the heterozygous A:C [A7783504C](https://www.ncbi.nlm.nih.gov/pubmed/26859813) and the heterozygous C:T [C36983994T](https://www.ncbi.nlm.nih.gov/pubmed/27835969). A:C A7783504C was found in 71.4% of CFS patients, compared with 2.6% of healthy patients.  C:T C36983994T was found in 90.5% of CFS patients, compared with 21.1% of healthy patients.</t>
  </si>
  <si>
    <t>rs3913434</t>
  </si>
  <si>
    <t>rs270838</t>
  </si>
  <si>
    <t>LOC101929510</t>
  </si>
  <si>
    <t>AA</t>
  </si>
  <si>
    <t>AC</t>
  </si>
  <si>
    <t>rs6757577</t>
  </si>
  <si>
    <t>AG</t>
  </si>
  <si>
    <t>rs16827966</t>
  </si>
  <si>
    <t>ARMC9</t>
  </si>
  <si>
    <t>rs6445832</t>
  </si>
  <si>
    <t>ARHGEF3</t>
  </si>
  <si>
    <t>rs1523773</t>
  </si>
  <si>
    <t>EPHA6</t>
  </si>
  <si>
    <t>AT</t>
  </si>
  <si>
    <t>rs254577</t>
  </si>
  <si>
    <t>C5orf66</t>
  </si>
  <si>
    <t>rs41378447</t>
  </si>
  <si>
    <t>CASC14</t>
  </si>
  <si>
    <t>rs7010471</t>
  </si>
  <si>
    <t>PTDSS1</t>
  </si>
  <si>
    <t>rs12235235</t>
  </si>
  <si>
    <t>RECK</t>
  </si>
  <si>
    <t>rs7849492</t>
  </si>
  <si>
    <t>—</t>
  </si>
  <si>
    <t>rs12312259</t>
  </si>
  <si>
    <t>rs9585049</t>
  </si>
  <si>
    <t>UBAC2</t>
  </si>
  <si>
    <t>rs17255510</t>
  </si>
  <si>
    <t>TRA</t>
  </si>
  <si>
    <t>rs11157573</t>
  </si>
  <si>
    <t>rs10144138</t>
  </si>
  <si>
    <t>TRA/TRD</t>
  </si>
  <si>
    <t>rs17120254</t>
  </si>
  <si>
    <t>rs2249954</t>
  </si>
  <si>
    <t>FBLN5</t>
  </si>
  <si>
    <t>rs8029503</t>
  </si>
  <si>
    <t>SLCO3A1</t>
  </si>
  <si>
    <t>rs3095598</t>
  </si>
  <si>
    <t>TOX3</t>
  </si>
  <si>
    <t>rs948440</t>
  </si>
  <si>
    <t>CELF4</t>
  </si>
  <si>
    <t>rs41493945</t>
  </si>
  <si>
    <t>rs3788079</t>
  </si>
  <si>
    <t>AGPAT3</t>
  </si>
  <si>
    <t>AA, AG</t>
  </si>
  <si>
    <t>CC, CT</t>
  </si>
  <si>
    <t>CT, TT</t>
  </si>
  <si>
    <t>AT, TT</t>
  </si>
  <si>
    <t>CT, CC</t>
  </si>
  <si>
    <t>AG, GG</t>
  </si>
  <si>
    <t>https://www.ncbi.nlm.nih.gov/projects/SNP/snp_ref.cgi?rs=6757577</t>
  </si>
  <si>
    <t>LOC105369166</t>
  </si>
  <si>
    <t>https://www.ncbi.nlm.nih.gov/pmc/articles/PMC4872418/</t>
  </si>
  <si>
    <t>TPRM8</t>
  </si>
  <si>
    <t>The TRPM8 gene encodes a cation channel that allows the movement of sodium, potassium, calcium, and cesium across plasma barriers activated by [low temperatures](https://www.ncbi.nlm.nih.gov/pubmed/14757700?dopt=Abstract).  It allows the body to detect [temperature
changes](https://www.ncbi.nlm.nih.gov/pubmed/17217067), respond to cold, balance calcium in the body, and feel the cooling effects of menthol.   Variants in TRPM8 are associated with [breast](https://www.ncbi.nlm.nih.gov/pubmed/20482834), [pancreatic](https://www.ncbi.nlm.nih.gov/pubmed/27038374), [lung](https://www.ncbi.nlm.nih.gov/pubmed/24037916), and [prostate](https://www.ncbi.nlm.nih.gov/pubmed/25065497) cancer.  Additional issues include increased susceptibility to [metabolic syndrome](https://www.ncbi.nlm.nih.gov/pubmed/25967713), [migraines](https://www.ncbi.nlm.nih.gov/pubmed/23294458?dopt=Abstract), [alcohol dependence](https://www.ncbi.nlm.nih.gov/pubmed/23942779?dopt=Abstract), [COPD](https://www.ncbi.nlm.nih.gov/pubmed/27789940), [pain](https://www.ncbi.nlm.nih.gov/pubmed/22072275?dopt=Abstract) and [cold sensitivity](https://www.ncbi.nlm.nih.gov/pubmed/21542321?dopt=Abstract), [asthma](https://www.ncbi.nlm.nih.gov/pubmed/26272603), and [inflammation](https://www.ncbi.nlm.nih.gov/pubmed/26660531).  Other variants reduce natural killer cell function in the immune system and are associated with [CFS](https://www.ncbi.nlm.nih.gov/pubmed/27099524).</t>
  </si>
  <si>
    <t>cation channel</t>
  </si>
  <si>
    <t>nervous, immune, and sensory systems</t>
  </si>
  <si>
    <t>G3264+630A</t>
  </si>
  <si>
    <t>NC_000002.12:g.234008733G&gt;A</t>
  </si>
  <si>
    <t>NC_000002.12:g.</t>
  </si>
  <si>
    <t>[234008733G&gt;A]</t>
  </si>
  <si>
    <t>[234008733=]</t>
  </si>
  <si>
    <t>brain, bone marrow and immune system, circulatory and cardiovascular system, respiratory system and lung</t>
  </si>
  <si>
    <t xml:space="preserve"> NC_000002.12 :g.233917342_234019522</t>
  </si>
  <si>
    <t>G3264+2567A</t>
  </si>
  <si>
    <t>NC_000002.12:g.234010670G&gt;A</t>
  </si>
  <si>
    <t>G750C</t>
  </si>
  <si>
    <t>T-990C</t>
  </si>
  <si>
    <t>NC_000002.12:g.233945906G&gt;C</t>
  </si>
  <si>
    <t>NC_000002.12:g.233916448T&gt;C</t>
  </si>
  <si>
    <t>NC_000002.12:g.233974736A&gt;G</t>
  </si>
  <si>
    <t>[234010670G&gt;A]</t>
  </si>
  <si>
    <t>[234010670=]</t>
  </si>
  <si>
    <t>[233945906G&gt;C]</t>
  </si>
  <si>
    <t>[233945906=]</t>
  </si>
  <si>
    <t>[233916448T&gt;C]</t>
  </si>
  <si>
    <t>[233916448=]</t>
  </si>
  <si>
    <t>[233974736A&gt;G]</t>
  </si>
  <si>
    <t>[233974736=]</t>
  </si>
  <si>
    <t>[G3264+630A](https://www.ncbi.nlm.nih.gov/pubmed/27099524)</t>
  </si>
  <si>
    <t>[G3264+2567A](https://www.ncbi.nlm.nih.gov/pubmed/27099524)</t>
  </si>
  <si>
    <t>[G750C](https://www.ncbi.nlm.nih.gov/pubmed/22072275?dopt=Abstract)</t>
  </si>
  <si>
    <t>[T-990C](https://www.ncbi.nlm.nih.gov/pubmed/27099524)</t>
  </si>
  <si>
    <t>[A7783504C](https://www.ncbi.nlm.nih.gov/pubmed/27835969)</t>
  </si>
  <si>
    <t>Your variant is not associated with any loss of function</t>
  </si>
  <si>
    <t>You are in the Severe Risk category.  See below for more information</t>
  </si>
  <si>
    <t>No medical therapies are indicated at the moment.</t>
  </si>
  <si>
    <t>You are in the Severe Risk category.  See below for more information.</t>
  </si>
  <si>
    <t>This variant is not associated with increased risk.</t>
  </si>
  <si>
    <t>You are in the Severe Loss of Function category.  See below for more information.</t>
  </si>
  <si>
    <t>This variant is not associated with Moderate Loss of Function.</t>
  </si>
  <si>
    <t>The effect is unknown.</t>
  </si>
  <si>
    <t>&lt;# G3264+630A (G;G), G3264+630A (A;A) #&gt;</t>
  </si>
  <si>
    <t># Normal Function</t>
  </si>
  <si>
    <t>No therapies are medically indicated at the moment.</t>
  </si>
  <si>
    <t>&lt;# G3264+630A (G;A) #&gt;</t>
  </si>
  <si>
    <t>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G3264+630A variant decreases gene expression in both the DNA and RNA, causing significant reduction in NKC activity.  This variant was 2X as common in [CFS patients at 82.1% with an odds ratio of 7.19.](https://www.ncbi.nlm.nih.gov/pubmed/27099524)</t>
  </si>
  <si>
    <t>Many dietary supplements have been found to increase or decrease natural killer cell function. 
- [Resveratrol](https://www.ncbi.nlm.nih.gov/pmc/articles/PMC4855330/) stimulates the immune system in increase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t>
  </si>
  <si>
    <t>&lt;# G3264+2567A (G;G), G3264+2567A (A;A) #&gt;</t>
  </si>
  <si>
    <t># Severe Risk</t>
  </si>
  <si>
    <t>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G3264+2567A variant decreases gene expression in both the DNA and RNA, causing significant reduction in NKC activity.  This variant was 2X as common in [CFS patients at 73.3% with an odds ratio of 3.56](https://www.ncbi.nlm.nih.gov/pubmed/27099524).</t>
  </si>
  <si>
    <t>&lt;# G3264+2567A (G;A) #&gt;</t>
  </si>
  <si>
    <t># Moderate Risk</t>
  </si>
  <si>
    <t>&lt;# G750C (G;C) #&gt;</t>
  </si>
  <si>
    <t>&lt;# G750C (G;G) #&gt;</t>
  </si>
  <si>
    <t>The heterozygous GC variant has multiple effects.  Firstly, it causes [increased sensitivity to cold](https://www.ncbi.nlm.nih.gov/pubmed/21542321?dopt=Abstract) as well as increased [inflammation](https://www.ncbi.nlm.nih.gov/pubmed/26660531) due to improper temperature regulation.  It may also cause increased cold-induced airway hyperresponsiveness (CAH) in bronchial asthma (BA) patients.  As the TRPM8 gene regulates cold perception, improper function may lead to hyperstimulation and increased CAH events.  The GC genotype has an [odds ratio of 3.73](https://www.ncbi.nlm.nih.gov/pubmed/26272603), a decrease in forced expiratory volume.</t>
  </si>
  <si>
    <t>If possible, avoid cold air [below 25˚ C](http://www.uniprot.org/uniprot/Q7Z2W7). The carboxamide [WS-12](https://www.ncbi.nlm.nih.gov/pubmed/18930858)(a menthol derivative with much higher efficacy and potency) or [icilin](https://www.ncbi.nlm.nih.gov/pubmed/17517434) may protect against increased cold perception by upregulating the TRPM8 gene,
reducing bronchial shock.  Other medications include [menthol and eucalyptol](https://www.ncbi.nlm.nih.gov/pubmed/14757700), but this variant causes [lower menthol efficacy](https://www.ncbi.nlm.nih.gov/pubmed/21542321?dopt=Abstract). Users should avoid alcohol and smoking.</t>
  </si>
  <si>
    <t>The homozygous GG variant has greatly decreased gene function, causing greatly [increased sensitivity to cold](https://www.ncbi.nlm.nih.gov/pubmed/21542321?dopt=Abstract) and greatly increased [inflammation](https://www.ncbi.nlm.nih.gov/pubmed/26660531).  This may cause increased [asthmatic attacks](https://www.ncbi.nlm.nih.gov/pubmed/26272603) in cold weather and decreased lung function.</t>
  </si>
  <si>
    <t>Avoid cold air [below 25˚ C](http://www.uniprot.org/uniprot/Q7Z2W7). The carboxamide [WS-12](https://www.ncbi.nlm.nih.gov/pubmed/18930858)(a menthol derivative with much higher efficacy and potency) or [icilin](https://www.ncbi.nlm.nih.gov/pubmed/17517434) may protect against increased cold perception by upregulating the TRPM8 gene,
reducing bronchial shock.  Other medications include [menthol and eucalyptol](https://www.ncbi.nlm.nih.gov/pubmed/14757700). Users should avoid alcohol and smoking.</t>
  </si>
  <si>
    <t>&lt;# G750C (C;C) #&gt;</t>
  </si>
  <si>
    <t># High Risk</t>
  </si>
  <si>
    <t>TRPM8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C-990T (C;C) variant is protective, with a [0.7X lower risk](https://www.nature.com/articles/ng.856) for migraines, and the C-990T (C;T) variant is protective, with a [0.85X lower risk](https://www.nature.com/articles/ng.856) for migraines.</t>
  </si>
  <si>
    <t>&lt;# G750C (C;C) C-990T (C;T) #&gt;</t>
  </si>
  <si>
    <t>&lt;# C-990T (T;T) #&gt;</t>
  </si>
  <si>
    <t>TRPM8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variant increases the risk for migraines as compared to CC or CT.</t>
  </si>
  <si>
    <t>Many compounds may decrease pain due to TRMP8 variants.
- [WS-12](https://www.ncbi.nlm.nih.gov/pubmed/18930858)(a menthol derivative) has much higher potency and is twice as efficient as menthol as therapy for chronic neuropathic pain
- Cannabinoid receptors [CB1 and CB2](https://www.ncbi.nlm.nih.gov/pubmed/18511441) are associated with pain modulation, but smoking should be avoided to reduce COPD and lung cancer risk.
- [Nerve growth factor](https://www.ncbi.nlm.nih.gov/pubmed/18511441) administered topically decreases thermal and mechanical pain
Other therapies may include [antibodies, siRNA, gene therapy](https://www.ncbi.nlm.nih.gov/pubmed/18511441), and avoiding air [below 25˚ C](http://www.uniprot.org/uniprot/Q7Z2W7).</t>
  </si>
  <si>
    <t>pain, muscle pain, headache, inflammation</t>
  </si>
  <si>
    <t>&lt;# A233974736G (G;G), A233974736G (A;A) #&gt;</t>
  </si>
  <si>
    <t>&lt;# A233974736G (G;A) #&gt;</t>
  </si>
  <si>
    <t>The A233974736G A:G heterozygous variant has an increased risk of CFS, with an [odds ratio of 0.37](https://www.ncbi.nlm.nih.gov/pubmed/27835969).</t>
  </si>
  <si>
    <t xml:space="preserve">Some general therapies are associated with TPRM8 variants.  Avoid cold air [below 25˚ C](http://www.uniprot.org/uniprot/Q7Z2W7). The carboxamide [WS-12](https://www.ncbi.nlm.nih.gov/pubmed/18930858)(a menthol derivative with much higher efficacy and potency) or [icilin](https://www.ncbi.nlm.nih.gov/pubmed/17517434) may protect against increased cold perception by upregulating the TRPM8 gene.  Other medications include [menthol and eucalyptol](https://www.ncbi.nlm.nih.gov/pubmed/14757700). </t>
  </si>
  <si>
    <t>&lt;# G3264+630A #&gt;</t>
  </si>
  <si>
    <t>&lt;# G3264+2567A #&gt;</t>
  </si>
  <si>
    <t>&lt;# G750C #&gt;</t>
  </si>
  <si>
    <t>&lt;# T-990C #&gt;</t>
  </si>
  <si>
    <t xml:space="preserve"> &lt;# A7783504C #&gt;</t>
  </si>
  <si>
    <t>&lt;# T928G #&gt;</t>
  </si>
  <si>
    <t>&lt;# C36983994T #&gt;</t>
  </si>
  <si>
    <t>&lt;# A7783504C #&gt;</t>
  </si>
  <si>
    <t>COMT</t>
  </si>
  <si>
    <t>enzyme</t>
  </si>
  <si>
    <t xml:space="preserve"> brain and nervous system, liver, kidney, and blood</t>
  </si>
  <si>
    <t>C62T</t>
  </si>
  <si>
    <t>NC_000022.11:g.19950010T&gt;G</t>
  </si>
  <si>
    <t>NC_000022.11:g.19960814T&gt;C</t>
  </si>
  <si>
    <t>NC_000022.11:g.19943884T&gt;C</t>
  </si>
  <si>
    <t>NC_000022.11:g.19962712C&gt;T</t>
  </si>
  <si>
    <t>NC_000022.11:g.19963748G&gt;A</t>
  </si>
  <si>
    <t>[C62T](https://www.ncbi.nlm.nih.gov/pubmed/26891941)</t>
  </si>
  <si>
    <t>NC_000022.11:g.</t>
  </si>
  <si>
    <t>[19963748G&gt;A]</t>
  </si>
  <si>
    <t>[19963748=]</t>
  </si>
  <si>
    <t>[19962712C&gt;T]</t>
  </si>
  <si>
    <t>[19962712=]</t>
  </si>
  <si>
    <t>T19960814C</t>
  </si>
  <si>
    <t>[T19960814C](https://www.ncbi.nlm.nih.gov/pubmed/19772600)</t>
  </si>
  <si>
    <t>T19950010G</t>
  </si>
  <si>
    <t>T19943884C</t>
  </si>
  <si>
    <t>[T19943884C](https://www.ncbi.nlm.nih.gov/pubmed/19540336)</t>
  </si>
  <si>
    <t>[T19950010G](https://www.ncbi.nlm.nih.gov/pubmed/19540336)</t>
  </si>
  <si>
    <t>G158A</t>
  </si>
  <si>
    <t>[G158A](https://www.ncbi.nlm.nih.gov/pubmed/21059181)</t>
  </si>
  <si>
    <t>You are in the Moderate Loss of Function category. See below for more information.</t>
  </si>
  <si>
    <t>You are in the Severe Loss of Function category. See below for more information.</t>
  </si>
  <si>
    <t>You are in the Moderate Loss of Function category.  See below for more information.</t>
  </si>
  <si>
    <t>&lt;# G158A (G;G) #&gt;</t>
  </si>
  <si>
    <t>The normal dopamine levels allow for good [pain tolerance](https://www.ncbi.nlm.nih.gov/pubmed/12595695?dopt=Abstract) and better thinking under stress.  However, thinking ability is reduced in normal circumstances. It may also reduce the chance of nicotine dependence in Asian males and African American females.  Other issues include:
* [1.4X increased risk of breast cancer](https://www.ncbi.nlm.nih.gov/pubmed/18194538?dopt=Abstract)
* [2X risk of schizophrenia](https://www.ncbi.nlm.nih.gov/pubmed/15866551?dopt=Abstract)
* [Alcohol-dependency]( https://www.ncbi.nlm.nih.gov/pubmed/22208661?dopt=Abstract)
* [Greater risk of psychotic symptoms and schizophrenia when using cannabis]( https://www.ncbi.nlm.nih.gov/pubmed/22208661?dopt=Abstract) 
* [Poor response to the antidepressant paroxetine](https://www.ncbi.nlm.nih.gov/pubmed/18989660?dopt=Abstract)</t>
  </si>
  <si>
    <t>Consider using other antidepressant medications than paroxetine.  Do not drink alcohol or use cannabis.
Medications indicated for use in treating COMT issues include: [Clonidine, BIA, Diethylstilbestrol, Dobutamine, Dopamine, Entacapone, Methyldopa, Micafungin, Nialamide,  S-Adenosylmethionine,  Testosterone Propionate, and Tolcapone.](http://www.uniprot.org/uniprot/P21964#pathology_and_biotech)</t>
  </si>
  <si>
    <t>&lt;# G158A (A;G) #&gt;</t>
  </si>
  <si>
    <t># Moderate Loss of Function</t>
  </si>
  <si>
    <t xml:space="preserve">
This variant decreases COMT enzymatic activity by as much as 25% and increases dopamine levels. It also decreases the [pain tolerance with higher pain ratings](https://www.ncbi.nlm.nih.gov/pubmed/12595695?dopt=Abstract) and increased sensitivity to [thermal and pressure pain](https://www.ncbi.nlm.nih.gov/pubmed/22528689?dopt=Abstract).   Although it causes worse thinking under stress, information processing is better than average under non-stressful conditions. Other issues include:
* [Greater COMT gene activation after moderate exercise causing muscle fatigue and pain.](https://www.ncbi.nlm.nih.gov/pubmed/19647494)
* Higher risk of daytime [sleepiness](https://www.ncbi.nlm.nih.gov/pubmed/23728717?dopt=Abstract)
* Higher risk of metabolic syndrome for women taking antipsychotics like [clozapine ](https://www.ncbi.nlm.nih.gov/pubmed/24448899?dopt=Abstract)
* [Intermediate response to antidepressant paroxetine](https://www.ncbi.nlm.nih.gov/pubmed/18989660?dopt=Abstract)
* [Increased susceptibility for cocaine dependence]( https://www.ncbi.nlm.nih.gov/pubmed/18704099?dopt=Abstract)
* Greater risk for [nicotine dependence]( https://www.ncbi.nlm.nih.gov/pubmed/16395295?dopt=Abstract) in Asian males and African American females
* [ 1.3X increased risk of breast cancer](https://www.ncbi.nlm.nih.gov/pubmed/18194538?dopt=Abstract)</t>
  </si>
  <si>
    <t>To improve cognition, people should avoid stress and consider [meditation, tai-chi, yoga, and stretching](https://medlineplus.gov/stress.html#cat_78). Avoid moderate levels of exercise, and practice pacing or monitoring to reduce muscle fatigue and pain. Consider medications other than clozapine and paroxetine, and avoid cocaine and nicotine. People should be checked regularly for breast cancer and consider [drinking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t>
  </si>
  <si>
    <t>&lt;# G158A (A;A) #&gt;</t>
  </si>
  <si>
    <t># Severe Loss of Function</t>
  </si>
  <si>
    <t>&lt;# C62T (C;C) #&gt;</t>
  </si>
  <si>
    <t>&lt;# C62T (C;T) #&gt;</t>
  </si>
  <si>
    <t>In estrogen metabolic pathways, the COMT enzyme is related to detoxification.  The slightly impaired detoxification pathway may increase the risk for [endometrial](https://www.ncbi.nlm.nih.gov/pubmed/18324659?dopt=Abstract) and [breast cancer](https://www.ncbi.nlm.nih.gov/pubmed/18194538?dopt=Abstract).</t>
  </si>
  <si>
    <t>* Regularly check for endometrial and breast cancer.
* Consult with your doctor to ensure you maintain normal estrogen levels.
*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t>
  </si>
  <si>
    <t>&lt;# C62T (T;T) #&gt;</t>
  </si>
  <si>
    <t>In estrogen metabolic pathways, the COMT enzyme is related to detoxification. The TT genotype is [2.39X](https://www.ncbi.nlm.nih.gov/pubmed/18324659?dopt=Abstract) more common in endometrial cancer patients as compared to the general population.  The impaired detoxification pathway may increase the risk for [endometrial](https://www.ncbi.nlm.nih.gov/pubmed/18324659?dopt=Abstract) and [breast cancer](https://www.ncbi.nlm.nih.gov/pubmed/18194538?dopt=Abstract).</t>
  </si>
  <si>
    <t>* Regularly check for endometrial and breast cancer.
* Consult with your doctor to reduce elevated estrogen levels
* [Maintain a healthy weight, get adequate sleep, limit alcohol, avoid radiation](https://www.cdc.gov/cancer/breast/basic_info/prevention.htm), and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t>
  </si>
  <si>
    <t>pain, muscle fatigue, POTS, stress, problems with thinking or memory, brain fog post exertional malaise, sleep disorder, depression, anxiety</t>
  </si>
  <si>
    <t>The (A) substitution polymorphism changes the amino acid to a methionine, reducing enzymatic activity by 25% and greatly increasing dopamine levels.  [78% of AA experience chronic pain](https://www.ncbi.nlm.nih.gov/pubmed/21120493?dopt=Abstract) compared to 28% of the general population, and the [pain threshold](https://www.ncbi.nlm.nih.gov/pubmed/12595695?dopt=Abstract) is greatly reduced.  Although [thinking is very poor under stress](https://www.ncbi.nlm.nih.gov/pubmed/12595695?dopt=Abstract), information processing is better than average under non-stressful conditions.  
This variant also is more common in [CFS patients](https://www.ncbi.nlm.nih.gov/pubmed/21059181).  After excercise, the COMT gene showed [more activation](https://www.ncbi.nlm.nih.gov/pubmed/22110941) than healthy patients.  CFS patients have [higher cortisol levels, enhanced IgE, diminished IgG3 levels, and an increased susceptibility to respiratory tract infections](https://www.ncbi.nlm.nih.gov/pubmed/26272340). It is linked to increased [POTS](https://www.ncbi.nlm.nih.gov/pubmed/21059181) during tilt table testing in CFS patients, daytime [sleepiness](https://www.ncbi.nlm.nih.gov/pubmed/23728717?dopt=Abstract), and fatigue. 
Other issues include:
* [Greatest COMT gene activation after moderate exercise causing muscle fatigue and pain](https://www.ncbi.nlm.nih.gov/pubmed/19647494)
* Highest sensitivity to [thermal and pressure pain](https://www.ncbi.nlm.nih.gov/pubmed/22528689?dopt=Abstract) and worst [psychological and functional response to pain](https://www.ncbi.nlm.nih.gov/pubmed/21895373?dopt=Abstract)
* [10.4% increase in homocysteine and increased risk of venous thrombosis](https://www.ncbi.nlm.nih.gov/pubmed/18064318?dopt=Abstract)
* Highest risk of metabolic syndrome for women taking antipsychotics like [clozapine](https://www.ncbi.nlm.nih.gov/pubmed/24448899?dopt=Abstract)
* [Highest susceptibility for cocaine dependence]( https://www.ncbi.nlm.nih.gov/pubmed/18704099?dopt=Abstract)
* Greatest chance of [nicotine dependence]( https://www.ncbi.nlm.nih.gov/pubmed/16395295?dopt=Abstract) in Asian males and African American females</t>
  </si>
  <si>
    <t>* Avoid all stress and moderate exercise to improve pain sensitivity, muscle fatigue and thinking. Consider using [meditation, tai-chi, yoga, and stretching](https://medlineplus.gov/stress.html#cat_78)
* Consider using [light therapy](https://www.ncbi.nlm.nih.gov/pubmed/23728717?dopt=Abstract) to regulate sleep.
* Do not use antipsychotics like clozapine, nicotine, or cocaine.
* Avoid taking [clonidine](https://www.ncbi.nlm.nih.gov/pubmed/27457818), which is linked to lower numbers of daily steps, porr sleep quality, and low quality of life.
* To relieve POTS, remain well hydrated and take [3-5g of salt daily.](https://www.ncbi.nlm.nih.gov/pmc/articles/PMC2600095/)
* Check homocysteine levels, and consider taking [folate]( https://medlineplus.gov/druginfo/natural/1017.html) if elevated.
* Check [IgE and IgG3 levels](https://www.ncbi.nlm.nih.gov/pubmed/26272340). If IgG deficiency is caused by immunodeficiency, consider [early use of antibiotics](http://www.piduk.org/static/media/up/IgG%20subclass%20Patient%20Information%20Sheet.pdf) and a home supply of antibiotics.  For patients with frequent severe infections, regular [low dose (prophylactic) antibiotics]( http://www.piduk.org/static/media/up/IgG%20subclass%20Patient%20Information%20Sheet.pdf) may prevent development of infections.
* Check [cortisol levels](https://www.ncbi.nlm.nih.gov/pubmed/26272340).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
Medications indicated for use in treating COMT issues include: [Clonidine, BIA, Diethylstilbestrol, Dobutamine, Dopamine, Entacapone, Methyldopa, Micafungin, Nialamide,  S-Adenosylmethionine,  Testosterone Propionate, and Tolcapone.](http://www.uniprot.org/uniprot/P21964#pathology_and_biotech)</t>
  </si>
  <si>
    <t>brain liver Kidney and urinary bladder circulatory and cardiovascular system</t>
  </si>
  <si>
    <t xml:space="preserve">         # What is the effect of this variant?</t>
  </si>
  <si>
    <t xml:space="preserve">         # How common is this genotype in the general population?</t>
  </si>
  <si>
    <t xml:space="preserve">         # What does this mean?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</si>
</sst>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
  </numFmts>
  <fonts count="11" x14ac:knownFonts="1">
    <font>
      <sz val="11"/>
      <color theme="1"/>
      <name val="Calibri"/>
      <family val="2"/>
      <scheme val="minor"/>
    </font>
    <font>
      <b/>
      <sz val="11"/>
      <color theme="1"/>
      <name val="Calibri"/>
      <family val="2"/>
      <scheme val="minor"/>
    </font>
    <font>
      <sz val="10"/>
      <color rgb="FF000000"/>
      <name val="Arial"/>
      <family val="2"/>
    </font>
    <font>
      <sz val="14"/>
      <color rgb="FF000000"/>
      <name val="Times New Roman"/>
      <family val="1"/>
    </font>
    <font>
      <sz val="12"/>
      <color rgb="FF24292E"/>
      <name val="Segoe UI"/>
      <family val="2"/>
    </font>
    <font>
      <sz val="10"/>
      <color rgb="FF24292E"/>
      <name val="Consolas"/>
      <family val="3"/>
    </font>
    <font>
      <sz val="9.3000000000000007"/>
      <color rgb="FF000000"/>
      <name val="Times New Roman"/>
      <family val="1"/>
    </font>
    <font>
      <sz val="10"/>
      <color theme="1"/>
      <name val="Times New Roman"/>
      <family val="1"/>
    </font>
    <font>
      <i/>
      <sz val="10"/>
      <color theme="1"/>
      <name val="Times New Roman"/>
      <family val="1"/>
    </font>
    <font>
      <sz val="10"/>
      <color rgb="FFFF0000"/>
      <name val="Times New Roman"/>
      <family val="1"/>
    </font>
    <font>
      <sz val="10"/>
      <color theme="1"/>
      <name val="Arial"/>
      <family val="2"/>
    </font>
  </fonts>
  <fills count="4">
    <fill>
      <patternFill patternType="none"/>
    </fill>
    <fill>
      <patternFill patternType="gray125"/>
    </fill>
    <fill>
      <patternFill patternType="solid">
        <fgColor rgb="FFFFFCF0"/>
        <bgColor indexed="64"/>
      </patternFill>
    </fill>
    <fill>
      <patternFill patternType="solid">
        <fgColor rgb="FFFFFF00"/>
        <bgColor indexed="64"/>
      </patternFill>
    </fill>
  </fills>
  <borders count="7">
    <border>
      <left/>
      <right/>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right style="thin">
        <color rgb="FF000000"/>
      </right>
      <top/>
      <bottom/>
      <diagonal/>
    </border>
    <border>
      <left/>
      <right/>
      <top/>
      <bottom style="medium">
        <color rgb="FF000000"/>
      </bottom>
      <diagonal/>
    </border>
    <border>
      <left/>
      <right style="thin">
        <color rgb="FF000000"/>
      </right>
      <top/>
      <bottom style="medium">
        <color rgb="FF000000"/>
      </bottom>
      <diagonal/>
    </border>
  </borders>
  <cellStyleXfs count="1">
    <xf numFmtId="0" fontId="0" fillId="0" borderId="0"/>
  </cellStyleXfs>
  <cellXfs count="35">
    <xf numFmtId="0" fontId="0" fillId="0" borderId="0" xfId="0"/>
    <xf numFmtId="0" fontId="2" fillId="0" borderId="0" xfId="0" applyFont="1"/>
    <xf numFmtId="0" fontId="3" fillId="0" borderId="0" xfId="0" applyFont="1"/>
    <xf numFmtId="0" fontId="4" fillId="0" borderId="0" xfId="0" applyFont="1"/>
    <xf numFmtId="0" fontId="1" fillId="0" borderId="0" xfId="0" applyFont="1"/>
    <xf numFmtId="0" fontId="0" fillId="0" borderId="0" xfId="0" applyAlignment="1">
      <alignment horizontal="left" vertical="center" indent="1"/>
    </xf>
    <xf numFmtId="0" fontId="5" fillId="0" borderId="0" xfId="0" applyFont="1" applyAlignment="1">
      <alignment horizontal="left" vertical="center" indent="1"/>
    </xf>
    <xf numFmtId="0" fontId="0" fillId="0" borderId="0" xfId="0" applyAlignment="1">
      <alignment wrapText="1"/>
    </xf>
    <xf numFmtId="0" fontId="0" fillId="0" borderId="0" xfId="0" applyAlignment="1"/>
    <xf numFmtId="0" fontId="6" fillId="2" borderId="0" xfId="0" applyFont="1" applyFill="1" applyAlignment="1">
      <alignment horizontal="center" vertical="top" wrapText="1"/>
    </xf>
    <xf numFmtId="0" fontId="6" fillId="2" borderId="0" xfId="0" applyFont="1" applyFill="1" applyAlignment="1">
      <alignment horizontal="left" vertical="top" wrapText="1"/>
    </xf>
    <xf numFmtId="0" fontId="6" fillId="2" borderId="1" xfId="0" applyFont="1" applyFill="1" applyBorder="1" applyAlignment="1">
      <alignment horizontal="center" vertical="top" wrapText="1"/>
    </xf>
    <xf numFmtId="0" fontId="6" fillId="2" borderId="2" xfId="0" applyFont="1" applyFill="1" applyBorder="1" applyAlignment="1">
      <alignment horizontal="center" vertical="top" wrapText="1"/>
    </xf>
    <xf numFmtId="0" fontId="0" fillId="2" borderId="2" xfId="0" applyFill="1" applyBorder="1"/>
    <xf numFmtId="0" fontId="0" fillId="2" borderId="3" xfId="0" applyFill="1" applyBorder="1"/>
    <xf numFmtId="0" fontId="6" fillId="2" borderId="4" xfId="0" applyFont="1" applyFill="1" applyBorder="1" applyAlignment="1">
      <alignment horizontal="center" vertical="top" wrapText="1"/>
    </xf>
    <xf numFmtId="0" fontId="6" fillId="2" borderId="5" xfId="0" applyFont="1" applyFill="1" applyBorder="1" applyAlignment="1">
      <alignment horizontal="center" vertical="top" wrapText="1"/>
    </xf>
    <xf numFmtId="0" fontId="6" fillId="2" borderId="5" xfId="0" applyFont="1" applyFill="1" applyBorder="1" applyAlignment="1">
      <alignment horizontal="left" vertical="top" wrapText="1"/>
    </xf>
    <xf numFmtId="0" fontId="0" fillId="2" borderId="5" xfId="0" applyFill="1" applyBorder="1"/>
    <xf numFmtId="0" fontId="0" fillId="2" borderId="6" xfId="0" applyFill="1" applyBorder="1"/>
    <xf numFmtId="168" fontId="6" fillId="2" borderId="2" xfId="0" applyNumberFormat="1" applyFont="1" applyFill="1" applyBorder="1" applyAlignment="1">
      <alignment horizontal="center" vertical="top" wrapText="1"/>
    </xf>
    <xf numFmtId="0" fontId="7" fillId="0" borderId="0" xfId="0" applyFont="1" applyAlignment="1">
      <alignment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7" fillId="0" borderId="0" xfId="0" applyFont="1" applyAlignment="1">
      <alignment horizontal="left" vertical="center"/>
    </xf>
    <xf numFmtId="0" fontId="9" fillId="0" borderId="0" xfId="0" applyFont="1" applyAlignment="1">
      <alignment vertical="center" wrapText="1"/>
    </xf>
    <xf numFmtId="0" fontId="1" fillId="0" borderId="0" xfId="0" applyFont="1" applyAlignment="1">
      <alignment horizontal="left"/>
    </xf>
    <xf numFmtId="0" fontId="0" fillId="0" borderId="0" xfId="0" applyAlignment="1">
      <alignment horizontal="left"/>
    </xf>
    <xf numFmtId="0" fontId="4" fillId="0" borderId="0" xfId="0" applyFont="1" applyAlignment="1">
      <alignment horizontal="left"/>
    </xf>
    <xf numFmtId="0" fontId="2" fillId="0" borderId="0" xfId="0" applyFont="1" applyAlignment="1">
      <alignment horizontal="left"/>
    </xf>
    <xf numFmtId="0" fontId="10" fillId="0" borderId="0" xfId="0" applyFont="1"/>
    <xf numFmtId="0" fontId="0" fillId="3" borderId="0" xfId="0" applyFill="1" applyAlignment="1">
      <alignment horizontal="left" vertical="center" indent="1"/>
    </xf>
    <xf numFmtId="0" fontId="0" fillId="3" borderId="0" xfId="0" applyFill="1" applyAlignment="1">
      <alignment horizontal="left"/>
    </xf>
    <xf numFmtId="0" fontId="0" fillId="3" borderId="0" xfId="0" applyFill="1"/>
    <xf numFmtId="0" fontId="5" fillId="3" borderId="0" xfId="0" applyFont="1" applyFill="1" applyAlignment="1">
      <alignment horizontal="left" vertical="center"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621F2-A085-449F-9149-FB5B96CFED17}">
  <dimension ref="A1:Q25"/>
  <sheetViews>
    <sheetView topLeftCell="D1" workbookViewId="0">
      <pane ySplit="1" topLeftCell="A2" activePane="bottomLeft" state="frozen"/>
      <selection pane="bottomLeft" activeCell="J9" sqref="J9"/>
    </sheetView>
  </sheetViews>
  <sheetFormatPr defaultRowHeight="15" x14ac:dyDescent="0.25"/>
  <cols>
    <col min="1" max="1" width="22.5703125" bestFit="1" customWidth="1"/>
    <col min="8" max="8" width="10" bestFit="1" customWidth="1"/>
  </cols>
  <sheetData>
    <row r="1" spans="1:17" x14ac:dyDescent="0.25">
      <c r="A1" s="4" t="s">
        <v>4</v>
      </c>
      <c r="B1" s="4" t="s">
        <v>0</v>
      </c>
      <c r="C1" s="4" t="s">
        <v>1</v>
      </c>
      <c r="D1" s="4" t="s">
        <v>3</v>
      </c>
      <c r="E1" s="4" t="s">
        <v>2</v>
      </c>
    </row>
    <row r="2" spans="1:17" ht="18.75" x14ac:dyDescent="0.3">
      <c r="A2" s="2"/>
      <c r="B2">
        <v>0.19009999999999999</v>
      </c>
      <c r="C2">
        <v>0.26600000000000001</v>
      </c>
      <c r="D2">
        <f>B2-C2/4</f>
        <v>0.12359999999999999</v>
      </c>
      <c r="E2">
        <f>1-C2-D2</f>
        <v>0.61040000000000005</v>
      </c>
    </row>
    <row r="3" spans="1:17" x14ac:dyDescent="0.25">
      <c r="A3" t="s">
        <v>5</v>
      </c>
      <c r="B3">
        <v>0.30609999999999998</v>
      </c>
      <c r="C3">
        <v>0.43002656</v>
      </c>
      <c r="D3">
        <f>B3-C3/4</f>
        <v>0.19859336</v>
      </c>
      <c r="E3">
        <f>1-C3-D3</f>
        <v>0.37138008000000006</v>
      </c>
    </row>
    <row r="4" spans="1:17" x14ac:dyDescent="0.25">
      <c r="A4" t="s">
        <v>6</v>
      </c>
      <c r="B4">
        <v>0.36919999999999997</v>
      </c>
      <c r="C4">
        <v>0.41899999999999998</v>
      </c>
      <c r="D4">
        <f t="shared" ref="D4:D14" si="0">B4-C4/4</f>
        <v>0.26444999999999996</v>
      </c>
      <c r="E4">
        <f t="shared" ref="E4:E14" si="1">1-C4-D4</f>
        <v>0.31655</v>
      </c>
    </row>
    <row r="5" spans="1:17" ht="18.75" x14ac:dyDescent="0.3">
      <c r="A5" t="s">
        <v>7</v>
      </c>
      <c r="B5" s="1">
        <v>0.37159999999999999</v>
      </c>
      <c r="C5" s="2">
        <v>0.42599999999999999</v>
      </c>
      <c r="D5">
        <f t="shared" si="0"/>
        <v>0.2651</v>
      </c>
      <c r="E5">
        <f t="shared" si="1"/>
        <v>0.30890000000000006</v>
      </c>
    </row>
    <row r="6" spans="1:17" x14ac:dyDescent="0.25">
      <c r="A6" t="s">
        <v>8</v>
      </c>
      <c r="B6" s="1">
        <v>0.1376</v>
      </c>
      <c r="C6">
        <v>0.5</v>
      </c>
      <c r="D6">
        <f t="shared" si="0"/>
        <v>1.26E-2</v>
      </c>
      <c r="E6">
        <f t="shared" si="1"/>
        <v>0.4874</v>
      </c>
    </row>
    <row r="7" spans="1:17" ht="19.5" thickBot="1" x14ac:dyDescent="0.35">
      <c r="A7" s="3" t="s">
        <v>9</v>
      </c>
      <c r="B7" s="2">
        <v>0.379</v>
      </c>
      <c r="C7" s="1">
        <v>0.48520000000000002</v>
      </c>
      <c r="D7">
        <f t="shared" si="0"/>
        <v>0.25769999999999998</v>
      </c>
      <c r="E7">
        <f t="shared" si="1"/>
        <v>0.25709999999999994</v>
      </c>
    </row>
    <row r="8" spans="1:17" ht="15.75" thickBot="1" x14ac:dyDescent="0.3">
      <c r="A8" t="s">
        <v>11</v>
      </c>
      <c r="B8">
        <v>0.4</v>
      </c>
      <c r="C8">
        <v>0.48</v>
      </c>
      <c r="D8">
        <f t="shared" si="0"/>
        <v>0.28000000000000003</v>
      </c>
      <c r="E8">
        <f t="shared" si="1"/>
        <v>0.24</v>
      </c>
      <c r="G8" s="11">
        <v>30</v>
      </c>
      <c r="H8" s="20">
        <f>G8/G11</f>
        <v>0.78947368421052633</v>
      </c>
      <c r="I8" s="12">
        <v>3</v>
      </c>
      <c r="J8" s="20">
        <f>I8/I11</f>
        <v>7.1428571428571425E-2</v>
      </c>
      <c r="K8" s="12"/>
      <c r="L8" s="12"/>
      <c r="M8" s="13"/>
      <c r="N8" s="13"/>
      <c r="O8" s="13"/>
      <c r="P8" s="13"/>
      <c r="Q8" s="14"/>
    </row>
    <row r="9" spans="1:17" ht="15.75" thickBot="1" x14ac:dyDescent="0.3">
      <c r="A9" t="s">
        <v>10</v>
      </c>
      <c r="B9">
        <v>3.6999999999999998E-2</v>
      </c>
      <c r="C9">
        <v>7.0999999999999994E-2</v>
      </c>
      <c r="D9">
        <f t="shared" si="0"/>
        <v>1.925E-2</v>
      </c>
      <c r="E9">
        <f t="shared" si="1"/>
        <v>0.90975000000000006</v>
      </c>
      <c r="G9" s="9">
        <v>8</v>
      </c>
      <c r="H9" s="20">
        <f>G9/G11</f>
        <v>0.21052631578947367</v>
      </c>
      <c r="I9" s="9">
        <v>38</v>
      </c>
      <c r="J9" s="20">
        <f>I9/I11</f>
        <v>0.90476190476190477</v>
      </c>
      <c r="K9" s="9"/>
      <c r="L9" s="10"/>
      <c r="O9" s="9"/>
      <c r="P9" s="9"/>
      <c r="Q9" s="15"/>
    </row>
    <row r="10" spans="1:17" ht="15.75" thickBot="1" x14ac:dyDescent="0.3">
      <c r="A10" t="s">
        <v>12</v>
      </c>
      <c r="B10">
        <v>0.17</v>
      </c>
      <c r="C10">
        <v>0.28199999999999997</v>
      </c>
      <c r="D10">
        <f t="shared" si="0"/>
        <v>9.9500000000000019E-2</v>
      </c>
      <c r="E10">
        <f t="shared" si="1"/>
        <v>0.61849999999999994</v>
      </c>
      <c r="G10" s="16">
        <v>0</v>
      </c>
      <c r="H10" s="20">
        <f>G10/G11</f>
        <v>0</v>
      </c>
      <c r="I10" s="16">
        <v>1</v>
      </c>
      <c r="J10" s="20">
        <f>I10/I11</f>
        <v>2.3809523809523808E-2</v>
      </c>
      <c r="K10" s="16"/>
      <c r="L10" s="17"/>
      <c r="O10" s="18"/>
      <c r="P10" s="18"/>
      <c r="Q10" s="19"/>
    </row>
    <row r="11" spans="1:17" x14ac:dyDescent="0.25">
      <c r="A11" t="s">
        <v>13</v>
      </c>
      <c r="B11">
        <v>0.3</v>
      </c>
      <c r="C11">
        <v>0.42</v>
      </c>
      <c r="D11">
        <f t="shared" si="0"/>
        <v>0.19500000000000001</v>
      </c>
      <c r="E11">
        <f t="shared" si="1"/>
        <v>0.38500000000000006</v>
      </c>
      <c r="G11">
        <f>SUM(G8:G10)</f>
        <v>38</v>
      </c>
      <c r="I11">
        <f>SUM(I8:I10)</f>
        <v>42</v>
      </c>
    </row>
    <row r="12" spans="1:17" x14ac:dyDescent="0.25">
      <c r="A12" t="s">
        <v>14</v>
      </c>
      <c r="B12">
        <v>0.13</v>
      </c>
      <c r="C12">
        <f>45/583</f>
        <v>7.7186963979416809E-2</v>
      </c>
      <c r="D12">
        <f t="shared" si="0"/>
        <v>0.1107032590051458</v>
      </c>
      <c r="E12">
        <f t="shared" si="1"/>
        <v>0.81210977701543741</v>
      </c>
    </row>
    <row r="13" spans="1:17" x14ac:dyDescent="0.25">
      <c r="A13" t="s">
        <v>15</v>
      </c>
      <c r="B13">
        <v>0.46</v>
      </c>
      <c r="C13">
        <v>0.47</v>
      </c>
      <c r="D13">
        <f t="shared" si="0"/>
        <v>0.34250000000000003</v>
      </c>
      <c r="E13">
        <f t="shared" si="1"/>
        <v>0.1875</v>
      </c>
    </row>
    <row r="14" spans="1:17" x14ac:dyDescent="0.25">
      <c r="D14">
        <f t="shared" si="0"/>
        <v>0</v>
      </c>
      <c r="E14">
        <f t="shared" si="1"/>
        <v>1</v>
      </c>
    </row>
    <row r="15" spans="1:17" x14ac:dyDescent="0.25">
      <c r="D15">
        <f t="shared" ref="D15:D25" si="2">B15-C15/4</f>
        <v>0</v>
      </c>
      <c r="E15">
        <f t="shared" ref="E15:E25" si="3">1-C15-D15</f>
        <v>1</v>
      </c>
    </row>
    <row r="16" spans="1:17" x14ac:dyDescent="0.25">
      <c r="D16">
        <f t="shared" si="2"/>
        <v>0</v>
      </c>
      <c r="E16">
        <f t="shared" si="3"/>
        <v>1</v>
      </c>
    </row>
    <row r="17" spans="4:5" x14ac:dyDescent="0.25">
      <c r="D17">
        <f t="shared" si="2"/>
        <v>0</v>
      </c>
      <c r="E17">
        <f t="shared" si="3"/>
        <v>1</v>
      </c>
    </row>
    <row r="18" spans="4:5" x14ac:dyDescent="0.25">
      <c r="D18">
        <f t="shared" si="2"/>
        <v>0</v>
      </c>
      <c r="E18">
        <f t="shared" si="3"/>
        <v>1</v>
      </c>
    </row>
    <row r="19" spans="4:5" x14ac:dyDescent="0.25">
      <c r="D19">
        <f t="shared" si="2"/>
        <v>0</v>
      </c>
      <c r="E19">
        <f t="shared" si="3"/>
        <v>1</v>
      </c>
    </row>
    <row r="20" spans="4:5" x14ac:dyDescent="0.25">
      <c r="D20">
        <f t="shared" si="2"/>
        <v>0</v>
      </c>
      <c r="E20">
        <f t="shared" si="3"/>
        <v>1</v>
      </c>
    </row>
    <row r="21" spans="4:5" x14ac:dyDescent="0.25">
      <c r="D21">
        <f t="shared" si="2"/>
        <v>0</v>
      </c>
      <c r="E21">
        <f t="shared" si="3"/>
        <v>1</v>
      </c>
    </row>
    <row r="22" spans="4:5" x14ac:dyDescent="0.25">
      <c r="D22">
        <f t="shared" si="2"/>
        <v>0</v>
      </c>
      <c r="E22">
        <f t="shared" si="3"/>
        <v>1</v>
      </c>
    </row>
    <row r="23" spans="4:5" x14ac:dyDescent="0.25">
      <c r="D23">
        <f t="shared" si="2"/>
        <v>0</v>
      </c>
      <c r="E23">
        <f t="shared" si="3"/>
        <v>1</v>
      </c>
    </row>
    <row r="24" spans="4:5" x14ac:dyDescent="0.25">
      <c r="D24">
        <f t="shared" si="2"/>
        <v>0</v>
      </c>
      <c r="E24">
        <f t="shared" si="3"/>
        <v>1</v>
      </c>
    </row>
    <row r="25" spans="4:5" x14ac:dyDescent="0.25">
      <c r="D25">
        <f t="shared" si="2"/>
        <v>0</v>
      </c>
      <c r="E25">
        <f t="shared" si="3"/>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F5C6B-B0E8-4D48-81F7-CCA1A745BFFC}">
  <dimension ref="A1:C210"/>
  <sheetViews>
    <sheetView tabSelected="1" topLeftCell="A29" workbookViewId="0">
      <selection activeCell="C192" sqref="C36:C192"/>
    </sheetView>
  </sheetViews>
  <sheetFormatPr defaultRowHeight="15" x14ac:dyDescent="0.25"/>
  <cols>
    <col min="1" max="1" width="16.28515625" customWidth="1"/>
    <col min="2" max="2" width="35.28515625" customWidth="1"/>
  </cols>
  <sheetData>
    <row r="1" spans="1:3" x14ac:dyDescent="0.25">
      <c r="A1" s="4" t="s">
        <v>18</v>
      </c>
      <c r="B1" s="4" t="s">
        <v>19</v>
      </c>
      <c r="C1" s="4" t="s">
        <v>20</v>
      </c>
    </row>
    <row r="2" spans="1:3" x14ac:dyDescent="0.25">
      <c r="A2" s="6" t="s">
        <v>4</v>
      </c>
      <c r="B2" t="s">
        <v>36</v>
      </c>
      <c r="C2" t="str">
        <f>CONCATENATE("# What does the ",B2," gene do?")</f>
        <v># What does the GRIK3 gene do?</v>
      </c>
    </row>
    <row r="3" spans="1:3" x14ac:dyDescent="0.25">
      <c r="A3" s="6"/>
    </row>
    <row r="4" spans="1:3" ht="17.25" x14ac:dyDescent="0.3">
      <c r="A4" s="6" t="s">
        <v>22</v>
      </c>
      <c r="B4" s="3" t="s">
        <v>24</v>
      </c>
      <c r="C4" t="str">
        <f>B4</f>
        <v>The GRIK3 gene creates a protein that helps form receptors for the transmitter [glutamate.](https://www.nimh.nih.gov/health/educational-resources/brain-basics/brain-basics.shtml)  Problems creating or absorbing glutamate are linked to [schizophrenia, depression, and memory problems.](https://www.nimh.nih.gov/health/educational-resources/brain-basics/brain-basics.shtml)  Sustained exposure to excess glutamate in CFS patients causes sickness, neurotoxicity, stress, and peripheral nervous sensitivity.  Currently, GRIK3 variants are linked to recurrent [major](https://www.ncbi.nlm.nih.gov/pubmed/16958029) [depressive disorder](https://www.ncbi.nlm.nih.gov/pubmed/19221446/), [developmental delays](https://www.ncbi.nlm.nih.gov/pubmed/24449200/), and a [30% increase](https://www.ncbi.nlm.nih.gov/pubmed/25054019?dopt=Abstract) in the [risk](https://www.ncbi.nlm.nih.gov/pubmed/11986986) for [schizophrenia.](https://www.ncbi.nlm.nih.gov/pubmed/19921975/)</v>
      </c>
    </row>
    <row r="5" spans="1:3" ht="17.25" x14ac:dyDescent="0.3">
      <c r="A5" s="6"/>
      <c r="B5" s="3"/>
    </row>
    <row r="6" spans="1:3" x14ac:dyDescent="0.25">
      <c r="A6" s="6" t="s">
        <v>23</v>
      </c>
      <c r="B6">
        <v>1</v>
      </c>
      <c r="C6" t="str">
        <f>CONCATENATE("This gene is located on chromosome ",B6,".  The ",B7," it creates acts in your ",B8)</f>
        <v>This gene is located on chromosome 1.  The protein it creates acts in your brain and nervous system.</v>
      </c>
    </row>
    <row r="7" spans="1:3" x14ac:dyDescent="0.25">
      <c r="A7" s="6" t="s">
        <v>25</v>
      </c>
      <c r="B7" t="s">
        <v>26</v>
      </c>
    </row>
    <row r="8" spans="1:3" x14ac:dyDescent="0.25">
      <c r="A8" s="6" t="s">
        <v>21</v>
      </c>
      <c r="B8" t="s">
        <v>16</v>
      </c>
    </row>
    <row r="9" spans="1:3" x14ac:dyDescent="0.25">
      <c r="A9" s="5" t="s">
        <v>27</v>
      </c>
      <c r="B9" t="s">
        <v>28</v>
      </c>
      <c r="C9" t="str">
        <f>CONCATENATE("&lt;TissueList ",B9," /&gt;")</f>
        <v>&lt;TissueList brain   /&gt;</v>
      </c>
    </row>
    <row r="10" spans="1:3" x14ac:dyDescent="0.25">
      <c r="A10" s="6"/>
    </row>
    <row r="11" spans="1:3" x14ac:dyDescent="0.25">
      <c r="A11" s="6" t="s">
        <v>4</v>
      </c>
      <c r="B11" t="s">
        <v>36</v>
      </c>
      <c r="C11" t="str">
        <f>CONCATENATE("&lt;GeneAnalysis gene=",CHAR(34),B11,CHAR(34)," interval=",CHAR(34),B12,CHAR(34),"&gt; ")</f>
        <v xml:space="preserve">&lt;GeneAnalysis gene="GRIK3" interval="NC000001_1.11:g.1111_9999"&gt; </v>
      </c>
    </row>
    <row r="12" spans="1:3" x14ac:dyDescent="0.25">
      <c r="A12" s="6" t="s">
        <v>29</v>
      </c>
      <c r="B12" t="s">
        <v>37</v>
      </c>
    </row>
    <row r="13" spans="1:3" x14ac:dyDescent="0.25">
      <c r="A13" s="6" t="s">
        <v>30</v>
      </c>
      <c r="B13">
        <v>3</v>
      </c>
      <c r="C13" t="str">
        <f>CONCATENATE(" # What are some common mutations of ",B11,"?")</f>
        <v xml:space="preserve"> # What are some common mutations of GRIK3?</v>
      </c>
    </row>
    <row r="14" spans="1:3" x14ac:dyDescent="0.25">
      <c r="A14" s="6" t="s">
        <v>31</v>
      </c>
      <c r="B14" t="s">
        <v>47</v>
      </c>
      <c r="C14" t="s">
        <v>17</v>
      </c>
    </row>
    <row r="15" spans="1:3" x14ac:dyDescent="0.25">
      <c r="C15" t="str">
        <f>CONCATENATE("There are ",B13," well known variants in ",B11,": ",B14,", [C36983994T](https://www.ncbi.nlm.nih.gov/pubmed/27835969), and [A7783504C](https://www.ncbi.nlm.nih.gov/pubmed/26859813).")</f>
        <v>There are 3 well known variants in GRIK3: [T928G](https://www.ncbi.nlm.nih.gov/gene?Db=gene&amp;Cmd=ShowDetailView&amp;TermToSearch=2899) [(Ser310Ala)](https://www.ncbi.nlm.nih.gov/pubmed/11986986) [polymorphism](https://www.ncbi.nlm.nih.gov/pubmed/25054019?dopt=Abstract), [C36983994T](https://www.ncbi.nlm.nih.gov/pubmed/27835969), and [A7783504C](https://www.ncbi.nlm.nih.gov/pubmed/26859813).</v>
      </c>
    </row>
    <row r="16" spans="1:3" x14ac:dyDescent="0.25">
      <c r="A16" s="6"/>
      <c r="C16" t="s">
        <v>208</v>
      </c>
    </row>
    <row r="17" spans="1:3" x14ac:dyDescent="0.25">
      <c r="A17" s="6" t="s">
        <v>32</v>
      </c>
      <c r="B17" t="s">
        <v>38</v>
      </c>
      <c r="C17" t="str">
        <f>CONCATENATE("  &lt;Variant hgvs=",CHAR(34),B17,CHAR(34)," name=",CHAR(34),B18,CHAR(34),"&gt; ")</f>
        <v xml:space="preserve">  &lt;Variant hgvs="NC000001_1.11:g.2222T&gt;G" name="T928G"&gt; </v>
      </c>
    </row>
    <row r="18" spans="1:3" x14ac:dyDescent="0.25">
      <c r="A18" s="5" t="s">
        <v>33</v>
      </c>
      <c r="B18" t="s">
        <v>39</v>
      </c>
    </row>
    <row r="19" spans="1:3" x14ac:dyDescent="0.25">
      <c r="A19" s="5" t="s">
        <v>34</v>
      </c>
      <c r="B19" t="s">
        <v>40</v>
      </c>
      <c r="C19" t="str">
        <f>CONCATENATE("    This variant is a change at a specific point in the ",B11," gene from ",B19," to ",B20," resulting in incorrect ",B7," function.  This substitution of a single nucleotide is known as a missense variant.")</f>
        <v xml:space="preserve">    This variant is a change at a specific point in the GRIK3 gene from thymine (T) to guanine (G) resulting in incorrect protein function.  This substitution of a single nucleotide is known as a missense variant.</v>
      </c>
    </row>
    <row r="20" spans="1:3" x14ac:dyDescent="0.25">
      <c r="A20" s="5" t="s">
        <v>35</v>
      </c>
      <c r="B20" t="s">
        <v>41</v>
      </c>
      <c r="C20" t="s">
        <v>17</v>
      </c>
    </row>
    <row r="21" spans="1:3" x14ac:dyDescent="0.25">
      <c r="C21" t="str">
        <f>"&lt;/Variant&gt;"</f>
        <v>&lt;/Variant&gt;</v>
      </c>
    </row>
    <row r="22" spans="1:3" x14ac:dyDescent="0.25">
      <c r="C22" t="s">
        <v>209</v>
      </c>
    </row>
    <row r="23" spans="1:3" x14ac:dyDescent="0.25">
      <c r="A23" s="6" t="s">
        <v>32</v>
      </c>
      <c r="B23" s="1" t="s">
        <v>77</v>
      </c>
      <c r="C23" t="str">
        <f>CONCATENATE("  &lt;Variant hgvs=",CHAR(34),B23,CHAR(34)," name=",CHAR(34),B24,CHAR(34),"&gt; ")</f>
        <v xml:space="preserve">  &lt;Variant hgvs="NC_000001.11:g.36983994C&gt;T" name="C36983994T"&gt; </v>
      </c>
    </row>
    <row r="24" spans="1:3" x14ac:dyDescent="0.25">
      <c r="A24" s="5" t="s">
        <v>33</v>
      </c>
      <c r="B24" t="s">
        <v>74</v>
      </c>
    </row>
    <row r="25" spans="1:3" x14ac:dyDescent="0.25">
      <c r="A25" s="5" t="s">
        <v>34</v>
      </c>
      <c r="B25" t="str">
        <f>"cytosine (C)"</f>
        <v>cytosine (C)</v>
      </c>
      <c r="C25" t="str">
        <f>CONCATENATE("    This variant is a change at a specific point in the ",B11," gene from ",B25," to ",B26," resulting in incorrect ",B7," function.  This substitution of a single nucleotide is known as a missense variant.")</f>
        <v xml:space="preserve">    This variant is a change at a specific point in the GRIK3 gene from cytosine (C) to thymine (T) resulting in incorrect protein function.  This substitution of a single nucleotide is known as a missense variant.</v>
      </c>
    </row>
    <row r="26" spans="1:3" x14ac:dyDescent="0.25">
      <c r="A26" s="5" t="s">
        <v>35</v>
      </c>
      <c r="B26" t="s">
        <v>40</v>
      </c>
    </row>
    <row r="27" spans="1:3" x14ac:dyDescent="0.25">
      <c r="A27" s="6"/>
      <c r="C27" t="str">
        <f>"&lt;/Variant&gt;"</f>
        <v>&lt;/Variant&gt;</v>
      </c>
    </row>
    <row r="28" spans="1:3" x14ac:dyDescent="0.25">
      <c r="C28" t="s">
        <v>17</v>
      </c>
    </row>
    <row r="29" spans="1:3" x14ac:dyDescent="0.25">
      <c r="A29" s="6"/>
      <c r="C29" t="s">
        <v>210</v>
      </c>
    </row>
    <row r="30" spans="1:3" x14ac:dyDescent="0.25">
      <c r="A30" s="6" t="s">
        <v>32</v>
      </c>
      <c r="B30" t="s">
        <v>78</v>
      </c>
      <c r="C30" t="str">
        <f>CONCATENATE("  &lt;Variant hgvs=",CHAR(34),B30,CHAR(34)," name=",CHAR(34),B31,CHAR(34),"&gt; ")</f>
        <v xml:space="preserve">  &lt;Variant hgvs="NC_000002.11:g.7783504A&gt;C" name="A7783504C"&gt; </v>
      </c>
    </row>
    <row r="31" spans="1:3" x14ac:dyDescent="0.25">
      <c r="A31" s="5" t="s">
        <v>33</v>
      </c>
      <c r="B31" t="s">
        <v>75</v>
      </c>
    </row>
    <row r="32" spans="1:3" x14ac:dyDescent="0.25">
      <c r="A32" s="5" t="s">
        <v>34</v>
      </c>
      <c r="B32" t="s">
        <v>76</v>
      </c>
      <c r="C32" t="str">
        <f>CONCATENATE("    This variant is a change at a specific point in the ",B11," gene from ",B32," to ",B33," resulting in incorrect ",B7," function.  This substitution of a single nucleotide is known as a missense variant.")</f>
        <v xml:space="preserve">    This variant is a change at a specific point in the GRIK3 gene from adenine (A) to cytosine (C) resulting in incorrect protein function.  This substitution of a single nucleotide is known as a missense variant.</v>
      </c>
    </row>
    <row r="33" spans="1:3" x14ac:dyDescent="0.25">
      <c r="A33" s="5" t="s">
        <v>35</v>
      </c>
      <c r="B33" t="str">
        <f>"cytosine (C)"</f>
        <v>cytosine (C)</v>
      </c>
    </row>
    <row r="34" spans="1:3" x14ac:dyDescent="0.25">
      <c r="A34" s="5"/>
      <c r="C34" t="str">
        <f>"&lt;/Variant&gt;"</f>
        <v>&lt;/Variant&gt;</v>
      </c>
    </row>
    <row r="35" spans="1:3" x14ac:dyDescent="0.25">
      <c r="A35" s="5"/>
      <c r="C35" t="s">
        <v>208</v>
      </c>
    </row>
    <row r="36" spans="1:3" x14ac:dyDescent="0.25">
      <c r="A36" s="5" t="s">
        <v>42</v>
      </c>
      <c r="B36" t="s">
        <v>44</v>
      </c>
      <c r="C36" t="str">
        <f>CONCATENATE("  &lt;Genotype hgvs=",CHAR(34),B36,B37,";",B38,CHAR(34)," name=",CHAR(34),B18,CHAR(34),"&gt; ")</f>
        <v xml:space="preserve">  &lt;Genotype hgvs="NC000001_1.11:g.[2222T&gt;G];[2222=]" name="T928G"&gt; </v>
      </c>
    </row>
    <row r="37" spans="1:3" x14ac:dyDescent="0.25">
      <c r="A37" s="5" t="s">
        <v>43</v>
      </c>
      <c r="B37" t="s">
        <v>45</v>
      </c>
    </row>
    <row r="38" spans="1:3" x14ac:dyDescent="0.25">
      <c r="A38" s="5" t="s">
        <v>34</v>
      </c>
      <c r="B38" t="s">
        <v>46</v>
      </c>
      <c r="C38" t="s">
        <v>259</v>
      </c>
    </row>
    <row r="39" spans="1:3" x14ac:dyDescent="0.25">
      <c r="A39" s="5" t="s">
        <v>48</v>
      </c>
      <c r="B39" t="str">
        <f>CONCATENATE("People with this variant have one copy of the ",B18," variant. This substitution of a single nucleotide is known as a missense mutation.")</f>
        <v>People with this variant have one copy of the T928G variant. This substitution of a single nucleotide is known as a missense mutation.</v>
      </c>
      <c r="C39" t="s">
        <v>17</v>
      </c>
    </row>
    <row r="40" spans="1:3" x14ac:dyDescent="0.25">
      <c r="A40" s="6" t="s">
        <v>49</v>
      </c>
      <c r="B40" t="s">
        <v>51</v>
      </c>
      <c r="C40" t="str">
        <f>CONCATENATE("         ",B39)</f>
        <v xml:space="preserve">         People with this variant have one copy of the T928G variant. This substitution of a single nucleotide is known as a missense mutation.</v>
      </c>
    </row>
    <row r="41" spans="1:3" x14ac:dyDescent="0.25">
      <c r="A41" s="6" t="s">
        <v>50</v>
      </c>
      <c r="B41">
        <v>43</v>
      </c>
    </row>
    <row r="42" spans="1:3" x14ac:dyDescent="0.25">
      <c r="A42" s="5"/>
      <c r="C42" t="s">
        <v>257</v>
      </c>
    </row>
    <row r="43" spans="1:3" x14ac:dyDescent="0.25">
      <c r="A43" s="6"/>
    </row>
    <row r="44" spans="1:3" x14ac:dyDescent="0.25">
      <c r="A44" s="6"/>
      <c r="C44" t="str">
        <f>CONCATENATE("         ",B40)</f>
        <v xml:space="preserve">         You are at greater risk for schizophrenia, depression, and glutamate problems.  See below for more information.</v>
      </c>
    </row>
    <row r="45" spans="1:3" x14ac:dyDescent="0.25">
      <c r="A45" s="6"/>
    </row>
    <row r="46" spans="1:3" x14ac:dyDescent="0.25">
      <c r="A46" s="6"/>
      <c r="C46" t="s">
        <v>258</v>
      </c>
    </row>
    <row r="47" spans="1:3" x14ac:dyDescent="0.25">
      <c r="A47" s="5"/>
    </row>
    <row r="48" spans="1:3" x14ac:dyDescent="0.25">
      <c r="A48" s="5"/>
      <c r="C48" t="str">
        <f>CONCATENATE( "   &lt;piechart percentage=",B41," /&gt;")</f>
        <v xml:space="preserve">   &lt;piechart percentage=43 /&gt;</v>
      </c>
    </row>
    <row r="49" spans="1:3" x14ac:dyDescent="0.25">
      <c r="A49" s="5"/>
      <c r="C49" t="str">
        <f>"  &lt;/Genotype&gt;"</f>
        <v xml:space="preserve">  &lt;/Genotype&gt;</v>
      </c>
    </row>
    <row r="50" spans="1:3" x14ac:dyDescent="0.25">
      <c r="A50" s="5" t="s">
        <v>52</v>
      </c>
      <c r="B50" t="str">
        <f>CONCATENATE("People with this variant have two copies of the ",B18," variant. This substitution of a single nucleotide is known as a missense mutation.")</f>
        <v>People with this variant have two copies of the T928G variant. This substitution of a single nucleotide is known as a missense mutation.</v>
      </c>
      <c r="C50" t="str">
        <f>CONCATENATE("  &lt;Genotype hgvs=",CHAR(34),B36,B37,";",B37,CHAR(34)," name=",CHAR(34),B18,CHAR(34),"&gt; ")</f>
        <v xml:space="preserve">  &lt;Genotype hgvs="NC000001_1.11:g.[2222T&gt;G];[2222T&gt;G]" name="T928G"&gt; </v>
      </c>
    </row>
    <row r="51" spans="1:3" x14ac:dyDescent="0.25">
      <c r="A51" s="6" t="s">
        <v>53</v>
      </c>
      <c r="B51" t="s">
        <v>51</v>
      </c>
      <c r="C51" t="s">
        <v>17</v>
      </c>
    </row>
    <row r="52" spans="1:3" x14ac:dyDescent="0.25">
      <c r="A52" s="6" t="s">
        <v>50</v>
      </c>
      <c r="B52">
        <v>19.899999999999999</v>
      </c>
      <c r="C52" t="s">
        <v>259</v>
      </c>
    </row>
    <row r="53" spans="1:3" x14ac:dyDescent="0.25">
      <c r="A53" s="6"/>
    </row>
    <row r="54" spans="1:3" x14ac:dyDescent="0.25">
      <c r="A54" s="5"/>
      <c r="C54" t="str">
        <f>CONCATENATE("         ",B50)</f>
        <v xml:space="preserve">         People with this variant have two copies of the T928G variant. This substitution of a single nucleotide is known as a missense mutation.</v>
      </c>
    </row>
    <row r="55" spans="1:3" x14ac:dyDescent="0.25">
      <c r="A55" s="6"/>
    </row>
    <row r="56" spans="1:3" x14ac:dyDescent="0.25">
      <c r="A56" s="6"/>
      <c r="C56" t="s">
        <v>257</v>
      </c>
    </row>
    <row r="57" spans="1:3" x14ac:dyDescent="0.25">
      <c r="A57" s="6"/>
    </row>
    <row r="58" spans="1:3" x14ac:dyDescent="0.25">
      <c r="A58" s="6"/>
      <c r="C58" t="str">
        <f>CONCATENATE("         ",B51)</f>
        <v xml:space="preserve">         You are at greater risk for schizophrenia, depression, and glutamate problems.  See below for more information.</v>
      </c>
    </row>
    <row r="59" spans="1:3" x14ac:dyDescent="0.25">
      <c r="A59" s="6"/>
    </row>
    <row r="60" spans="1:3" x14ac:dyDescent="0.25">
      <c r="A60" s="5"/>
      <c r="C60" t="s">
        <v>258</v>
      </c>
    </row>
    <row r="61" spans="1:3" x14ac:dyDescent="0.25">
      <c r="A61" s="5"/>
    </row>
    <row r="62" spans="1:3" x14ac:dyDescent="0.25">
      <c r="A62" s="5"/>
      <c r="C62" t="str">
        <f>CONCATENATE( "   &lt;piechart percentage=",B52," /&gt;")</f>
        <v xml:space="preserve">   &lt;piechart percentage=19.9 /&gt;</v>
      </c>
    </row>
    <row r="63" spans="1:3" x14ac:dyDescent="0.25">
      <c r="A63" s="5"/>
      <c r="C63" t="str">
        <f>"  &lt;/Genotype&gt;"</f>
        <v xml:space="preserve">  &lt;/Genotype&gt;</v>
      </c>
    </row>
    <row r="64" spans="1:3" x14ac:dyDescent="0.25">
      <c r="A64" s="5" t="s">
        <v>54</v>
      </c>
      <c r="B64" t="str">
        <f>CONCATENATE("Your ",B11," gene has no variants. A normal gene is referred to as a ",CHAR(34),"wildtype",CHAR(34)," gene.")</f>
        <v>Your GRIK3 gene has no variants. A normal gene is referred to as a "wildtype" gene.</v>
      </c>
      <c r="C64" t="str">
        <f>CONCATENATE("  &lt;Genotype hgvs=",CHAR(34),B36,B38,";",B38,CHAR(34)," name=",CHAR(34),B18,CHAR(34),"&gt; ")</f>
        <v xml:space="preserve">  &lt;Genotype hgvs="NC000001_1.11:g.[2222=];[2222=]" name="T928G"&gt; </v>
      </c>
    </row>
    <row r="65" spans="1:3" x14ac:dyDescent="0.25">
      <c r="A65" s="6" t="s">
        <v>55</v>
      </c>
      <c r="B65" t="str">
        <f>"No medical therapies are indicated at the moment."</f>
        <v>No medical therapies are indicated at the moment.</v>
      </c>
      <c r="C65" t="s">
        <v>17</v>
      </c>
    </row>
    <row r="66" spans="1:3" x14ac:dyDescent="0.25">
      <c r="A66" s="6" t="s">
        <v>50</v>
      </c>
      <c r="B66">
        <v>37.1</v>
      </c>
      <c r="C66" t="s">
        <v>259</v>
      </c>
    </row>
    <row r="67" spans="1:3" x14ac:dyDescent="0.25">
      <c r="A67" s="5"/>
    </row>
    <row r="68" spans="1:3" x14ac:dyDescent="0.25">
      <c r="A68" s="6"/>
      <c r="C68" t="str">
        <f>CONCATENATE("         ",B64)</f>
        <v xml:space="preserve">         Your GRIK3 gene has no variants. A normal gene is referred to as a "wildtype" gene.</v>
      </c>
    </row>
    <row r="69" spans="1:3" x14ac:dyDescent="0.25">
      <c r="A69" s="6"/>
    </row>
    <row r="70" spans="1:3" x14ac:dyDescent="0.25">
      <c r="A70" s="6"/>
      <c r="C70" t="s">
        <v>257</v>
      </c>
    </row>
    <row r="71" spans="1:3" x14ac:dyDescent="0.25">
      <c r="A71" s="6"/>
    </row>
    <row r="72" spans="1:3" x14ac:dyDescent="0.25">
      <c r="A72" s="6"/>
      <c r="C72" t="str">
        <f>CONCATENATE("         ",B65)</f>
        <v xml:space="preserve">         No medical therapies are indicated at the moment.</v>
      </c>
    </row>
    <row r="73" spans="1:3" x14ac:dyDescent="0.25">
      <c r="A73" s="5"/>
    </row>
    <row r="74" spans="1:3" x14ac:dyDescent="0.25">
      <c r="A74" s="5"/>
      <c r="C74" t="s">
        <v>258</v>
      </c>
    </row>
    <row r="75" spans="1:3" x14ac:dyDescent="0.25">
      <c r="A75" s="5"/>
    </row>
    <row r="76" spans="1:3" x14ac:dyDescent="0.25">
      <c r="A76" s="5"/>
      <c r="C76" t="str">
        <f>CONCATENATE( "   &lt;piechart percentage=",B66," /&gt;")</f>
        <v xml:space="preserve">   &lt;piechart percentage=37.1 /&gt;</v>
      </c>
    </row>
    <row r="77" spans="1:3" x14ac:dyDescent="0.25">
      <c r="A77" s="5"/>
      <c r="C77" t="str">
        <f>"  &lt;/Genotype&gt;"</f>
        <v xml:space="preserve">  &lt;/Genotype&gt;</v>
      </c>
    </row>
    <row r="78" spans="1:3" x14ac:dyDescent="0.25">
      <c r="A78" s="5"/>
      <c r="C78" t="s">
        <v>209</v>
      </c>
    </row>
    <row r="79" spans="1:3" x14ac:dyDescent="0.25">
      <c r="A79" s="5" t="s">
        <v>42</v>
      </c>
      <c r="B79" s="1" t="s">
        <v>68</v>
      </c>
      <c r="C79" t="str">
        <f>CONCATENATE("  &lt;Genotype hgvs=",CHAR(34),B79,B80,";",B81,CHAR(34)," name=",CHAR(34),B74,CHAR(34),"&gt; ")</f>
        <v xml:space="preserve">  &lt;Genotype hgvs="NC_000002.11:g[7783504A&gt;C];[7783504=]" name=""&gt; </v>
      </c>
    </row>
    <row r="80" spans="1:3" x14ac:dyDescent="0.25">
      <c r="A80" s="5" t="s">
        <v>43</v>
      </c>
      <c r="B80" s="1" t="s">
        <v>69</v>
      </c>
    </row>
    <row r="81" spans="1:3" x14ac:dyDescent="0.25">
      <c r="A81" s="5" t="s">
        <v>34</v>
      </c>
      <c r="B81" s="1" t="s">
        <v>70</v>
      </c>
      <c r="C81" t="s">
        <v>259</v>
      </c>
    </row>
    <row r="82" spans="1:3" x14ac:dyDescent="0.25">
      <c r="A82" s="5" t="s">
        <v>48</v>
      </c>
      <c r="B82" t="str">
        <f>CONCATENATE("People with this variant have one copy of the ",B24," variant. This substitution of a single nucleotide is known as a missense mutation.")</f>
        <v>People with this variant have one copy of the C36983994T variant. This substitution of a single nucleotide is known as a missense mutation.</v>
      </c>
      <c r="C82" t="s">
        <v>17</v>
      </c>
    </row>
    <row r="83" spans="1:3" x14ac:dyDescent="0.25">
      <c r="A83" s="6" t="s">
        <v>49</v>
      </c>
      <c r="B83" t="s">
        <v>79</v>
      </c>
      <c r="C83" t="str">
        <f>CONCATENATE("         ",B82)</f>
        <v xml:space="preserve">         People with this variant have one copy of the C36983994T variant. This substitution of a single nucleotide is known as a missense mutation.</v>
      </c>
    </row>
    <row r="84" spans="1:3" x14ac:dyDescent="0.25">
      <c r="A84" s="6" t="s">
        <v>50</v>
      </c>
      <c r="B84">
        <v>15.8</v>
      </c>
    </row>
    <row r="85" spans="1:3" x14ac:dyDescent="0.25">
      <c r="A85" s="5"/>
      <c r="C85" t="s">
        <v>257</v>
      </c>
    </row>
    <row r="86" spans="1:3" x14ac:dyDescent="0.25">
      <c r="A86" s="6"/>
    </row>
    <row r="87" spans="1:3" x14ac:dyDescent="0.25">
      <c r="A87" s="6"/>
      <c r="C87" t="str">
        <f>CONCATENATE("         ",B83)</f>
        <v xml:space="preserve">         People with this variant have an increased risk of CFS.  See below for more information.</v>
      </c>
    </row>
    <row r="88" spans="1:3" x14ac:dyDescent="0.25">
      <c r="A88" s="6"/>
    </row>
    <row r="89" spans="1:3" x14ac:dyDescent="0.25">
      <c r="A89" s="6"/>
      <c r="C89" t="s">
        <v>258</v>
      </c>
    </row>
    <row r="90" spans="1:3" x14ac:dyDescent="0.25">
      <c r="A90" s="5"/>
    </row>
    <row r="91" spans="1:3" x14ac:dyDescent="0.25">
      <c r="A91" s="5"/>
      <c r="C91" t="str">
        <f>CONCATENATE( "   &lt;piechart percentage=",B84," /&gt;")</f>
        <v xml:space="preserve">   &lt;piechart percentage=15.8 /&gt;</v>
      </c>
    </row>
    <row r="92" spans="1:3" x14ac:dyDescent="0.25">
      <c r="A92" s="5"/>
      <c r="C92" t="str">
        <f>"  &lt;/Genotype&gt;"</f>
        <v xml:space="preserve">  &lt;/Genotype&gt;</v>
      </c>
    </row>
    <row r="93" spans="1:3" x14ac:dyDescent="0.25">
      <c r="A93" s="5" t="s">
        <v>52</v>
      </c>
      <c r="B93" t="str">
        <f>CONCATENATE("People with this variant have two copies of the ",B24," variant. This substitution of a single nucleotide is known as a missense mutation.")</f>
        <v>People with this variant have two copies of the C36983994T variant. This substitution of a single nucleotide is known as a missense mutation.</v>
      </c>
      <c r="C93" t="str">
        <f>CONCATENATE("  &lt;Genotype hgvs=",CHAR(34),B79,B80,";",B80,CHAR(34)," name=",CHAR(34),B74,CHAR(34),"&gt; ")</f>
        <v xml:space="preserve">  &lt;Genotype hgvs="NC_000002.11:g[7783504A&gt;C];[7783504A&gt;C]" name=""&gt; </v>
      </c>
    </row>
    <row r="94" spans="1:3" x14ac:dyDescent="0.25">
      <c r="A94" s="6" t="s">
        <v>53</v>
      </c>
      <c r="B94" t="str">
        <f>"No medical therapies are indicated at the moment."</f>
        <v>No medical therapies are indicated at the moment.</v>
      </c>
      <c r="C94" t="s">
        <v>17</v>
      </c>
    </row>
    <row r="95" spans="1:3" x14ac:dyDescent="0.25">
      <c r="A95" s="6" t="s">
        <v>50</v>
      </c>
      <c r="B95">
        <v>4.7</v>
      </c>
      <c r="C95" t="s">
        <v>259</v>
      </c>
    </row>
    <row r="96" spans="1:3" x14ac:dyDescent="0.25">
      <c r="A96" s="6"/>
    </row>
    <row r="97" spans="1:3" x14ac:dyDescent="0.25">
      <c r="A97" s="5"/>
      <c r="C97" t="str">
        <f>CONCATENATE("         ",B93)</f>
        <v xml:space="preserve">         People with this variant have two copies of the C36983994T variant. This substitution of a single nucleotide is known as a missense mutation.</v>
      </c>
    </row>
    <row r="98" spans="1:3" x14ac:dyDescent="0.25">
      <c r="A98" s="6"/>
    </row>
    <row r="99" spans="1:3" x14ac:dyDescent="0.25">
      <c r="A99" s="6"/>
      <c r="C99" t="s">
        <v>257</v>
      </c>
    </row>
    <row r="100" spans="1:3" x14ac:dyDescent="0.25">
      <c r="A100" s="6"/>
    </row>
    <row r="101" spans="1:3" x14ac:dyDescent="0.25">
      <c r="A101" s="6"/>
      <c r="C101" t="str">
        <f>CONCATENATE("         ",B94)</f>
        <v xml:space="preserve">         No medical therapies are indicated at the moment.</v>
      </c>
    </row>
    <row r="102" spans="1:3" x14ac:dyDescent="0.25">
      <c r="A102" s="6"/>
    </row>
    <row r="103" spans="1:3" x14ac:dyDescent="0.25">
      <c r="A103" s="5"/>
      <c r="C103" t="s">
        <v>258</v>
      </c>
    </row>
    <row r="104" spans="1:3" x14ac:dyDescent="0.25">
      <c r="A104" s="5"/>
    </row>
    <row r="105" spans="1:3" x14ac:dyDescent="0.25">
      <c r="A105" s="5"/>
      <c r="C105" t="str">
        <f>CONCATENATE( "   &lt;piechart percentage=",B95," /&gt;")</f>
        <v xml:space="preserve">   &lt;piechart percentage=4.7 /&gt;</v>
      </c>
    </row>
    <row r="106" spans="1:3" x14ac:dyDescent="0.25">
      <c r="A106" s="5"/>
      <c r="C106" t="str">
        <f>"  &lt;/Genotype&gt;"</f>
        <v xml:space="preserve">  &lt;/Genotype&gt;</v>
      </c>
    </row>
    <row r="107" spans="1:3" x14ac:dyDescent="0.25">
      <c r="A107" s="5" t="s">
        <v>54</v>
      </c>
      <c r="B107" t="str">
        <f>CONCATENATE("Your ",B11," gene has no variants. A normal gene is referred to as a ",CHAR(34),"wildtype",CHAR(34)," gene.")</f>
        <v>Your GRIK3 gene has no variants. A normal gene is referred to as a "wildtype" gene.</v>
      </c>
      <c r="C107" t="str">
        <f>CONCATENATE("  &lt;Genotype hgvs=",CHAR(34),B79,B81,";",B81,CHAR(34)," name=",CHAR(34),B74,CHAR(34),"&gt; ")</f>
        <v xml:space="preserve">  &lt;Genotype hgvs="NC_000002.11:g[7783504=];[7783504=]" name=""&gt; </v>
      </c>
    </row>
    <row r="108" spans="1:3" x14ac:dyDescent="0.25">
      <c r="A108" s="6" t="s">
        <v>55</v>
      </c>
      <c r="B108" t="str">
        <f>"No medical therapies are indicated at the moment."</f>
        <v>No medical therapies are indicated at the moment.</v>
      </c>
      <c r="C108" t="s">
        <v>17</v>
      </c>
    </row>
    <row r="109" spans="1:3" x14ac:dyDescent="0.25">
      <c r="A109" s="6" t="s">
        <v>50</v>
      </c>
      <c r="B109">
        <v>79.5</v>
      </c>
      <c r="C109" t="s">
        <v>259</v>
      </c>
    </row>
    <row r="110" spans="1:3" x14ac:dyDescent="0.25">
      <c r="A110" s="5"/>
    </row>
    <row r="111" spans="1:3" x14ac:dyDescent="0.25">
      <c r="A111" s="6"/>
      <c r="C111" t="str">
        <f>CONCATENATE("         ",B107)</f>
        <v xml:space="preserve">         Your GRIK3 gene has no variants. A normal gene is referred to as a "wildtype" gene.</v>
      </c>
    </row>
    <row r="112" spans="1:3" x14ac:dyDescent="0.25">
      <c r="A112" s="6"/>
    </row>
    <row r="113" spans="1:3" x14ac:dyDescent="0.25">
      <c r="A113" s="6"/>
      <c r="C113" t="s">
        <v>257</v>
      </c>
    </row>
    <row r="114" spans="1:3" x14ac:dyDescent="0.25">
      <c r="A114" s="6"/>
    </row>
    <row r="115" spans="1:3" x14ac:dyDescent="0.25">
      <c r="A115" s="6"/>
      <c r="C115" t="str">
        <f>CONCATENATE("         ",B108)</f>
        <v xml:space="preserve">         No medical therapies are indicated at the moment.</v>
      </c>
    </row>
    <row r="116" spans="1:3" x14ac:dyDescent="0.25">
      <c r="A116" s="5"/>
    </row>
    <row r="117" spans="1:3" x14ac:dyDescent="0.25">
      <c r="A117" s="5"/>
      <c r="C117" t="s">
        <v>258</v>
      </c>
    </row>
    <row r="118" spans="1:3" x14ac:dyDescent="0.25">
      <c r="A118" s="5"/>
    </row>
    <row r="119" spans="1:3" x14ac:dyDescent="0.25">
      <c r="A119" s="5"/>
      <c r="C119" t="str">
        <f>CONCATENATE( "   &lt;piechart percentage=",B109," /&gt;")</f>
        <v xml:space="preserve">   &lt;piechart percentage=79.5 /&gt;</v>
      </c>
    </row>
    <row r="120" spans="1:3" x14ac:dyDescent="0.25">
      <c r="A120" s="5"/>
      <c r="C120" t="str">
        <f>"  &lt;/Genotype&gt;"</f>
        <v xml:space="preserve">  &lt;/Genotype&gt;</v>
      </c>
    </row>
    <row r="121" spans="1:3" x14ac:dyDescent="0.25">
      <c r="A121" s="5"/>
      <c r="C121" t="s">
        <v>210</v>
      </c>
    </row>
    <row r="122" spans="1:3" x14ac:dyDescent="0.25">
      <c r="A122" s="5" t="s">
        <v>42</v>
      </c>
      <c r="B122" s="1" t="s">
        <v>71</v>
      </c>
      <c r="C122" t="str">
        <f>CONCATENATE("  &lt;Genotype hgvs=",CHAR(34),B122,B123,";",B124,CHAR(34)," name=",CHAR(34),B74,CHAR(34),"&gt; ")</f>
        <v xml:space="preserve">  &lt;Genotype hgvs="NC_000001.11:g.[36983994C&gt;T];[36983994=]" name=""&gt; </v>
      </c>
    </row>
    <row r="123" spans="1:3" x14ac:dyDescent="0.25">
      <c r="A123" s="5" t="s">
        <v>43</v>
      </c>
      <c r="B123" s="1" t="s">
        <v>72</v>
      </c>
    </row>
    <row r="124" spans="1:3" x14ac:dyDescent="0.25">
      <c r="A124" s="5" t="s">
        <v>34</v>
      </c>
      <c r="B124" s="1" t="s">
        <v>73</v>
      </c>
      <c r="C124" t="s">
        <v>259</v>
      </c>
    </row>
    <row r="125" spans="1:3" x14ac:dyDescent="0.25">
      <c r="A125" s="5" t="s">
        <v>48</v>
      </c>
      <c r="B125" t="str">
        <f>CONCATENATE("People with this variant have one copy of the ",B31," variant. This substitution of a single nucleotide is known as a missense mutation.")</f>
        <v>People with this variant have one copy of the A7783504C variant. This substitution of a single nucleotide is known as a missense mutation.</v>
      </c>
      <c r="C125" t="s">
        <v>17</v>
      </c>
    </row>
    <row r="126" spans="1:3" x14ac:dyDescent="0.25">
      <c r="A126" s="6" t="s">
        <v>49</v>
      </c>
      <c r="B126" t="s">
        <v>79</v>
      </c>
      <c r="C126" t="str">
        <f>CONCATENATE("         ",B125)</f>
        <v xml:space="preserve">         People with this variant have one copy of the A7783504C variant. This substitution of a single nucleotide is known as a missense mutation.</v>
      </c>
    </row>
    <row r="127" spans="1:3" x14ac:dyDescent="0.25">
      <c r="A127" s="6" t="s">
        <v>50</v>
      </c>
      <c r="B127">
        <v>1.8</v>
      </c>
    </row>
    <row r="128" spans="1:3" x14ac:dyDescent="0.25">
      <c r="A128" s="5"/>
      <c r="C128" t="s">
        <v>257</v>
      </c>
    </row>
    <row r="129" spans="1:3" x14ac:dyDescent="0.25">
      <c r="A129" s="6"/>
    </row>
    <row r="130" spans="1:3" x14ac:dyDescent="0.25">
      <c r="A130" s="6"/>
      <c r="C130" t="str">
        <f>CONCATENATE("         ",B126)</f>
        <v xml:space="preserve">         People with this variant have an increased risk of CFS.  See below for more information.</v>
      </c>
    </row>
    <row r="131" spans="1:3" x14ac:dyDescent="0.25">
      <c r="A131" s="6"/>
    </row>
    <row r="132" spans="1:3" x14ac:dyDescent="0.25">
      <c r="A132" s="6"/>
      <c r="C132" t="s">
        <v>258</v>
      </c>
    </row>
    <row r="133" spans="1:3" x14ac:dyDescent="0.25">
      <c r="A133" s="5"/>
    </row>
    <row r="134" spans="1:3" x14ac:dyDescent="0.25">
      <c r="A134" s="5"/>
      <c r="C134" t="str">
        <f>CONCATENATE( "   &lt;piechart percentage=",B127," /&gt;")</f>
        <v xml:space="preserve">   &lt;piechart percentage=1.8 /&gt;</v>
      </c>
    </row>
    <row r="135" spans="1:3" x14ac:dyDescent="0.25">
      <c r="A135" s="5"/>
      <c r="C135" t="str">
        <f>"  &lt;/Genotype&gt;"</f>
        <v xml:space="preserve">  &lt;/Genotype&gt;</v>
      </c>
    </row>
    <row r="136" spans="1:3" x14ac:dyDescent="0.25">
      <c r="A136" s="5" t="s">
        <v>52</v>
      </c>
      <c r="B136" t="str">
        <f>CONCATENATE("People with this variant have two copies of the ",B31," variant. This substitution of a single nucleotide is known as a missense mutation.")</f>
        <v>People with this variant have two copies of the A7783504C variant. This substitution of a single nucleotide is known as a missense mutation.</v>
      </c>
      <c r="C136" t="str">
        <f>CONCATENATE("  &lt;Genotype hgvs=",CHAR(34),B122,B123,";",B123,CHAR(34)," name=",CHAR(34),B74,CHAR(34),"&gt; ")</f>
        <v xml:space="preserve">  &lt;Genotype hgvs="NC_000001.11:g.[36983994C&gt;T];[36983994C&gt;T]" name=""&gt; </v>
      </c>
    </row>
    <row r="137" spans="1:3" x14ac:dyDescent="0.25">
      <c r="A137" s="6" t="s">
        <v>53</v>
      </c>
      <c r="B137" t="str">
        <f>"No medical therapies are indicated at the moment."</f>
        <v>No medical therapies are indicated at the moment.</v>
      </c>
      <c r="C137" t="s">
        <v>17</v>
      </c>
    </row>
    <row r="138" spans="1:3" x14ac:dyDescent="0.25">
      <c r="A138" s="6" t="s">
        <v>50</v>
      </c>
      <c r="B138">
        <v>0.5</v>
      </c>
      <c r="C138" t="s">
        <v>259</v>
      </c>
    </row>
    <row r="139" spans="1:3" x14ac:dyDescent="0.25">
      <c r="A139" s="6"/>
    </row>
    <row r="140" spans="1:3" x14ac:dyDescent="0.25">
      <c r="A140" s="5"/>
      <c r="C140" t="str">
        <f>CONCATENATE("         ",B136)</f>
        <v xml:space="preserve">         People with this variant have two copies of the A7783504C variant. This substitution of a single nucleotide is known as a missense mutation.</v>
      </c>
    </row>
    <row r="141" spans="1:3" x14ac:dyDescent="0.25">
      <c r="A141" s="6"/>
    </row>
    <row r="142" spans="1:3" x14ac:dyDescent="0.25">
      <c r="A142" s="6"/>
      <c r="C142" t="s">
        <v>257</v>
      </c>
    </row>
    <row r="143" spans="1:3" x14ac:dyDescent="0.25">
      <c r="A143" s="6"/>
    </row>
    <row r="144" spans="1:3" x14ac:dyDescent="0.25">
      <c r="A144" s="6"/>
      <c r="C144" t="str">
        <f>CONCATENATE("         ",B137)</f>
        <v xml:space="preserve">         No medical therapies are indicated at the moment.</v>
      </c>
    </row>
    <row r="145" spans="1:3" x14ac:dyDescent="0.25">
      <c r="A145" s="6"/>
    </row>
    <row r="146" spans="1:3" x14ac:dyDescent="0.25">
      <c r="A146" s="5"/>
      <c r="C146" t="s">
        <v>258</v>
      </c>
    </row>
    <row r="147" spans="1:3" x14ac:dyDescent="0.25">
      <c r="A147" s="5"/>
    </row>
    <row r="148" spans="1:3" x14ac:dyDescent="0.25">
      <c r="A148" s="5"/>
      <c r="C148" t="str">
        <f>CONCATENATE( "   &lt;piechart percentage=",B138," /&gt;")</f>
        <v xml:space="preserve">   &lt;piechart percentage=0.5 /&gt;</v>
      </c>
    </row>
    <row r="149" spans="1:3" x14ac:dyDescent="0.25">
      <c r="A149" s="5"/>
      <c r="C149" t="str">
        <f>"  &lt;/Genotype&gt;"</f>
        <v xml:space="preserve">  &lt;/Genotype&gt;</v>
      </c>
    </row>
    <row r="150" spans="1:3" x14ac:dyDescent="0.25">
      <c r="A150" s="5" t="s">
        <v>54</v>
      </c>
      <c r="B150" t="str">
        <f>CONCATENATE("Your ",B11," gene has no variants. A normal gene is referred to as a ",CHAR(34),"wildtype",CHAR(34)," gene.")</f>
        <v>Your GRIK3 gene has no variants. A normal gene is referred to as a "wildtype" gene.</v>
      </c>
      <c r="C150" t="str">
        <f>CONCATENATE("  &lt;Genotype hgvs=",CHAR(34),B122,B124,";",B124,CHAR(34)," name=",CHAR(34),B74,CHAR(34),"&gt; ")</f>
        <v xml:space="preserve">  &lt;Genotype hgvs="NC_000001.11:g.[36983994=];[36983994=]" name=""&gt; </v>
      </c>
    </row>
    <row r="151" spans="1:3" x14ac:dyDescent="0.25">
      <c r="A151" s="6" t="s">
        <v>55</v>
      </c>
      <c r="B151" t="str">
        <f>"No medical therapies are indicated at the moment."</f>
        <v>No medical therapies are indicated at the moment.</v>
      </c>
      <c r="C151" t="s">
        <v>17</v>
      </c>
    </row>
    <row r="152" spans="1:3" x14ac:dyDescent="0.25">
      <c r="A152" s="6" t="s">
        <v>50</v>
      </c>
      <c r="B152">
        <v>97.8</v>
      </c>
      <c r="C152" t="s">
        <v>259</v>
      </c>
    </row>
    <row r="153" spans="1:3" x14ac:dyDescent="0.25">
      <c r="A153" s="5"/>
    </row>
    <row r="154" spans="1:3" x14ac:dyDescent="0.25">
      <c r="A154" s="6"/>
      <c r="C154" t="str">
        <f>CONCATENATE("         ",B150)</f>
        <v xml:space="preserve">         Your GRIK3 gene has no variants. A normal gene is referred to as a "wildtype" gene.</v>
      </c>
    </row>
    <row r="155" spans="1:3" x14ac:dyDescent="0.25">
      <c r="A155" s="6"/>
    </row>
    <row r="156" spans="1:3" x14ac:dyDescent="0.25">
      <c r="A156" s="6"/>
      <c r="C156" t="s">
        <v>257</v>
      </c>
    </row>
    <row r="157" spans="1:3" x14ac:dyDescent="0.25">
      <c r="A157" s="6"/>
    </row>
    <row r="158" spans="1:3" x14ac:dyDescent="0.25">
      <c r="A158" s="6"/>
      <c r="C158" t="str">
        <f>CONCATENATE("         ",B151)</f>
        <v xml:space="preserve">         No medical therapies are indicated at the moment.</v>
      </c>
    </row>
    <row r="159" spans="1:3" x14ac:dyDescent="0.25">
      <c r="A159" s="5"/>
    </row>
    <row r="160" spans="1:3" x14ac:dyDescent="0.25">
      <c r="A160" s="5"/>
      <c r="C160" t="s">
        <v>258</v>
      </c>
    </row>
    <row r="161" spans="1:3" x14ac:dyDescent="0.25">
      <c r="A161" s="5"/>
    </row>
    <row r="162" spans="1:3" x14ac:dyDescent="0.25">
      <c r="A162" s="5"/>
      <c r="C162" t="str">
        <f>CONCATENATE( "   &lt;piechart percentage=",B152," /&gt;")</f>
        <v xml:space="preserve">   &lt;piechart percentage=97.8 /&gt;</v>
      </c>
    </row>
    <row r="163" spans="1:3" x14ac:dyDescent="0.25">
      <c r="A163" s="5"/>
      <c r="C163" t="str">
        <f>"  &lt;/Genotype&gt;"</f>
        <v xml:space="preserve">  &lt;/Genotype&gt;</v>
      </c>
    </row>
    <row r="164" spans="1:3" x14ac:dyDescent="0.25">
      <c r="A164" s="5" t="s">
        <v>56</v>
      </c>
      <c r="B164" t="str">
        <f>CONCATENATE("Your ",B11," gene has an unknown variant.")</f>
        <v>Your GRIK3 gene has an unknown variant.</v>
      </c>
      <c r="C164" t="str">
        <f>CONCATENATE("  &lt;Genotype hgvs=",CHAR(34),"unknown",CHAR(34),"&gt; ")</f>
        <v xml:space="preserve">  &lt;Genotype hgvs="unknown"&gt; </v>
      </c>
    </row>
    <row r="165" spans="1:3" x14ac:dyDescent="0.25">
      <c r="A165" s="6" t="s">
        <v>57</v>
      </c>
      <c r="B165" t="str">
        <f>"The effect of this variant is unknown."</f>
        <v>The effect of this variant is unknown.</v>
      </c>
      <c r="C165" t="s">
        <v>17</v>
      </c>
    </row>
    <row r="166" spans="1:3" x14ac:dyDescent="0.25">
      <c r="A166" s="6" t="s">
        <v>50</v>
      </c>
      <c r="B166">
        <v>0</v>
      </c>
      <c r="C166" t="s">
        <v>259</v>
      </c>
    </row>
    <row r="167" spans="1:3" x14ac:dyDescent="0.25">
      <c r="A167" s="6"/>
    </row>
    <row r="168" spans="1:3" x14ac:dyDescent="0.25">
      <c r="A168" s="6"/>
      <c r="C168" t="str">
        <f>CONCATENATE("         ",B164)</f>
        <v xml:space="preserve">         Your GRIK3 gene has an unknown variant.</v>
      </c>
    </row>
    <row r="169" spans="1:3" x14ac:dyDescent="0.25">
      <c r="A169" s="6"/>
    </row>
    <row r="170" spans="1:3" x14ac:dyDescent="0.25">
      <c r="A170" s="6"/>
      <c r="C170" t="s">
        <v>257</v>
      </c>
    </row>
    <row r="171" spans="1:3" x14ac:dyDescent="0.25">
      <c r="A171" s="6"/>
    </row>
    <row r="172" spans="1:3" x14ac:dyDescent="0.25">
      <c r="A172" s="5"/>
      <c r="C172" t="str">
        <f>CONCATENATE("         ",B165)</f>
        <v xml:space="preserve">         The effect of this variant is unknown.</v>
      </c>
    </row>
    <row r="173" spans="1:3" x14ac:dyDescent="0.25">
      <c r="A173" s="6"/>
    </row>
    <row r="174" spans="1:3" x14ac:dyDescent="0.25">
      <c r="A174" s="5"/>
      <c r="C174" t="s">
        <v>258</v>
      </c>
    </row>
    <row r="175" spans="1:3" x14ac:dyDescent="0.25">
      <c r="A175" s="5"/>
    </row>
    <row r="176" spans="1:3" x14ac:dyDescent="0.25">
      <c r="A176" s="5"/>
      <c r="C176" t="str">
        <f>CONCATENATE( "   &lt;piechart percentage=",B166," /&gt;")</f>
        <v xml:space="preserve">   &lt;piechart percentage=0 /&gt;</v>
      </c>
    </row>
    <row r="177" spans="1:3" x14ac:dyDescent="0.25">
      <c r="A177" s="5"/>
      <c r="C177" t="str">
        <f>"  &lt;/Genotype&gt;"</f>
        <v xml:space="preserve">  &lt;/Genotype&gt;</v>
      </c>
    </row>
    <row r="178" spans="1:3" x14ac:dyDescent="0.25">
      <c r="A178" s="5" t="s">
        <v>54</v>
      </c>
      <c r="B178" t="str">
        <f>CONCATENATE("Your ",B11," gene has no variants. A normal gene is referred to as a ",CHAR(34),"wildtype",CHAR(34)," gene.")</f>
        <v>Your GRIK3 gene has no variants. A normal gene is referred to as a "wildtype" gene.</v>
      </c>
      <c r="C178" t="str">
        <f>CONCATENATE("  &lt;Genotype hgvs=",CHAR(34),"wildtype",CHAR(34),"&gt;")</f>
        <v xml:space="preserve">  &lt;Genotype hgvs="wildtype"&gt;</v>
      </c>
    </row>
    <row r="179" spans="1:3" x14ac:dyDescent="0.25">
      <c r="A179" s="6" t="s">
        <v>55</v>
      </c>
      <c r="B179" t="str">
        <f>"No medical therapies are indicated at the moment."</f>
        <v>No medical therapies are indicated at the moment.</v>
      </c>
      <c r="C179" t="s">
        <v>17</v>
      </c>
    </row>
    <row r="180" spans="1:3" x14ac:dyDescent="0.25">
      <c r="A180" s="6" t="s">
        <v>50</v>
      </c>
      <c r="B180">
        <v>37.1</v>
      </c>
      <c r="C180" t="s">
        <v>259</v>
      </c>
    </row>
    <row r="181" spans="1:3" x14ac:dyDescent="0.25">
      <c r="A181" s="6"/>
    </row>
    <row r="182" spans="1:3" x14ac:dyDescent="0.25">
      <c r="A182" s="6"/>
      <c r="C182" t="str">
        <f>CONCATENATE("         ",B178)</f>
        <v xml:space="preserve">         Your GRIK3 gene has no variants. A normal gene is referred to as a "wildtype" gene.</v>
      </c>
    </row>
    <row r="183" spans="1:3" x14ac:dyDescent="0.25">
      <c r="A183" s="6"/>
    </row>
    <row r="184" spans="1:3" x14ac:dyDescent="0.25">
      <c r="A184" s="6"/>
      <c r="C184" t="s">
        <v>257</v>
      </c>
    </row>
    <row r="185" spans="1:3" x14ac:dyDescent="0.25">
      <c r="A185" s="6"/>
    </row>
    <row r="186" spans="1:3" x14ac:dyDescent="0.25">
      <c r="A186" s="6"/>
      <c r="C186" t="str">
        <f>CONCATENATE("         ",B179)</f>
        <v xml:space="preserve">         No medical therapies are indicated at the moment.</v>
      </c>
    </row>
    <row r="187" spans="1:3" x14ac:dyDescent="0.25">
      <c r="A187" s="6"/>
    </row>
    <row r="188" spans="1:3" x14ac:dyDescent="0.25">
      <c r="A188" s="6"/>
      <c r="C188" t="s">
        <v>258</v>
      </c>
    </row>
    <row r="189" spans="1:3" x14ac:dyDescent="0.25">
      <c r="A189" s="5"/>
    </row>
    <row r="190" spans="1:3" x14ac:dyDescent="0.25">
      <c r="A190" s="6"/>
      <c r="C190" t="str">
        <f>CONCATENATE( "   &lt;piechart percentage=",B180," /&gt;")</f>
        <v xml:space="preserve">   &lt;piechart percentage=37.1 /&gt;</v>
      </c>
    </row>
    <row r="191" spans="1:3" x14ac:dyDescent="0.25">
      <c r="A191" s="6"/>
      <c r="C191" t="str">
        <f>"  &lt;/Genotype&gt;"</f>
        <v xml:space="preserve">  &lt;/Genotype&gt;</v>
      </c>
    </row>
    <row r="192" spans="1:3" x14ac:dyDescent="0.25">
      <c r="A192" s="6"/>
      <c r="C192" t="str">
        <f>"&lt;/GeneAnalysis&gt;"</f>
        <v>&lt;/GeneAnalysis&gt;</v>
      </c>
    </row>
    <row r="193" spans="1:3" x14ac:dyDescent="0.25">
      <c r="A193" s="6"/>
    </row>
    <row r="194" spans="1:3" x14ac:dyDescent="0.25">
      <c r="A194" s="5"/>
      <c r="C194" t="str">
        <f>CONCATENATE("# How do changes in ",B11," affect people?")</f>
        <v># How do changes in GRIK3 affect people?</v>
      </c>
    </row>
    <row r="195" spans="1:3" x14ac:dyDescent="0.25">
      <c r="A195" s="5"/>
    </row>
    <row r="196" spans="1:3" x14ac:dyDescent="0.25">
      <c r="A196" s="5" t="s">
        <v>58</v>
      </c>
      <c r="B196" t="s">
        <v>59</v>
      </c>
      <c r="C196" t="str">
        <f>B196</f>
        <v>The variants in GRIK3 have strong associations with increased risk of schizophrenia, but for most patients this may not change treatment for CFS.  However, its variant’s association with glutamate and other neurological issues may interact with other genes, so we have included it in this disease panel.</v>
      </c>
    </row>
    <row r="197" spans="1:3" x14ac:dyDescent="0.25">
      <c r="A197" s="5"/>
    </row>
    <row r="198" spans="1:3" x14ac:dyDescent="0.25">
      <c r="A198" s="5"/>
      <c r="B198" s="8" t="s">
        <v>62</v>
      </c>
      <c r="C198" t="str">
        <f>B198</f>
        <v xml:space="preserve">[This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v>
      </c>
    </row>
    <row r="199" spans="1:3" x14ac:dyDescent="0.25">
      <c r="A199" s="5"/>
      <c r="B199" s="8"/>
    </row>
    <row r="200" spans="1:3" x14ac:dyDescent="0.25">
      <c r="A200" s="5" t="s">
        <v>17</v>
      </c>
      <c r="B200" t="s">
        <v>63</v>
      </c>
      <c r="C200" t="str">
        <f>B200</f>
        <v>GRIK3 Ser310Ala polymorphism has been linked to [schizophrenia](https://www.ncbi.nlm.nih.gov/pubmed/19921975/) and [major depression.](https://www.ncbi.nlm.nih.gov/pubmed/16958029)  The Ser310Ala allele in homozygosity is associated with higher scores in [harm avoidance, anticipatory worry, and shyness, with lower scores in exploratory excitability, responsibility, resourcefulness, helpfulness, compassion, self-directedness, and cooperativeness.](https://www.ncbi.nlm.nih.gov/pubmed/19221446/) This pattern of scores is akin to that observed in [depressed patients.](https://www.ncbi.nlm.nih.gov/pubmed/19221446/)  GRIK3 rs6691840 polymorphism was found to increase the risk of [schizophrenia](https://www.ncbi.nlm.nih.gov/pubmed/19921975/) by [30%.](https://www.ncbi.nlm.nih.gov/pubmed/25054019?dopt=Abstract)  Microdeletions have also been indicated in [severe developmental delays.](https://www.ncbi.nlm.nih.gov/pubmed/24449200/)</v>
      </c>
    </row>
    <row r="201" spans="1:3" x14ac:dyDescent="0.25">
      <c r="A201" s="5"/>
    </row>
    <row r="202" spans="1:3" x14ac:dyDescent="0.25">
      <c r="A202" s="5"/>
      <c r="B202" t="s">
        <v>81</v>
      </c>
      <c r="C202" t="str">
        <f>B202</f>
        <v>Two genotypes of GRIK3 are associated with CFS, the heterozygous A:C [A7783504C](https://www.ncbi.nlm.nih.gov/pubmed/26859813) and the heterozygous C:T [C36983994T](https://www.ncbi.nlm.nih.gov/pubmed/27835969). A:C A7783504C was found in 71.4% of CFS patients, compared with 2.6% of healthy patients.  C:T C36983994T was found in 90.5% of CFS patients, compared with 21.1% of healthy patients.</v>
      </c>
    </row>
    <row r="203" spans="1:3" x14ac:dyDescent="0.25">
      <c r="A203" s="5"/>
    </row>
    <row r="204" spans="1:3" x14ac:dyDescent="0.25">
      <c r="A204" s="5"/>
      <c r="C204" t="s">
        <v>60</v>
      </c>
    </row>
    <row r="205" spans="1:3" x14ac:dyDescent="0.25">
      <c r="A205" s="5"/>
    </row>
    <row r="206" spans="1:3" x14ac:dyDescent="0.25">
      <c r="A206" s="6"/>
      <c r="B206" t="s">
        <v>61</v>
      </c>
      <c r="C206" t="str">
        <f>B206</f>
        <v>CFS is linked to improper Glutamate:GABA balance, as well as exposure to extracellular glutamate caused by neuroinflammatory stimuli.  Sustained exposure to extracellular glutamate in CFS patients causes [sickness behavior, neurotoxicity, stress, and peripheral nervous sensitivity.](https://www.ncbi.nlm.nih.gov/pmc/articles/PMC5314655/)</v>
      </c>
    </row>
    <row r="207" spans="1:3" x14ac:dyDescent="0.25">
      <c r="A207" s="6"/>
    </row>
    <row r="208" spans="1:3" x14ac:dyDescent="0.25">
      <c r="B208" t="s">
        <v>64</v>
      </c>
      <c r="C208" t="str">
        <f>B208</f>
        <v xml:space="preserve">Helpful dietary supplements may include:  [Omega-3 PUFAs, CoQ10, N-acetylcysteine, vitamin B12, curcumin, zinc, magnesium, L-Taurine, and L-carnitine.](https://www.ncbi.nlm.nih.gov/pmc/articles/PMC5314655/)  </v>
      </c>
    </row>
    <row r="210" spans="1:3" ht="30" x14ac:dyDescent="0.25">
      <c r="A210" t="s">
        <v>65</v>
      </c>
      <c r="B210" s="7" t="s">
        <v>66</v>
      </c>
      <c r="C210" t="str">
        <f>CONCATENATE("&lt;symptoms ",B210," /&gt;")</f>
        <v>&lt;symptoms depression, stress, problems with thinking or memory, brain fog, pain /&gt;</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DA66C-3F94-445F-8DEB-3C5332C0AD8D}">
  <dimension ref="A1:C410"/>
  <sheetViews>
    <sheetView topLeftCell="A41" workbookViewId="0">
      <selection activeCell="A41" sqref="A1:XFD1048576"/>
    </sheetView>
  </sheetViews>
  <sheetFormatPr defaultRowHeight="15" x14ac:dyDescent="0.25"/>
  <cols>
    <col min="1" max="1" width="16.28515625" customWidth="1"/>
    <col min="2" max="2" width="35.28515625" style="27" customWidth="1"/>
  </cols>
  <sheetData>
    <row r="1" spans="1:3" x14ac:dyDescent="0.25">
      <c r="A1" s="4" t="s">
        <v>18</v>
      </c>
      <c r="B1" s="26" t="s">
        <v>19</v>
      </c>
      <c r="C1" s="4" t="s">
        <v>20</v>
      </c>
    </row>
    <row r="2" spans="1:3" x14ac:dyDescent="0.25">
      <c r="A2" s="6" t="s">
        <v>4</v>
      </c>
      <c r="B2" s="27" t="s">
        <v>135</v>
      </c>
      <c r="C2" t="str">
        <f>CONCATENATE("# What does the ",B2," gene do?")</f>
        <v># What does the TPRM8 gene do?</v>
      </c>
    </row>
    <row r="3" spans="1:3" x14ac:dyDescent="0.25">
      <c r="A3" s="6"/>
    </row>
    <row r="4" spans="1:3" ht="17.25" x14ac:dyDescent="0.3">
      <c r="A4" s="6" t="s">
        <v>22</v>
      </c>
      <c r="B4" s="28" t="s">
        <v>136</v>
      </c>
      <c r="C4" t="str">
        <f>B4</f>
        <v>The TRPM8 gene encodes a cation channel that allows the movement of sodium, potassium, calcium, and cesium across plasma barriers activated by [low temperatures](https://www.ncbi.nlm.nih.gov/pubmed/14757700?dopt=Abstract).  It allows the body to detect [temperature
changes](https://www.ncbi.nlm.nih.gov/pubmed/17217067), respond to cold, balance calcium in the body, and feel the cooling effects of menthol.   Variants in TRPM8 are associated with [breast](https://www.ncbi.nlm.nih.gov/pubmed/20482834), [pancreatic](https://www.ncbi.nlm.nih.gov/pubmed/27038374), [lung](https://www.ncbi.nlm.nih.gov/pubmed/24037916), and [prostate](https://www.ncbi.nlm.nih.gov/pubmed/25065497) cancer.  Additional issues include increased susceptibility to [metabolic syndrome](https://www.ncbi.nlm.nih.gov/pubmed/25967713), [migraines](https://www.ncbi.nlm.nih.gov/pubmed/23294458?dopt=Abstract), [alcohol dependence](https://www.ncbi.nlm.nih.gov/pubmed/23942779?dopt=Abstract), [COPD](https://www.ncbi.nlm.nih.gov/pubmed/27789940), [pain](https://www.ncbi.nlm.nih.gov/pubmed/22072275?dopt=Abstract) and [cold sensitivity](https://www.ncbi.nlm.nih.gov/pubmed/21542321?dopt=Abstract), [asthma](https://www.ncbi.nlm.nih.gov/pubmed/26272603), and [inflammation](https://www.ncbi.nlm.nih.gov/pubmed/26660531).  Other variants reduce natural killer cell function in the immune system and are associated with [CFS](https://www.ncbi.nlm.nih.gov/pubmed/27099524).</v>
      </c>
    </row>
    <row r="5" spans="1:3" ht="17.25" x14ac:dyDescent="0.3">
      <c r="A5" s="6"/>
      <c r="B5" s="28"/>
    </row>
    <row r="6" spans="1:3" x14ac:dyDescent="0.25">
      <c r="A6" s="6" t="s">
        <v>23</v>
      </c>
      <c r="B6" s="27">
        <v>2</v>
      </c>
      <c r="C6" t="str">
        <f>CONCATENATE("This gene is located on chromosome ",B6,".  The ",B7," it creates acts in your ",B8)</f>
        <v>This gene is located on chromosome 2.  The cation channel it creates acts in your nervous, immune, and sensory systems</v>
      </c>
    </row>
    <row r="7" spans="1:3" x14ac:dyDescent="0.25">
      <c r="A7" s="6" t="s">
        <v>25</v>
      </c>
      <c r="B7" s="27" t="s">
        <v>137</v>
      </c>
    </row>
    <row r="8" spans="1:3" x14ac:dyDescent="0.25">
      <c r="A8" s="6" t="s">
        <v>21</v>
      </c>
      <c r="B8" s="27" t="s">
        <v>138</v>
      </c>
    </row>
    <row r="9" spans="1:3" x14ac:dyDescent="0.25">
      <c r="A9" s="5" t="s">
        <v>27</v>
      </c>
      <c r="B9" s="27" t="s">
        <v>144</v>
      </c>
      <c r="C9" t="str">
        <f>CONCATENATE("&lt;TissueList ",B9," /&gt;")</f>
        <v>&lt;TissueList brain, bone marrow and immune system, circulatory and cardiovascular system, respiratory system and lung /&gt;</v>
      </c>
    </row>
    <row r="10" spans="1:3" s="33" customFormat="1" x14ac:dyDescent="0.25">
      <c r="A10" s="34"/>
      <c r="B10" s="32"/>
    </row>
    <row r="11" spans="1:3" x14ac:dyDescent="0.25">
      <c r="A11" s="6" t="s">
        <v>4</v>
      </c>
      <c r="B11" s="27" t="s">
        <v>135</v>
      </c>
      <c r="C11" t="str">
        <f>CONCATENATE("&lt;GeneAnalysis gene=",CHAR(34),B11,CHAR(34)," interval=",CHAR(34),B12,CHAR(34),"&gt; ")</f>
        <v xml:space="preserve">&lt;GeneAnalysis gene="TPRM8" interval=" NC_000002.12 :g.233917342_234019522"&gt; </v>
      </c>
    </row>
    <row r="12" spans="1:3" x14ac:dyDescent="0.25">
      <c r="A12" s="6" t="s">
        <v>29</v>
      </c>
      <c r="B12" s="27" t="s">
        <v>145</v>
      </c>
    </row>
    <row r="13" spans="1:3" x14ac:dyDescent="0.25">
      <c r="A13" s="6" t="s">
        <v>30</v>
      </c>
      <c r="B13" s="27">
        <v>5</v>
      </c>
      <c r="C13" t="str">
        <f>CONCATENATE(" # What are some common mutations of ",B11,"?")</f>
        <v xml:space="preserve"> # What are some common mutations of TPRM8?</v>
      </c>
    </row>
    <row r="14" spans="1:3" x14ac:dyDescent="0.25">
      <c r="A14" s="6"/>
      <c r="C14" t="s">
        <v>17</v>
      </c>
    </row>
    <row r="15" spans="1:3" x14ac:dyDescent="0.25">
      <c r="C15" t="str">
        <f>CONCATENATE("There are ",B13," well known variants in ",B11,": ",B21,", ",B27,", ",B33,", ",B39,", and ",B45,".")</f>
        <v>There are 5 well known variants in TPRM8: [G3264+630A](https://www.ncbi.nlm.nih.gov/pubmed/27099524), [G3264+2567A](https://www.ncbi.nlm.nih.gov/pubmed/27099524), [G750C](https://www.ncbi.nlm.nih.gov/pubmed/22072275?dopt=Abstract), [T-990C](https://www.ncbi.nlm.nih.gov/pubmed/27099524), and [A7783504C](https://www.ncbi.nlm.nih.gov/pubmed/27835969).</v>
      </c>
    </row>
    <row r="16" spans="1:3" x14ac:dyDescent="0.25">
      <c r="A16" s="6"/>
      <c r="C16" t="s">
        <v>203</v>
      </c>
    </row>
    <row r="17" spans="1:3" x14ac:dyDescent="0.25">
      <c r="A17" s="6" t="s">
        <v>32</v>
      </c>
      <c r="B17" s="1" t="s">
        <v>140</v>
      </c>
      <c r="C17" t="str">
        <f>CONCATENATE("  &lt;Variant hgvs=",CHAR(34),B17,CHAR(34)," name=",CHAR(34),B18,CHAR(34),"&gt; ")</f>
        <v xml:space="preserve">  &lt;Variant hgvs="NC_000002.12:g.234008733G&gt;A" name="G3264+630A"&gt; </v>
      </c>
    </row>
    <row r="18" spans="1:3" x14ac:dyDescent="0.25">
      <c r="A18" s="5" t="s">
        <v>33</v>
      </c>
      <c r="B18" s="30" t="s">
        <v>139</v>
      </c>
    </row>
    <row r="19" spans="1:3" x14ac:dyDescent="0.25">
      <c r="A19" s="5" t="s">
        <v>34</v>
      </c>
      <c r="B19" s="27" t="s">
        <v>41</v>
      </c>
      <c r="C19" t="str">
        <f>CONCATENATE("    This variant is a change at a specific point in the ",B11," gene from ",B19," to ",B20," resulting in incorrect ",B7," function.  This substitution of a single nucleotide is known as a missense variant.")</f>
        <v xml:space="preserve">    This variant is a change at a specific point in the TPRM8 gene from guanine (G) to adenine (A) resulting in incorrect cation channel function.  This substitution of a single nucleotide is known as a missense variant.</v>
      </c>
    </row>
    <row r="20" spans="1:3" x14ac:dyDescent="0.25">
      <c r="A20" s="5" t="s">
        <v>35</v>
      </c>
      <c r="B20" s="27" t="s">
        <v>76</v>
      </c>
      <c r="C20" t="s">
        <v>17</v>
      </c>
    </row>
    <row r="21" spans="1:3" x14ac:dyDescent="0.25">
      <c r="A21" s="5" t="s">
        <v>43</v>
      </c>
      <c r="B21" s="30" t="s">
        <v>161</v>
      </c>
      <c r="C21" t="str">
        <f>"&lt;/Variant&gt;"</f>
        <v>&lt;/Variant&gt;</v>
      </c>
    </row>
    <row r="22" spans="1:3" x14ac:dyDescent="0.25">
      <c r="C22" t="s">
        <v>204</v>
      </c>
    </row>
    <row r="23" spans="1:3" x14ac:dyDescent="0.25">
      <c r="A23" s="6" t="s">
        <v>32</v>
      </c>
      <c r="B23" s="1" t="s">
        <v>147</v>
      </c>
      <c r="C23" t="str">
        <f>CONCATENATE("  &lt;Variant hgvs=",CHAR(34),B23,CHAR(34)," name=",CHAR(34),B24,CHAR(34),"&gt; ")</f>
        <v xml:space="preserve">  &lt;Variant hgvs="NC_000002.12:g.234010670G&gt;A" name="G3264+2567A"&gt; </v>
      </c>
    </row>
    <row r="24" spans="1:3" x14ac:dyDescent="0.25">
      <c r="A24" s="5" t="s">
        <v>33</v>
      </c>
      <c r="B24" s="30" t="s">
        <v>146</v>
      </c>
    </row>
    <row r="25" spans="1:3" x14ac:dyDescent="0.25">
      <c r="A25" s="5" t="s">
        <v>34</v>
      </c>
      <c r="B25" s="27" t="s">
        <v>41</v>
      </c>
      <c r="C25" t="str">
        <f>CONCATENATE("    This variant is a change at a specific point in the ",B11," gene from ",B25," to ",B26," resulting in incorrect ",B7," function.  This substitution of a single nucleotide is known as a missense variant.")</f>
        <v xml:space="preserve">    This variant is a change at a specific point in the TPRM8 gene from guanine (G) to adenine (A) resulting in incorrect cation channel function.  This substitution of a single nucleotide is known as a missense variant.</v>
      </c>
    </row>
    <row r="26" spans="1:3" x14ac:dyDescent="0.25">
      <c r="A26" s="5" t="s">
        <v>35</v>
      </c>
      <c r="B26" s="27" t="s">
        <v>76</v>
      </c>
    </row>
    <row r="27" spans="1:3" x14ac:dyDescent="0.25">
      <c r="A27" s="6" t="s">
        <v>43</v>
      </c>
      <c r="B27" s="30" t="s">
        <v>162</v>
      </c>
      <c r="C27" t="str">
        <f>"&lt;/Variant&gt;"</f>
        <v>&lt;/Variant&gt;</v>
      </c>
    </row>
    <row r="28" spans="1:3" x14ac:dyDescent="0.25">
      <c r="C28" t="s">
        <v>205</v>
      </c>
    </row>
    <row r="29" spans="1:3" x14ac:dyDescent="0.25">
      <c r="A29" s="6" t="s">
        <v>32</v>
      </c>
      <c r="B29" s="1" t="s">
        <v>150</v>
      </c>
      <c r="C29" t="str">
        <f>CONCATENATE("  &lt;Variant hgvs=",CHAR(34),B29,CHAR(34)," name=",CHAR(34),B30,CHAR(34),"&gt; ")</f>
        <v xml:space="preserve">  &lt;Variant hgvs="NC_000002.12:g.233945906G&gt;C" name="G750C"&gt; </v>
      </c>
    </row>
    <row r="30" spans="1:3" x14ac:dyDescent="0.25">
      <c r="A30" s="5" t="s">
        <v>33</v>
      </c>
      <c r="B30" s="1" t="s">
        <v>148</v>
      </c>
    </row>
    <row r="31" spans="1:3" x14ac:dyDescent="0.25">
      <c r="A31" s="5" t="s">
        <v>34</v>
      </c>
      <c r="B31" s="27" t="s">
        <v>41</v>
      </c>
      <c r="C31" t="str">
        <f>CONCATENATE("    This variant is a change at a specific point in the ",B11," gene from ",B31," to ",B32," resulting in incorrect ",B7," function.  This substitution of a single nucleotide is known as a missense variant.")</f>
        <v xml:space="preserve">    This variant is a change at a specific point in the TPRM8 gene from guanine (G) to cytosine (C) resulting in incorrect cation channel function.  This substitution of a single nucleotide is known as a missense variant.</v>
      </c>
    </row>
    <row r="32" spans="1:3" x14ac:dyDescent="0.25">
      <c r="A32" s="5" t="s">
        <v>35</v>
      </c>
      <c r="B32" s="27" t="str">
        <f>"cytosine (C)"</f>
        <v>cytosine (C)</v>
      </c>
    </row>
    <row r="33" spans="1:3" x14ac:dyDescent="0.25">
      <c r="A33" s="5" t="s">
        <v>43</v>
      </c>
      <c r="B33" s="1" t="s">
        <v>163</v>
      </c>
      <c r="C33" t="str">
        <f>"&lt;/Variant&gt;"</f>
        <v>&lt;/Variant&gt;</v>
      </c>
    </row>
    <row r="34" spans="1:3" x14ac:dyDescent="0.25">
      <c r="A34" s="5"/>
      <c r="C34" t="s">
        <v>206</v>
      </c>
    </row>
    <row r="35" spans="1:3" x14ac:dyDescent="0.25">
      <c r="A35" s="6" t="s">
        <v>32</v>
      </c>
      <c r="B35" s="1" t="s">
        <v>151</v>
      </c>
      <c r="C35" t="str">
        <f>CONCATENATE("  &lt;Variant hgvs=",CHAR(34),B35,CHAR(34)," name=",CHAR(34),B36,CHAR(34),"&gt; ")</f>
        <v xml:space="preserve">  &lt;Variant hgvs="NC_000002.12:g.233916448T&gt;C" name="T-990C"&gt; </v>
      </c>
    </row>
    <row r="36" spans="1:3" x14ac:dyDescent="0.25">
      <c r="A36" s="5" t="s">
        <v>33</v>
      </c>
      <c r="B36" s="30" t="s">
        <v>149</v>
      </c>
    </row>
    <row r="37" spans="1:3" x14ac:dyDescent="0.25">
      <c r="A37" s="5" t="s">
        <v>34</v>
      </c>
      <c r="B37" s="27" t="s">
        <v>40</v>
      </c>
      <c r="C37" t="str">
        <f>CONCATENATE("    This variant is a change at a specific point in the ",B11," gene from ",B37," to ",B38," resulting in incorrect ",B7," function.  This substitution of a single nucleotide is known as a missense variant.")</f>
        <v xml:space="preserve">    This variant is a change at a specific point in the TPRM8 gene from thymine (T) to cytosine (C) resulting in incorrect cation channel function.  This substitution of a single nucleotide is known as a missense variant.</v>
      </c>
    </row>
    <row r="38" spans="1:3" x14ac:dyDescent="0.25">
      <c r="A38" s="5" t="s">
        <v>35</v>
      </c>
      <c r="B38" s="27" t="str">
        <f>"cytosine (C)"</f>
        <v>cytosine (C)</v>
      </c>
    </row>
    <row r="39" spans="1:3" x14ac:dyDescent="0.25">
      <c r="A39" s="5" t="s">
        <v>43</v>
      </c>
      <c r="B39" s="30" t="s">
        <v>164</v>
      </c>
      <c r="C39" t="str">
        <f>"&lt;/Variant&gt;"</f>
        <v>&lt;/Variant&gt;</v>
      </c>
    </row>
    <row r="40" spans="1:3" x14ac:dyDescent="0.25">
      <c r="A40" s="6"/>
      <c r="C40" t="s">
        <v>207</v>
      </c>
    </row>
    <row r="41" spans="1:3" x14ac:dyDescent="0.25">
      <c r="A41" s="6" t="s">
        <v>32</v>
      </c>
      <c r="B41" s="1" t="s">
        <v>152</v>
      </c>
      <c r="C41" t="str">
        <f>CONCATENATE("  &lt;Variant hgvs=",CHAR(34),B41,CHAR(34)," name=",CHAR(34),B42,CHAR(34),"&gt; ")</f>
        <v xml:space="preserve">  &lt;Variant hgvs="NC_000002.12:g.233974736A&gt;G" name="A7783504C"&gt; </v>
      </c>
    </row>
    <row r="42" spans="1:3" x14ac:dyDescent="0.25">
      <c r="A42" s="5" t="s">
        <v>33</v>
      </c>
      <c r="B42" s="27" t="s">
        <v>75</v>
      </c>
    </row>
    <row r="43" spans="1:3" x14ac:dyDescent="0.25">
      <c r="A43" s="5" t="s">
        <v>34</v>
      </c>
      <c r="B43" s="27" t="s">
        <v>76</v>
      </c>
      <c r="C43" t="str">
        <f>CONCATENATE("    This variant is a change at a specific point in the ",B11," gene from ",B43," to ",B44," resulting in incorrect ",B7," function.  This substitution of a single nucleotide is known as a missense variant.")</f>
        <v xml:space="preserve">    This variant is a change at a specific point in the TPRM8 gene from adenine (A) to guanine (G) resulting in incorrect cation channel function.  This substitution of a single nucleotide is known as a missense variant.</v>
      </c>
    </row>
    <row r="44" spans="1:3" x14ac:dyDescent="0.25">
      <c r="A44" s="5" t="s">
        <v>35</v>
      </c>
      <c r="B44" s="27" t="s">
        <v>41</v>
      </c>
    </row>
    <row r="45" spans="1:3" x14ac:dyDescent="0.25">
      <c r="A45" s="5" t="s">
        <v>43</v>
      </c>
      <c r="B45" s="27" t="s">
        <v>165</v>
      </c>
      <c r="C45" t="str">
        <f>"&lt;/Variant&gt;"</f>
        <v>&lt;/Variant&gt;</v>
      </c>
    </row>
    <row r="46" spans="1:3" s="33" customFormat="1" x14ac:dyDescent="0.25">
      <c r="A46" s="31"/>
      <c r="B46" s="32"/>
    </row>
    <row r="47" spans="1:3" s="33" customFormat="1" x14ac:dyDescent="0.25">
      <c r="A47" s="31"/>
      <c r="B47" s="32"/>
      <c r="C47" t="s">
        <v>203</v>
      </c>
    </row>
    <row r="48" spans="1:3" x14ac:dyDescent="0.25">
      <c r="A48" s="5" t="s">
        <v>42</v>
      </c>
      <c r="B48" s="27" t="s">
        <v>44</v>
      </c>
      <c r="C48" t="str">
        <f>CONCATENATE("  &lt;Genotype hgvs=",CHAR(34),B48,B49,";",B50,CHAR(34)," name=",CHAR(34),B18,CHAR(34),"&gt; ")</f>
        <v xml:space="preserve">  &lt;Genotype hgvs="NC000001_1.11:g.[234008733G&gt;A];[234008733=]" name="G3264+630A"&gt; </v>
      </c>
    </row>
    <row r="49" spans="1:3" x14ac:dyDescent="0.25">
      <c r="A49" s="5" t="s">
        <v>43</v>
      </c>
      <c r="B49" s="27" t="s">
        <v>142</v>
      </c>
    </row>
    <row r="50" spans="1:3" x14ac:dyDescent="0.25">
      <c r="A50" s="5" t="s">
        <v>34</v>
      </c>
      <c r="B50" s="27" t="s">
        <v>143</v>
      </c>
      <c r="C50" t="s">
        <v>259</v>
      </c>
    </row>
    <row r="51" spans="1:3" x14ac:dyDescent="0.25">
      <c r="A51" s="5" t="s">
        <v>48</v>
      </c>
      <c r="B51" s="27" t="str">
        <f>CONCATENATE("People with this variant have one copy of the ",B21," variant. This substitution of a single nucleotide is known as a missense mutation.")</f>
        <v>People with this variant have one copy of the [G3264+630A](https://www.ncbi.nlm.nih.gov/pubmed/27099524) variant. This substitution of a single nucleotide is known as a missense mutation.</v>
      </c>
      <c r="C51" t="s">
        <v>17</v>
      </c>
    </row>
    <row r="52" spans="1:3" x14ac:dyDescent="0.25">
      <c r="A52" s="6" t="s">
        <v>49</v>
      </c>
      <c r="B52" s="27" t="s">
        <v>167</v>
      </c>
      <c r="C52" t="str">
        <f>CONCATENATE("         ",B51)</f>
        <v xml:space="preserve">         People with this variant have one copy of the [G3264+630A](https://www.ncbi.nlm.nih.gov/pubmed/27099524) variant. This substitution of a single nucleotide is known as a missense mutation.</v>
      </c>
    </row>
    <row r="53" spans="1:3" x14ac:dyDescent="0.25">
      <c r="A53" s="6" t="s">
        <v>50</v>
      </c>
      <c r="B53" s="27">
        <v>28.2</v>
      </c>
    </row>
    <row r="54" spans="1:3" x14ac:dyDescent="0.25">
      <c r="A54" s="5"/>
      <c r="C54" t="s">
        <v>257</v>
      </c>
    </row>
    <row r="55" spans="1:3" x14ac:dyDescent="0.25">
      <c r="A55" s="6"/>
    </row>
    <row r="56" spans="1:3" x14ac:dyDescent="0.25">
      <c r="A56" s="6"/>
      <c r="C56" t="str">
        <f>CONCATENATE("         ",B52)</f>
        <v xml:space="preserve">         You are in the Severe Risk category.  See below for more information</v>
      </c>
    </row>
    <row r="57" spans="1:3" x14ac:dyDescent="0.25">
      <c r="A57" s="6"/>
    </row>
    <row r="58" spans="1:3" x14ac:dyDescent="0.25">
      <c r="A58" s="6"/>
      <c r="C58" t="s">
        <v>258</v>
      </c>
    </row>
    <row r="59" spans="1:3" x14ac:dyDescent="0.25">
      <c r="A59" s="5"/>
    </row>
    <row r="60" spans="1:3" x14ac:dyDescent="0.25">
      <c r="A60" s="5"/>
      <c r="C60" t="str">
        <f>CONCATENATE( "   &lt;piechart percentage=",B53," /&gt;")</f>
        <v xml:space="preserve">   &lt;piechart percentage=28.2 /&gt;</v>
      </c>
    </row>
    <row r="61" spans="1:3" x14ac:dyDescent="0.25">
      <c r="A61" s="5"/>
      <c r="C61" t="str">
        <f>"  &lt;/Genotype&gt;"</f>
        <v xml:space="preserve">  &lt;/Genotype&gt;</v>
      </c>
    </row>
    <row r="62" spans="1:3" x14ac:dyDescent="0.25">
      <c r="A62" s="5" t="s">
        <v>52</v>
      </c>
      <c r="B62" s="27" t="str">
        <f>CONCATENATE("People with this variant have two copies of the ",B21," variant. This substitution of a single nucleotide is known as a missense mutation.")</f>
        <v>People with this variant have two copies of the [G3264+630A](https://www.ncbi.nlm.nih.gov/pubmed/27099524) variant. This substitution of a single nucleotide is known as a missense mutation.</v>
      </c>
      <c r="C62" t="str">
        <f>CONCATENATE("  &lt;Genotype hgvs=",CHAR(34),B48,B49,";",B49,CHAR(34)," name=",CHAR(34),B18,CHAR(34),"&gt; ")</f>
        <v xml:space="preserve">  &lt;Genotype hgvs="NC000001_1.11:g.[234008733G&gt;A];[234008733G&gt;A]" name="G3264+630A"&gt; </v>
      </c>
    </row>
    <row r="63" spans="1:3" x14ac:dyDescent="0.25">
      <c r="A63" s="6" t="s">
        <v>53</v>
      </c>
      <c r="B63" s="27" t="s">
        <v>166</v>
      </c>
      <c r="C63" t="s">
        <v>17</v>
      </c>
    </row>
    <row r="64" spans="1:3" x14ac:dyDescent="0.25">
      <c r="A64" s="6" t="s">
        <v>50</v>
      </c>
      <c r="B64" s="27">
        <v>10</v>
      </c>
      <c r="C64" t="s">
        <v>259</v>
      </c>
    </row>
    <row r="65" spans="1:3" x14ac:dyDescent="0.25">
      <c r="A65" s="6"/>
    </row>
    <row r="66" spans="1:3" x14ac:dyDescent="0.25">
      <c r="A66" s="5"/>
      <c r="C66" t="str">
        <f>CONCATENATE("         ",B62)</f>
        <v xml:space="preserve">         People with this variant have two copies of the [G3264+630A](https://www.ncbi.nlm.nih.gov/pubmed/27099524) variant. This substitution of a single nucleotide is known as a missense mutation.</v>
      </c>
    </row>
    <row r="67" spans="1:3" x14ac:dyDescent="0.25">
      <c r="A67" s="6"/>
    </row>
    <row r="68" spans="1:3" x14ac:dyDescent="0.25">
      <c r="A68" s="6"/>
      <c r="C68" t="s">
        <v>257</v>
      </c>
    </row>
    <row r="69" spans="1:3" x14ac:dyDescent="0.25">
      <c r="A69" s="6"/>
    </row>
    <row r="70" spans="1:3" x14ac:dyDescent="0.25">
      <c r="A70" s="6"/>
      <c r="C70" t="str">
        <f>CONCATENATE("         ",B63)</f>
        <v xml:space="preserve">         Your variant is not associated with any loss of function</v>
      </c>
    </row>
    <row r="71" spans="1:3" x14ac:dyDescent="0.25">
      <c r="A71" s="6"/>
    </row>
    <row r="72" spans="1:3" x14ac:dyDescent="0.25">
      <c r="A72" s="5"/>
      <c r="C72" t="s">
        <v>258</v>
      </c>
    </row>
    <row r="73" spans="1:3" x14ac:dyDescent="0.25">
      <c r="A73" s="5"/>
    </row>
    <row r="74" spans="1:3" x14ac:dyDescent="0.25">
      <c r="A74" s="5"/>
      <c r="C74" t="str">
        <f>CONCATENATE( "   &lt;piechart percentage=",B64," /&gt;")</f>
        <v xml:space="preserve">   &lt;piechart percentage=10 /&gt;</v>
      </c>
    </row>
    <row r="75" spans="1:3" x14ac:dyDescent="0.25">
      <c r="A75" s="5"/>
      <c r="C75" t="str">
        <f>"  &lt;/Genotype&gt;"</f>
        <v xml:space="preserve">  &lt;/Genotype&gt;</v>
      </c>
    </row>
    <row r="76" spans="1:3" x14ac:dyDescent="0.25">
      <c r="A76" s="5" t="s">
        <v>54</v>
      </c>
      <c r="B76" s="27" t="str">
        <f>CONCATENATE("Your ",B11," gene has no variants. A normal gene is referred to as a ",CHAR(34),"wildtype",CHAR(34)," gene.")</f>
        <v>Your TPRM8 gene has no variants. A normal gene is referred to as a "wildtype" gene.</v>
      </c>
      <c r="C76" t="str">
        <f>CONCATENATE("  &lt;Genotype hgvs=",CHAR(34),B48,B50,";",B50,CHAR(34)," name=",CHAR(34),B18,CHAR(34),"&gt; ")</f>
        <v xml:space="preserve">  &lt;Genotype hgvs="NC000001_1.11:g.[234008733=];[234008733=]" name="G3264+630A"&gt; </v>
      </c>
    </row>
    <row r="77" spans="1:3" x14ac:dyDescent="0.25">
      <c r="A77" s="6" t="s">
        <v>55</v>
      </c>
      <c r="B77" t="str">
        <f>"No medical therapies are indicated at the moment."</f>
        <v>No medical therapies are indicated at the moment.</v>
      </c>
      <c r="C77" t="s">
        <v>17</v>
      </c>
    </row>
    <row r="78" spans="1:3" x14ac:dyDescent="0.25">
      <c r="A78" s="6" t="s">
        <v>50</v>
      </c>
      <c r="B78" s="27">
        <v>61.8</v>
      </c>
      <c r="C78" t="s">
        <v>259</v>
      </c>
    </row>
    <row r="79" spans="1:3" x14ac:dyDescent="0.25">
      <c r="A79" s="5"/>
    </row>
    <row r="80" spans="1:3" x14ac:dyDescent="0.25">
      <c r="A80" s="6"/>
      <c r="C80" t="str">
        <f>CONCATENATE("         ",B76)</f>
        <v xml:space="preserve">         Your TPRM8 gene has no variants. A normal gene is referred to as a "wildtype" gene.</v>
      </c>
    </row>
    <row r="81" spans="1:3" x14ac:dyDescent="0.25">
      <c r="A81" s="6"/>
    </row>
    <row r="82" spans="1:3" x14ac:dyDescent="0.25">
      <c r="A82" s="6"/>
      <c r="C82" t="s">
        <v>257</v>
      </c>
    </row>
    <row r="83" spans="1:3" x14ac:dyDescent="0.25">
      <c r="A83" s="6"/>
    </row>
    <row r="84" spans="1:3" x14ac:dyDescent="0.25">
      <c r="A84" s="6"/>
      <c r="C84" t="str">
        <f>CONCATENATE("         ",B77)</f>
        <v xml:space="preserve">         No medical therapies are indicated at the moment.</v>
      </c>
    </row>
    <row r="85" spans="1:3" x14ac:dyDescent="0.25">
      <c r="A85" s="5"/>
    </row>
    <row r="86" spans="1:3" x14ac:dyDescent="0.25">
      <c r="A86" s="5"/>
      <c r="C86" t="s">
        <v>258</v>
      </c>
    </row>
    <row r="87" spans="1:3" x14ac:dyDescent="0.25">
      <c r="A87" s="5"/>
    </row>
    <row r="88" spans="1:3" x14ac:dyDescent="0.25">
      <c r="A88" s="5"/>
      <c r="C88" t="str">
        <f>CONCATENATE( "   &lt;piechart percentage=",B78," /&gt;")</f>
        <v xml:space="preserve">   &lt;piechart percentage=61.8 /&gt;</v>
      </c>
    </row>
    <row r="89" spans="1:3" x14ac:dyDescent="0.25">
      <c r="A89" s="5"/>
      <c r="C89" t="str">
        <f>"  &lt;/Genotype&gt;"</f>
        <v xml:space="preserve">  &lt;/Genotype&gt;</v>
      </c>
    </row>
    <row r="90" spans="1:3" x14ac:dyDescent="0.25">
      <c r="A90" s="5"/>
      <c r="C90" t="s">
        <v>204</v>
      </c>
    </row>
    <row r="91" spans="1:3" x14ac:dyDescent="0.25">
      <c r="A91" s="5" t="s">
        <v>42</v>
      </c>
      <c r="B91" s="1" t="s">
        <v>141</v>
      </c>
      <c r="C91" t="str">
        <f>CONCATENATE("  &lt;Genotype hgvs=",CHAR(34),B91,B92,";",B93,CHAR(34)," name=",CHAR(34),B24,CHAR(34),"&gt; ")</f>
        <v xml:space="preserve">  &lt;Genotype hgvs="NC_000002.12:g.[234010670G&gt;A];[234010670=]" name="G3264+2567A"&gt; </v>
      </c>
    </row>
    <row r="92" spans="1:3" x14ac:dyDescent="0.25">
      <c r="A92" s="5" t="s">
        <v>43</v>
      </c>
      <c r="B92" s="27" t="s">
        <v>153</v>
      </c>
    </row>
    <row r="93" spans="1:3" x14ac:dyDescent="0.25">
      <c r="A93" s="5" t="s">
        <v>34</v>
      </c>
      <c r="B93" s="27" t="s">
        <v>154</v>
      </c>
      <c r="C93" t="s">
        <v>259</v>
      </c>
    </row>
    <row r="94" spans="1:3" x14ac:dyDescent="0.25">
      <c r="A94" s="5" t="s">
        <v>48</v>
      </c>
      <c r="B94" s="27" t="str">
        <f>CONCATENATE("People with this variant have one copy of the ",B27," variant. This substitution of a single nucleotide is known as a missense mutation.")</f>
        <v>People with this variant have one copy of the [G3264+2567A](https://www.ncbi.nlm.nih.gov/pubmed/27099524) variant. This substitution of a single nucleotide is known as a missense mutation.</v>
      </c>
      <c r="C94" t="s">
        <v>17</v>
      </c>
    </row>
    <row r="95" spans="1:3" x14ac:dyDescent="0.25">
      <c r="A95" s="6" t="s">
        <v>49</v>
      </c>
      <c r="B95" s="27" t="s">
        <v>169</v>
      </c>
      <c r="C95" t="str">
        <f>CONCATENATE("         ",B94)</f>
        <v xml:space="preserve">         People with this variant have one copy of the [G3264+2567A](https://www.ncbi.nlm.nih.gov/pubmed/27099524) variant. This substitution of a single nucleotide is known as a missense mutation.</v>
      </c>
    </row>
    <row r="96" spans="1:3" x14ac:dyDescent="0.25">
      <c r="A96" s="6" t="s">
        <v>50</v>
      </c>
      <c r="B96" s="27">
        <v>43.2</v>
      </c>
    </row>
    <row r="97" spans="1:3" x14ac:dyDescent="0.25">
      <c r="A97" s="5"/>
      <c r="C97" t="s">
        <v>257</v>
      </c>
    </row>
    <row r="98" spans="1:3" x14ac:dyDescent="0.25">
      <c r="A98" s="6"/>
    </row>
    <row r="99" spans="1:3" x14ac:dyDescent="0.25">
      <c r="A99" s="6"/>
      <c r="C99" t="str">
        <f>CONCATENATE("         ",B95)</f>
        <v xml:space="preserve">         You are in the Severe Risk category.  See below for more information.</v>
      </c>
    </row>
    <row r="100" spans="1:3" x14ac:dyDescent="0.25">
      <c r="A100" s="6"/>
    </row>
    <row r="101" spans="1:3" x14ac:dyDescent="0.25">
      <c r="A101" s="6"/>
      <c r="C101" t="s">
        <v>258</v>
      </c>
    </row>
    <row r="102" spans="1:3" x14ac:dyDescent="0.25">
      <c r="A102" s="5"/>
    </row>
    <row r="103" spans="1:3" x14ac:dyDescent="0.25">
      <c r="A103" s="5"/>
      <c r="C103" t="str">
        <f>CONCATENATE( "   &lt;piechart percentage=",B96," /&gt;")</f>
        <v xml:space="preserve">   &lt;piechart percentage=43.2 /&gt;</v>
      </c>
    </row>
    <row r="104" spans="1:3" x14ac:dyDescent="0.25">
      <c r="A104" s="5"/>
      <c r="C104" t="str">
        <f>"  &lt;/Genotype&gt;"</f>
        <v xml:space="preserve">  &lt;/Genotype&gt;</v>
      </c>
    </row>
    <row r="105" spans="1:3" x14ac:dyDescent="0.25">
      <c r="A105" s="5" t="s">
        <v>52</v>
      </c>
      <c r="B105" s="27" t="str">
        <f>CONCATENATE("People with this variant have two copies of the ",B27," variant. This substitution of a single nucleotide is known as a missense mutation.")</f>
        <v>People with this variant have two copies of the [G3264+2567A](https://www.ncbi.nlm.nih.gov/pubmed/27099524) variant. This substitution of a single nucleotide is known as a missense mutation.</v>
      </c>
      <c r="C105" t="str">
        <f>CONCATENATE("  &lt;Genotype hgvs=",CHAR(34),B91,B92,";",B92,CHAR(34)," name=",CHAR(34),B24,CHAR(34),"&gt; ")</f>
        <v xml:space="preserve">  &lt;Genotype hgvs="NC_000002.12:g.[234010670G&gt;A];[234010670G&gt;A]" name="G3264+2567A"&gt; </v>
      </c>
    </row>
    <row r="106" spans="1:3" x14ac:dyDescent="0.25">
      <c r="A106" s="6" t="s">
        <v>53</v>
      </c>
      <c r="B106" s="27" t="s">
        <v>168</v>
      </c>
      <c r="C106" t="s">
        <v>17</v>
      </c>
    </row>
    <row r="107" spans="1:3" x14ac:dyDescent="0.25">
      <c r="A107" s="6" t="s">
        <v>50</v>
      </c>
      <c r="B107" s="27">
        <v>19.600000000000001</v>
      </c>
      <c r="C107" t="s">
        <v>259</v>
      </c>
    </row>
    <row r="108" spans="1:3" x14ac:dyDescent="0.25">
      <c r="A108" s="6"/>
    </row>
    <row r="109" spans="1:3" x14ac:dyDescent="0.25">
      <c r="A109" s="5"/>
      <c r="C109" t="str">
        <f>CONCATENATE("         ",B105)</f>
        <v xml:space="preserve">         People with this variant have two copies of the [G3264+2567A](https://www.ncbi.nlm.nih.gov/pubmed/27099524) variant. This substitution of a single nucleotide is known as a missense mutation.</v>
      </c>
    </row>
    <row r="110" spans="1:3" x14ac:dyDescent="0.25">
      <c r="A110" s="6"/>
    </row>
    <row r="111" spans="1:3" x14ac:dyDescent="0.25">
      <c r="A111" s="6"/>
      <c r="C111" t="s">
        <v>257</v>
      </c>
    </row>
    <row r="112" spans="1:3" x14ac:dyDescent="0.25">
      <c r="A112" s="6"/>
    </row>
    <row r="113" spans="1:3" x14ac:dyDescent="0.25">
      <c r="A113" s="6"/>
      <c r="C113" t="str">
        <f>CONCATENATE("         ",B106)</f>
        <v xml:space="preserve">         No medical therapies are indicated at the moment.</v>
      </c>
    </row>
    <row r="114" spans="1:3" x14ac:dyDescent="0.25">
      <c r="A114" s="6"/>
    </row>
    <row r="115" spans="1:3" x14ac:dyDescent="0.25">
      <c r="A115" s="5"/>
      <c r="C115" t="s">
        <v>258</v>
      </c>
    </row>
    <row r="116" spans="1:3" x14ac:dyDescent="0.25">
      <c r="A116" s="5"/>
    </row>
    <row r="117" spans="1:3" x14ac:dyDescent="0.25">
      <c r="A117" s="5"/>
      <c r="C117" t="str">
        <f>CONCATENATE( "   &lt;piechart percentage=",B107," /&gt;")</f>
        <v xml:space="preserve">   &lt;piechart percentage=19.6 /&gt;</v>
      </c>
    </row>
    <row r="118" spans="1:3" x14ac:dyDescent="0.25">
      <c r="A118" s="5"/>
      <c r="C118" t="str">
        <f>"  &lt;/Genotype&gt;"</f>
        <v xml:space="preserve">  &lt;/Genotype&gt;</v>
      </c>
    </row>
    <row r="119" spans="1:3" x14ac:dyDescent="0.25">
      <c r="A119" s="5" t="s">
        <v>54</v>
      </c>
      <c r="B119" s="27" t="str">
        <f>CONCATENATE("Your ",B11," gene has no variants. A normal gene is referred to as a ",CHAR(34),"wildtype",CHAR(34)," gene.")</f>
        <v>Your TPRM8 gene has no variants. A normal gene is referred to as a "wildtype" gene.</v>
      </c>
      <c r="C119" t="str">
        <f>CONCATENATE("  &lt;Genotype hgvs=",CHAR(34),B91,B93,";",B93,CHAR(34)," name=",CHAR(34),B24,CHAR(34),"&gt; ")</f>
        <v xml:space="preserve">  &lt;Genotype hgvs="NC_000002.12:g.[234010670=];[234010670=]" name="G3264+2567A"&gt; </v>
      </c>
    </row>
    <row r="120" spans="1:3" x14ac:dyDescent="0.25">
      <c r="A120" s="6" t="s">
        <v>55</v>
      </c>
      <c r="B120" s="27" t="s">
        <v>168</v>
      </c>
      <c r="C120" t="s">
        <v>17</v>
      </c>
    </row>
    <row r="121" spans="1:3" x14ac:dyDescent="0.25">
      <c r="A121" s="6" t="s">
        <v>50</v>
      </c>
      <c r="B121" s="27">
        <v>37.200000000000003</v>
      </c>
      <c r="C121" t="s">
        <v>259</v>
      </c>
    </row>
    <row r="122" spans="1:3" x14ac:dyDescent="0.25">
      <c r="A122" s="5"/>
    </row>
    <row r="123" spans="1:3" x14ac:dyDescent="0.25">
      <c r="A123" s="6"/>
      <c r="C123" t="str">
        <f>CONCATENATE("         ",B119)</f>
        <v xml:space="preserve">         Your TPRM8 gene has no variants. A normal gene is referred to as a "wildtype" gene.</v>
      </c>
    </row>
    <row r="124" spans="1:3" x14ac:dyDescent="0.25">
      <c r="A124" s="6"/>
    </row>
    <row r="125" spans="1:3" x14ac:dyDescent="0.25">
      <c r="A125" s="6"/>
      <c r="C125" t="s">
        <v>257</v>
      </c>
    </row>
    <row r="126" spans="1:3" x14ac:dyDescent="0.25">
      <c r="A126" s="6"/>
    </row>
    <row r="127" spans="1:3" x14ac:dyDescent="0.25">
      <c r="A127" s="6"/>
      <c r="C127" t="str">
        <f>CONCATENATE("         ",B120)</f>
        <v xml:space="preserve">         No medical therapies are indicated at the moment.</v>
      </c>
    </row>
    <row r="128" spans="1:3" x14ac:dyDescent="0.25">
      <c r="A128" s="5"/>
    </row>
    <row r="129" spans="1:3" x14ac:dyDescent="0.25">
      <c r="A129" s="5"/>
      <c r="C129" t="s">
        <v>258</v>
      </c>
    </row>
    <row r="130" spans="1:3" x14ac:dyDescent="0.25">
      <c r="A130" s="5"/>
    </row>
    <row r="131" spans="1:3" x14ac:dyDescent="0.25">
      <c r="A131" s="5"/>
      <c r="C131" t="str">
        <f>CONCATENATE( "   &lt;piechart percentage=",B121," /&gt;")</f>
        <v xml:space="preserve">   &lt;piechart percentage=37.2 /&gt;</v>
      </c>
    </row>
    <row r="132" spans="1:3" x14ac:dyDescent="0.25">
      <c r="A132" s="5"/>
      <c r="C132" t="str">
        <f>"  &lt;/Genotype&gt;"</f>
        <v xml:space="preserve">  &lt;/Genotype&gt;</v>
      </c>
    </row>
    <row r="133" spans="1:3" x14ac:dyDescent="0.25">
      <c r="A133" s="5"/>
      <c r="C133" t="s">
        <v>205</v>
      </c>
    </row>
    <row r="134" spans="1:3" x14ac:dyDescent="0.25">
      <c r="A134" s="5" t="s">
        <v>42</v>
      </c>
      <c r="B134" s="1" t="s">
        <v>141</v>
      </c>
      <c r="C134" t="str">
        <f>CONCATENATE("  &lt;Genotype hgvs=",CHAR(34),B134,B135,";",B136,CHAR(34)," name=",CHAR(34),B30,CHAR(34),"&gt; ")</f>
        <v xml:space="preserve">  &lt;Genotype hgvs="NC_000002.12:g.[233945906G&gt;C];[233945906=]" name="G750C"&gt; </v>
      </c>
    </row>
    <row r="135" spans="1:3" x14ac:dyDescent="0.25">
      <c r="A135" s="5" t="s">
        <v>43</v>
      </c>
      <c r="B135" s="27" t="s">
        <v>155</v>
      </c>
    </row>
    <row r="136" spans="1:3" x14ac:dyDescent="0.25">
      <c r="A136" s="5" t="s">
        <v>34</v>
      </c>
      <c r="B136" s="27" t="s">
        <v>156</v>
      </c>
      <c r="C136" t="s">
        <v>259</v>
      </c>
    </row>
    <row r="137" spans="1:3" x14ac:dyDescent="0.25">
      <c r="A137" s="5" t="s">
        <v>48</v>
      </c>
      <c r="B137" s="27" t="str">
        <f>CONCATENATE("People with this variant have one copy of the ",B30," variant. This substitution of a single nucleotide is known as a missense mutation.")</f>
        <v>People with this variant have one copy of the G750C variant. This substitution of a single nucleotide is known as a missense mutation.</v>
      </c>
      <c r="C137" t="s">
        <v>17</v>
      </c>
    </row>
    <row r="138" spans="1:3" x14ac:dyDescent="0.25">
      <c r="A138" s="6" t="s">
        <v>49</v>
      </c>
      <c r="B138" s="27" t="s">
        <v>172</v>
      </c>
      <c r="C138" t="str">
        <f>CONCATENATE("         ",B137)</f>
        <v xml:space="preserve">         People with this variant have one copy of the G750C variant. This substitution of a single nucleotide is known as a missense mutation.</v>
      </c>
    </row>
    <row r="139" spans="1:3" x14ac:dyDescent="0.25">
      <c r="A139" s="6" t="s">
        <v>50</v>
      </c>
      <c r="B139" s="27">
        <v>22.1</v>
      </c>
    </row>
    <row r="140" spans="1:3" x14ac:dyDescent="0.25">
      <c r="A140" s="5"/>
      <c r="C140" t="s">
        <v>257</v>
      </c>
    </row>
    <row r="141" spans="1:3" x14ac:dyDescent="0.25">
      <c r="A141" s="6"/>
    </row>
    <row r="142" spans="1:3" x14ac:dyDescent="0.25">
      <c r="A142" s="6"/>
      <c r="C142" t="str">
        <f>CONCATENATE("         ",B138)</f>
        <v xml:space="preserve">         This variant is not associated with Moderate Loss of Function.</v>
      </c>
    </row>
    <row r="143" spans="1:3" x14ac:dyDescent="0.25">
      <c r="A143" s="6"/>
    </row>
    <row r="144" spans="1:3" x14ac:dyDescent="0.25">
      <c r="A144" s="6"/>
      <c r="C144" t="s">
        <v>258</v>
      </c>
    </row>
    <row r="145" spans="1:3" x14ac:dyDescent="0.25">
      <c r="A145" s="5"/>
    </row>
    <row r="146" spans="1:3" x14ac:dyDescent="0.25">
      <c r="A146" s="5"/>
      <c r="C146" t="str">
        <f>CONCATENATE( "   &lt;piechart percentage=",B139," /&gt;")</f>
        <v xml:space="preserve">   &lt;piechart percentage=22.1 /&gt;</v>
      </c>
    </row>
    <row r="147" spans="1:3" x14ac:dyDescent="0.25">
      <c r="A147" s="5"/>
      <c r="C147" t="str">
        <f>"  &lt;/Genotype&gt;"</f>
        <v xml:space="preserve">  &lt;/Genotype&gt;</v>
      </c>
    </row>
    <row r="148" spans="1:3" x14ac:dyDescent="0.25">
      <c r="A148" s="5" t="s">
        <v>52</v>
      </c>
      <c r="B148" s="27" t="str">
        <f>CONCATENATE("People with this variant have two copies of the ",B30," variant. This substitution of a single nucleotide is known as a missense mutation.")</f>
        <v>People with this variant have two copies of the G750C variant. This substitution of a single nucleotide is known as a missense mutation.</v>
      </c>
      <c r="C148" t="str">
        <f>CONCATENATE("  &lt;Genotype hgvs=",CHAR(34),B134,B135,";",B135,CHAR(34)," name=",CHAR(34),B30,CHAR(34),"&gt; ")</f>
        <v xml:space="preserve">  &lt;Genotype hgvs="NC_000002.12:g.[233945906G&gt;C];[233945906G&gt;C]" name="G750C"&gt; </v>
      </c>
    </row>
    <row r="149" spans="1:3" x14ac:dyDescent="0.25">
      <c r="A149" s="6" t="s">
        <v>53</v>
      </c>
      <c r="B149" s="27" t="s">
        <v>171</v>
      </c>
      <c r="C149" t="s">
        <v>17</v>
      </c>
    </row>
    <row r="150" spans="1:3" x14ac:dyDescent="0.25">
      <c r="A150" s="6" t="s">
        <v>50</v>
      </c>
      <c r="B150" s="27">
        <v>7.5</v>
      </c>
      <c r="C150" t="s">
        <v>259</v>
      </c>
    </row>
    <row r="151" spans="1:3" x14ac:dyDescent="0.25">
      <c r="A151" s="6"/>
    </row>
    <row r="152" spans="1:3" x14ac:dyDescent="0.25">
      <c r="A152" s="5"/>
      <c r="C152" t="str">
        <f>CONCATENATE("         ",B148)</f>
        <v xml:space="preserve">         People with this variant have two copies of the G750C variant. This substitution of a single nucleotide is known as a missense mutation.</v>
      </c>
    </row>
    <row r="153" spans="1:3" x14ac:dyDescent="0.25">
      <c r="A153" s="6"/>
    </row>
    <row r="154" spans="1:3" x14ac:dyDescent="0.25">
      <c r="A154" s="6"/>
      <c r="C154" t="s">
        <v>257</v>
      </c>
    </row>
    <row r="155" spans="1:3" x14ac:dyDescent="0.25">
      <c r="A155" s="6"/>
    </row>
    <row r="156" spans="1:3" x14ac:dyDescent="0.25">
      <c r="A156" s="6"/>
      <c r="C156" t="str">
        <f>CONCATENATE("         ",B149)</f>
        <v xml:space="preserve">         You are in the Severe Loss of Function category.  See below for more information.</v>
      </c>
    </row>
    <row r="157" spans="1:3" x14ac:dyDescent="0.25">
      <c r="A157" s="6"/>
    </row>
    <row r="158" spans="1:3" x14ac:dyDescent="0.25">
      <c r="A158" s="5"/>
      <c r="C158" t="s">
        <v>258</v>
      </c>
    </row>
    <row r="159" spans="1:3" x14ac:dyDescent="0.25">
      <c r="A159" s="5"/>
    </row>
    <row r="160" spans="1:3" x14ac:dyDescent="0.25">
      <c r="A160" s="5"/>
      <c r="C160" t="str">
        <f>CONCATENATE( "   &lt;piechart percentage=",B150," /&gt;")</f>
        <v xml:space="preserve">   &lt;piechart percentage=7.5 /&gt;</v>
      </c>
    </row>
    <row r="161" spans="1:3" x14ac:dyDescent="0.25">
      <c r="A161" s="5"/>
      <c r="C161" t="str">
        <f>"  &lt;/Genotype&gt;"</f>
        <v xml:space="preserve">  &lt;/Genotype&gt;</v>
      </c>
    </row>
    <row r="162" spans="1:3" x14ac:dyDescent="0.25">
      <c r="A162" s="5" t="s">
        <v>54</v>
      </c>
      <c r="B162" s="27" t="str">
        <f>CONCATENATE("Your ",B11," gene has no variants. A normal gene is referred to as a ",CHAR(34),"wildtype",CHAR(34)," gene.")</f>
        <v>Your TPRM8 gene has no variants. A normal gene is referred to as a "wildtype" gene.</v>
      </c>
      <c r="C162" t="str">
        <f>CONCATENATE("  &lt;Genotype hgvs=",CHAR(34),B134,B136,";",B136,CHAR(34)," name=",CHAR(34),B30,CHAR(34),"&gt; ")</f>
        <v xml:space="preserve">  &lt;Genotype hgvs="NC_000002.12:g.[233945906=];[233945906=]" name="G750C"&gt; </v>
      </c>
    </row>
    <row r="163" spans="1:3" x14ac:dyDescent="0.25">
      <c r="A163" s="6" t="s">
        <v>55</v>
      </c>
      <c r="B163" s="27" t="s">
        <v>168</v>
      </c>
      <c r="C163" t="s">
        <v>17</v>
      </c>
    </row>
    <row r="164" spans="1:3" x14ac:dyDescent="0.25">
      <c r="A164" s="6" t="s">
        <v>50</v>
      </c>
      <c r="B164" s="27">
        <v>70.400000000000006</v>
      </c>
      <c r="C164" t="s">
        <v>259</v>
      </c>
    </row>
    <row r="165" spans="1:3" x14ac:dyDescent="0.25">
      <c r="A165" s="5"/>
    </row>
    <row r="166" spans="1:3" x14ac:dyDescent="0.25">
      <c r="A166" s="6"/>
      <c r="C166" t="str">
        <f>CONCATENATE("         ",B162)</f>
        <v xml:space="preserve">         Your TPRM8 gene has no variants. A normal gene is referred to as a "wildtype" gene.</v>
      </c>
    </row>
    <row r="167" spans="1:3" x14ac:dyDescent="0.25">
      <c r="A167" s="6"/>
    </row>
    <row r="168" spans="1:3" x14ac:dyDescent="0.25">
      <c r="A168" s="6"/>
      <c r="C168" t="s">
        <v>257</v>
      </c>
    </row>
    <row r="169" spans="1:3" x14ac:dyDescent="0.25">
      <c r="A169" s="6"/>
    </row>
    <row r="170" spans="1:3" x14ac:dyDescent="0.25">
      <c r="A170" s="6"/>
      <c r="C170" t="str">
        <f>CONCATENATE("         ",B163)</f>
        <v xml:space="preserve">         No medical therapies are indicated at the moment.</v>
      </c>
    </row>
    <row r="171" spans="1:3" x14ac:dyDescent="0.25">
      <c r="A171" s="5"/>
    </row>
    <row r="172" spans="1:3" x14ac:dyDescent="0.25">
      <c r="A172" s="5"/>
      <c r="C172" t="s">
        <v>258</v>
      </c>
    </row>
    <row r="173" spans="1:3" x14ac:dyDescent="0.25">
      <c r="A173" s="5"/>
    </row>
    <row r="174" spans="1:3" x14ac:dyDescent="0.25">
      <c r="A174" s="5"/>
      <c r="C174" t="str">
        <f>CONCATENATE( "   &lt;piechart percentage=",B164," /&gt;")</f>
        <v xml:space="preserve">   &lt;piechart percentage=70.4 /&gt;</v>
      </c>
    </row>
    <row r="175" spans="1:3" x14ac:dyDescent="0.25">
      <c r="A175" s="5"/>
      <c r="C175" t="str">
        <f>"  &lt;/Genotype&gt;"</f>
        <v xml:space="preserve">  &lt;/Genotype&gt;</v>
      </c>
    </row>
    <row r="176" spans="1:3" x14ac:dyDescent="0.25">
      <c r="A176" s="5"/>
      <c r="C176" t="s">
        <v>206</v>
      </c>
    </row>
    <row r="177" spans="1:3" x14ac:dyDescent="0.25">
      <c r="A177" s="5" t="s">
        <v>42</v>
      </c>
      <c r="B177" s="1" t="s">
        <v>141</v>
      </c>
      <c r="C177" t="str">
        <f>CONCATENATE("  &lt;Genotype hgvs=",CHAR(34),B177,B178,";",B179,CHAR(34)," name=",CHAR(34),B36,CHAR(34),"&gt; ")</f>
        <v xml:space="preserve">  &lt;Genotype hgvs="NC_000002.12:g.[233916448T&gt;C];[233916448=]" name="T-990C"&gt; </v>
      </c>
    </row>
    <row r="178" spans="1:3" x14ac:dyDescent="0.25">
      <c r="A178" s="5" t="s">
        <v>43</v>
      </c>
      <c r="B178" s="27" t="s">
        <v>157</v>
      </c>
    </row>
    <row r="179" spans="1:3" x14ac:dyDescent="0.25">
      <c r="A179" s="5" t="s">
        <v>34</v>
      </c>
      <c r="B179" s="27" t="s">
        <v>158</v>
      </c>
      <c r="C179" t="s">
        <v>259</v>
      </c>
    </row>
    <row r="180" spans="1:3" x14ac:dyDescent="0.25">
      <c r="A180" s="5" t="s">
        <v>48</v>
      </c>
      <c r="B180" s="27" t="str">
        <f>CONCATENATE("People with this variant have one copy of the ",B39," variant. This substitution of a single nucleotide is known as a missense mutation.")</f>
        <v>People with this variant have one copy of the [T-990C](https://www.ncbi.nlm.nih.gov/pubmed/27099524) variant. This substitution of a single nucleotide is known as a missense mutation.</v>
      </c>
      <c r="C180" t="s">
        <v>17</v>
      </c>
    </row>
    <row r="181" spans="1:3" x14ac:dyDescent="0.25">
      <c r="A181" s="6" t="s">
        <v>49</v>
      </c>
      <c r="B181" s="27" t="s">
        <v>170</v>
      </c>
      <c r="C181" t="str">
        <f>CONCATENATE("         ",B180)</f>
        <v xml:space="preserve">         People with this variant have one copy of the [T-990C](https://www.ncbi.nlm.nih.gov/pubmed/27099524) variant. This substitution of a single nucleotide is known as a missense mutation.</v>
      </c>
    </row>
    <row r="182" spans="1:3" x14ac:dyDescent="0.25">
      <c r="A182" s="6" t="s">
        <v>50</v>
      </c>
      <c r="B182" s="27">
        <v>49.7</v>
      </c>
    </row>
    <row r="183" spans="1:3" x14ac:dyDescent="0.25">
      <c r="A183" s="5"/>
      <c r="C183" t="s">
        <v>257</v>
      </c>
    </row>
    <row r="184" spans="1:3" x14ac:dyDescent="0.25">
      <c r="A184" s="6"/>
    </row>
    <row r="185" spans="1:3" x14ac:dyDescent="0.25">
      <c r="A185" s="6"/>
      <c r="C185" t="str">
        <f>CONCATENATE("         ",B181)</f>
        <v xml:space="preserve">         This variant is not associated with increased risk.</v>
      </c>
    </row>
    <row r="186" spans="1:3" x14ac:dyDescent="0.25">
      <c r="A186" s="6"/>
    </row>
    <row r="187" spans="1:3" x14ac:dyDescent="0.25">
      <c r="A187" s="6"/>
      <c r="C187" t="s">
        <v>258</v>
      </c>
    </row>
    <row r="188" spans="1:3" x14ac:dyDescent="0.25">
      <c r="A188" s="5"/>
    </row>
    <row r="189" spans="1:3" x14ac:dyDescent="0.25">
      <c r="A189" s="5"/>
      <c r="C189" t="str">
        <f>CONCATENATE( "   &lt;piechart percentage=",B182," /&gt;")</f>
        <v xml:space="preserve">   &lt;piechart percentage=49.7 /&gt;</v>
      </c>
    </row>
    <row r="190" spans="1:3" x14ac:dyDescent="0.25">
      <c r="A190" s="5"/>
      <c r="C190" t="str">
        <f>"  &lt;/Genotype&gt;"</f>
        <v xml:space="preserve">  &lt;/Genotype&gt;</v>
      </c>
    </row>
    <row r="191" spans="1:3" x14ac:dyDescent="0.25">
      <c r="A191" s="5" t="s">
        <v>52</v>
      </c>
      <c r="B191" s="27" t="str">
        <f>CONCATENATE("People with this variant have two copies of the ",B39," variant. This substitution of a single nucleotide is known as a missense mutation.")</f>
        <v>People with this variant have two copies of the [T-990C](https://www.ncbi.nlm.nih.gov/pubmed/27099524) variant. This substitution of a single nucleotide is known as a missense mutation.</v>
      </c>
      <c r="C191" t="str">
        <f>CONCATENATE("  &lt;Genotype hgvs=",CHAR(34),B177,B178,";",B178,CHAR(34)," name=",CHAR(34),B36,CHAR(34),"&gt; ")</f>
        <v xml:space="preserve">  &lt;Genotype hgvs="NC_000002.12:g.[233916448T&gt;C];[233916448T&gt;C]" name="T-990C"&gt; </v>
      </c>
    </row>
    <row r="192" spans="1:3" x14ac:dyDescent="0.25">
      <c r="A192" s="6" t="s">
        <v>53</v>
      </c>
      <c r="B192" s="27" t="s">
        <v>171</v>
      </c>
      <c r="C192" t="s">
        <v>17</v>
      </c>
    </row>
    <row r="193" spans="1:3" x14ac:dyDescent="0.25">
      <c r="A193" s="6" t="s">
        <v>50</v>
      </c>
      <c r="B193" s="27">
        <v>30.4</v>
      </c>
      <c r="C193" t="s">
        <v>259</v>
      </c>
    </row>
    <row r="194" spans="1:3" x14ac:dyDescent="0.25">
      <c r="A194" s="6"/>
    </row>
    <row r="195" spans="1:3" x14ac:dyDescent="0.25">
      <c r="A195" s="5"/>
      <c r="C195" t="str">
        <f>CONCATENATE("         ",B191)</f>
        <v xml:space="preserve">         People with this variant have two copies of the [T-990C](https://www.ncbi.nlm.nih.gov/pubmed/27099524) variant. This substitution of a single nucleotide is known as a missense mutation.</v>
      </c>
    </row>
    <row r="196" spans="1:3" x14ac:dyDescent="0.25">
      <c r="A196" s="6"/>
    </row>
    <row r="197" spans="1:3" x14ac:dyDescent="0.25">
      <c r="A197" s="6"/>
      <c r="C197" t="s">
        <v>257</v>
      </c>
    </row>
    <row r="198" spans="1:3" x14ac:dyDescent="0.25">
      <c r="A198" s="6"/>
    </row>
    <row r="199" spans="1:3" x14ac:dyDescent="0.25">
      <c r="A199" s="6"/>
      <c r="C199" t="str">
        <f>CONCATENATE("         ",B192)</f>
        <v xml:space="preserve">         You are in the Severe Loss of Function category.  See below for more information.</v>
      </c>
    </row>
    <row r="200" spans="1:3" x14ac:dyDescent="0.25">
      <c r="A200" s="6"/>
    </row>
    <row r="201" spans="1:3" x14ac:dyDescent="0.25">
      <c r="A201" s="5"/>
      <c r="C201" t="s">
        <v>258</v>
      </c>
    </row>
    <row r="202" spans="1:3" x14ac:dyDescent="0.25">
      <c r="A202" s="5"/>
    </row>
    <row r="203" spans="1:3" x14ac:dyDescent="0.25">
      <c r="A203" s="5"/>
      <c r="C203" t="str">
        <f>CONCATENATE( "   &lt;piechart percentage=",B193," /&gt;")</f>
        <v xml:space="preserve">   &lt;piechart percentage=30.4 /&gt;</v>
      </c>
    </row>
    <row r="204" spans="1:3" x14ac:dyDescent="0.25">
      <c r="A204" s="5"/>
      <c r="C204" t="str">
        <f>"  &lt;/Genotype&gt;"</f>
        <v xml:space="preserve">  &lt;/Genotype&gt;</v>
      </c>
    </row>
    <row r="205" spans="1:3" x14ac:dyDescent="0.25">
      <c r="A205" s="5" t="s">
        <v>54</v>
      </c>
      <c r="B205" s="27" t="str">
        <f>CONCATENATE("Your ",B11," gene has no variants. A normal gene is referred to as a ",CHAR(34),"wildtype",CHAR(34)," gene.")</f>
        <v>Your TPRM8 gene has no variants. A normal gene is referred to as a "wildtype" gene.</v>
      </c>
      <c r="C205" t="str">
        <f>CONCATENATE("  &lt;Genotype hgvs=",CHAR(34),B177,B179,";",B179,CHAR(34)," name=",CHAR(34),B36,CHAR(34),"&gt; ")</f>
        <v xml:space="preserve">  &lt;Genotype hgvs="NC_000002.12:g.[233916448=];[233916448=]" name="T-990C"&gt; </v>
      </c>
    </row>
    <row r="206" spans="1:3" x14ac:dyDescent="0.25">
      <c r="A206" s="6" t="s">
        <v>55</v>
      </c>
      <c r="B206" s="27" t="s">
        <v>170</v>
      </c>
      <c r="C206" t="s">
        <v>17</v>
      </c>
    </row>
    <row r="207" spans="1:3" x14ac:dyDescent="0.25">
      <c r="A207" s="6" t="s">
        <v>50</v>
      </c>
      <c r="B207" s="27">
        <v>19.899999999999999</v>
      </c>
      <c r="C207" t="s">
        <v>259</v>
      </c>
    </row>
    <row r="208" spans="1:3" x14ac:dyDescent="0.25">
      <c r="A208" s="5"/>
    </row>
    <row r="209" spans="1:3" x14ac:dyDescent="0.25">
      <c r="A209" s="6"/>
      <c r="C209" t="str">
        <f>CONCATENATE("         ",B205)</f>
        <v xml:space="preserve">         Your TPRM8 gene has no variants. A normal gene is referred to as a "wildtype" gene.</v>
      </c>
    </row>
    <row r="210" spans="1:3" x14ac:dyDescent="0.25">
      <c r="A210" s="6"/>
    </row>
    <row r="211" spans="1:3" x14ac:dyDescent="0.25">
      <c r="A211" s="6"/>
      <c r="C211" t="s">
        <v>257</v>
      </c>
    </row>
    <row r="212" spans="1:3" x14ac:dyDescent="0.25">
      <c r="A212" s="6"/>
    </row>
    <row r="213" spans="1:3" x14ac:dyDescent="0.25">
      <c r="A213" s="6"/>
      <c r="C213" t="str">
        <f>CONCATENATE("         ",B206)</f>
        <v xml:space="preserve">         This variant is not associated with increased risk.</v>
      </c>
    </row>
    <row r="214" spans="1:3" x14ac:dyDescent="0.25">
      <c r="A214" s="5"/>
    </row>
    <row r="215" spans="1:3" x14ac:dyDescent="0.25">
      <c r="A215" s="5"/>
      <c r="C215" t="s">
        <v>258</v>
      </c>
    </row>
    <row r="216" spans="1:3" x14ac:dyDescent="0.25">
      <c r="A216" s="5"/>
    </row>
    <row r="217" spans="1:3" x14ac:dyDescent="0.25">
      <c r="A217" s="5"/>
      <c r="C217" t="str">
        <f>CONCATENATE( "   &lt;piechart percentage=",B207," /&gt;")</f>
        <v xml:space="preserve">   &lt;piechart percentage=19.9 /&gt;</v>
      </c>
    </row>
    <row r="218" spans="1:3" x14ac:dyDescent="0.25">
      <c r="A218" s="5"/>
      <c r="C218" t="str">
        <f>"  &lt;/Genotype&gt;"</f>
        <v xml:space="preserve">  &lt;/Genotype&gt;</v>
      </c>
    </row>
    <row r="219" spans="1:3" x14ac:dyDescent="0.25">
      <c r="A219" s="5"/>
      <c r="C219" t="str">
        <f>"  &lt;/Genotype&gt;"</f>
        <v xml:space="preserve">  &lt;/Genotype&gt;</v>
      </c>
    </row>
    <row r="220" spans="1:3" x14ac:dyDescent="0.25">
      <c r="A220" s="5"/>
      <c r="C220" t="s">
        <v>207</v>
      </c>
    </row>
    <row r="221" spans="1:3" x14ac:dyDescent="0.25">
      <c r="A221" s="5" t="s">
        <v>42</v>
      </c>
      <c r="B221" s="1" t="s">
        <v>141</v>
      </c>
      <c r="C221" t="str">
        <f>CONCATENATE("  &lt;Genotype hgvs=",CHAR(34),B221,B222,";",B223,CHAR(34)," name=",CHAR(34),B42,CHAR(34),"&gt; ")</f>
        <v xml:space="preserve">  &lt;Genotype hgvs="NC_000002.12:g.[233974736A&gt;G];[233974736=]" name="A7783504C"&gt; </v>
      </c>
    </row>
    <row r="222" spans="1:3" x14ac:dyDescent="0.25">
      <c r="A222" s="5" t="s">
        <v>43</v>
      </c>
      <c r="B222" s="29" t="s">
        <v>159</v>
      </c>
    </row>
    <row r="223" spans="1:3" x14ac:dyDescent="0.25">
      <c r="A223" s="5" t="s">
        <v>34</v>
      </c>
      <c r="B223" s="29" t="s">
        <v>160</v>
      </c>
      <c r="C223" t="s">
        <v>259</v>
      </c>
    </row>
    <row r="224" spans="1:3" x14ac:dyDescent="0.25">
      <c r="A224" s="5" t="s">
        <v>48</v>
      </c>
      <c r="B224" s="27" t="str">
        <f>CONCATENATE("People with this variant have one copy of the ",B45," variant. This substitution of a single nucleotide is known as a missense mutation.")</f>
        <v>People with this variant have one copy of the [A7783504C](https://www.ncbi.nlm.nih.gov/pubmed/27835969) variant. This substitution of a single nucleotide is known as a missense mutation.</v>
      </c>
      <c r="C224" t="s">
        <v>17</v>
      </c>
    </row>
    <row r="225" spans="1:3" x14ac:dyDescent="0.25">
      <c r="A225" s="6" t="s">
        <v>49</v>
      </c>
      <c r="B225" s="27" t="s">
        <v>79</v>
      </c>
      <c r="C225" t="str">
        <f>CONCATENATE("         ",B224)</f>
        <v xml:space="preserve">         People with this variant have one copy of the [A7783504C](https://www.ncbi.nlm.nih.gov/pubmed/27835969) variant. This substitution of a single nucleotide is known as a missense mutation.</v>
      </c>
    </row>
    <row r="226" spans="1:3" x14ac:dyDescent="0.25">
      <c r="A226" s="6" t="s">
        <v>50</v>
      </c>
      <c r="B226" s="27">
        <v>14.2</v>
      </c>
    </row>
    <row r="227" spans="1:3" x14ac:dyDescent="0.25">
      <c r="A227" s="5"/>
      <c r="C227" t="s">
        <v>257</v>
      </c>
    </row>
    <row r="228" spans="1:3" x14ac:dyDescent="0.25">
      <c r="A228" s="6"/>
    </row>
    <row r="229" spans="1:3" x14ac:dyDescent="0.25">
      <c r="A229" s="6"/>
      <c r="C229" t="str">
        <f>CONCATENATE("         ",B225)</f>
        <v xml:space="preserve">         People with this variant have an increased risk of CFS.  See below for more information.</v>
      </c>
    </row>
    <row r="230" spans="1:3" x14ac:dyDescent="0.25">
      <c r="A230" s="6"/>
    </row>
    <row r="231" spans="1:3" x14ac:dyDescent="0.25">
      <c r="A231" s="6"/>
      <c r="C231" t="s">
        <v>258</v>
      </c>
    </row>
    <row r="232" spans="1:3" x14ac:dyDescent="0.25">
      <c r="A232" s="5"/>
    </row>
    <row r="233" spans="1:3" x14ac:dyDescent="0.25">
      <c r="A233" s="5"/>
      <c r="C233" t="str">
        <f>CONCATENATE( "   &lt;piechart percentage=",B226," /&gt;")</f>
        <v xml:space="preserve">   &lt;piechart percentage=14.2 /&gt;</v>
      </c>
    </row>
    <row r="234" spans="1:3" x14ac:dyDescent="0.25">
      <c r="A234" s="5"/>
      <c r="C234" t="str">
        <f>"  &lt;/Genotype&gt;"</f>
        <v xml:space="preserve">  &lt;/Genotype&gt;</v>
      </c>
    </row>
    <row r="235" spans="1:3" x14ac:dyDescent="0.25">
      <c r="A235" s="5" t="s">
        <v>52</v>
      </c>
      <c r="B235" s="27" t="str">
        <f>CONCATENATE("People with this variant have two copies of the ",B45," variant. This substitution of a single nucleotide is known as a missense mutation.")</f>
        <v>People with this variant have two copies of the [A7783504C](https://www.ncbi.nlm.nih.gov/pubmed/27835969) variant. This substitution of a single nucleotide is known as a missense mutation.</v>
      </c>
      <c r="C235" t="str">
        <f>CONCATENATE("  &lt;Genotype hgvs=",CHAR(34),B221,B222,";",B222,CHAR(34)," name=",CHAR(34),B42,CHAR(34),"&gt; ")</f>
        <v xml:space="preserve">  &lt;Genotype hgvs="NC_000002.12:g.[233974736A&gt;G];[233974736A&gt;G]" name="A7783504C"&gt; </v>
      </c>
    </row>
    <row r="236" spans="1:3" x14ac:dyDescent="0.25">
      <c r="A236" s="6" t="s">
        <v>53</v>
      </c>
      <c r="B236" s="27" t="s">
        <v>170</v>
      </c>
      <c r="C236" t="s">
        <v>17</v>
      </c>
    </row>
    <row r="237" spans="1:3" x14ac:dyDescent="0.25">
      <c r="A237" s="6" t="s">
        <v>50</v>
      </c>
      <c r="B237" s="27">
        <v>81.599999999999994</v>
      </c>
      <c r="C237" t="s">
        <v>259</v>
      </c>
    </row>
    <row r="238" spans="1:3" x14ac:dyDescent="0.25">
      <c r="A238" s="6"/>
    </row>
    <row r="239" spans="1:3" x14ac:dyDescent="0.25">
      <c r="A239" s="5"/>
      <c r="C239" t="str">
        <f>CONCATENATE("         ",B235)</f>
        <v xml:space="preserve">         People with this variant have two copies of the [A7783504C](https://www.ncbi.nlm.nih.gov/pubmed/27835969) variant. This substitution of a single nucleotide is known as a missense mutation.</v>
      </c>
    </row>
    <row r="240" spans="1:3" x14ac:dyDescent="0.25">
      <c r="A240" s="6"/>
    </row>
    <row r="241" spans="1:3" x14ac:dyDescent="0.25">
      <c r="A241" s="6"/>
      <c r="C241" t="s">
        <v>257</v>
      </c>
    </row>
    <row r="242" spans="1:3" x14ac:dyDescent="0.25">
      <c r="A242" s="6"/>
    </row>
    <row r="243" spans="1:3" x14ac:dyDescent="0.25">
      <c r="A243" s="6"/>
      <c r="C243" t="str">
        <f>CONCATENATE("         ",B236)</f>
        <v xml:space="preserve">         This variant is not associated with increased risk.</v>
      </c>
    </row>
    <row r="244" spans="1:3" x14ac:dyDescent="0.25">
      <c r="A244" s="6"/>
    </row>
    <row r="245" spans="1:3" x14ac:dyDescent="0.25">
      <c r="A245" s="5"/>
      <c r="C245" t="s">
        <v>258</v>
      </c>
    </row>
    <row r="246" spans="1:3" x14ac:dyDescent="0.25">
      <c r="A246" s="5"/>
    </row>
    <row r="247" spans="1:3" x14ac:dyDescent="0.25">
      <c r="A247" s="5"/>
      <c r="C247" t="str">
        <f>CONCATENATE( "   &lt;piechart percentage=",B237," /&gt;")</f>
        <v xml:space="preserve">   &lt;piechart percentage=81.6 /&gt;</v>
      </c>
    </row>
    <row r="248" spans="1:3" x14ac:dyDescent="0.25">
      <c r="A248" s="5"/>
      <c r="C248" t="str">
        <f>"  &lt;/Genotype&gt;"</f>
        <v xml:space="preserve">  &lt;/Genotype&gt;</v>
      </c>
    </row>
    <row r="249" spans="1:3" x14ac:dyDescent="0.25">
      <c r="A249" s="5" t="s">
        <v>54</v>
      </c>
      <c r="B249" s="27" t="str">
        <f>CONCATENATE("Your ",B11," gene has no variants. A normal gene is referred to as a ",CHAR(34),"wildtype",CHAR(34)," gene.")</f>
        <v>Your TPRM8 gene has no variants. A normal gene is referred to as a "wildtype" gene.</v>
      </c>
      <c r="C249" t="str">
        <f>CONCATENATE("  &lt;Genotype hgvs=",CHAR(34),B221,B223,";",B223,CHAR(34)," name=",CHAR(34),B42,CHAR(34),"&gt; ")</f>
        <v xml:space="preserve">  &lt;Genotype hgvs="NC_000002.12:g.[233974736=];[233974736=]" name="A7783504C"&gt; </v>
      </c>
    </row>
    <row r="250" spans="1:3" x14ac:dyDescent="0.25">
      <c r="A250" s="6" t="s">
        <v>55</v>
      </c>
      <c r="B250" s="27" t="s">
        <v>170</v>
      </c>
      <c r="C250" t="s">
        <v>17</v>
      </c>
    </row>
    <row r="251" spans="1:3" x14ac:dyDescent="0.25">
      <c r="A251" s="6" t="s">
        <v>50</v>
      </c>
      <c r="B251" s="27">
        <v>4.2</v>
      </c>
      <c r="C251" t="s">
        <v>259</v>
      </c>
    </row>
    <row r="252" spans="1:3" x14ac:dyDescent="0.25">
      <c r="A252" s="5"/>
    </row>
    <row r="253" spans="1:3" x14ac:dyDescent="0.25">
      <c r="A253" s="6"/>
      <c r="C253" t="str">
        <f>CONCATENATE("         ",B249)</f>
        <v xml:space="preserve">         Your TPRM8 gene has no variants. A normal gene is referred to as a "wildtype" gene.</v>
      </c>
    </row>
    <row r="254" spans="1:3" x14ac:dyDescent="0.25">
      <c r="A254" s="6"/>
    </row>
    <row r="255" spans="1:3" x14ac:dyDescent="0.25">
      <c r="A255" s="6"/>
      <c r="C255" t="s">
        <v>257</v>
      </c>
    </row>
    <row r="256" spans="1:3" x14ac:dyDescent="0.25">
      <c r="A256" s="6"/>
    </row>
    <row r="257" spans="1:3" x14ac:dyDescent="0.25">
      <c r="A257" s="6"/>
      <c r="C257" t="str">
        <f>CONCATENATE("         ",B250)</f>
        <v xml:space="preserve">         This variant is not associated with increased risk.</v>
      </c>
    </row>
    <row r="258" spans="1:3" x14ac:dyDescent="0.25">
      <c r="A258" s="5"/>
    </row>
    <row r="259" spans="1:3" x14ac:dyDescent="0.25">
      <c r="A259" s="5"/>
      <c r="C259" t="s">
        <v>258</v>
      </c>
    </row>
    <row r="260" spans="1:3" x14ac:dyDescent="0.25">
      <c r="A260" s="5"/>
    </row>
    <row r="261" spans="1:3" x14ac:dyDescent="0.25">
      <c r="A261" s="5"/>
      <c r="C261" t="str">
        <f>CONCATENATE( "   &lt;piechart percentage=",B251," /&gt;")</f>
        <v xml:space="preserve">   &lt;piechart percentage=4.2 /&gt;</v>
      </c>
    </row>
    <row r="262" spans="1:3" x14ac:dyDescent="0.25">
      <c r="A262" s="5"/>
      <c r="C262" t="str">
        <f>"  &lt;/Genotype&gt;"</f>
        <v xml:space="preserve">  &lt;/Genotype&gt;</v>
      </c>
    </row>
    <row r="263" spans="1:3" x14ac:dyDescent="0.25">
      <c r="A263" s="5" t="s">
        <v>56</v>
      </c>
      <c r="B263" s="27" t="str">
        <f>CONCATENATE("Your ",B11," has an unknown variant.")</f>
        <v>Your TPRM8 has an unknown variant.</v>
      </c>
      <c r="C263" t="str">
        <f>CONCATENATE("  &lt;Genotype hgvs=",CHAR(34),"unknown",CHAR(34),"&gt; ")</f>
        <v xml:space="preserve">  &lt;Genotype hgvs="unknown"&gt; </v>
      </c>
    </row>
    <row r="264" spans="1:3" x14ac:dyDescent="0.25">
      <c r="A264" s="6" t="s">
        <v>56</v>
      </c>
      <c r="B264" s="27" t="s">
        <v>173</v>
      </c>
      <c r="C264" t="s">
        <v>17</v>
      </c>
    </row>
    <row r="265" spans="1:3" x14ac:dyDescent="0.25">
      <c r="A265" s="6" t="s">
        <v>50</v>
      </c>
      <c r="C265" t="s">
        <v>259</v>
      </c>
    </row>
    <row r="266" spans="1:3" x14ac:dyDescent="0.25">
      <c r="A266" s="6"/>
    </row>
    <row r="267" spans="1:3" x14ac:dyDescent="0.25">
      <c r="A267" s="6"/>
      <c r="C267" t="str">
        <f>CONCATENATE("         ",B263)</f>
        <v xml:space="preserve">         Your TPRM8 has an unknown variant.</v>
      </c>
    </row>
    <row r="268" spans="1:3" x14ac:dyDescent="0.25">
      <c r="A268" s="6"/>
    </row>
    <row r="269" spans="1:3" x14ac:dyDescent="0.25">
      <c r="A269" s="6"/>
      <c r="C269" t="s">
        <v>257</v>
      </c>
    </row>
    <row r="270" spans="1:3" x14ac:dyDescent="0.25">
      <c r="A270" s="6"/>
    </row>
    <row r="271" spans="1:3" x14ac:dyDescent="0.25">
      <c r="A271" s="5"/>
      <c r="C271" t="str">
        <f>CONCATENATE("         ",B264)</f>
        <v xml:space="preserve">         The effect is unknown.</v>
      </c>
    </row>
    <row r="272" spans="1:3" x14ac:dyDescent="0.25">
      <c r="A272" s="6"/>
    </row>
    <row r="273" spans="1:3" x14ac:dyDescent="0.25">
      <c r="A273" s="5"/>
      <c r="C273" t="s">
        <v>258</v>
      </c>
    </row>
    <row r="274" spans="1:3" x14ac:dyDescent="0.25">
      <c r="A274" s="5"/>
    </row>
    <row r="275" spans="1:3" x14ac:dyDescent="0.25">
      <c r="A275" s="5"/>
      <c r="C275" t="str">
        <f>CONCATENATE( "   &lt;piechart percentage=",B265," /&gt;")</f>
        <v xml:space="preserve">   &lt;piechart percentage= /&gt;</v>
      </c>
    </row>
    <row r="276" spans="1:3" x14ac:dyDescent="0.25">
      <c r="A276" s="5"/>
      <c r="C276" t="str">
        <f>"  &lt;/Genotype&gt;"</f>
        <v xml:space="preserve">  &lt;/Genotype&gt;</v>
      </c>
    </row>
    <row r="277" spans="1:3" x14ac:dyDescent="0.25">
      <c r="A277" s="5" t="s">
        <v>54</v>
      </c>
      <c r="B277" s="27" t="str">
        <f>CONCATENATE("Your ",B11," has no variants. A normal gene is referred to as a ",CHAR(34),"wildtype",CHAR(34)," gene.")</f>
        <v>Your TPRM8 has no variants. A normal gene is referred to as a "wildtype" gene.</v>
      </c>
      <c r="C277" t="str">
        <f>CONCATENATE("  &lt;Genotype hgvs=",CHAR(34),"wildtype",CHAR(34),"&gt;")</f>
        <v xml:space="preserve">  &lt;Genotype hgvs="wildtype"&gt;</v>
      </c>
    </row>
    <row r="278" spans="1:3" x14ac:dyDescent="0.25">
      <c r="A278" s="6" t="s">
        <v>55</v>
      </c>
      <c r="B278" s="27" t="s">
        <v>170</v>
      </c>
      <c r="C278" t="s">
        <v>17</v>
      </c>
    </row>
    <row r="279" spans="1:3" x14ac:dyDescent="0.25">
      <c r="A279" s="6" t="s">
        <v>50</v>
      </c>
      <c r="C279" t="s">
        <v>259</v>
      </c>
    </row>
    <row r="280" spans="1:3" x14ac:dyDescent="0.25">
      <c r="A280" s="6"/>
    </row>
    <row r="281" spans="1:3" x14ac:dyDescent="0.25">
      <c r="A281" s="6"/>
      <c r="C281" t="str">
        <f>CONCATENATE("         ",B277)</f>
        <v xml:space="preserve">         Your TPRM8 has no variants. A normal gene is referred to as a "wildtype" gene.</v>
      </c>
    </row>
    <row r="282" spans="1:3" x14ac:dyDescent="0.25">
      <c r="A282" s="6"/>
    </row>
    <row r="283" spans="1:3" x14ac:dyDescent="0.25">
      <c r="A283" s="6"/>
      <c r="C283" t="s">
        <v>257</v>
      </c>
    </row>
    <row r="284" spans="1:3" x14ac:dyDescent="0.25">
      <c r="A284" s="6"/>
    </row>
    <row r="285" spans="1:3" x14ac:dyDescent="0.25">
      <c r="A285" s="6"/>
      <c r="C285" t="str">
        <f>CONCATENATE("         ",B278)</f>
        <v xml:space="preserve">         This variant is not associated with increased risk.</v>
      </c>
    </row>
    <row r="286" spans="1:3" x14ac:dyDescent="0.25">
      <c r="A286" s="6"/>
    </row>
    <row r="287" spans="1:3" x14ac:dyDescent="0.25">
      <c r="A287" s="6"/>
      <c r="C287" t="s">
        <v>258</v>
      </c>
    </row>
    <row r="288" spans="1:3" x14ac:dyDescent="0.25">
      <c r="A288" s="5"/>
    </row>
    <row r="289" spans="1:3" x14ac:dyDescent="0.25">
      <c r="A289" s="6"/>
      <c r="C289" t="str">
        <f>CONCATENATE( "   &lt;piechart percentage=",B279," /&gt;")</f>
        <v xml:space="preserve">   &lt;piechart percentage= /&gt;</v>
      </c>
    </row>
    <row r="290" spans="1:3" x14ac:dyDescent="0.25">
      <c r="A290" s="6"/>
      <c r="C290" t="str">
        <f>"  &lt;/Genotype&gt;"</f>
        <v xml:space="preserve">  &lt;/Genotype&gt;</v>
      </c>
    </row>
    <row r="291" spans="1:3" x14ac:dyDescent="0.25">
      <c r="A291" s="6"/>
      <c r="C291" t="str">
        <f>"&lt;/GeneAnalysis&gt;"</f>
        <v>&lt;/GeneAnalysis&gt;</v>
      </c>
    </row>
    <row r="292" spans="1:3" s="33" customFormat="1" x14ac:dyDescent="0.25">
      <c r="A292" s="31"/>
      <c r="B292" s="32"/>
    </row>
    <row r="293" spans="1:3" s="33" customFormat="1" x14ac:dyDescent="0.25">
      <c r="A293" s="34"/>
      <c r="B293" s="32"/>
      <c r="C293" s="6" t="s">
        <v>174</v>
      </c>
    </row>
    <row r="294" spans="1:3" s="33" customFormat="1" x14ac:dyDescent="0.25">
      <c r="A294" s="34"/>
      <c r="B294" s="32"/>
      <c r="C294" s="6"/>
    </row>
    <row r="295" spans="1:3" x14ac:dyDescent="0.25">
      <c r="A295" s="5"/>
      <c r="C295" t="str">
        <f>CONCATENATE("# How do changes in ",B11," affect people?")</f>
        <v># How do changes in TPRM8 affect people?</v>
      </c>
    </row>
    <row r="296" spans="1:3" x14ac:dyDescent="0.25">
      <c r="A296" s="5"/>
    </row>
    <row r="297" spans="1:3" x14ac:dyDescent="0.25">
      <c r="A297" s="5" t="s">
        <v>58</v>
      </c>
      <c r="B297" s="27" t="str">
        <f>CONCATENATE("For the vast majority of people, the overall risk associated with the common ",B11," variants is small, and do not impact treatment. It is possible that variants in this gene interact with other gene variants, which is the reason for our inclusion of this gene in the gene panel.")</f>
        <v>For the vast majority of people, the overall risk associated with the common TPRM8 variants is small, and do not impact treatment. It is possible that variants in this gene interact with other gene variants, which is the reason for our inclusion of this gene in the gene panel.</v>
      </c>
      <c r="C297" t="str">
        <f>B297</f>
        <v>For the vast majority of people, the overall risk associated with the common TPRM8 variants is small, and do not impact treatment. It is possible that variants in this gene interact with other gene variants, which is the reason for our inclusion of this gene in the gene panel.</v>
      </c>
    </row>
    <row r="298" spans="1:3" x14ac:dyDescent="0.25">
      <c r="A298" s="5"/>
    </row>
    <row r="299" spans="1:3" x14ac:dyDescent="0.25">
      <c r="A299" s="5"/>
      <c r="C299" t="s">
        <v>175</v>
      </c>
    </row>
    <row r="300" spans="1:3" x14ac:dyDescent="0.25">
      <c r="A300" s="5"/>
    </row>
    <row r="301" spans="1:3" x14ac:dyDescent="0.25">
      <c r="A301" s="5" t="s">
        <v>17</v>
      </c>
      <c r="B301" s="27" t="str">
        <f>CONCATENATE("The ",B11," ",B7,"s function normally.")</f>
        <v>The TPRM8 cation channels function normally.</v>
      </c>
      <c r="C301" t="str">
        <f>B301</f>
        <v>The TPRM8 cation channels function normally.</v>
      </c>
    </row>
    <row r="302" spans="1:3" x14ac:dyDescent="0.25">
      <c r="A302" s="5"/>
    </row>
    <row r="303" spans="1:3" x14ac:dyDescent="0.25">
      <c r="A303" s="5"/>
      <c r="C303" t="s">
        <v>60</v>
      </c>
    </row>
    <row r="304" spans="1:3" x14ac:dyDescent="0.25">
      <c r="A304" s="5"/>
    </row>
    <row r="305" spans="1:3" x14ac:dyDescent="0.25">
      <c r="A305" s="5"/>
      <c r="B305" s="27" t="s">
        <v>176</v>
      </c>
      <c r="C305" t="str">
        <f>B305</f>
        <v>No therapies are medically indicated at the moment.</v>
      </c>
    </row>
    <row r="306" spans="1:3" s="33" customFormat="1" x14ac:dyDescent="0.25">
      <c r="A306" s="31"/>
      <c r="B306" s="32"/>
    </row>
    <row r="307" spans="1:3" s="33" customFormat="1" x14ac:dyDescent="0.25">
      <c r="A307" s="34"/>
      <c r="B307" s="32"/>
      <c r="C307" s="6" t="s">
        <v>177</v>
      </c>
    </row>
    <row r="308" spans="1:3" s="33" customFormat="1" x14ac:dyDescent="0.25">
      <c r="A308" s="34"/>
      <c r="B308" s="32"/>
      <c r="C308" s="6"/>
    </row>
    <row r="309" spans="1:3" x14ac:dyDescent="0.25">
      <c r="A309" s="5"/>
      <c r="C309" t="s">
        <v>181</v>
      </c>
    </row>
    <row r="310" spans="1:3" x14ac:dyDescent="0.25">
      <c r="A310" s="5"/>
    </row>
    <row r="311" spans="1:3" x14ac:dyDescent="0.25">
      <c r="A311" s="5" t="s">
        <v>17</v>
      </c>
      <c r="B311" s="27" t="s">
        <v>178</v>
      </c>
      <c r="C311" t="str">
        <f>B311</f>
        <v>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G3264+630A variant decreases gene expression in both the DNA and RNA, causing significant reduction in NKC activity.  This variant was 2X as common in [CFS patients at 82.1% with an odds ratio of 7.19.](https://www.ncbi.nlm.nih.gov/pubmed/27099524)</v>
      </c>
    </row>
    <row r="312" spans="1:3" x14ac:dyDescent="0.25">
      <c r="A312" s="5"/>
    </row>
    <row r="313" spans="1:3" x14ac:dyDescent="0.25">
      <c r="A313" s="5"/>
      <c r="C313" t="s">
        <v>60</v>
      </c>
    </row>
    <row r="314" spans="1:3" x14ac:dyDescent="0.25">
      <c r="A314" s="5"/>
    </row>
    <row r="315" spans="1:3" x14ac:dyDescent="0.25">
      <c r="A315" s="5"/>
      <c r="B315" s="27" t="s">
        <v>179</v>
      </c>
      <c r="C315" t="str">
        <f>B315</f>
        <v>Many dietary supplements have been found to increase or decrease natural killer cell function. 
- [Resveratrol](https://www.ncbi.nlm.nih.gov/pmc/articles/PMC4855330/) stimulates the immune system in increase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317" spans="1:3" s="33" customFormat="1" x14ac:dyDescent="0.25">
      <c r="A317" s="31"/>
      <c r="B317" s="32"/>
    </row>
    <row r="318" spans="1:3" s="33" customFormat="1" x14ac:dyDescent="0.25">
      <c r="A318" s="34"/>
      <c r="B318" s="32"/>
      <c r="C318" s="6" t="s">
        <v>180</v>
      </c>
    </row>
    <row r="319" spans="1:3" s="33" customFormat="1" x14ac:dyDescent="0.25">
      <c r="A319" s="34"/>
      <c r="B319" s="32"/>
      <c r="C319" s="6"/>
    </row>
    <row r="320" spans="1:3" x14ac:dyDescent="0.25">
      <c r="A320" s="5"/>
      <c r="C320" t="s">
        <v>175</v>
      </c>
    </row>
    <row r="321" spans="1:3" x14ac:dyDescent="0.25">
      <c r="A321" s="5"/>
    </row>
    <row r="322" spans="1:3" x14ac:dyDescent="0.25">
      <c r="A322" s="5" t="s">
        <v>17</v>
      </c>
      <c r="B322" s="27" t="str">
        <f>CONCATENATE("The fully functional ",B11," ",B7,"s allow normal natural killer cells (NKC) function with no increased risk of CFS.")</f>
        <v>The fully functional TPRM8 cation channels allow normal natural killer cells (NKC) function with no increased risk of CFS.</v>
      </c>
      <c r="C322" t="str">
        <f>B322</f>
        <v>The fully functional TPRM8 cation channels allow normal natural killer cells (NKC) function with no increased risk of CFS.</v>
      </c>
    </row>
    <row r="323" spans="1:3" x14ac:dyDescent="0.25">
      <c r="A323" s="5"/>
    </row>
    <row r="324" spans="1:3" x14ac:dyDescent="0.25">
      <c r="A324" s="5"/>
      <c r="C324" t="s">
        <v>60</v>
      </c>
    </row>
    <row r="325" spans="1:3" x14ac:dyDescent="0.25">
      <c r="A325" s="5"/>
    </row>
    <row r="326" spans="1:3" x14ac:dyDescent="0.25">
      <c r="A326" s="5"/>
      <c r="B326" s="27" t="s">
        <v>176</v>
      </c>
      <c r="C326" t="str">
        <f>B326</f>
        <v>No therapies are medically indicated at the moment.</v>
      </c>
    </row>
    <row r="327" spans="1:3" s="33" customFormat="1" x14ac:dyDescent="0.25">
      <c r="A327" s="31"/>
      <c r="B327" s="32"/>
    </row>
    <row r="328" spans="1:3" s="33" customFormat="1" x14ac:dyDescent="0.25">
      <c r="A328" s="34"/>
      <c r="B328" s="32"/>
      <c r="C328" s="6" t="s">
        <v>183</v>
      </c>
    </row>
    <row r="329" spans="1:3" s="33" customFormat="1" x14ac:dyDescent="0.25">
      <c r="A329" s="34"/>
      <c r="B329" s="32"/>
      <c r="C329" s="6"/>
    </row>
    <row r="330" spans="1:3" x14ac:dyDescent="0.25">
      <c r="A330" s="5"/>
      <c r="C330" t="s">
        <v>181</v>
      </c>
    </row>
    <row r="331" spans="1:3" x14ac:dyDescent="0.25">
      <c r="A331" s="5"/>
    </row>
    <row r="332" spans="1:3" x14ac:dyDescent="0.25">
      <c r="A332" s="5" t="s">
        <v>17</v>
      </c>
      <c r="B332" s="27" t="s">
        <v>182</v>
      </c>
      <c r="C332" t="str">
        <f>B332</f>
        <v>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G3264+2567A variant decreases gene expression in both the DNA and RNA, causing significant reduction in NKC activity.  This variant was 2X as common in [CFS patients at 73.3% with an odds ratio of 3.56](https://www.ncbi.nlm.nih.gov/pubmed/27099524).</v>
      </c>
    </row>
    <row r="333" spans="1:3" x14ac:dyDescent="0.25">
      <c r="A333" s="5"/>
    </row>
    <row r="334" spans="1:3" x14ac:dyDescent="0.25">
      <c r="A334" s="5"/>
      <c r="C334" t="s">
        <v>60</v>
      </c>
    </row>
    <row r="335" spans="1:3" x14ac:dyDescent="0.25">
      <c r="A335" s="5"/>
    </row>
    <row r="336" spans="1:3" x14ac:dyDescent="0.25">
      <c r="A336" s="5"/>
      <c r="B336" s="27" t="s">
        <v>179</v>
      </c>
      <c r="C336" t="str">
        <f>B336</f>
        <v>Many dietary supplements have been found to increase or decrease natural killer cell function. 
- [Resveratrol](https://www.ncbi.nlm.nih.gov/pmc/articles/PMC4855330/) stimulates the immune system in increase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337" spans="1:3" s="33" customFormat="1" x14ac:dyDescent="0.25">
      <c r="A337" s="31"/>
      <c r="B337" s="32"/>
    </row>
    <row r="338" spans="1:3" s="33" customFormat="1" x14ac:dyDescent="0.25">
      <c r="A338" s="34"/>
      <c r="B338" s="32"/>
      <c r="C338" s="6" t="s">
        <v>186</v>
      </c>
    </row>
    <row r="339" spans="1:3" s="33" customFormat="1" x14ac:dyDescent="0.25">
      <c r="A339" s="34"/>
      <c r="B339" s="32"/>
      <c r="C339" s="6"/>
    </row>
    <row r="340" spans="1:3" x14ac:dyDescent="0.25">
      <c r="A340" s="5"/>
      <c r="C340" t="s">
        <v>175</v>
      </c>
    </row>
    <row r="341" spans="1:3" x14ac:dyDescent="0.25">
      <c r="A341" s="5"/>
    </row>
    <row r="342" spans="1:3" x14ac:dyDescent="0.25">
      <c r="A342" s="5" t="s">
        <v>17</v>
      </c>
      <c r="B342" s="27" t="str">
        <f>CONCATENATE("The ",B11," ",B7,"s function normally.")</f>
        <v>The TPRM8 cation channels function normally.</v>
      </c>
      <c r="C342" t="str">
        <f>B342</f>
        <v>The TPRM8 cation channels function normally.</v>
      </c>
    </row>
    <row r="343" spans="1:3" x14ac:dyDescent="0.25">
      <c r="A343" s="5"/>
    </row>
    <row r="344" spans="1:3" x14ac:dyDescent="0.25">
      <c r="A344" s="5"/>
      <c r="C344" t="s">
        <v>60</v>
      </c>
    </row>
    <row r="345" spans="1:3" x14ac:dyDescent="0.25">
      <c r="A345" s="5"/>
    </row>
    <row r="346" spans="1:3" x14ac:dyDescent="0.25">
      <c r="A346" s="5"/>
      <c r="B346" s="27" t="s">
        <v>176</v>
      </c>
      <c r="C346" t="str">
        <f>B346</f>
        <v>No therapies are medically indicated at the moment.</v>
      </c>
    </row>
    <row r="347" spans="1:3" s="33" customFormat="1" x14ac:dyDescent="0.25">
      <c r="A347" s="31"/>
      <c r="B347" s="32"/>
    </row>
    <row r="348" spans="1:3" s="33" customFormat="1" x14ac:dyDescent="0.25">
      <c r="A348" s="34"/>
      <c r="B348" s="32"/>
      <c r="C348" s="6" t="s">
        <v>185</v>
      </c>
    </row>
    <row r="349" spans="1:3" s="33" customFormat="1" x14ac:dyDescent="0.25">
      <c r="A349" s="34"/>
      <c r="B349" s="32"/>
      <c r="C349" s="6"/>
    </row>
    <row r="350" spans="1:3" x14ac:dyDescent="0.25">
      <c r="A350" s="5"/>
      <c r="C350" t="s">
        <v>184</v>
      </c>
    </row>
    <row r="351" spans="1:3" x14ac:dyDescent="0.25">
      <c r="A351" s="5"/>
    </row>
    <row r="352" spans="1:3" x14ac:dyDescent="0.25">
      <c r="A352" s="5" t="s">
        <v>17</v>
      </c>
      <c r="B352" s="27" t="s">
        <v>187</v>
      </c>
      <c r="C352" t="str">
        <f>B352</f>
        <v>The heterozygous GC variant has multiple effects.  Firstly, it causes [increased sensitivity to cold](https://www.ncbi.nlm.nih.gov/pubmed/21542321?dopt=Abstract) as well as increased [inflammation](https://www.ncbi.nlm.nih.gov/pubmed/26660531) due to improper temperature regulation.  It may also cause increased cold-induced airway hyperresponsiveness (CAH) in bronchial asthma (BA) patients.  As the TRPM8 gene regulates cold perception, improper function may lead to hyperstimulation and increased CAH events.  The GC genotype has an [odds ratio of 3.73](https://www.ncbi.nlm.nih.gov/pubmed/26272603), a decrease in forced expiratory volume.</v>
      </c>
    </row>
    <row r="353" spans="1:3" x14ac:dyDescent="0.25">
      <c r="A353" s="5"/>
    </row>
    <row r="354" spans="1:3" x14ac:dyDescent="0.25">
      <c r="A354" s="5"/>
      <c r="C354" t="s">
        <v>60</v>
      </c>
    </row>
    <row r="355" spans="1:3" x14ac:dyDescent="0.25">
      <c r="A355" s="5"/>
    </row>
    <row r="356" spans="1:3" x14ac:dyDescent="0.25">
      <c r="A356" s="5"/>
      <c r="B356" s="27" t="s">
        <v>188</v>
      </c>
      <c r="C356" t="str">
        <f>B356</f>
        <v>If possible, avoid cold air [below 25˚ C](http://www.uniprot.org/uniprot/Q7Z2W7). The carboxamide [WS-12](https://www.ncbi.nlm.nih.gov/pubmed/18930858)(a menthol derivative with much higher efficacy and potency) or [icilin](https://www.ncbi.nlm.nih.gov/pubmed/17517434) may protect against increased cold perception by upregulating the TRPM8 gene,
reducing bronchial shock.  Other medications include [menthol and eucalyptol](https://www.ncbi.nlm.nih.gov/pubmed/14757700), but this variant causes [lower menthol efficacy](https://www.ncbi.nlm.nih.gov/pubmed/21542321?dopt=Abstract). Users should avoid alcohol and smoking.</v>
      </c>
    </row>
    <row r="357" spans="1:3" s="33" customFormat="1" x14ac:dyDescent="0.25">
      <c r="A357" s="31"/>
      <c r="B357" s="32"/>
    </row>
    <row r="358" spans="1:3" s="33" customFormat="1" x14ac:dyDescent="0.25">
      <c r="A358" s="34"/>
      <c r="B358" s="32"/>
      <c r="C358" s="6" t="s">
        <v>191</v>
      </c>
    </row>
    <row r="359" spans="1:3" s="33" customFormat="1" x14ac:dyDescent="0.25">
      <c r="A359" s="34"/>
      <c r="B359" s="32"/>
      <c r="C359" s="6"/>
    </row>
    <row r="360" spans="1:3" x14ac:dyDescent="0.25">
      <c r="A360" s="5"/>
      <c r="C360" t="s">
        <v>181</v>
      </c>
    </row>
    <row r="361" spans="1:3" x14ac:dyDescent="0.25">
      <c r="A361" s="5"/>
    </row>
    <row r="362" spans="1:3" x14ac:dyDescent="0.25">
      <c r="A362" s="5" t="s">
        <v>17</v>
      </c>
      <c r="B362" s="27" t="s">
        <v>189</v>
      </c>
      <c r="C362" t="str">
        <f>B362</f>
        <v>The homozygous GG variant has greatly decreased gene function, causing greatly [increased sensitivity to cold](https://www.ncbi.nlm.nih.gov/pubmed/21542321?dopt=Abstract) and greatly increased [inflammation](https://www.ncbi.nlm.nih.gov/pubmed/26660531).  This may cause increased [asthmatic attacks](https://www.ncbi.nlm.nih.gov/pubmed/26272603) in cold weather and decreased lung function.</v>
      </c>
    </row>
    <row r="363" spans="1:3" x14ac:dyDescent="0.25">
      <c r="A363" s="5"/>
    </row>
    <row r="364" spans="1:3" x14ac:dyDescent="0.25">
      <c r="A364" s="5"/>
      <c r="C364" t="s">
        <v>60</v>
      </c>
    </row>
    <row r="365" spans="1:3" x14ac:dyDescent="0.25">
      <c r="A365" s="5"/>
    </row>
    <row r="366" spans="1:3" x14ac:dyDescent="0.25">
      <c r="A366" s="5"/>
      <c r="B366" s="27" t="s">
        <v>190</v>
      </c>
      <c r="C366" t="str">
        <f>B366</f>
        <v>Avoid cold air [below 25˚ C](http://www.uniprot.org/uniprot/Q7Z2W7). The carboxamide [WS-12](https://www.ncbi.nlm.nih.gov/pubmed/18930858)(a menthol derivative with much higher efficacy and potency) or [icilin](https://www.ncbi.nlm.nih.gov/pubmed/17517434) may protect against increased cold perception by upregulating the TRPM8 gene,
reducing bronchial shock.  Other medications include [menthol and eucalyptol](https://www.ncbi.nlm.nih.gov/pubmed/14757700). Users should avoid alcohol and smoking.</v>
      </c>
    </row>
    <row r="367" spans="1:3" s="33" customFormat="1" x14ac:dyDescent="0.25">
      <c r="A367" s="31"/>
      <c r="B367" s="32"/>
    </row>
    <row r="368" spans="1:3" s="33" customFormat="1" x14ac:dyDescent="0.25">
      <c r="A368" s="34"/>
      <c r="B368" s="32"/>
      <c r="C368" s="6" t="s">
        <v>194</v>
      </c>
    </row>
    <row r="369" spans="1:3" s="33" customFormat="1" x14ac:dyDescent="0.25">
      <c r="A369" s="34"/>
      <c r="B369" s="32"/>
      <c r="C369" s="6"/>
    </row>
    <row r="370" spans="1:3" x14ac:dyDescent="0.25">
      <c r="A370" s="5"/>
      <c r="C370" t="s">
        <v>175</v>
      </c>
    </row>
    <row r="371" spans="1:3" x14ac:dyDescent="0.25">
      <c r="A371" s="5"/>
    </row>
    <row r="372" spans="1:3" x14ac:dyDescent="0.25">
      <c r="A372" s="5" t="s">
        <v>17</v>
      </c>
      <c r="B372" s="27" t="s">
        <v>193</v>
      </c>
      <c r="C372" t="str">
        <f>B372</f>
        <v>TRPM8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C-990T (C;C) variant is protective, with a [0.7X lower risk](https://www.nature.com/articles/ng.856) for migraines, and the C-990T (C;T) variant is protective, with a [0.85X lower risk](https://www.nature.com/articles/ng.856) for migraines.</v>
      </c>
    </row>
    <row r="373" spans="1:3" x14ac:dyDescent="0.25">
      <c r="A373" s="5"/>
    </row>
    <row r="374" spans="1:3" x14ac:dyDescent="0.25">
      <c r="A374" s="5"/>
      <c r="C374" t="s">
        <v>60</v>
      </c>
    </row>
    <row r="375" spans="1:3" x14ac:dyDescent="0.25">
      <c r="A375" s="5"/>
    </row>
    <row r="376" spans="1:3" x14ac:dyDescent="0.25">
      <c r="A376" s="5"/>
      <c r="B376" s="27" t="s">
        <v>176</v>
      </c>
      <c r="C376" t="str">
        <f>B376</f>
        <v>No therapies are medically indicated at the moment.</v>
      </c>
    </row>
    <row r="377" spans="1:3" s="33" customFormat="1" x14ac:dyDescent="0.25">
      <c r="A377" s="31"/>
      <c r="B377" s="32"/>
    </row>
    <row r="378" spans="1:3" s="33" customFormat="1" x14ac:dyDescent="0.25">
      <c r="A378" s="34"/>
      <c r="B378" s="32"/>
      <c r="C378" s="6" t="s">
        <v>195</v>
      </c>
    </row>
    <row r="379" spans="1:3" s="33" customFormat="1" x14ac:dyDescent="0.25">
      <c r="A379" s="34"/>
      <c r="B379" s="32"/>
      <c r="C379" s="6"/>
    </row>
    <row r="380" spans="1:3" x14ac:dyDescent="0.25">
      <c r="A380" s="5"/>
      <c r="C380" t="s">
        <v>192</v>
      </c>
    </row>
    <row r="381" spans="1:3" x14ac:dyDescent="0.25">
      <c r="A381" s="5"/>
    </row>
    <row r="382" spans="1:3" x14ac:dyDescent="0.25">
      <c r="A382" s="5" t="s">
        <v>17</v>
      </c>
      <c r="B382" s="27" t="s">
        <v>196</v>
      </c>
      <c r="C382" t="str">
        <f>B382</f>
        <v>TRPM8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variant increases the risk for migraines as compared to CC or CT.</v>
      </c>
    </row>
    <row r="383" spans="1:3" x14ac:dyDescent="0.25">
      <c r="A383" s="5"/>
    </row>
    <row r="384" spans="1:3" x14ac:dyDescent="0.25">
      <c r="A384" s="5"/>
      <c r="C384" t="s">
        <v>60</v>
      </c>
    </row>
    <row r="385" spans="1:3" x14ac:dyDescent="0.25">
      <c r="A385" s="5"/>
    </row>
    <row r="386" spans="1:3" x14ac:dyDescent="0.25">
      <c r="A386" s="5"/>
      <c r="B386" s="27" t="s">
        <v>197</v>
      </c>
      <c r="C386" t="str">
        <f>B386</f>
        <v>Many compounds may decrease pain due to TRMP8 variants.
- [WS-12](https://www.ncbi.nlm.nih.gov/pubmed/18930858)(a menthol derivative) has much higher potency and is twice as efficient as menthol as therapy for chronic neuropathic pain
- Cannabinoid receptors [CB1 and CB2](https://www.ncbi.nlm.nih.gov/pubmed/18511441) are associated with pain modulation, but smoking should be avoided to reduce COPD and lung cancer risk.
- [Nerve growth factor](https://www.ncbi.nlm.nih.gov/pubmed/18511441) administered topically decreases thermal and mechanical pain
Other therapies may include [antibodies, siRNA, gene therapy](https://www.ncbi.nlm.nih.gov/pubmed/18511441), and avoiding air [below 25˚ C](http://www.uniprot.org/uniprot/Q7Z2W7).</v>
      </c>
    </row>
    <row r="388" spans="1:3" s="33" customFormat="1" x14ac:dyDescent="0.25">
      <c r="A388" s="31"/>
      <c r="B388" s="32"/>
    </row>
    <row r="389" spans="1:3" s="33" customFormat="1" x14ac:dyDescent="0.25">
      <c r="A389" s="34"/>
      <c r="B389" s="32"/>
      <c r="C389" s="6" t="s">
        <v>199</v>
      </c>
    </row>
    <row r="390" spans="1:3" s="33" customFormat="1" x14ac:dyDescent="0.25">
      <c r="A390" s="34"/>
      <c r="B390" s="32"/>
      <c r="C390" s="6"/>
    </row>
    <row r="391" spans="1:3" x14ac:dyDescent="0.25">
      <c r="A391" s="5"/>
      <c r="C391" t="s">
        <v>175</v>
      </c>
    </row>
    <row r="392" spans="1:3" x14ac:dyDescent="0.25">
      <c r="A392" s="5"/>
    </row>
    <row r="393" spans="1:3" x14ac:dyDescent="0.25">
      <c r="A393" s="5" t="s">
        <v>17</v>
      </c>
      <c r="B393" s="27" t="str">
        <f>CONCATENATE("The ",B11," ",B7,"s are fully functional with no increased risk of CFS.")</f>
        <v>The TPRM8 cation channels are fully functional with no increased risk of CFS.</v>
      </c>
      <c r="C393" t="str">
        <f>B393</f>
        <v>The TPRM8 cation channels are fully functional with no increased risk of CFS.</v>
      </c>
    </row>
    <row r="394" spans="1:3" x14ac:dyDescent="0.25">
      <c r="A394" s="5"/>
    </row>
    <row r="395" spans="1:3" x14ac:dyDescent="0.25">
      <c r="A395" s="5"/>
      <c r="C395" t="s">
        <v>60</v>
      </c>
    </row>
    <row r="396" spans="1:3" x14ac:dyDescent="0.25">
      <c r="A396" s="5"/>
    </row>
    <row r="397" spans="1:3" x14ac:dyDescent="0.25">
      <c r="A397" s="5"/>
      <c r="B397" s="27" t="s">
        <v>176</v>
      </c>
      <c r="C397" t="str">
        <f>B397</f>
        <v>No therapies are medically indicated at the moment.</v>
      </c>
    </row>
    <row r="398" spans="1:3" s="33" customFormat="1" x14ac:dyDescent="0.25">
      <c r="A398" s="31"/>
      <c r="B398" s="32"/>
    </row>
    <row r="399" spans="1:3" s="33" customFormat="1" x14ac:dyDescent="0.25">
      <c r="A399" s="34"/>
      <c r="B399" s="32"/>
      <c r="C399" s="6" t="s">
        <v>200</v>
      </c>
    </row>
    <row r="400" spans="1:3" s="33" customFormat="1" x14ac:dyDescent="0.25">
      <c r="A400" s="34"/>
      <c r="B400" s="32"/>
      <c r="C400" s="6"/>
    </row>
    <row r="401" spans="1:3" x14ac:dyDescent="0.25">
      <c r="A401" s="5"/>
      <c r="C401" t="s">
        <v>181</v>
      </c>
    </row>
    <row r="402" spans="1:3" x14ac:dyDescent="0.25">
      <c r="A402" s="5"/>
    </row>
    <row r="403" spans="1:3" x14ac:dyDescent="0.25">
      <c r="A403" s="5" t="s">
        <v>17</v>
      </c>
      <c r="B403" s="27" t="s">
        <v>201</v>
      </c>
      <c r="C403" t="str">
        <f>B403</f>
        <v>The A233974736G A:G heterozygous variant has an increased risk of CFS, with an [odds ratio of 0.37](https://www.ncbi.nlm.nih.gov/pubmed/27835969).</v>
      </c>
    </row>
    <row r="404" spans="1:3" x14ac:dyDescent="0.25">
      <c r="A404" s="5"/>
    </row>
    <row r="405" spans="1:3" x14ac:dyDescent="0.25">
      <c r="A405" s="5"/>
      <c r="C405" t="s">
        <v>60</v>
      </c>
    </row>
    <row r="406" spans="1:3" x14ac:dyDescent="0.25">
      <c r="A406" s="5"/>
    </row>
    <row r="407" spans="1:3" x14ac:dyDescent="0.25">
      <c r="A407" s="5"/>
      <c r="B407" s="27" t="s">
        <v>202</v>
      </c>
      <c r="C407" t="str">
        <f>B407</f>
        <v xml:space="preserve">Some general therapies are associated with TPRM8 variants.  Avoid cold air [below 25˚ C](http://www.uniprot.org/uniprot/Q7Z2W7). The carboxamide [WS-12](https://www.ncbi.nlm.nih.gov/pubmed/18930858)(a menthol derivative with much higher efficacy and potency) or [icilin](https://www.ncbi.nlm.nih.gov/pubmed/17517434) may protect against increased cold perception by upregulating the TRPM8 gene.  Other medications include [menthol and eucalyptol](https://www.ncbi.nlm.nih.gov/pubmed/14757700). </v>
      </c>
    </row>
    <row r="408" spans="1:3" s="33" customFormat="1" x14ac:dyDescent="0.25">
      <c r="B408" s="32"/>
    </row>
    <row r="410" spans="1:3" x14ac:dyDescent="0.25">
      <c r="A410" t="s">
        <v>65</v>
      </c>
      <c r="B410" s="7" t="s">
        <v>198</v>
      </c>
      <c r="C410" t="str">
        <f>CONCATENATE("&lt;symptoms ",B410," /&gt;")</f>
        <v>&lt;symptoms pain, muscle pain, headache, inflammation /&gt;</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A1597-AD18-482D-A335-F72B6491ABB7}">
  <dimension ref="A1:C444"/>
  <sheetViews>
    <sheetView topLeftCell="A58" workbookViewId="0">
      <selection activeCell="A58" sqref="A1:XFD1048576"/>
    </sheetView>
  </sheetViews>
  <sheetFormatPr defaultRowHeight="15" x14ac:dyDescent="0.25"/>
  <cols>
    <col min="1" max="1" width="16.28515625" customWidth="1"/>
    <col min="2" max="2" width="35.28515625" style="27" customWidth="1"/>
  </cols>
  <sheetData>
    <row r="1" spans="1:3" x14ac:dyDescent="0.25">
      <c r="A1" s="4" t="s">
        <v>18</v>
      </c>
      <c r="B1" s="26" t="s">
        <v>19</v>
      </c>
      <c r="C1" s="4" t="s">
        <v>20</v>
      </c>
    </row>
    <row r="2" spans="1:3" x14ac:dyDescent="0.25">
      <c r="A2" s="6" t="s">
        <v>4</v>
      </c>
      <c r="B2" s="27" t="s">
        <v>211</v>
      </c>
      <c r="C2" t="str">
        <f>CONCATENATE("# What does the ",B2," gene do?")</f>
        <v># What does the COMT gene do?</v>
      </c>
    </row>
    <row r="3" spans="1:3" x14ac:dyDescent="0.25">
      <c r="A3" s="6"/>
    </row>
    <row r="4" spans="1:3" ht="17.25" x14ac:dyDescent="0.3">
      <c r="A4" s="6" t="s">
        <v>22</v>
      </c>
      <c r="B4" s="28" t="s">
        <v>136</v>
      </c>
      <c r="C4" t="str">
        <f>B4</f>
        <v>The TRPM8 gene encodes a cation channel that allows the movement of sodium, potassium, calcium, and cesium across plasma barriers activated by [low temperatures](https://www.ncbi.nlm.nih.gov/pubmed/14757700?dopt=Abstract).  It allows the body to detect [temperature
changes](https://www.ncbi.nlm.nih.gov/pubmed/17217067), respond to cold, balance calcium in the body, and feel the cooling effects of menthol.   Variants in TRPM8 are associated with [breast](https://www.ncbi.nlm.nih.gov/pubmed/20482834), [pancreatic](https://www.ncbi.nlm.nih.gov/pubmed/27038374), [lung](https://www.ncbi.nlm.nih.gov/pubmed/24037916), and [prostate](https://www.ncbi.nlm.nih.gov/pubmed/25065497) cancer.  Additional issues include increased susceptibility to [metabolic syndrome](https://www.ncbi.nlm.nih.gov/pubmed/25967713), [migraines](https://www.ncbi.nlm.nih.gov/pubmed/23294458?dopt=Abstract), [alcohol dependence](https://www.ncbi.nlm.nih.gov/pubmed/23942779?dopt=Abstract), [COPD](https://www.ncbi.nlm.nih.gov/pubmed/27789940), [pain](https://www.ncbi.nlm.nih.gov/pubmed/22072275?dopt=Abstract) and [cold sensitivity](https://www.ncbi.nlm.nih.gov/pubmed/21542321?dopt=Abstract), [asthma](https://www.ncbi.nlm.nih.gov/pubmed/26272603), and [inflammation](https://www.ncbi.nlm.nih.gov/pubmed/26660531).  Other variants reduce natural killer cell function in the immune system and are associated with [CFS](https://www.ncbi.nlm.nih.gov/pubmed/27099524).</v>
      </c>
    </row>
    <row r="5" spans="1:3" ht="17.25" x14ac:dyDescent="0.3">
      <c r="A5" s="6"/>
      <c r="B5" s="28"/>
    </row>
    <row r="6" spans="1:3" x14ac:dyDescent="0.25">
      <c r="A6" s="6" t="s">
        <v>23</v>
      </c>
      <c r="B6" s="27">
        <v>2</v>
      </c>
      <c r="C6" t="str">
        <f>CONCATENATE("This gene is located on chromosome ",B6,".  The ",B7," it creates acts in your ",B8)</f>
        <v>This gene is located on chromosome 2.  The enzyme it creates acts in your  brain and nervous system, liver, kidney, and blood</v>
      </c>
    </row>
    <row r="7" spans="1:3" x14ac:dyDescent="0.25">
      <c r="A7" s="6" t="s">
        <v>25</v>
      </c>
      <c r="B7" s="27" t="s">
        <v>212</v>
      </c>
    </row>
    <row r="8" spans="1:3" x14ac:dyDescent="0.25">
      <c r="A8" s="6" t="s">
        <v>21</v>
      </c>
      <c r="B8" s="27" t="s">
        <v>213</v>
      </c>
    </row>
    <row r="9" spans="1:3" x14ac:dyDescent="0.25">
      <c r="A9" s="5" t="s">
        <v>27</v>
      </c>
      <c r="B9" s="27" t="s">
        <v>256</v>
      </c>
      <c r="C9" t="str">
        <f>CONCATENATE("&lt;TissueList ",B9," /&gt;")</f>
        <v>&lt;TissueList brain liver Kidney and urinary bladder circulatory and cardiovascular system /&gt;</v>
      </c>
    </row>
    <row r="10" spans="1:3" s="33" customFormat="1" x14ac:dyDescent="0.25">
      <c r="A10" s="34"/>
      <c r="B10" s="32"/>
    </row>
    <row r="11" spans="1:3" x14ac:dyDescent="0.25">
      <c r="A11" s="6" t="s">
        <v>4</v>
      </c>
      <c r="B11" s="27" t="s">
        <v>211</v>
      </c>
      <c r="C11" t="str">
        <f>CONCATENATE("&lt;GeneAnalysis gene=",CHAR(34),B11,CHAR(34)," interval=",CHAR(34),B12,CHAR(34),"&gt; ")</f>
        <v xml:space="preserve">&lt;GeneAnalysis gene="COMT" interval=" NC_000002.12 :g.233917342_234019522"&gt; </v>
      </c>
    </row>
    <row r="12" spans="1:3" x14ac:dyDescent="0.25">
      <c r="A12" s="6" t="s">
        <v>29</v>
      </c>
      <c r="B12" s="27" t="s">
        <v>145</v>
      </c>
    </row>
    <row r="13" spans="1:3" x14ac:dyDescent="0.25">
      <c r="A13" s="6" t="s">
        <v>30</v>
      </c>
      <c r="B13" s="27">
        <v>5</v>
      </c>
      <c r="C13" t="str">
        <f>CONCATENATE(" # What are some common mutations of ",B11,"?")</f>
        <v xml:space="preserve"> # What are some common mutations of COMT?</v>
      </c>
    </row>
    <row r="14" spans="1:3" x14ac:dyDescent="0.25">
      <c r="A14" s="6"/>
      <c r="C14" t="s">
        <v>17</v>
      </c>
    </row>
    <row r="15" spans="1:3" x14ac:dyDescent="0.25">
      <c r="C15" t="str">
        <f>CONCATENATE("There are ",B13," well known variants in ",B11,": ",B21,", ",B27,", ",B33,", ",B39,", and ",B45,".")</f>
        <v>There are 5 well known variants in COMT: [G158A](https://www.ncbi.nlm.nih.gov/pubmed/21059181), [C62T](https://www.ncbi.nlm.nih.gov/pubmed/26891941), [T19943884C](https://www.ncbi.nlm.nih.gov/pubmed/19540336), [T19960814C](https://www.ncbi.nlm.nih.gov/pubmed/19772600), and [T19950010G](https://www.ncbi.nlm.nih.gov/pubmed/19540336).</v>
      </c>
    </row>
    <row r="16" spans="1:3" x14ac:dyDescent="0.25">
      <c r="A16" s="6"/>
      <c r="C16" t="str">
        <f>CONCATENATE("&lt;# ",B18," #&gt;")</f>
        <v>&lt;# G158A #&gt;</v>
      </c>
    </row>
    <row r="17" spans="1:3" x14ac:dyDescent="0.25">
      <c r="A17" s="6" t="s">
        <v>32</v>
      </c>
      <c r="B17" s="1" t="s">
        <v>219</v>
      </c>
      <c r="C17" t="str">
        <f>CONCATENATE("  &lt;Variant hgvs=",CHAR(34),B17,CHAR(34)," name=",CHAR(34),B18,CHAR(34),"&gt; ")</f>
        <v xml:space="preserve">  &lt;Variant hgvs="NC_000022.11:g.19963748G&gt;A" name="G158A"&gt; </v>
      </c>
    </row>
    <row r="18" spans="1:3" x14ac:dyDescent="0.25">
      <c r="A18" s="5" t="s">
        <v>33</v>
      </c>
      <c r="B18" s="1" t="s">
        <v>232</v>
      </c>
    </row>
    <row r="19" spans="1:3" x14ac:dyDescent="0.25">
      <c r="A19" s="5" t="s">
        <v>34</v>
      </c>
      <c r="B19" s="27" t="s">
        <v>41</v>
      </c>
      <c r="C19" t="str">
        <f>CONCATENATE("    This variant is a change at a specific point in the ",B11," gene from ",B19," to ",B20," resulting in incorrect ",B7," function.  This substitution of a single nucleotide is known as a missense variant.")</f>
        <v xml:space="preserve">    This variant is a change at a specific point in the COMT gene from guanine (G) to adenine (A) resulting in incorrect enzyme function.  This substitution of a single nucleotide is known as a missense variant.</v>
      </c>
    </row>
    <row r="20" spans="1:3" x14ac:dyDescent="0.25">
      <c r="A20" s="5" t="s">
        <v>35</v>
      </c>
      <c r="B20" s="27" t="s">
        <v>76</v>
      </c>
      <c r="C20" t="s">
        <v>17</v>
      </c>
    </row>
    <row r="21" spans="1:3" x14ac:dyDescent="0.25">
      <c r="A21" s="5" t="s">
        <v>43</v>
      </c>
      <c r="B21" s="30" t="s">
        <v>233</v>
      </c>
      <c r="C21" t="str">
        <f>"&lt;/Variant&gt;"</f>
        <v>&lt;/Variant&gt;</v>
      </c>
    </row>
    <row r="22" spans="1:3" x14ac:dyDescent="0.25">
      <c r="C22" t="str">
        <f>CONCATENATE("&lt;# ",B24," #&gt;")</f>
        <v>&lt;# C62T #&gt;</v>
      </c>
    </row>
    <row r="23" spans="1:3" x14ac:dyDescent="0.25">
      <c r="A23" s="6" t="s">
        <v>32</v>
      </c>
      <c r="B23" s="1" t="s">
        <v>218</v>
      </c>
      <c r="C23" t="str">
        <f>CONCATENATE("  &lt;Variant hgvs=",CHAR(34),B23,CHAR(34)," name=",CHAR(34),B24,CHAR(34),"&gt; ")</f>
        <v xml:space="preserve">  &lt;Variant hgvs="NC_000022.11:g.19962712C&gt;T" name="C62T"&gt; </v>
      </c>
    </row>
    <row r="24" spans="1:3" x14ac:dyDescent="0.25">
      <c r="A24" s="5" t="s">
        <v>33</v>
      </c>
      <c r="B24" s="30" t="s">
        <v>214</v>
      </c>
    </row>
    <row r="25" spans="1:3" x14ac:dyDescent="0.25">
      <c r="A25" s="5" t="s">
        <v>34</v>
      </c>
      <c r="B25" s="27" t="str">
        <f>"cytosine (C)"</f>
        <v>cytosine (C)</v>
      </c>
      <c r="C25" t="str">
        <f>CONCATENATE("    This variant is a change at a specific point in the ",B11," gene from ",B25," to ",B26," resulting in incorrect ",B7," function.  This substitution of a single nucleotide is known as a missense variant.")</f>
        <v xml:space="preserve">    This variant is a change at a specific point in the COMT gene from cytosine (C) to thymine (T) resulting in incorrect enzyme function.  This substitution of a single nucleotide is known as a missense variant.</v>
      </c>
    </row>
    <row r="26" spans="1:3" x14ac:dyDescent="0.25">
      <c r="A26" s="5" t="s">
        <v>35</v>
      </c>
      <c r="B26" s="27" t="s">
        <v>40</v>
      </c>
    </row>
    <row r="27" spans="1:3" x14ac:dyDescent="0.25">
      <c r="A27" s="6" t="s">
        <v>43</v>
      </c>
      <c r="B27" s="30" t="s">
        <v>220</v>
      </c>
      <c r="C27" t="str">
        <f>"&lt;/Variant&gt;"</f>
        <v>&lt;/Variant&gt;</v>
      </c>
    </row>
    <row r="28" spans="1:3" x14ac:dyDescent="0.25">
      <c r="C28" t="str">
        <f>CONCATENATE("&lt;# ",B30," #&gt;")</f>
        <v>&lt;# T19943884C #&gt;</v>
      </c>
    </row>
    <row r="29" spans="1:3" x14ac:dyDescent="0.25">
      <c r="A29" s="6" t="s">
        <v>32</v>
      </c>
      <c r="B29" s="1" t="s">
        <v>217</v>
      </c>
      <c r="C29" t="str">
        <f>CONCATENATE("  &lt;Variant hgvs=",CHAR(34),B29,CHAR(34)," name=",CHAR(34),B30,CHAR(34),"&gt; ")</f>
        <v xml:space="preserve">  &lt;Variant hgvs="NC_000022.11:g.19943884T&gt;C" name="T19943884C"&gt; </v>
      </c>
    </row>
    <row r="30" spans="1:3" x14ac:dyDescent="0.25">
      <c r="A30" s="5" t="s">
        <v>33</v>
      </c>
      <c r="B30" s="1" t="s">
        <v>229</v>
      </c>
    </row>
    <row r="31" spans="1:3" x14ac:dyDescent="0.25">
      <c r="A31" s="5" t="s">
        <v>34</v>
      </c>
      <c r="B31" s="27" t="s">
        <v>40</v>
      </c>
      <c r="C31" t="str">
        <f>CONCATENATE("    This variant is a change at a specific point in the ",B11," gene from ",B31," to ",B32," resulting in incorrect ",B7," function.  This substitution of a single nucleotide is known as a missense variant.")</f>
        <v xml:space="preserve">    This variant is a change at a specific point in the COMT gene from thymine (T) to cytosine (C) resulting in incorrect enzyme function.  This substitution of a single nucleotide is known as a missense variant.</v>
      </c>
    </row>
    <row r="32" spans="1:3" x14ac:dyDescent="0.25">
      <c r="A32" s="5" t="s">
        <v>35</v>
      </c>
      <c r="B32" s="27" t="str">
        <f>"cytosine (C)"</f>
        <v>cytosine (C)</v>
      </c>
    </row>
    <row r="33" spans="1:3" x14ac:dyDescent="0.25">
      <c r="A33" s="5" t="s">
        <v>43</v>
      </c>
      <c r="B33" s="1" t="s">
        <v>230</v>
      </c>
      <c r="C33" t="str">
        <f>"&lt;/Variant&gt;"</f>
        <v>&lt;/Variant&gt;</v>
      </c>
    </row>
    <row r="34" spans="1:3" x14ac:dyDescent="0.25">
      <c r="A34" s="5"/>
      <c r="C34" t="str">
        <f>CONCATENATE("&lt;# ",B36," #&gt;")</f>
        <v>&lt;# T19960814C #&gt;</v>
      </c>
    </row>
    <row r="35" spans="1:3" x14ac:dyDescent="0.25">
      <c r="A35" s="6" t="s">
        <v>32</v>
      </c>
      <c r="B35" s="1" t="s">
        <v>216</v>
      </c>
      <c r="C35" t="str">
        <f>CONCATENATE("  &lt;Variant hgvs=",CHAR(34),B35,CHAR(34)," name=",CHAR(34),B36,CHAR(34),"&gt; ")</f>
        <v xml:space="preserve">  &lt;Variant hgvs="NC_000022.11:g.19960814T&gt;C" name="T19960814C"&gt; </v>
      </c>
    </row>
    <row r="36" spans="1:3" x14ac:dyDescent="0.25">
      <c r="A36" s="5" t="s">
        <v>33</v>
      </c>
      <c r="B36" s="30" t="s">
        <v>226</v>
      </c>
    </row>
    <row r="37" spans="1:3" x14ac:dyDescent="0.25">
      <c r="A37" s="5" t="s">
        <v>34</v>
      </c>
      <c r="B37" s="27" t="s">
        <v>40</v>
      </c>
      <c r="C37" t="str">
        <f>CONCATENATE("    This variant is a change at a specific point in the ",B11," gene from ",B37," to ",B38," resulting in incorrect ",B7," function.  This substitution of a single nucleotide is known as a missense variant.")</f>
        <v xml:space="preserve">    This variant is a change at a specific point in the COMT gene from thymine (T) to cytosine (C) resulting in incorrect enzyme function.  This substitution of a single nucleotide is known as a missense variant.</v>
      </c>
    </row>
    <row r="38" spans="1:3" x14ac:dyDescent="0.25">
      <c r="A38" s="5" t="s">
        <v>35</v>
      </c>
      <c r="B38" s="27" t="str">
        <f>"cytosine (C)"</f>
        <v>cytosine (C)</v>
      </c>
    </row>
    <row r="39" spans="1:3" x14ac:dyDescent="0.25">
      <c r="A39" s="5" t="s">
        <v>43</v>
      </c>
      <c r="B39" s="30" t="s">
        <v>227</v>
      </c>
      <c r="C39" t="str">
        <f>"&lt;/Variant&gt;"</f>
        <v>&lt;/Variant&gt;</v>
      </c>
    </row>
    <row r="40" spans="1:3" x14ac:dyDescent="0.25">
      <c r="A40" s="6"/>
      <c r="C40" t="str">
        <f>CONCATENATE("&lt;# ",B42," #&gt;")</f>
        <v>&lt;# T19950010G #&gt;</v>
      </c>
    </row>
    <row r="41" spans="1:3" x14ac:dyDescent="0.25">
      <c r="A41" s="6" t="s">
        <v>32</v>
      </c>
      <c r="B41" s="1" t="s">
        <v>215</v>
      </c>
      <c r="C41" t="str">
        <f>CONCATENATE("  &lt;Variant hgvs=",CHAR(34),B41,CHAR(34)," name=",CHAR(34),B42,CHAR(34),"&gt; ")</f>
        <v xml:space="preserve">  &lt;Variant hgvs="NC_000022.11:g.19950010T&gt;G" name="T19950010G"&gt; </v>
      </c>
    </row>
    <row r="42" spans="1:3" x14ac:dyDescent="0.25">
      <c r="A42" s="5" t="s">
        <v>33</v>
      </c>
      <c r="B42" s="27" t="s">
        <v>228</v>
      </c>
    </row>
    <row r="43" spans="1:3" x14ac:dyDescent="0.25">
      <c r="A43" s="5" t="s">
        <v>34</v>
      </c>
      <c r="B43" s="27" t="s">
        <v>40</v>
      </c>
      <c r="C43" t="str">
        <f>CONCATENATE("    This variant is a change at a specific point in the ",B11," gene from ",B43," to ",B44," resulting in incorrect ",B7," function.  This substitution of a single nucleotide is known as a missense variant.")</f>
        <v xml:space="preserve">    This variant is a change at a specific point in the COMT gene from thymine (T) to guanine (G) resulting in incorrect enzyme function.  This substitution of a single nucleotide is known as a missense variant.</v>
      </c>
    </row>
    <row r="44" spans="1:3" x14ac:dyDescent="0.25">
      <c r="A44" s="5" t="s">
        <v>35</v>
      </c>
      <c r="B44" s="27" t="s">
        <v>41</v>
      </c>
    </row>
    <row r="45" spans="1:3" x14ac:dyDescent="0.25">
      <c r="A45" s="5" t="s">
        <v>43</v>
      </c>
      <c r="B45" s="27" t="s">
        <v>231</v>
      </c>
      <c r="C45" t="str">
        <f>"&lt;/Variant&gt;"</f>
        <v>&lt;/Variant&gt;</v>
      </c>
    </row>
    <row r="46" spans="1:3" s="33" customFormat="1" x14ac:dyDescent="0.25">
      <c r="A46" s="31"/>
      <c r="B46" s="32"/>
    </row>
    <row r="47" spans="1:3" s="33" customFormat="1" x14ac:dyDescent="0.25">
      <c r="A47" s="31"/>
      <c r="B47" s="32"/>
      <c r="C47" t="str">
        <f>C16</f>
        <v>&lt;# G158A #&gt;</v>
      </c>
    </row>
    <row r="48" spans="1:3" x14ac:dyDescent="0.25">
      <c r="A48" s="5" t="s">
        <v>42</v>
      </c>
      <c r="B48" s="1" t="s">
        <v>221</v>
      </c>
      <c r="C48" t="str">
        <f>CONCATENATE("  &lt;Genotype hgvs=",CHAR(34),B48,B49,";",B50,CHAR(34)," name=",CHAR(34),B18,CHAR(34),"&gt; ")</f>
        <v xml:space="preserve">  &lt;Genotype hgvs="NC_000022.11:g.[19963748G&gt;A];[19963748=]" name="G158A"&gt; </v>
      </c>
    </row>
    <row r="49" spans="1:3" x14ac:dyDescent="0.25">
      <c r="A49" s="5" t="s">
        <v>43</v>
      </c>
      <c r="B49" s="27" t="s">
        <v>222</v>
      </c>
    </row>
    <row r="50" spans="1:3" x14ac:dyDescent="0.25">
      <c r="A50" s="5" t="s">
        <v>34</v>
      </c>
      <c r="B50" s="27" t="s">
        <v>223</v>
      </c>
      <c r="C50" t="s">
        <v>259</v>
      </c>
    </row>
    <row r="51" spans="1:3" x14ac:dyDescent="0.25">
      <c r="A51" s="5" t="s">
        <v>48</v>
      </c>
      <c r="B51" s="27" t="str">
        <f>CONCATENATE("People with this variant have one copy of the ",B21," variant. This substitution of a single nucleotide is known as a missense mutation.")</f>
        <v>People with this variant have one copy of the [G158A](https://www.ncbi.nlm.nih.gov/pubmed/21059181) variant. This substitution of a single nucleotide is known as a missense mutation.</v>
      </c>
      <c r="C51" t="s">
        <v>17</v>
      </c>
    </row>
    <row r="52" spans="1:3" x14ac:dyDescent="0.25">
      <c r="A52" s="6" t="s">
        <v>49</v>
      </c>
      <c r="B52" s="27" t="s">
        <v>234</v>
      </c>
      <c r="C52" t="str">
        <f>CONCATENATE("         ",B51)</f>
        <v xml:space="preserve">         People with this variant have one copy of the [G158A](https://www.ncbi.nlm.nih.gov/pubmed/21059181) variant. This substitution of a single nucleotide is known as a missense mutation.</v>
      </c>
    </row>
    <row r="53" spans="1:3" x14ac:dyDescent="0.25">
      <c r="A53" s="6" t="s">
        <v>50</v>
      </c>
      <c r="B53" s="27">
        <v>49.9</v>
      </c>
    </row>
    <row r="54" spans="1:3" x14ac:dyDescent="0.25">
      <c r="A54" s="5"/>
      <c r="C54" t="s">
        <v>257</v>
      </c>
    </row>
    <row r="55" spans="1:3" x14ac:dyDescent="0.25">
      <c r="A55" s="6"/>
    </row>
    <row r="56" spans="1:3" x14ac:dyDescent="0.25">
      <c r="A56" s="6"/>
      <c r="C56" t="str">
        <f>CONCATENATE("         ",B52)</f>
        <v xml:space="preserve">         You are in the Moderate Loss of Function category. See below for more information.</v>
      </c>
    </row>
    <row r="57" spans="1:3" x14ac:dyDescent="0.25">
      <c r="A57" s="6"/>
    </row>
    <row r="58" spans="1:3" x14ac:dyDescent="0.25">
      <c r="A58" s="6"/>
      <c r="C58" t="s">
        <v>258</v>
      </c>
    </row>
    <row r="59" spans="1:3" x14ac:dyDescent="0.25">
      <c r="A59" s="5"/>
    </row>
    <row r="60" spans="1:3" x14ac:dyDescent="0.25">
      <c r="A60" s="5"/>
      <c r="C60" t="str">
        <f>CONCATENATE( "   &lt;piechart percentage=",B53," /&gt;")</f>
        <v xml:space="preserve">   &lt;piechart percentage=49.9 /&gt;</v>
      </c>
    </row>
    <row r="61" spans="1:3" x14ac:dyDescent="0.25">
      <c r="A61" s="5"/>
      <c r="C61" t="str">
        <f>"  &lt;/Genotype&gt;"</f>
        <v xml:space="preserve">  &lt;/Genotype&gt;</v>
      </c>
    </row>
    <row r="62" spans="1:3" x14ac:dyDescent="0.25">
      <c r="A62" s="5" t="s">
        <v>52</v>
      </c>
      <c r="B62" s="27" t="str">
        <f>CONCATENATE("People with this variant have two copies of the ",B21," variant. This substitution of a single nucleotide is known as a missense mutation.")</f>
        <v>People with this variant have two copies of the [G158A](https://www.ncbi.nlm.nih.gov/pubmed/21059181) variant. This substitution of a single nucleotide is known as a missense mutation.</v>
      </c>
      <c r="C62" t="str">
        <f>CONCATENATE("  &lt;Genotype hgvs=",CHAR(34),B48,B49,";",B49,CHAR(34)," name=",CHAR(34),B18,CHAR(34),"&gt; ")</f>
        <v xml:space="preserve">  &lt;Genotype hgvs="NC_000022.11:g.[19963748G&gt;A];[19963748G&gt;A]" name="G158A"&gt; </v>
      </c>
    </row>
    <row r="63" spans="1:3" x14ac:dyDescent="0.25">
      <c r="A63" s="6" t="s">
        <v>53</v>
      </c>
      <c r="B63" s="27" t="s">
        <v>235</v>
      </c>
      <c r="C63" t="s">
        <v>17</v>
      </c>
    </row>
    <row r="64" spans="1:3" x14ac:dyDescent="0.25">
      <c r="A64" s="6" t="s">
        <v>50</v>
      </c>
      <c r="B64" s="27">
        <v>24.4</v>
      </c>
      <c r="C64" t="s">
        <v>259</v>
      </c>
    </row>
    <row r="65" spans="1:3" x14ac:dyDescent="0.25">
      <c r="A65" s="6"/>
    </row>
    <row r="66" spans="1:3" x14ac:dyDescent="0.25">
      <c r="A66" s="5"/>
      <c r="C66" t="str">
        <f>CONCATENATE("         ",B62)</f>
        <v xml:space="preserve">         People with this variant have two copies of the [G158A](https://www.ncbi.nlm.nih.gov/pubmed/21059181) variant. This substitution of a single nucleotide is known as a missense mutation.</v>
      </c>
    </row>
    <row r="67" spans="1:3" x14ac:dyDescent="0.25">
      <c r="A67" s="6"/>
    </row>
    <row r="68" spans="1:3" x14ac:dyDescent="0.25">
      <c r="A68" s="6"/>
      <c r="C68" t="s">
        <v>257</v>
      </c>
    </row>
    <row r="69" spans="1:3" x14ac:dyDescent="0.25">
      <c r="A69" s="6"/>
    </row>
    <row r="70" spans="1:3" x14ac:dyDescent="0.25">
      <c r="A70" s="6"/>
      <c r="C70" t="str">
        <f>CONCATENATE("         ",B63)</f>
        <v xml:space="preserve">         You are in the Severe Loss of Function category. See below for more information.</v>
      </c>
    </row>
    <row r="71" spans="1:3" x14ac:dyDescent="0.25">
      <c r="A71" s="6"/>
    </row>
    <row r="72" spans="1:3" x14ac:dyDescent="0.25">
      <c r="A72" s="5"/>
      <c r="C72" t="s">
        <v>258</v>
      </c>
    </row>
    <row r="73" spans="1:3" x14ac:dyDescent="0.25">
      <c r="A73" s="5"/>
    </row>
    <row r="74" spans="1:3" x14ac:dyDescent="0.25">
      <c r="A74" s="5"/>
      <c r="C74" t="str">
        <f>CONCATENATE( "   &lt;piechart percentage=",B64," /&gt;")</f>
        <v xml:space="preserve">   &lt;piechart percentage=24.4 /&gt;</v>
      </c>
    </row>
    <row r="75" spans="1:3" x14ac:dyDescent="0.25">
      <c r="A75" s="5"/>
      <c r="C75" t="str">
        <f>"  &lt;/Genotype&gt;"</f>
        <v xml:space="preserve">  &lt;/Genotype&gt;</v>
      </c>
    </row>
    <row r="76" spans="1:3" x14ac:dyDescent="0.25">
      <c r="A76" s="5" t="s">
        <v>54</v>
      </c>
      <c r="B76" s="27" t="str">
        <f>CONCATENATE("Your ",B11," gene has no variants. A normal gene is referred to as a ",CHAR(34),"wildtype",CHAR(34)," gene.")</f>
        <v>Your COMT gene has no variants. A normal gene is referred to as a "wildtype" gene.</v>
      </c>
      <c r="C76" t="str">
        <f>CONCATENATE("  &lt;Genotype hgvs=",CHAR(34),B48,B50,";",B50,CHAR(34)," name=",CHAR(34),B18,CHAR(34),"&gt; ")</f>
        <v xml:space="preserve">  &lt;Genotype hgvs="NC_000022.11:g.[19963748=];[19963748=]" name="G158A"&gt; </v>
      </c>
    </row>
    <row r="77" spans="1:3" x14ac:dyDescent="0.25">
      <c r="A77" s="6" t="s">
        <v>55</v>
      </c>
      <c r="B77" s="27" t="s">
        <v>166</v>
      </c>
      <c r="C77" t="s">
        <v>17</v>
      </c>
    </row>
    <row r="78" spans="1:3" x14ac:dyDescent="0.25">
      <c r="A78" s="6" t="s">
        <v>50</v>
      </c>
      <c r="B78" s="27">
        <v>25.7</v>
      </c>
      <c r="C78" t="s">
        <v>259</v>
      </c>
    </row>
    <row r="79" spans="1:3" x14ac:dyDescent="0.25">
      <c r="A79" s="5"/>
    </row>
    <row r="80" spans="1:3" x14ac:dyDescent="0.25">
      <c r="A80" s="6"/>
      <c r="C80" t="str">
        <f>CONCATENATE("         ",B76)</f>
        <v xml:space="preserve">         Your COMT gene has no variants. A normal gene is referred to as a "wildtype" gene.</v>
      </c>
    </row>
    <row r="81" spans="1:3" x14ac:dyDescent="0.25">
      <c r="A81" s="6"/>
    </row>
    <row r="82" spans="1:3" x14ac:dyDescent="0.25">
      <c r="A82" s="6"/>
      <c r="C82" t="s">
        <v>257</v>
      </c>
    </row>
    <row r="83" spans="1:3" x14ac:dyDescent="0.25">
      <c r="A83" s="6"/>
    </row>
    <row r="84" spans="1:3" x14ac:dyDescent="0.25">
      <c r="A84" s="6"/>
      <c r="C84" t="str">
        <f>CONCATENATE("         ",B77)</f>
        <v xml:space="preserve">         Your variant is not associated with any loss of function</v>
      </c>
    </row>
    <row r="85" spans="1:3" x14ac:dyDescent="0.25">
      <c r="A85" s="5"/>
    </row>
    <row r="86" spans="1:3" x14ac:dyDescent="0.25">
      <c r="A86" s="5"/>
      <c r="C86" t="s">
        <v>258</v>
      </c>
    </row>
    <row r="87" spans="1:3" x14ac:dyDescent="0.25">
      <c r="A87" s="5"/>
    </row>
    <row r="88" spans="1:3" x14ac:dyDescent="0.25">
      <c r="A88" s="5"/>
      <c r="C88" t="str">
        <f>CONCATENATE( "   &lt;piechart percentage=",B78," /&gt;")</f>
        <v xml:space="preserve">   &lt;piechart percentage=25.7 /&gt;</v>
      </c>
    </row>
    <row r="89" spans="1:3" x14ac:dyDescent="0.25">
      <c r="A89" s="5"/>
      <c r="C89" t="str">
        <f>"  &lt;/Genotype&gt;"</f>
        <v xml:space="preserve">  &lt;/Genotype&gt;</v>
      </c>
    </row>
    <row r="90" spans="1:3" x14ac:dyDescent="0.25">
      <c r="A90" s="5"/>
      <c r="C90" t="str">
        <f>C22</f>
        <v>&lt;# C62T #&gt;</v>
      </c>
    </row>
    <row r="91" spans="1:3" x14ac:dyDescent="0.25">
      <c r="A91" s="5" t="s">
        <v>42</v>
      </c>
      <c r="B91" s="1" t="s">
        <v>221</v>
      </c>
      <c r="C91" t="str">
        <f>CONCATENATE("  &lt;Genotype hgvs=",CHAR(34),B91,B92,";",B93,CHAR(34)," name=",CHAR(34),B24,CHAR(34),"&gt; ")</f>
        <v xml:space="preserve">  &lt;Genotype hgvs="NC_000022.11:g.[19962712C&gt;T];[19962712=]" name="C62T"&gt; </v>
      </c>
    </row>
    <row r="92" spans="1:3" x14ac:dyDescent="0.25">
      <c r="A92" s="5" t="s">
        <v>43</v>
      </c>
      <c r="B92" s="27" t="s">
        <v>224</v>
      </c>
    </row>
    <row r="93" spans="1:3" x14ac:dyDescent="0.25">
      <c r="A93" s="5" t="s">
        <v>34</v>
      </c>
      <c r="B93" s="27" t="s">
        <v>225</v>
      </c>
      <c r="C93" t="s">
        <v>259</v>
      </c>
    </row>
    <row r="94" spans="1:3" x14ac:dyDescent="0.25">
      <c r="A94" s="5" t="s">
        <v>48</v>
      </c>
      <c r="B94" s="27" t="str">
        <f>CONCATENATE("People with this variant have one copy of the ",B27," variant. This substitution of a single nucleotide is known as a missense mutation.")</f>
        <v>People with this variant have one copy of the [C62T](https://www.ncbi.nlm.nih.gov/pubmed/26891941) variant. This substitution of a single nucleotide is known as a missense mutation.</v>
      </c>
      <c r="C94" t="s">
        <v>17</v>
      </c>
    </row>
    <row r="95" spans="1:3" x14ac:dyDescent="0.25">
      <c r="A95" s="6" t="s">
        <v>49</v>
      </c>
      <c r="B95" s="27" t="s">
        <v>234</v>
      </c>
      <c r="C95" t="str">
        <f>CONCATENATE("         ",B94)</f>
        <v xml:space="preserve">         People with this variant have one copy of the [C62T](https://www.ncbi.nlm.nih.gov/pubmed/26891941) variant. This substitution of a single nucleotide is known as a missense mutation.</v>
      </c>
    </row>
    <row r="96" spans="1:3" x14ac:dyDescent="0.25">
      <c r="A96" s="6" t="s">
        <v>50</v>
      </c>
      <c r="B96" s="27">
        <v>49.8</v>
      </c>
    </row>
    <row r="97" spans="1:3" x14ac:dyDescent="0.25">
      <c r="A97" s="5"/>
      <c r="C97" t="s">
        <v>257</v>
      </c>
    </row>
    <row r="98" spans="1:3" x14ac:dyDescent="0.25">
      <c r="A98" s="6"/>
    </row>
    <row r="99" spans="1:3" x14ac:dyDescent="0.25">
      <c r="A99" s="6"/>
      <c r="C99" t="str">
        <f>CONCATENATE("         ",B95)</f>
        <v xml:space="preserve">         You are in the Moderate Loss of Function category. See below for more information.</v>
      </c>
    </row>
    <row r="100" spans="1:3" x14ac:dyDescent="0.25">
      <c r="A100" s="6"/>
    </row>
    <row r="101" spans="1:3" x14ac:dyDescent="0.25">
      <c r="A101" s="6"/>
      <c r="C101" t="s">
        <v>258</v>
      </c>
    </row>
    <row r="102" spans="1:3" x14ac:dyDescent="0.25">
      <c r="A102" s="5"/>
    </row>
    <row r="103" spans="1:3" x14ac:dyDescent="0.25">
      <c r="A103" s="5"/>
      <c r="C103" t="str">
        <f>CONCATENATE( "   &lt;piechart percentage=",B96," /&gt;")</f>
        <v xml:space="preserve">   &lt;piechart percentage=49.8 /&gt;</v>
      </c>
    </row>
    <row r="104" spans="1:3" x14ac:dyDescent="0.25">
      <c r="A104" s="5"/>
      <c r="C104" t="str">
        <f>"  &lt;/Genotype&gt;"</f>
        <v xml:space="preserve">  &lt;/Genotype&gt;</v>
      </c>
    </row>
    <row r="105" spans="1:3" x14ac:dyDescent="0.25">
      <c r="A105" s="5" t="s">
        <v>52</v>
      </c>
      <c r="B105" s="27" t="str">
        <f>CONCATENATE("People with this variant have two copies of the ",B27," variant. This substitution of a single nucleotide is known as a missense mutation.")</f>
        <v>People with this variant have two copies of the [C62T](https://www.ncbi.nlm.nih.gov/pubmed/26891941) variant. This substitution of a single nucleotide is known as a missense mutation.</v>
      </c>
      <c r="C105" t="str">
        <f>CONCATENATE("  &lt;Genotype hgvs=",CHAR(34),B91,B92,";",B92,CHAR(34)," name=",CHAR(34),B24,CHAR(34),"&gt; ")</f>
        <v xml:space="preserve">  &lt;Genotype hgvs="NC_000022.11:g.[19962712C&gt;T];[19962712C&gt;T]" name="C62T"&gt; </v>
      </c>
    </row>
    <row r="106" spans="1:3" x14ac:dyDescent="0.25">
      <c r="A106" s="6" t="s">
        <v>53</v>
      </c>
      <c r="B106" s="27" t="s">
        <v>235</v>
      </c>
      <c r="C106" t="s">
        <v>17</v>
      </c>
    </row>
    <row r="107" spans="1:3" x14ac:dyDescent="0.25">
      <c r="A107" s="6" t="s">
        <v>50</v>
      </c>
      <c r="B107" s="27">
        <v>24.7</v>
      </c>
      <c r="C107" t="s">
        <v>259</v>
      </c>
    </row>
    <row r="108" spans="1:3" x14ac:dyDescent="0.25">
      <c r="A108" s="6"/>
    </row>
    <row r="109" spans="1:3" x14ac:dyDescent="0.25">
      <c r="A109" s="5"/>
      <c r="C109" t="str">
        <f>CONCATENATE("         ",B105)</f>
        <v xml:space="preserve">         People with this variant have two copies of the [C62T](https://www.ncbi.nlm.nih.gov/pubmed/26891941) variant. This substitution of a single nucleotide is known as a missense mutation.</v>
      </c>
    </row>
    <row r="110" spans="1:3" x14ac:dyDescent="0.25">
      <c r="A110" s="6"/>
    </row>
    <row r="111" spans="1:3" x14ac:dyDescent="0.25">
      <c r="A111" s="6"/>
      <c r="C111" t="s">
        <v>257</v>
      </c>
    </row>
    <row r="112" spans="1:3" x14ac:dyDescent="0.25">
      <c r="A112" s="6"/>
    </row>
    <row r="113" spans="1:3" x14ac:dyDescent="0.25">
      <c r="A113" s="6"/>
      <c r="C113" t="str">
        <f>CONCATENATE("         ",B106)</f>
        <v xml:space="preserve">         You are in the Severe Loss of Function category. See below for more information.</v>
      </c>
    </row>
    <row r="114" spans="1:3" x14ac:dyDescent="0.25">
      <c r="A114" s="6"/>
    </row>
    <row r="115" spans="1:3" x14ac:dyDescent="0.25">
      <c r="A115" s="5"/>
      <c r="C115" t="s">
        <v>258</v>
      </c>
    </row>
    <row r="116" spans="1:3" x14ac:dyDescent="0.25">
      <c r="A116" s="5"/>
    </row>
    <row r="117" spans="1:3" x14ac:dyDescent="0.25">
      <c r="A117" s="5"/>
      <c r="C117" t="str">
        <f>CONCATENATE( "   &lt;piechart percentage=",B107," /&gt;")</f>
        <v xml:space="preserve">   &lt;piechart percentage=24.7 /&gt;</v>
      </c>
    </row>
    <row r="118" spans="1:3" x14ac:dyDescent="0.25">
      <c r="A118" s="5"/>
      <c r="C118" t="str">
        <f>"  &lt;/Genotype&gt;"</f>
        <v xml:space="preserve">  &lt;/Genotype&gt;</v>
      </c>
    </row>
    <row r="119" spans="1:3" x14ac:dyDescent="0.25">
      <c r="A119" s="5" t="s">
        <v>54</v>
      </c>
      <c r="B119" s="27" t="str">
        <f>CONCATENATE("Your ",B11," gene has no variants. A normal gene is referred to as a ",CHAR(34),"wildtype",CHAR(34)," gene.")</f>
        <v>Your COMT gene has no variants. A normal gene is referred to as a "wildtype" gene.</v>
      </c>
      <c r="C119" t="str">
        <f>CONCATENATE("  &lt;Genotype hgvs=",CHAR(34),B91,B93,";",B93,CHAR(34)," name=",CHAR(34),B24,CHAR(34),"&gt; ")</f>
        <v xml:space="preserve">  &lt;Genotype hgvs="NC_000022.11:g.[19962712=];[19962712=]" name="C62T"&gt; </v>
      </c>
    </row>
    <row r="120" spans="1:3" x14ac:dyDescent="0.25">
      <c r="A120" s="6" t="s">
        <v>55</v>
      </c>
      <c r="B120" s="27" t="s">
        <v>166</v>
      </c>
      <c r="C120" t="s">
        <v>17</v>
      </c>
    </row>
    <row r="121" spans="1:3" x14ac:dyDescent="0.25">
      <c r="A121" s="6" t="s">
        <v>50</v>
      </c>
      <c r="B121" s="27">
        <v>25.5</v>
      </c>
      <c r="C121" t="s">
        <v>259</v>
      </c>
    </row>
    <row r="122" spans="1:3" x14ac:dyDescent="0.25">
      <c r="A122" s="5"/>
    </row>
    <row r="123" spans="1:3" x14ac:dyDescent="0.25">
      <c r="A123" s="6"/>
      <c r="C123" t="str">
        <f>CONCATENATE("         ",B119)</f>
        <v xml:space="preserve">         Your COMT gene has no variants. A normal gene is referred to as a "wildtype" gene.</v>
      </c>
    </row>
    <row r="124" spans="1:3" x14ac:dyDescent="0.25">
      <c r="A124" s="6"/>
    </row>
    <row r="125" spans="1:3" x14ac:dyDescent="0.25">
      <c r="A125" s="6"/>
      <c r="C125" t="s">
        <v>257</v>
      </c>
    </row>
    <row r="126" spans="1:3" x14ac:dyDescent="0.25">
      <c r="A126" s="6"/>
    </row>
    <row r="127" spans="1:3" x14ac:dyDescent="0.25">
      <c r="A127" s="6"/>
      <c r="C127" t="str">
        <f>CONCATENATE("         ",B120)</f>
        <v xml:space="preserve">         Your variant is not associated with any loss of function</v>
      </c>
    </row>
    <row r="128" spans="1:3" x14ac:dyDescent="0.25">
      <c r="A128" s="5"/>
    </row>
    <row r="129" spans="1:3" x14ac:dyDescent="0.25">
      <c r="A129" s="5"/>
      <c r="C129" t="s">
        <v>67</v>
      </c>
    </row>
    <row r="130" spans="1:3" x14ac:dyDescent="0.25">
      <c r="A130" s="5"/>
    </row>
    <row r="131" spans="1:3" x14ac:dyDescent="0.25">
      <c r="A131" s="5"/>
      <c r="C131" t="str">
        <f>CONCATENATE( "   &lt;piechart percentage=",B121," /&gt;")</f>
        <v xml:space="preserve">   &lt;piechart percentage=25.5 /&gt;</v>
      </c>
    </row>
    <row r="132" spans="1:3" x14ac:dyDescent="0.25">
      <c r="A132" s="5"/>
      <c r="C132" t="str">
        <f>"  &lt;/Genotype&gt;"</f>
        <v xml:space="preserve">  &lt;/Genotype&gt;</v>
      </c>
    </row>
    <row r="133" spans="1:3" x14ac:dyDescent="0.25">
      <c r="A133" s="5"/>
      <c r="C133" t="str">
        <f>C28</f>
        <v>&lt;# T19943884C #&gt;</v>
      </c>
    </row>
    <row r="134" spans="1:3" x14ac:dyDescent="0.25">
      <c r="A134" s="5" t="s">
        <v>42</v>
      </c>
      <c r="B134" s="1" t="s">
        <v>141</v>
      </c>
      <c r="C134" t="str">
        <f>CONCATENATE("  &lt;Genotype hgvs=",CHAR(34),B134,B135,";",B136,CHAR(34)," name=",CHAR(34),B30,CHAR(34),"&gt; ")</f>
        <v xml:space="preserve">  &lt;Genotype hgvs="NC_000002.12:g.[233945906G&gt;C];[233945906=]" name="T19943884C"&gt; </v>
      </c>
    </row>
    <row r="135" spans="1:3" x14ac:dyDescent="0.25">
      <c r="A135" s="5" t="s">
        <v>43</v>
      </c>
      <c r="B135" s="27" t="s">
        <v>155</v>
      </c>
    </row>
    <row r="136" spans="1:3" x14ac:dyDescent="0.25">
      <c r="A136" s="5" t="s">
        <v>34</v>
      </c>
      <c r="B136" s="27" t="s">
        <v>156</v>
      </c>
      <c r="C136" t="s">
        <v>259</v>
      </c>
    </row>
    <row r="137" spans="1:3" x14ac:dyDescent="0.25">
      <c r="A137" s="5" t="s">
        <v>48</v>
      </c>
      <c r="B137" s="27" t="str">
        <f>CONCATENATE("People with this variant have one copy of the ",B30," variant. This substitution of a single nucleotide is known as a missense mutation.")</f>
        <v>People with this variant have one copy of the T19943884C variant. This substitution of a single nucleotide is known as a missense mutation.</v>
      </c>
      <c r="C137" t="s">
        <v>17</v>
      </c>
    </row>
    <row r="138" spans="1:3" x14ac:dyDescent="0.25">
      <c r="A138" s="6" t="s">
        <v>49</v>
      </c>
      <c r="B138" s="27" t="s">
        <v>166</v>
      </c>
      <c r="C138" t="str">
        <f>CONCATENATE("         ",B137)</f>
        <v xml:space="preserve">         People with this variant have one copy of the T19943884C variant. This substitution of a single nucleotide is known as a missense mutation.</v>
      </c>
    </row>
    <row r="139" spans="1:3" x14ac:dyDescent="0.25">
      <c r="A139" s="6" t="s">
        <v>50</v>
      </c>
      <c r="B139" s="27">
        <v>48.1</v>
      </c>
    </row>
    <row r="140" spans="1:3" x14ac:dyDescent="0.25">
      <c r="A140" s="5"/>
      <c r="C140" t="s">
        <v>257</v>
      </c>
    </row>
    <row r="141" spans="1:3" x14ac:dyDescent="0.25">
      <c r="A141" s="6"/>
    </row>
    <row r="142" spans="1:3" x14ac:dyDescent="0.25">
      <c r="A142" s="6"/>
      <c r="C142" t="str">
        <f>CONCATENATE("         ",B138)</f>
        <v xml:space="preserve">         Your variant is not associated with any loss of function</v>
      </c>
    </row>
    <row r="143" spans="1:3" x14ac:dyDescent="0.25">
      <c r="A143" s="6"/>
    </row>
    <row r="144" spans="1:3" x14ac:dyDescent="0.25">
      <c r="A144" s="6"/>
      <c r="C144" t="s">
        <v>258</v>
      </c>
    </row>
    <row r="145" spans="1:3" x14ac:dyDescent="0.25">
      <c r="A145" s="5"/>
    </row>
    <row r="146" spans="1:3" x14ac:dyDescent="0.25">
      <c r="A146" s="5"/>
      <c r="C146" t="str">
        <f>CONCATENATE( "   &lt;piechart percentage=",B139," /&gt;")</f>
        <v xml:space="preserve">   &lt;piechart percentage=48.1 /&gt;</v>
      </c>
    </row>
    <row r="147" spans="1:3" x14ac:dyDescent="0.25">
      <c r="A147" s="5"/>
      <c r="C147" t="str">
        <f>"  &lt;/Genotype&gt;"</f>
        <v xml:space="preserve">  &lt;/Genotype&gt;</v>
      </c>
    </row>
    <row r="148" spans="1:3" x14ac:dyDescent="0.25">
      <c r="A148" s="5" t="s">
        <v>52</v>
      </c>
      <c r="B148" s="27" t="str">
        <f>CONCATENATE("People with this variant have two copies of the ",B30," variant. This substitution of a single nucleotide is known as a missense mutation.")</f>
        <v>People with this variant have two copies of the T19943884C variant. This substitution of a single nucleotide is known as a missense mutation.</v>
      </c>
      <c r="C148" t="str">
        <f>CONCATENATE("  &lt;Genotype hgvs=",CHAR(34),B134,B135,";",B135,CHAR(34)," name=",CHAR(34),B30,CHAR(34),"&gt; ")</f>
        <v xml:space="preserve">  &lt;Genotype hgvs="NC_000002.12:g.[233945906G&gt;C];[233945906G&gt;C]" name="T19943884C"&gt; </v>
      </c>
    </row>
    <row r="149" spans="1:3" x14ac:dyDescent="0.25">
      <c r="A149" s="6" t="s">
        <v>53</v>
      </c>
      <c r="B149" s="27" t="s">
        <v>171</v>
      </c>
      <c r="C149" t="s">
        <v>17</v>
      </c>
    </row>
    <row r="150" spans="1:3" x14ac:dyDescent="0.25">
      <c r="A150" s="6" t="s">
        <v>50</v>
      </c>
      <c r="B150" s="27">
        <v>28.3</v>
      </c>
      <c r="C150" t="s">
        <v>259</v>
      </c>
    </row>
    <row r="151" spans="1:3" x14ac:dyDescent="0.25">
      <c r="A151" s="6"/>
    </row>
    <row r="152" spans="1:3" x14ac:dyDescent="0.25">
      <c r="A152" s="5"/>
      <c r="C152" t="str">
        <f>CONCATENATE("         ",B148)</f>
        <v xml:space="preserve">         People with this variant have two copies of the T19943884C variant. This substitution of a single nucleotide is known as a missense mutation.</v>
      </c>
    </row>
    <row r="153" spans="1:3" x14ac:dyDescent="0.25">
      <c r="A153" s="6"/>
    </row>
    <row r="154" spans="1:3" x14ac:dyDescent="0.25">
      <c r="A154" s="6"/>
      <c r="C154" t="s">
        <v>257</v>
      </c>
    </row>
    <row r="155" spans="1:3" x14ac:dyDescent="0.25">
      <c r="A155" s="6"/>
    </row>
    <row r="156" spans="1:3" x14ac:dyDescent="0.25">
      <c r="A156" s="6"/>
      <c r="C156" t="str">
        <f>CONCATENATE("         ",B149)</f>
        <v xml:space="preserve">         You are in the Severe Loss of Function category.  See below for more information.</v>
      </c>
    </row>
    <row r="157" spans="1:3" x14ac:dyDescent="0.25">
      <c r="A157" s="6"/>
    </row>
    <row r="158" spans="1:3" x14ac:dyDescent="0.25">
      <c r="A158" s="5"/>
      <c r="C158" t="s">
        <v>258</v>
      </c>
    </row>
    <row r="159" spans="1:3" x14ac:dyDescent="0.25">
      <c r="A159" s="5"/>
    </row>
    <row r="160" spans="1:3" x14ac:dyDescent="0.25">
      <c r="A160" s="5"/>
      <c r="C160" t="str">
        <f>CONCATENATE( "   &lt;piechart percentage=",B150," /&gt;")</f>
        <v xml:space="preserve">   &lt;piechart percentage=28.3 /&gt;</v>
      </c>
    </row>
    <row r="161" spans="1:3" x14ac:dyDescent="0.25">
      <c r="A161" s="5"/>
      <c r="C161" t="str">
        <f>"  &lt;/Genotype&gt;"</f>
        <v xml:space="preserve">  &lt;/Genotype&gt;</v>
      </c>
    </row>
    <row r="162" spans="1:3" x14ac:dyDescent="0.25">
      <c r="A162" s="5" t="s">
        <v>54</v>
      </c>
      <c r="B162" s="27" t="str">
        <f>CONCATENATE("Your ",B11," gene has no variants. A normal gene is referred to as a ",CHAR(34),"wildtype",CHAR(34)," gene.")</f>
        <v>Your COMT gene has no variants. A normal gene is referred to as a "wildtype" gene.</v>
      </c>
      <c r="C162" t="str">
        <f>CONCATENATE("  &lt;Genotype hgvs=",CHAR(34),B134,B136,";",B136,CHAR(34)," name=",CHAR(34),B30,CHAR(34),"&gt; ")</f>
        <v xml:space="preserve">  &lt;Genotype hgvs="NC_000002.12:g.[233945906=];[233945906=]" name="T19943884C"&gt; </v>
      </c>
    </row>
    <row r="163" spans="1:3" x14ac:dyDescent="0.25">
      <c r="A163" s="6" t="s">
        <v>55</v>
      </c>
      <c r="B163" s="27" t="s">
        <v>166</v>
      </c>
      <c r="C163" t="s">
        <v>17</v>
      </c>
    </row>
    <row r="164" spans="1:3" x14ac:dyDescent="0.25">
      <c r="A164" s="6" t="s">
        <v>50</v>
      </c>
      <c r="B164" s="27">
        <v>23.6</v>
      </c>
      <c r="C164" t="s">
        <v>259</v>
      </c>
    </row>
    <row r="165" spans="1:3" x14ac:dyDescent="0.25">
      <c r="A165" s="5"/>
    </row>
    <row r="166" spans="1:3" x14ac:dyDescent="0.25">
      <c r="A166" s="6"/>
      <c r="C166" t="str">
        <f>CONCATENATE("         ",B162)</f>
        <v xml:space="preserve">         Your COMT gene has no variants. A normal gene is referred to as a "wildtype" gene.</v>
      </c>
    </row>
    <row r="167" spans="1:3" x14ac:dyDescent="0.25">
      <c r="A167" s="6"/>
    </row>
    <row r="168" spans="1:3" x14ac:dyDescent="0.25">
      <c r="A168" s="6"/>
      <c r="C168" t="s">
        <v>257</v>
      </c>
    </row>
    <row r="169" spans="1:3" x14ac:dyDescent="0.25">
      <c r="A169" s="6"/>
    </row>
    <row r="170" spans="1:3" x14ac:dyDescent="0.25">
      <c r="A170" s="6"/>
      <c r="C170" t="str">
        <f>CONCATENATE("         ",B163)</f>
        <v xml:space="preserve">         Your variant is not associated with any loss of function</v>
      </c>
    </row>
    <row r="171" spans="1:3" x14ac:dyDescent="0.25">
      <c r="A171" s="5"/>
    </row>
    <row r="172" spans="1:3" x14ac:dyDescent="0.25">
      <c r="A172" s="5"/>
      <c r="C172" t="s">
        <v>258</v>
      </c>
    </row>
    <row r="173" spans="1:3" x14ac:dyDescent="0.25">
      <c r="A173" s="5"/>
    </row>
    <row r="174" spans="1:3" x14ac:dyDescent="0.25">
      <c r="A174" s="5"/>
      <c r="C174" t="str">
        <f>CONCATENATE( "   &lt;piechart percentage=",B164," /&gt;")</f>
        <v xml:space="preserve">   &lt;piechart percentage=23.6 /&gt;</v>
      </c>
    </row>
    <row r="175" spans="1:3" x14ac:dyDescent="0.25">
      <c r="A175" s="5"/>
      <c r="C175" t="str">
        <f>"  &lt;/Genotype&gt;"</f>
        <v xml:space="preserve">  &lt;/Genotype&gt;</v>
      </c>
    </row>
    <row r="176" spans="1:3" x14ac:dyDescent="0.25">
      <c r="A176" s="5"/>
      <c r="C176" t="str">
        <f>C34</f>
        <v>&lt;# T19960814C #&gt;</v>
      </c>
    </row>
    <row r="177" spans="1:3" x14ac:dyDescent="0.25">
      <c r="A177" s="5" t="s">
        <v>42</v>
      </c>
      <c r="B177" s="1" t="s">
        <v>141</v>
      </c>
      <c r="C177" t="str">
        <f>CONCATENATE("  &lt;Genotype hgvs=",CHAR(34),B177,B178,";",B179,CHAR(34)," name=",CHAR(34),B36,CHAR(34),"&gt; ")</f>
        <v xml:space="preserve">  &lt;Genotype hgvs="NC_000002.12:g.[233916448T&gt;C];[233916448=]" name="T19960814C"&gt; </v>
      </c>
    </row>
    <row r="178" spans="1:3" x14ac:dyDescent="0.25">
      <c r="A178" s="5" t="s">
        <v>43</v>
      </c>
      <c r="B178" s="27" t="s">
        <v>157</v>
      </c>
    </row>
    <row r="179" spans="1:3" x14ac:dyDescent="0.25">
      <c r="A179" s="5" t="s">
        <v>34</v>
      </c>
      <c r="B179" s="27" t="s">
        <v>158</v>
      </c>
      <c r="C179" t="s">
        <v>259</v>
      </c>
    </row>
    <row r="180" spans="1:3" x14ac:dyDescent="0.25">
      <c r="A180" s="5" t="s">
        <v>48</v>
      </c>
      <c r="B180" s="27" t="str">
        <f>CONCATENATE("People with this variant have one copy of the ",B39," variant. This substitution of a single nucleotide is known as a missense mutation.")</f>
        <v>People with this variant have one copy of the [T19960814C](https://www.ncbi.nlm.nih.gov/pubmed/19772600) variant. This substitution of a single nucleotide is known as a missense mutation.</v>
      </c>
      <c r="C180" t="s">
        <v>17</v>
      </c>
    </row>
    <row r="181" spans="1:3" x14ac:dyDescent="0.25">
      <c r="A181" s="6" t="s">
        <v>49</v>
      </c>
      <c r="B181" s="27" t="s">
        <v>166</v>
      </c>
      <c r="C181" t="str">
        <f>CONCATENATE("         ",B180)</f>
        <v xml:space="preserve">         People with this variant have one copy of the [T19960814C](https://www.ncbi.nlm.nih.gov/pubmed/19772600) variant. This substitution of a single nucleotide is known as a missense mutation.</v>
      </c>
    </row>
    <row r="182" spans="1:3" x14ac:dyDescent="0.25">
      <c r="A182" s="6" t="s">
        <v>50</v>
      </c>
      <c r="B182" s="27">
        <v>40.9</v>
      </c>
    </row>
    <row r="183" spans="1:3" x14ac:dyDescent="0.25">
      <c r="A183" s="5"/>
      <c r="C183" t="s">
        <v>257</v>
      </c>
    </row>
    <row r="184" spans="1:3" x14ac:dyDescent="0.25">
      <c r="A184" s="6"/>
    </row>
    <row r="185" spans="1:3" x14ac:dyDescent="0.25">
      <c r="A185" s="6"/>
      <c r="C185" t="str">
        <f>CONCATENATE("         ",B181)</f>
        <v xml:space="preserve">         Your variant is not associated with any loss of function</v>
      </c>
    </row>
    <row r="186" spans="1:3" x14ac:dyDescent="0.25">
      <c r="A186" s="6"/>
    </row>
    <row r="187" spans="1:3" x14ac:dyDescent="0.25">
      <c r="A187" s="6"/>
      <c r="C187" t="s">
        <v>258</v>
      </c>
    </row>
    <row r="188" spans="1:3" x14ac:dyDescent="0.25">
      <c r="A188" s="5"/>
    </row>
    <row r="189" spans="1:3" x14ac:dyDescent="0.25">
      <c r="A189" s="5"/>
      <c r="C189" t="str">
        <f>CONCATENATE( "   &lt;piechart percentage=",B182," /&gt;")</f>
        <v xml:space="preserve">   &lt;piechart percentage=40.9 /&gt;</v>
      </c>
    </row>
    <row r="190" spans="1:3" x14ac:dyDescent="0.25">
      <c r="A190" s="5"/>
      <c r="C190" t="str">
        <f>"  &lt;/Genotype&gt;"</f>
        <v xml:space="preserve">  &lt;/Genotype&gt;</v>
      </c>
    </row>
    <row r="191" spans="1:3" x14ac:dyDescent="0.25">
      <c r="A191" s="5" t="s">
        <v>52</v>
      </c>
      <c r="B191" s="27" t="str">
        <f>CONCATENATE("People with this variant have two copies of the ",B39," variant. This substitution of a single nucleotide is known as a missense mutation.")</f>
        <v>People with this variant have two copies of the [T19960814C](https://www.ncbi.nlm.nih.gov/pubmed/19772600) variant. This substitution of a single nucleotide is known as a missense mutation.</v>
      </c>
      <c r="C191" t="str">
        <f>CONCATENATE("  &lt;Genotype hgvs=",CHAR(34),B177,B178,";",B178,CHAR(34)," name=",CHAR(34),B36,CHAR(34),"&gt; ")</f>
        <v xml:space="preserve">  &lt;Genotype hgvs="NC_000002.12:g.[233916448T&gt;C];[233916448T&gt;C]" name="T19960814C"&gt; </v>
      </c>
    </row>
    <row r="192" spans="1:3" x14ac:dyDescent="0.25">
      <c r="A192" s="6" t="s">
        <v>53</v>
      </c>
      <c r="B192" s="27" t="s">
        <v>171</v>
      </c>
      <c r="C192" t="s">
        <v>17</v>
      </c>
    </row>
    <row r="193" spans="1:3" x14ac:dyDescent="0.25">
      <c r="A193" s="6" t="s">
        <v>50</v>
      </c>
      <c r="B193" s="27">
        <v>18.5</v>
      </c>
      <c r="C193" t="s">
        <v>259</v>
      </c>
    </row>
    <row r="194" spans="1:3" x14ac:dyDescent="0.25">
      <c r="A194" s="6"/>
    </row>
    <row r="195" spans="1:3" x14ac:dyDescent="0.25">
      <c r="A195" s="5"/>
      <c r="C195" t="str">
        <f>CONCATENATE("         ",B191)</f>
        <v xml:space="preserve">         People with this variant have two copies of the [T19960814C](https://www.ncbi.nlm.nih.gov/pubmed/19772600) variant. This substitution of a single nucleotide is known as a missense mutation.</v>
      </c>
    </row>
    <row r="196" spans="1:3" x14ac:dyDescent="0.25">
      <c r="A196" s="6"/>
    </row>
    <row r="197" spans="1:3" x14ac:dyDescent="0.25">
      <c r="A197" s="6"/>
      <c r="C197" t="s">
        <v>257</v>
      </c>
    </row>
    <row r="198" spans="1:3" x14ac:dyDescent="0.25">
      <c r="A198" s="6"/>
    </row>
    <row r="199" spans="1:3" x14ac:dyDescent="0.25">
      <c r="A199" s="6"/>
      <c r="C199" t="str">
        <f>CONCATENATE("         ",B192)</f>
        <v xml:space="preserve">         You are in the Severe Loss of Function category.  See below for more information.</v>
      </c>
    </row>
    <row r="200" spans="1:3" x14ac:dyDescent="0.25">
      <c r="A200" s="6"/>
    </row>
    <row r="201" spans="1:3" x14ac:dyDescent="0.25">
      <c r="A201" s="5"/>
      <c r="C201" t="s">
        <v>258</v>
      </c>
    </row>
    <row r="202" spans="1:3" x14ac:dyDescent="0.25">
      <c r="A202" s="5"/>
    </row>
    <row r="203" spans="1:3" x14ac:dyDescent="0.25">
      <c r="A203" s="5"/>
      <c r="C203" t="str">
        <f>CONCATENATE( "   &lt;piechart percentage=",B193," /&gt;")</f>
        <v xml:space="preserve">   &lt;piechart percentage=18.5 /&gt;</v>
      </c>
    </row>
    <row r="204" spans="1:3" x14ac:dyDescent="0.25">
      <c r="A204" s="5"/>
      <c r="C204" t="str">
        <f>"  &lt;/Genotype&gt;"</f>
        <v xml:space="preserve">  &lt;/Genotype&gt;</v>
      </c>
    </row>
    <row r="205" spans="1:3" x14ac:dyDescent="0.25">
      <c r="A205" s="5" t="s">
        <v>54</v>
      </c>
      <c r="B205" s="27" t="str">
        <f>CONCATENATE("Your ",B11," gene has no variants. A normal gene is referred to as a ",CHAR(34),"wildtype",CHAR(34)," gene.")</f>
        <v>Your COMT gene has no variants. A normal gene is referred to as a "wildtype" gene.</v>
      </c>
      <c r="C205" t="str">
        <f>CONCATENATE("  &lt;Genotype hgvs=",CHAR(34),B177,B179,";",B179,CHAR(34)," name=",CHAR(34),B36,CHAR(34),"&gt; ")</f>
        <v xml:space="preserve">  &lt;Genotype hgvs="NC_000002.12:g.[233916448=];[233916448=]" name="T19960814C"&gt; </v>
      </c>
    </row>
    <row r="206" spans="1:3" x14ac:dyDescent="0.25">
      <c r="A206" s="6" t="s">
        <v>55</v>
      </c>
      <c r="B206" s="27" t="s">
        <v>166</v>
      </c>
      <c r="C206" t="s">
        <v>17</v>
      </c>
    </row>
    <row r="207" spans="1:3" x14ac:dyDescent="0.25">
      <c r="A207" s="6" t="s">
        <v>50</v>
      </c>
      <c r="B207" s="27">
        <v>40.6</v>
      </c>
      <c r="C207" t="s">
        <v>259</v>
      </c>
    </row>
    <row r="208" spans="1:3" x14ac:dyDescent="0.25">
      <c r="A208" s="5"/>
    </row>
    <row r="209" spans="1:3" x14ac:dyDescent="0.25">
      <c r="A209" s="6"/>
      <c r="C209" t="str">
        <f>CONCATENATE("         ",B205)</f>
        <v xml:space="preserve">         Your COMT gene has no variants. A normal gene is referred to as a "wildtype" gene.</v>
      </c>
    </row>
    <row r="210" spans="1:3" x14ac:dyDescent="0.25">
      <c r="A210" s="6"/>
    </row>
    <row r="211" spans="1:3" x14ac:dyDescent="0.25">
      <c r="A211" s="6"/>
      <c r="C211" t="s">
        <v>257</v>
      </c>
    </row>
    <row r="212" spans="1:3" x14ac:dyDescent="0.25">
      <c r="A212" s="6"/>
    </row>
    <row r="213" spans="1:3" x14ac:dyDescent="0.25">
      <c r="A213" s="6"/>
      <c r="C213" t="str">
        <f>CONCATENATE("         ",B206)</f>
        <v xml:space="preserve">         Your variant is not associated with any loss of function</v>
      </c>
    </row>
    <row r="214" spans="1:3" x14ac:dyDescent="0.25">
      <c r="A214" s="5"/>
    </row>
    <row r="215" spans="1:3" x14ac:dyDescent="0.25">
      <c r="A215" s="5"/>
      <c r="C215" t="s">
        <v>258</v>
      </c>
    </row>
    <row r="216" spans="1:3" x14ac:dyDescent="0.25">
      <c r="A216" s="5"/>
    </row>
    <row r="217" spans="1:3" x14ac:dyDescent="0.25">
      <c r="A217" s="5"/>
      <c r="C217" t="str">
        <f>CONCATENATE( "   &lt;piechart percentage=",B207," /&gt;")</f>
        <v xml:space="preserve">   &lt;piechart percentage=40.6 /&gt;</v>
      </c>
    </row>
    <row r="218" spans="1:3" x14ac:dyDescent="0.25">
      <c r="A218" s="5"/>
      <c r="C218" t="str">
        <f>"  &lt;/Genotype&gt;"</f>
        <v xml:space="preserve">  &lt;/Genotype&gt;</v>
      </c>
    </row>
    <row r="219" spans="1:3" x14ac:dyDescent="0.25">
      <c r="A219" s="5"/>
      <c r="C219" t="str">
        <f>"  &lt;/Genotype&gt;"</f>
        <v xml:space="preserve">  &lt;/Genotype&gt;</v>
      </c>
    </row>
    <row r="220" spans="1:3" x14ac:dyDescent="0.25">
      <c r="A220" s="5"/>
      <c r="C220" t="str">
        <f>C40</f>
        <v>&lt;# T19950010G #&gt;</v>
      </c>
    </row>
    <row r="221" spans="1:3" x14ac:dyDescent="0.25">
      <c r="A221" s="5" t="s">
        <v>42</v>
      </c>
      <c r="B221" s="1" t="s">
        <v>141</v>
      </c>
      <c r="C221" t="str">
        <f>CONCATENATE("  &lt;Genotype hgvs=",CHAR(34),B221,B222,";",B223,CHAR(34)," name=",CHAR(34),B42,CHAR(34),"&gt; ")</f>
        <v xml:space="preserve">  &lt;Genotype hgvs="NC_000002.12:g.[233974736A&gt;G];[233974736=]" name="T19950010G"&gt; </v>
      </c>
    </row>
    <row r="222" spans="1:3" x14ac:dyDescent="0.25">
      <c r="A222" s="5" t="s">
        <v>43</v>
      </c>
      <c r="B222" s="29" t="s">
        <v>159</v>
      </c>
    </row>
    <row r="223" spans="1:3" x14ac:dyDescent="0.25">
      <c r="A223" s="5" t="s">
        <v>34</v>
      </c>
      <c r="B223" s="29" t="s">
        <v>160</v>
      </c>
      <c r="C223" t="s">
        <v>259</v>
      </c>
    </row>
    <row r="224" spans="1:3" x14ac:dyDescent="0.25">
      <c r="A224" s="5" t="s">
        <v>48</v>
      </c>
      <c r="B224" s="27" t="str">
        <f>CONCATENATE("People with this variant have one copy of the ",B45," variant. This substitution of a single nucleotide is known as a missense mutation.")</f>
        <v>People with this variant have one copy of the [T19950010G](https://www.ncbi.nlm.nih.gov/pubmed/19540336) variant. This substitution of a single nucleotide is known as a missense mutation.</v>
      </c>
      <c r="C224" t="s">
        <v>17</v>
      </c>
    </row>
    <row r="225" spans="1:3" x14ac:dyDescent="0.25">
      <c r="A225" s="6" t="s">
        <v>49</v>
      </c>
      <c r="B225" s="27" t="s">
        <v>236</v>
      </c>
      <c r="C225" t="str">
        <f>CONCATENATE("         ",B224)</f>
        <v xml:space="preserve">         People with this variant have one copy of the [T19950010G](https://www.ncbi.nlm.nih.gov/pubmed/19540336) variant. This substitution of a single nucleotide is known as a missense mutation.</v>
      </c>
    </row>
    <row r="226" spans="1:3" x14ac:dyDescent="0.25">
      <c r="A226" s="6" t="s">
        <v>50</v>
      </c>
      <c r="B226" s="27">
        <v>37.5</v>
      </c>
    </row>
    <row r="227" spans="1:3" x14ac:dyDescent="0.25">
      <c r="A227" s="5"/>
      <c r="C227" t="s">
        <v>257</v>
      </c>
    </row>
    <row r="228" spans="1:3" x14ac:dyDescent="0.25">
      <c r="A228" s="6"/>
    </row>
    <row r="229" spans="1:3" x14ac:dyDescent="0.25">
      <c r="A229" s="6"/>
      <c r="C229" t="str">
        <f>CONCATENATE("         ",B225)</f>
        <v xml:space="preserve">         You are in the Moderate Loss of Function category.  See below for more information.</v>
      </c>
    </row>
    <row r="230" spans="1:3" x14ac:dyDescent="0.25">
      <c r="A230" s="6"/>
    </row>
    <row r="231" spans="1:3" x14ac:dyDescent="0.25">
      <c r="A231" s="6"/>
      <c r="C231" t="s">
        <v>258</v>
      </c>
    </row>
    <row r="232" spans="1:3" x14ac:dyDescent="0.25">
      <c r="A232" s="5"/>
    </row>
    <row r="233" spans="1:3" x14ac:dyDescent="0.25">
      <c r="A233" s="5"/>
      <c r="C233" t="str">
        <f>CONCATENATE( "   &lt;piechart percentage=",B226," /&gt;")</f>
        <v xml:space="preserve">   &lt;piechart percentage=37.5 /&gt;</v>
      </c>
    </row>
    <row r="234" spans="1:3" x14ac:dyDescent="0.25">
      <c r="A234" s="5"/>
      <c r="C234" t="str">
        <f>"  &lt;/Genotype&gt;"</f>
        <v xml:space="preserve">  &lt;/Genotype&gt;</v>
      </c>
    </row>
    <row r="235" spans="1:3" x14ac:dyDescent="0.25">
      <c r="A235" s="5" t="s">
        <v>52</v>
      </c>
      <c r="B235" s="27" t="str">
        <f>CONCATENATE("People with this variant have two copies of the ",B45," variant. This substitution of a single nucleotide is known as a missense mutation.")</f>
        <v>People with this variant have two copies of the [T19950010G](https://www.ncbi.nlm.nih.gov/pubmed/19540336) variant. This substitution of a single nucleotide is known as a missense mutation.</v>
      </c>
      <c r="C235" t="str">
        <f>CONCATENATE("  &lt;Genotype hgvs=",CHAR(34),B221,B222,";",B222,CHAR(34)," name=",CHAR(34),B42,CHAR(34),"&gt; ")</f>
        <v xml:space="preserve">  &lt;Genotype hgvs="NC_000002.12:g.[233974736A&gt;G];[233974736A&gt;G]" name="T19950010G"&gt; </v>
      </c>
    </row>
    <row r="236" spans="1:3" x14ac:dyDescent="0.25">
      <c r="A236" s="6" t="s">
        <v>53</v>
      </c>
      <c r="B236" s="27" t="s">
        <v>171</v>
      </c>
      <c r="C236" t="s">
        <v>17</v>
      </c>
    </row>
    <row r="237" spans="1:3" x14ac:dyDescent="0.25">
      <c r="A237" s="6" t="s">
        <v>50</v>
      </c>
      <c r="B237" s="27">
        <v>15.6</v>
      </c>
      <c r="C237" t="s">
        <v>259</v>
      </c>
    </row>
    <row r="238" spans="1:3" x14ac:dyDescent="0.25">
      <c r="A238" s="6"/>
    </row>
    <row r="239" spans="1:3" x14ac:dyDescent="0.25">
      <c r="A239" s="5"/>
      <c r="C239" t="str">
        <f>CONCATENATE("         ",B235)</f>
        <v xml:space="preserve">         People with this variant have two copies of the [T19950010G](https://www.ncbi.nlm.nih.gov/pubmed/19540336) variant. This substitution of a single nucleotide is known as a missense mutation.</v>
      </c>
    </row>
    <row r="240" spans="1:3" x14ac:dyDescent="0.25">
      <c r="A240" s="6"/>
    </row>
    <row r="241" spans="1:3" x14ac:dyDescent="0.25">
      <c r="A241" s="6"/>
      <c r="C241" t="s">
        <v>257</v>
      </c>
    </row>
    <row r="242" spans="1:3" x14ac:dyDescent="0.25">
      <c r="A242" s="6"/>
    </row>
    <row r="243" spans="1:3" x14ac:dyDescent="0.25">
      <c r="A243" s="6"/>
      <c r="C243" t="str">
        <f>CONCATENATE("         ",B236)</f>
        <v xml:space="preserve">         You are in the Severe Loss of Function category.  See below for more information.</v>
      </c>
    </row>
    <row r="244" spans="1:3" x14ac:dyDescent="0.25">
      <c r="A244" s="6"/>
    </row>
    <row r="245" spans="1:3" x14ac:dyDescent="0.25">
      <c r="A245" s="5"/>
      <c r="C245" t="s">
        <v>258</v>
      </c>
    </row>
    <row r="246" spans="1:3" x14ac:dyDescent="0.25">
      <c r="A246" s="5"/>
    </row>
    <row r="247" spans="1:3" x14ac:dyDescent="0.25">
      <c r="A247" s="5"/>
      <c r="C247" t="str">
        <f>CONCATENATE( "   &lt;piechart percentage=",B237," /&gt;")</f>
        <v xml:space="preserve">   &lt;piechart percentage=15.6 /&gt;</v>
      </c>
    </row>
    <row r="248" spans="1:3" x14ac:dyDescent="0.25">
      <c r="A248" s="5"/>
      <c r="C248" t="str">
        <f>"  &lt;/Genotype&gt;"</f>
        <v xml:space="preserve">  &lt;/Genotype&gt;</v>
      </c>
    </row>
    <row r="249" spans="1:3" x14ac:dyDescent="0.25">
      <c r="A249" s="5" t="s">
        <v>54</v>
      </c>
      <c r="B249" s="27" t="str">
        <f>CONCATENATE("Your ",B11," gene has no variants. A normal gene is referred to as a ",CHAR(34),"wildtype",CHAR(34)," gene.")</f>
        <v>Your COMT gene has no variants. A normal gene is referred to as a "wildtype" gene.</v>
      </c>
      <c r="C249" t="str">
        <f>CONCATENATE("  &lt;Genotype hgvs=",CHAR(34),B221,B223,";",B223,CHAR(34)," name=",CHAR(34),B42,CHAR(34),"&gt; ")</f>
        <v xml:space="preserve">  &lt;Genotype hgvs="NC_000002.12:g.[233974736=];[233974736=]" name="T19950010G"&gt; </v>
      </c>
    </row>
    <row r="250" spans="1:3" x14ac:dyDescent="0.25">
      <c r="A250" s="6" t="s">
        <v>55</v>
      </c>
      <c r="B250" s="27" t="s">
        <v>166</v>
      </c>
      <c r="C250" t="s">
        <v>17</v>
      </c>
    </row>
    <row r="251" spans="1:3" x14ac:dyDescent="0.25">
      <c r="A251" s="6" t="s">
        <v>50</v>
      </c>
      <c r="B251" s="27">
        <v>46.9</v>
      </c>
      <c r="C251" t="s">
        <v>259</v>
      </c>
    </row>
    <row r="252" spans="1:3" x14ac:dyDescent="0.25">
      <c r="A252" s="5"/>
    </row>
    <row r="253" spans="1:3" x14ac:dyDescent="0.25">
      <c r="A253" s="6"/>
      <c r="C253" t="str">
        <f>CONCATENATE("         ",B249)</f>
        <v xml:space="preserve">         Your COMT gene has no variants. A normal gene is referred to as a "wildtype" gene.</v>
      </c>
    </row>
    <row r="254" spans="1:3" x14ac:dyDescent="0.25">
      <c r="A254" s="6"/>
    </row>
    <row r="255" spans="1:3" x14ac:dyDescent="0.25">
      <c r="A255" s="6"/>
      <c r="C255" t="s">
        <v>257</v>
      </c>
    </row>
    <row r="256" spans="1:3" x14ac:dyDescent="0.25">
      <c r="A256" s="6"/>
    </row>
    <row r="257" spans="1:3" x14ac:dyDescent="0.25">
      <c r="A257" s="6"/>
      <c r="C257" t="str">
        <f>CONCATENATE("         ",B250)</f>
        <v xml:space="preserve">         Your variant is not associated with any loss of function</v>
      </c>
    </row>
    <row r="258" spans="1:3" x14ac:dyDescent="0.25">
      <c r="A258" s="5"/>
    </row>
    <row r="259" spans="1:3" x14ac:dyDescent="0.25">
      <c r="A259" s="5"/>
      <c r="C259" t="s">
        <v>258</v>
      </c>
    </row>
    <row r="260" spans="1:3" x14ac:dyDescent="0.25">
      <c r="A260" s="5"/>
    </row>
    <row r="261" spans="1:3" x14ac:dyDescent="0.25">
      <c r="A261" s="5"/>
      <c r="C261" t="str">
        <f>CONCATENATE( "   &lt;piechart percentage=",B251," /&gt;")</f>
        <v xml:space="preserve">   &lt;piechart percentage=46.9 /&gt;</v>
      </c>
    </row>
    <row r="262" spans="1:3" x14ac:dyDescent="0.25">
      <c r="A262" s="5"/>
      <c r="C262" t="str">
        <f>"  &lt;/Genotype&gt;"</f>
        <v xml:space="preserve">  &lt;/Genotype&gt;</v>
      </c>
    </row>
    <row r="263" spans="1:3" x14ac:dyDescent="0.25">
      <c r="A263" s="5" t="s">
        <v>56</v>
      </c>
      <c r="B263" s="27" t="str">
        <f>CONCATENATE("Your ",B11," has an unknown variant.")</f>
        <v>Your COMT has an unknown variant.</v>
      </c>
      <c r="C263" t="str">
        <f>CONCATENATE("  &lt;Genotype hgvs=",CHAR(34),"unknown",CHAR(34),"&gt; ")</f>
        <v xml:space="preserve">  &lt;Genotype hgvs="unknown"&gt; </v>
      </c>
    </row>
    <row r="264" spans="1:3" x14ac:dyDescent="0.25">
      <c r="A264" s="6" t="s">
        <v>56</v>
      </c>
      <c r="B264" s="27" t="s">
        <v>173</v>
      </c>
      <c r="C264" t="s">
        <v>17</v>
      </c>
    </row>
    <row r="265" spans="1:3" x14ac:dyDescent="0.25">
      <c r="A265" s="6" t="s">
        <v>50</v>
      </c>
      <c r="C265" t="s">
        <v>259</v>
      </c>
    </row>
    <row r="266" spans="1:3" x14ac:dyDescent="0.25">
      <c r="A266" s="6"/>
    </row>
    <row r="267" spans="1:3" x14ac:dyDescent="0.25">
      <c r="A267" s="6"/>
      <c r="C267" t="str">
        <f>CONCATENATE("         ",B263)</f>
        <v xml:space="preserve">         Your COMT has an unknown variant.</v>
      </c>
    </row>
    <row r="268" spans="1:3" x14ac:dyDescent="0.25">
      <c r="A268" s="6"/>
    </row>
    <row r="269" spans="1:3" x14ac:dyDescent="0.25">
      <c r="A269" s="6"/>
      <c r="C269" t="s">
        <v>257</v>
      </c>
    </row>
    <row r="270" spans="1:3" x14ac:dyDescent="0.25">
      <c r="A270" s="6"/>
    </row>
    <row r="271" spans="1:3" x14ac:dyDescent="0.25">
      <c r="A271" s="5"/>
      <c r="C271" t="str">
        <f>CONCATENATE("         ",B264)</f>
        <v xml:space="preserve">         The effect is unknown.</v>
      </c>
    </row>
    <row r="272" spans="1:3" x14ac:dyDescent="0.25">
      <c r="A272" s="6"/>
    </row>
    <row r="273" spans="1:3" x14ac:dyDescent="0.25">
      <c r="A273" s="5"/>
      <c r="C273" t="s">
        <v>258</v>
      </c>
    </row>
    <row r="274" spans="1:3" x14ac:dyDescent="0.25">
      <c r="A274" s="5"/>
    </row>
    <row r="275" spans="1:3" x14ac:dyDescent="0.25">
      <c r="A275" s="5"/>
      <c r="C275" t="str">
        <f>CONCATENATE( "   &lt;piechart percentage=",B265," /&gt;")</f>
        <v xml:space="preserve">   &lt;piechart percentage= /&gt;</v>
      </c>
    </row>
    <row r="276" spans="1:3" x14ac:dyDescent="0.25">
      <c r="A276" s="5"/>
      <c r="C276" t="str">
        <f>"  &lt;/Genotype&gt;"</f>
        <v xml:space="preserve">  &lt;/Genotype&gt;</v>
      </c>
    </row>
    <row r="277" spans="1:3" x14ac:dyDescent="0.25">
      <c r="A277" s="5" t="s">
        <v>54</v>
      </c>
      <c r="B277" s="27" t="str">
        <f>CONCATENATE("Your ",B11," has no variants. A normal gene is referred to as a ",CHAR(34),"wildtype",CHAR(34)," gene.")</f>
        <v>Your COMT has no variants. A normal gene is referred to as a "wildtype" gene.</v>
      </c>
      <c r="C277" t="str">
        <f>CONCATENATE("  &lt;Genotype hgvs=",CHAR(34),"wildtype",CHAR(34),"&gt;")</f>
        <v xml:space="preserve">  &lt;Genotype hgvs="wildtype"&gt;</v>
      </c>
    </row>
    <row r="278" spans="1:3" x14ac:dyDescent="0.25">
      <c r="A278" s="6" t="s">
        <v>55</v>
      </c>
      <c r="B278" s="27" t="s">
        <v>170</v>
      </c>
      <c r="C278" t="s">
        <v>17</v>
      </c>
    </row>
    <row r="279" spans="1:3" x14ac:dyDescent="0.25">
      <c r="A279" s="6" t="s">
        <v>50</v>
      </c>
      <c r="C279" t="s">
        <v>259</v>
      </c>
    </row>
    <row r="280" spans="1:3" x14ac:dyDescent="0.25">
      <c r="A280" s="6"/>
    </row>
    <row r="281" spans="1:3" x14ac:dyDescent="0.25">
      <c r="A281" s="6"/>
      <c r="C281" t="str">
        <f>CONCATENATE("         ",B277)</f>
        <v xml:space="preserve">         Your COMT has no variants. A normal gene is referred to as a "wildtype" gene.</v>
      </c>
    </row>
    <row r="282" spans="1:3" x14ac:dyDescent="0.25">
      <c r="A282" s="6"/>
    </row>
    <row r="283" spans="1:3" x14ac:dyDescent="0.25">
      <c r="A283" s="6"/>
      <c r="C283" t="s">
        <v>257</v>
      </c>
    </row>
    <row r="284" spans="1:3" x14ac:dyDescent="0.25">
      <c r="A284" s="6"/>
    </row>
    <row r="285" spans="1:3" x14ac:dyDescent="0.25">
      <c r="A285" s="6"/>
      <c r="C285" t="str">
        <f>CONCATENATE("         ",B278)</f>
        <v xml:space="preserve">         This variant is not associated with increased risk.</v>
      </c>
    </row>
    <row r="286" spans="1:3" x14ac:dyDescent="0.25">
      <c r="A286" s="6"/>
    </row>
    <row r="287" spans="1:3" x14ac:dyDescent="0.25">
      <c r="A287" s="6"/>
      <c r="C287" t="s">
        <v>258</v>
      </c>
    </row>
    <row r="288" spans="1:3" x14ac:dyDescent="0.25">
      <c r="A288" s="5"/>
    </row>
    <row r="289" spans="1:3" x14ac:dyDescent="0.25">
      <c r="A289" s="6"/>
      <c r="C289" t="str">
        <f>CONCATENATE( "   &lt;piechart percentage=",B279," /&gt;")</f>
        <v xml:space="preserve">   &lt;piechart percentage= /&gt;</v>
      </c>
    </row>
    <row r="290" spans="1:3" x14ac:dyDescent="0.25">
      <c r="A290" s="6"/>
      <c r="C290" t="str">
        <f>"  &lt;/Genotype&gt;"</f>
        <v xml:space="preserve">  &lt;/Genotype&gt;</v>
      </c>
    </row>
    <row r="291" spans="1:3" x14ac:dyDescent="0.25">
      <c r="A291" s="6"/>
      <c r="C291" t="str">
        <f>"&lt;/GeneAnalysis&gt;"</f>
        <v>&lt;/GeneAnalysis&gt;</v>
      </c>
    </row>
    <row r="292" spans="1:3" s="33" customFormat="1" x14ac:dyDescent="0.25">
      <c r="A292" s="31"/>
      <c r="B292" s="32"/>
    </row>
    <row r="293" spans="1:3" s="33" customFormat="1" x14ac:dyDescent="0.25">
      <c r="A293" s="34"/>
      <c r="B293" s="32"/>
      <c r="C293" s="6" t="s">
        <v>237</v>
      </c>
    </row>
    <row r="294" spans="1:3" s="33" customFormat="1" x14ac:dyDescent="0.25">
      <c r="A294" s="34"/>
      <c r="B294" s="32"/>
      <c r="C294" s="6"/>
    </row>
    <row r="295" spans="1:3" x14ac:dyDescent="0.25">
      <c r="A295" s="5"/>
      <c r="C295" t="str">
        <f>CONCATENATE("# How do changes in ",B11," affect people?")</f>
        <v># How do changes in COMT affect people?</v>
      </c>
    </row>
    <row r="296" spans="1:3" x14ac:dyDescent="0.25">
      <c r="A296" s="5"/>
    </row>
    <row r="297" spans="1:3" x14ac:dyDescent="0.25">
      <c r="A297" s="5" t="s">
        <v>58</v>
      </c>
      <c r="B297" s="27" t="str">
        <f>CONCATENATE("For the vast majority of people, the overall risk associated with the common ",B11," variants is small, and do not impact treatment. It is possible that variants in this gene interact with other gene variants, which is the reason for our inclusion of this gene in the gene panel.")</f>
        <v>For the vast majority of people, the overall risk associated with the common COMT variants is small, and do not impact treatment. It is possible that variants in this gene interact with other gene variants, which is the reason for our inclusion of this gene in the gene panel.</v>
      </c>
      <c r="C297" t="str">
        <f>B297</f>
        <v>For the vast majority of people, the overall risk associated with the common COMT variants is small, and do not impact treatment. It is possible that variants in this gene interact with other gene variants, which is the reason for our inclusion of this gene in the gene panel.</v>
      </c>
    </row>
    <row r="298" spans="1:3" x14ac:dyDescent="0.25">
      <c r="A298" s="5"/>
    </row>
    <row r="299" spans="1:3" x14ac:dyDescent="0.25">
      <c r="A299" s="5"/>
      <c r="C299" t="s">
        <v>175</v>
      </c>
    </row>
    <row r="300" spans="1:3" x14ac:dyDescent="0.25">
      <c r="A300" s="5"/>
    </row>
    <row r="301" spans="1:3" x14ac:dyDescent="0.25">
      <c r="A301" s="5" t="s">
        <v>17</v>
      </c>
      <c r="B301" s="27" t="s">
        <v>238</v>
      </c>
      <c r="C301" t="str">
        <f>B301</f>
        <v>The normal dopamine levels allow for good [pain tolerance](https://www.ncbi.nlm.nih.gov/pubmed/12595695?dopt=Abstract) and better thinking under stress.  However, thinking ability is reduced in normal circumstances. It may also reduce the chance of nicotine dependence in Asian males and African American females.  Other issues include:
* [1.4X increased risk of breast cancer](https://www.ncbi.nlm.nih.gov/pubmed/18194538?dopt=Abstract)
* [2X risk of schizophrenia](https://www.ncbi.nlm.nih.gov/pubmed/15866551?dopt=Abstract)
* [Alcohol-dependency]( https://www.ncbi.nlm.nih.gov/pubmed/22208661?dopt=Abstract)
* [Greater risk of psychotic symptoms and schizophrenia when using cannabis]( https://www.ncbi.nlm.nih.gov/pubmed/22208661?dopt=Abstract) 
* [Poor response to the antidepressant paroxetine](https://www.ncbi.nlm.nih.gov/pubmed/18989660?dopt=Abstract)</v>
      </c>
    </row>
    <row r="302" spans="1:3" x14ac:dyDescent="0.25">
      <c r="A302" s="5"/>
    </row>
    <row r="303" spans="1:3" x14ac:dyDescent="0.25">
      <c r="A303" s="5"/>
      <c r="C303" t="s">
        <v>60</v>
      </c>
    </row>
    <row r="304" spans="1:3" x14ac:dyDescent="0.25">
      <c r="A304" s="5"/>
    </row>
    <row r="305" spans="1:3" x14ac:dyDescent="0.25">
      <c r="A305" s="5"/>
      <c r="B305" s="27" t="s">
        <v>239</v>
      </c>
      <c r="C305" t="str">
        <f>B305</f>
        <v>Consider using other antidepressant medications than paroxetine.  Do not drink alcohol or use cannabis.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06" spans="1:3" s="33" customFormat="1" x14ac:dyDescent="0.25">
      <c r="A306" s="31"/>
      <c r="B306" s="32"/>
    </row>
    <row r="307" spans="1:3" s="33" customFormat="1" x14ac:dyDescent="0.25">
      <c r="A307" s="34"/>
      <c r="B307" s="32"/>
      <c r="C307" s="6" t="s">
        <v>240</v>
      </c>
    </row>
    <row r="308" spans="1:3" s="33" customFormat="1" x14ac:dyDescent="0.25">
      <c r="A308" s="34"/>
      <c r="B308" s="32"/>
      <c r="C308" s="6"/>
    </row>
    <row r="309" spans="1:3" x14ac:dyDescent="0.25">
      <c r="A309" s="5"/>
      <c r="C309" t="s">
        <v>241</v>
      </c>
    </row>
    <row r="310" spans="1:3" x14ac:dyDescent="0.25">
      <c r="A310" s="5"/>
    </row>
    <row r="311" spans="1:3" x14ac:dyDescent="0.25">
      <c r="A311" s="5" t="s">
        <v>17</v>
      </c>
      <c r="B311" s="27" t="s">
        <v>242</v>
      </c>
      <c r="C311" t="str">
        <f>B311</f>
        <v xml:space="preserve">
This variant decreases COMT enzymatic activity by as much as 25% and increases dopamine levels. It also decreases the [pain tolerance with higher pain ratings](https://www.ncbi.nlm.nih.gov/pubmed/12595695?dopt=Abstract) and increased sensitivity to [thermal and pressure pain](https://www.ncbi.nlm.nih.gov/pubmed/22528689?dopt=Abstract).   Although it causes worse thinking under stress, information processing is better than average under non-stressful conditions. Other issues include:
* [Greater COMT gene activation after moderate exercise causing muscle fatigue and pain.](https://www.ncbi.nlm.nih.gov/pubmed/19647494)
* Higher risk of daytime [sleepiness](https://www.ncbi.nlm.nih.gov/pubmed/23728717?dopt=Abstract)
* Higher risk of metabolic syndrome for women taking antipsychotics like [clozapine ](https://www.ncbi.nlm.nih.gov/pubmed/24448899?dopt=Abstract)
* [Intermediate response to antidepressant paroxetine](https://www.ncbi.nlm.nih.gov/pubmed/18989660?dopt=Abstract)
* [Increased susceptibility for cocaine dependence]( https://www.ncbi.nlm.nih.gov/pubmed/18704099?dopt=Abstract)
* Greater risk for [nicotine dependence]( https://www.ncbi.nlm.nih.gov/pubmed/16395295?dopt=Abstract) in Asian males and African American females
* [ 1.3X increased risk of breast cancer](https://www.ncbi.nlm.nih.gov/pubmed/18194538?dopt=Abstract)</v>
      </c>
    </row>
    <row r="312" spans="1:3" x14ac:dyDescent="0.25">
      <c r="A312" s="5"/>
    </row>
    <row r="313" spans="1:3" x14ac:dyDescent="0.25">
      <c r="A313" s="5"/>
      <c r="C313" t="s">
        <v>60</v>
      </c>
    </row>
    <row r="314" spans="1:3" x14ac:dyDescent="0.25">
      <c r="A314" s="5"/>
    </row>
    <row r="315" spans="1:3" x14ac:dyDescent="0.25">
      <c r="A315" s="5"/>
      <c r="B315" s="27" t="s">
        <v>243</v>
      </c>
      <c r="C315" t="str">
        <f>B315</f>
        <v>To improve cognition, people should avoid stress and consider [meditation, tai-chi, yoga, and stretching](https://medlineplus.gov/stress.html#cat_78). Avoid moderate levels of exercise, and practice pacing or monitoring to reduce muscle fatigue and pain. Consider medications other than clozapine and paroxetine, and avoid cocaine and nicotine. People should be checked regularly for breast cancer and consider [drinking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17" spans="1:3" s="33" customFormat="1" x14ac:dyDescent="0.25">
      <c r="A317" s="31"/>
      <c r="B317" s="32"/>
    </row>
    <row r="318" spans="1:3" s="33" customFormat="1" x14ac:dyDescent="0.25">
      <c r="A318" s="34"/>
      <c r="B318" s="32"/>
      <c r="C318" s="6" t="s">
        <v>244</v>
      </c>
    </row>
    <row r="319" spans="1:3" s="33" customFormat="1" x14ac:dyDescent="0.25">
      <c r="A319" s="34"/>
      <c r="B319" s="32"/>
      <c r="C319" s="6"/>
    </row>
    <row r="320" spans="1:3" x14ac:dyDescent="0.25">
      <c r="A320" s="5"/>
      <c r="C320" t="s">
        <v>245</v>
      </c>
    </row>
    <row r="321" spans="1:3" x14ac:dyDescent="0.25">
      <c r="A321" s="5"/>
    </row>
    <row r="322" spans="1:3" x14ac:dyDescent="0.25">
      <c r="A322" s="5" t="s">
        <v>17</v>
      </c>
      <c r="B322" s="27" t="s">
        <v>254</v>
      </c>
      <c r="C322" t="str">
        <f>B322</f>
        <v>The (A) substitution polymorphism changes the amino acid to a methionine, reducing enzymatic activity by 25% and greatly increasing dopamine levels.  [78% of AA experience chronic pain](https://www.ncbi.nlm.nih.gov/pubmed/21120493?dopt=Abstract) compared to 28% of the general population, and the [pain threshold](https://www.ncbi.nlm.nih.gov/pubmed/12595695?dopt=Abstract) is greatly reduced.  Although [thinking is very poor under stress](https://www.ncbi.nlm.nih.gov/pubmed/12595695?dopt=Abstract), information processing is better than average under non-stressful conditions.  
This variant also is more common in [CFS patients](https://www.ncbi.nlm.nih.gov/pubmed/21059181).  After excercise, the COMT gene showed [more activation](https://www.ncbi.nlm.nih.gov/pubmed/22110941) than healthy patients.  CFS patients have [higher cortisol levels, enhanced IgE, diminished IgG3 levels, and an increased susceptibility to respiratory tract infections](https://www.ncbi.nlm.nih.gov/pubmed/26272340). It is linked to increased [POTS](https://www.ncbi.nlm.nih.gov/pubmed/21059181) during tilt table testing in CFS patients, daytime [sleepiness](https://www.ncbi.nlm.nih.gov/pubmed/23728717?dopt=Abstract), and fatigue. 
Other issues include:
* [Greatest COMT gene activation after moderate exercise causing muscle fatigue and pain](https://www.ncbi.nlm.nih.gov/pubmed/19647494)
* Highest sensitivity to [thermal and pressure pain](https://www.ncbi.nlm.nih.gov/pubmed/22528689?dopt=Abstract) and worst [psychological and functional response to pain](https://www.ncbi.nlm.nih.gov/pubmed/21895373?dopt=Abstract)
* [10.4% increase in homocysteine and increased risk of venous thrombosis](https://www.ncbi.nlm.nih.gov/pubmed/18064318?dopt=Abstract)
* Highest risk of metabolic syndrome for women taking antipsychotics like [clozapine](https://www.ncbi.nlm.nih.gov/pubmed/24448899?dopt=Abstract)
* [Highest susceptibility for cocaine dependence]( https://www.ncbi.nlm.nih.gov/pubmed/18704099?dopt=Abstract)
* Greatest chance of [nicotine dependence]( https://www.ncbi.nlm.nih.gov/pubmed/16395295?dopt=Abstract) in Asian males and African American females</v>
      </c>
    </row>
    <row r="323" spans="1:3" x14ac:dyDescent="0.25">
      <c r="A323" s="5"/>
    </row>
    <row r="324" spans="1:3" x14ac:dyDescent="0.25">
      <c r="A324" s="5"/>
      <c r="C324" t="s">
        <v>60</v>
      </c>
    </row>
    <row r="325" spans="1:3" x14ac:dyDescent="0.25">
      <c r="A325" s="5"/>
    </row>
    <row r="326" spans="1:3" x14ac:dyDescent="0.25">
      <c r="A326" s="5"/>
      <c r="B326" s="27" t="s">
        <v>255</v>
      </c>
      <c r="C326" t="str">
        <f>B326</f>
        <v>* Avoid all stress and moderate exercise to improve pain sensitivity, muscle fatigue and thinking. Consider using [meditation, tai-chi, yoga, and stretching](https://medlineplus.gov/stress.html#cat_78)
* Consider using [light therapy](https://www.ncbi.nlm.nih.gov/pubmed/23728717?dopt=Abstract) to regulate sleep.
* Do not use antipsychotics like clozapine, nicotine, or cocaine.
* Avoid taking [clonidine](https://www.ncbi.nlm.nih.gov/pubmed/27457818), which is linked to lower numbers of daily steps, porr sleep quality, and low quality of life.
* To relieve POTS, remain well hydrated and take [3-5g of salt daily.](https://www.ncbi.nlm.nih.gov/pmc/articles/PMC2600095/)
* Check homocysteine levels, and consider taking [folate]( https://medlineplus.gov/druginfo/natural/1017.html) if elevated.
* Check [IgE and IgG3 levels](https://www.ncbi.nlm.nih.gov/pubmed/26272340). If IgG deficiency is caused by immunodeficiency, consider [early use of antibiotics](http://www.piduk.org/static/media/up/IgG%20subclass%20Patient%20Information%20Sheet.pdf) and a home supply of antibiotics.  For patients with frequent severe infections, regular [low dose (prophylactic) antibiotics]( http://www.piduk.org/static/media/up/IgG%20subclass%20Patient%20Information%20Sheet.pdf) may prevent development of infections.
* Check [cortisol levels](https://www.ncbi.nlm.nih.gov/pubmed/26272340).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27" spans="1:3" s="33" customFormat="1" x14ac:dyDescent="0.25">
      <c r="A327" s="31"/>
      <c r="B327" s="32"/>
    </row>
    <row r="328" spans="1:3" s="33" customFormat="1" x14ac:dyDescent="0.25">
      <c r="A328" s="34"/>
      <c r="B328" s="32"/>
      <c r="C328" s="6" t="s">
        <v>246</v>
      </c>
    </row>
    <row r="329" spans="1:3" s="33" customFormat="1" x14ac:dyDescent="0.25">
      <c r="A329" s="34"/>
      <c r="B329" s="32"/>
      <c r="C329" s="6"/>
    </row>
    <row r="330" spans="1:3" x14ac:dyDescent="0.25">
      <c r="A330" s="5"/>
      <c r="C330" t="s">
        <v>175</v>
      </c>
    </row>
    <row r="331" spans="1:3" x14ac:dyDescent="0.25">
      <c r="A331" s="5"/>
    </row>
    <row r="332" spans="1:3" x14ac:dyDescent="0.25">
      <c r="A332" s="5" t="s">
        <v>17</v>
      </c>
      <c r="B332" s="27" t="str">
        <f>CONCATENATE("The ",B11," ",B7," allows fully functional estrogen metabolic pathways, with no increase in a risk for endometrial or breast cancer.")</f>
        <v>The COMT enzyme allows fully functional estrogen metabolic pathways, with no increase in a risk for endometrial or breast cancer.</v>
      </c>
      <c r="C332" t="str">
        <f>B332</f>
        <v>The COMT enzyme allows fully functional estrogen metabolic pathways, with no increase in a risk for endometrial or breast cancer.</v>
      </c>
    </row>
    <row r="333" spans="1:3" x14ac:dyDescent="0.25">
      <c r="A333" s="5"/>
    </row>
    <row r="334" spans="1:3" x14ac:dyDescent="0.25">
      <c r="A334" s="5"/>
      <c r="C334" t="s">
        <v>60</v>
      </c>
    </row>
    <row r="335" spans="1:3" x14ac:dyDescent="0.25">
      <c r="A335" s="5"/>
    </row>
    <row r="336" spans="1:3" x14ac:dyDescent="0.25">
      <c r="A336" s="5"/>
      <c r="B336" s="27" t="s">
        <v>176</v>
      </c>
      <c r="C336" t="str">
        <f>B336</f>
        <v>No therapies are medically indicated at the moment.</v>
      </c>
    </row>
    <row r="337" spans="1:3" s="33" customFormat="1" x14ac:dyDescent="0.25">
      <c r="A337" s="31"/>
      <c r="B337" s="32"/>
    </row>
    <row r="338" spans="1:3" s="33" customFormat="1" x14ac:dyDescent="0.25">
      <c r="A338" s="34"/>
      <c r="B338" s="32"/>
      <c r="C338" s="6" t="s">
        <v>247</v>
      </c>
    </row>
    <row r="339" spans="1:3" s="33" customFormat="1" x14ac:dyDescent="0.25">
      <c r="A339" s="34"/>
      <c r="B339" s="32"/>
      <c r="C339" s="6"/>
    </row>
    <row r="340" spans="1:3" x14ac:dyDescent="0.25">
      <c r="A340" s="5"/>
      <c r="C340" t="s">
        <v>241</v>
      </c>
    </row>
    <row r="341" spans="1:3" x14ac:dyDescent="0.25">
      <c r="A341" s="5"/>
    </row>
    <row r="342" spans="1:3" x14ac:dyDescent="0.25">
      <c r="A342" s="5" t="s">
        <v>17</v>
      </c>
      <c r="B342" s="27" t="s">
        <v>248</v>
      </c>
      <c r="C342" t="str">
        <f>B342</f>
        <v>In estrogen metabolic pathways, the COMT enzyme is related to detoxification.  The slightly impaired detoxification pathway may increase the risk for [endometrial](https://www.ncbi.nlm.nih.gov/pubmed/18324659?dopt=Abstract) and [breast cancer](https://www.ncbi.nlm.nih.gov/pubmed/18194538?dopt=Abstract).</v>
      </c>
    </row>
    <row r="343" spans="1:3" x14ac:dyDescent="0.25">
      <c r="A343" s="5"/>
    </row>
    <row r="344" spans="1:3" x14ac:dyDescent="0.25">
      <c r="A344" s="5"/>
      <c r="C344" t="s">
        <v>60</v>
      </c>
    </row>
    <row r="345" spans="1:3" x14ac:dyDescent="0.25">
      <c r="A345" s="5"/>
    </row>
    <row r="346" spans="1:3" x14ac:dyDescent="0.25">
      <c r="A346" s="5"/>
      <c r="B346" s="27" t="s">
        <v>249</v>
      </c>
      <c r="C346" t="str">
        <f>B346</f>
        <v>* Regularly check for endometrial and breast cancer.
* Consult with your doctor to ensure you maintain normal estrogen levels.
*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47" spans="1:3" s="33" customFormat="1" x14ac:dyDescent="0.25">
      <c r="A347" s="31"/>
      <c r="B347" s="32"/>
    </row>
    <row r="348" spans="1:3" s="33" customFormat="1" x14ac:dyDescent="0.25">
      <c r="A348" s="34"/>
      <c r="B348" s="32"/>
      <c r="C348" s="6" t="s">
        <v>250</v>
      </c>
    </row>
    <row r="349" spans="1:3" s="33" customFormat="1" x14ac:dyDescent="0.25">
      <c r="A349" s="34"/>
      <c r="B349" s="32"/>
      <c r="C349" s="6"/>
    </row>
    <row r="350" spans="1:3" x14ac:dyDescent="0.25">
      <c r="A350" s="5"/>
      <c r="C350" t="s">
        <v>245</v>
      </c>
    </row>
    <row r="351" spans="1:3" x14ac:dyDescent="0.25">
      <c r="A351" s="5"/>
    </row>
    <row r="352" spans="1:3" x14ac:dyDescent="0.25">
      <c r="A352" s="5" t="s">
        <v>17</v>
      </c>
      <c r="B352" s="27" t="s">
        <v>251</v>
      </c>
      <c r="C352" t="str">
        <f>B352</f>
        <v>In estrogen metabolic pathways, the COMT enzyme is related to detoxification. The TT genotype is [2.39X](https://www.ncbi.nlm.nih.gov/pubmed/18324659?dopt=Abstract) more common in endometrial cancer patients as compared to the general population.  The impaired detoxification pathway may increase the risk for [endometrial](https://www.ncbi.nlm.nih.gov/pubmed/18324659?dopt=Abstract) and [breast cancer](https://www.ncbi.nlm.nih.gov/pubmed/18194538?dopt=Abstract).</v>
      </c>
    </row>
    <row r="353" spans="1:3" x14ac:dyDescent="0.25">
      <c r="A353" s="5"/>
    </row>
    <row r="354" spans="1:3" x14ac:dyDescent="0.25">
      <c r="A354" s="5"/>
      <c r="C354" t="s">
        <v>60</v>
      </c>
    </row>
    <row r="355" spans="1:3" x14ac:dyDescent="0.25">
      <c r="A355" s="5"/>
    </row>
    <row r="356" spans="1:3" x14ac:dyDescent="0.25">
      <c r="A356" s="5"/>
      <c r="B356" s="27" t="s">
        <v>252</v>
      </c>
      <c r="C356" t="str">
        <f>B356</f>
        <v>* Regularly check for endometrial and breast cancer.
* Consult with your doctor to reduce elevated estrogen levels
* [Maintain a healthy weight, get adequate sleep, limit alcohol, avoid radiation](https://www.cdc.gov/cancer/breast/basic_info/prevention.htm), and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57" spans="1:3" s="33" customFormat="1" x14ac:dyDescent="0.25">
      <c r="A357" s="31"/>
      <c r="B357" s="32"/>
    </row>
    <row r="358" spans="1:3" s="33" customFormat="1" x14ac:dyDescent="0.25">
      <c r="A358" s="34"/>
      <c r="B358" s="32"/>
      <c r="C358" s="6" t="s">
        <v>191</v>
      </c>
    </row>
    <row r="359" spans="1:3" s="33" customFormat="1" x14ac:dyDescent="0.25">
      <c r="A359" s="34"/>
      <c r="B359" s="32"/>
      <c r="C359" s="6"/>
    </row>
    <row r="360" spans="1:3" x14ac:dyDescent="0.25">
      <c r="A360" s="5"/>
      <c r="C360" t="s">
        <v>181</v>
      </c>
    </row>
    <row r="361" spans="1:3" x14ac:dyDescent="0.25">
      <c r="A361" s="5"/>
    </row>
    <row r="362" spans="1:3" x14ac:dyDescent="0.25">
      <c r="A362" s="5" t="s">
        <v>17</v>
      </c>
      <c r="B362" s="27" t="s">
        <v>189</v>
      </c>
      <c r="C362" t="str">
        <f>B362</f>
        <v>The homozygous GG variant has greatly decreased gene function, causing greatly [increased sensitivity to cold](https://www.ncbi.nlm.nih.gov/pubmed/21542321?dopt=Abstract) and greatly increased [inflammation](https://www.ncbi.nlm.nih.gov/pubmed/26660531).  This may cause increased [asthmatic attacks](https://www.ncbi.nlm.nih.gov/pubmed/26272603) in cold weather and decreased lung function.</v>
      </c>
    </row>
    <row r="363" spans="1:3" x14ac:dyDescent="0.25">
      <c r="A363" s="5"/>
    </row>
    <row r="364" spans="1:3" x14ac:dyDescent="0.25">
      <c r="A364" s="5"/>
      <c r="C364" t="s">
        <v>60</v>
      </c>
    </row>
    <row r="365" spans="1:3" x14ac:dyDescent="0.25">
      <c r="A365" s="5"/>
    </row>
    <row r="366" spans="1:3" x14ac:dyDescent="0.25">
      <c r="A366" s="5"/>
      <c r="B366" s="27" t="s">
        <v>190</v>
      </c>
      <c r="C366" t="str">
        <f>B366</f>
        <v>Avoid cold air [below 25˚ C](http://www.uniprot.org/uniprot/Q7Z2W7). The carboxamide [WS-12](https://www.ncbi.nlm.nih.gov/pubmed/18930858)(a menthol derivative with much higher efficacy and potency) or [icilin](https://www.ncbi.nlm.nih.gov/pubmed/17517434) may protect against increased cold perception by upregulating the TRPM8 gene,
reducing bronchial shock.  Other medications include [menthol and eucalyptol](https://www.ncbi.nlm.nih.gov/pubmed/14757700). Users should avoid alcohol and smoking.</v>
      </c>
    </row>
    <row r="367" spans="1:3" s="33" customFormat="1" x14ac:dyDescent="0.25">
      <c r="A367" s="31"/>
      <c r="B367" s="32"/>
    </row>
    <row r="368" spans="1:3" s="33" customFormat="1" x14ac:dyDescent="0.25">
      <c r="A368" s="34"/>
      <c r="B368" s="32"/>
      <c r="C368" s="6" t="s">
        <v>194</v>
      </c>
    </row>
    <row r="369" spans="1:3" s="33" customFormat="1" x14ac:dyDescent="0.25">
      <c r="A369" s="34"/>
      <c r="B369" s="32"/>
      <c r="C369" s="6"/>
    </row>
    <row r="370" spans="1:3" x14ac:dyDescent="0.25">
      <c r="A370" s="5"/>
      <c r="C370" t="s">
        <v>175</v>
      </c>
    </row>
    <row r="371" spans="1:3" x14ac:dyDescent="0.25">
      <c r="A371" s="5"/>
    </row>
    <row r="372" spans="1:3" x14ac:dyDescent="0.25">
      <c r="A372" s="5" t="s">
        <v>17</v>
      </c>
      <c r="B372" s="27" t="s">
        <v>193</v>
      </c>
      <c r="C372" t="str">
        <f>B372</f>
        <v>TRPM8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C-990T (C;C) variant is protective, with a [0.7X lower risk](https://www.nature.com/articles/ng.856) for migraines, and the C-990T (C;T) variant is protective, with a [0.85X lower risk](https://www.nature.com/articles/ng.856) for migraines.</v>
      </c>
    </row>
    <row r="373" spans="1:3" x14ac:dyDescent="0.25">
      <c r="A373" s="5"/>
    </row>
    <row r="374" spans="1:3" x14ac:dyDescent="0.25">
      <c r="A374" s="5"/>
      <c r="C374" t="s">
        <v>60</v>
      </c>
    </row>
    <row r="375" spans="1:3" x14ac:dyDescent="0.25">
      <c r="A375" s="5"/>
    </row>
    <row r="376" spans="1:3" x14ac:dyDescent="0.25">
      <c r="A376" s="5"/>
      <c r="B376" s="27" t="s">
        <v>176</v>
      </c>
      <c r="C376" t="str">
        <f>B376</f>
        <v>No therapies are medically indicated at the moment.</v>
      </c>
    </row>
    <row r="377" spans="1:3" s="33" customFormat="1" x14ac:dyDescent="0.25">
      <c r="A377" s="31"/>
      <c r="B377" s="32"/>
    </row>
    <row r="378" spans="1:3" s="33" customFormat="1" x14ac:dyDescent="0.25">
      <c r="A378" s="34"/>
      <c r="B378" s="32"/>
      <c r="C378" s="6" t="s">
        <v>195</v>
      </c>
    </row>
    <row r="379" spans="1:3" s="33" customFormat="1" x14ac:dyDescent="0.25">
      <c r="A379" s="34"/>
      <c r="B379" s="32"/>
      <c r="C379" s="6"/>
    </row>
    <row r="380" spans="1:3" x14ac:dyDescent="0.25">
      <c r="A380" s="5"/>
      <c r="C380" t="s">
        <v>192</v>
      </c>
    </row>
    <row r="381" spans="1:3" x14ac:dyDescent="0.25">
      <c r="A381" s="5"/>
    </row>
    <row r="382" spans="1:3" x14ac:dyDescent="0.25">
      <c r="A382" s="5" t="s">
        <v>17</v>
      </c>
      <c r="B382" s="27" t="s">
        <v>196</v>
      </c>
      <c r="C382" t="str">
        <f>B382</f>
        <v>TRPM8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variant increases the risk for migraines as compared to CC or CT.</v>
      </c>
    </row>
    <row r="383" spans="1:3" x14ac:dyDescent="0.25">
      <c r="A383" s="5"/>
    </row>
    <row r="384" spans="1:3" x14ac:dyDescent="0.25">
      <c r="A384" s="5"/>
      <c r="C384" t="s">
        <v>60</v>
      </c>
    </row>
    <row r="385" spans="1:3" x14ac:dyDescent="0.25">
      <c r="A385" s="5"/>
    </row>
    <row r="386" spans="1:3" x14ac:dyDescent="0.25">
      <c r="A386" s="5"/>
      <c r="B386" s="27" t="s">
        <v>197</v>
      </c>
      <c r="C386" t="str">
        <f>B386</f>
        <v>Many compounds may decrease pain due to TRMP8 variants.
- [WS-12](https://www.ncbi.nlm.nih.gov/pubmed/18930858)(a menthol derivative) has much higher potency and is twice as efficient as menthol as therapy for chronic neuropathic pain
- Cannabinoid receptors [CB1 and CB2](https://www.ncbi.nlm.nih.gov/pubmed/18511441) are associated with pain modulation, but smoking should be avoided to reduce COPD and lung cancer risk.
- [Nerve growth factor](https://www.ncbi.nlm.nih.gov/pubmed/18511441) administered topically decreases thermal and mechanical pain
Other therapies may include [antibodies, siRNA, gene therapy](https://www.ncbi.nlm.nih.gov/pubmed/18511441), and avoiding air [below 25˚ C](http://www.uniprot.org/uniprot/Q7Z2W7).</v>
      </c>
    </row>
    <row r="388" spans="1:3" s="33" customFormat="1" x14ac:dyDescent="0.25">
      <c r="A388" s="31"/>
      <c r="B388" s="32"/>
    </row>
    <row r="389" spans="1:3" s="33" customFormat="1" x14ac:dyDescent="0.25">
      <c r="A389" s="34"/>
      <c r="B389" s="32"/>
      <c r="C389" s="6" t="s">
        <v>199</v>
      </c>
    </row>
    <row r="390" spans="1:3" s="33" customFormat="1" x14ac:dyDescent="0.25">
      <c r="A390" s="34"/>
      <c r="B390" s="32"/>
      <c r="C390" s="6"/>
    </row>
    <row r="391" spans="1:3" x14ac:dyDescent="0.25">
      <c r="A391" s="5"/>
      <c r="C391" t="s">
        <v>175</v>
      </c>
    </row>
    <row r="392" spans="1:3" x14ac:dyDescent="0.25">
      <c r="A392" s="5"/>
    </row>
    <row r="393" spans="1:3" x14ac:dyDescent="0.25">
      <c r="A393" s="5" t="s">
        <v>17</v>
      </c>
      <c r="B393" s="27" t="str">
        <f>CONCATENATE("The ",B11," ",B7,"s are fully functional with no increased risk of CFS.")</f>
        <v>The COMT enzymes are fully functional with no increased risk of CFS.</v>
      </c>
      <c r="C393" t="str">
        <f>B393</f>
        <v>The COMT enzymes are fully functional with no increased risk of CFS.</v>
      </c>
    </row>
    <row r="394" spans="1:3" x14ac:dyDescent="0.25">
      <c r="A394" s="5"/>
    </row>
    <row r="395" spans="1:3" x14ac:dyDescent="0.25">
      <c r="A395" s="5"/>
      <c r="C395" t="s">
        <v>60</v>
      </c>
    </row>
    <row r="396" spans="1:3" x14ac:dyDescent="0.25">
      <c r="A396" s="5"/>
    </row>
    <row r="397" spans="1:3" x14ac:dyDescent="0.25">
      <c r="A397" s="5"/>
      <c r="B397" s="27" t="s">
        <v>176</v>
      </c>
      <c r="C397" t="str">
        <f>B397</f>
        <v>No therapies are medically indicated at the moment.</v>
      </c>
    </row>
    <row r="398" spans="1:3" s="33" customFormat="1" x14ac:dyDescent="0.25">
      <c r="A398" s="31"/>
      <c r="B398" s="32"/>
    </row>
    <row r="399" spans="1:3" s="33" customFormat="1" x14ac:dyDescent="0.25">
      <c r="A399" s="34"/>
      <c r="B399" s="32"/>
      <c r="C399" s="6" t="s">
        <v>200</v>
      </c>
    </row>
    <row r="400" spans="1:3" s="33" customFormat="1" x14ac:dyDescent="0.25">
      <c r="A400" s="34"/>
      <c r="B400" s="32"/>
      <c r="C400" s="6"/>
    </row>
    <row r="401" spans="1:3" x14ac:dyDescent="0.25">
      <c r="A401" s="5"/>
      <c r="C401" t="s">
        <v>181</v>
      </c>
    </row>
    <row r="402" spans="1:3" x14ac:dyDescent="0.25">
      <c r="A402" s="5"/>
    </row>
    <row r="403" spans="1:3" x14ac:dyDescent="0.25">
      <c r="A403" s="5" t="s">
        <v>17</v>
      </c>
      <c r="B403" s="27" t="s">
        <v>201</v>
      </c>
      <c r="C403" t="str">
        <f>B403</f>
        <v>The A233974736G A:G heterozygous variant has an increased risk of CFS, with an [odds ratio of 0.37](https://www.ncbi.nlm.nih.gov/pubmed/27835969).</v>
      </c>
    </row>
    <row r="404" spans="1:3" x14ac:dyDescent="0.25">
      <c r="A404" s="5"/>
    </row>
    <row r="405" spans="1:3" x14ac:dyDescent="0.25">
      <c r="A405" s="5"/>
      <c r="C405" t="s">
        <v>60</v>
      </c>
    </row>
    <row r="406" spans="1:3" x14ac:dyDescent="0.25">
      <c r="A406" s="5"/>
    </row>
    <row r="407" spans="1:3" x14ac:dyDescent="0.25">
      <c r="A407" s="5"/>
      <c r="B407" s="27" t="s">
        <v>202</v>
      </c>
      <c r="C407" t="str">
        <f>B407</f>
        <v xml:space="preserve">Some general therapies are associated with TPRM8 variants.  Avoid cold air [below 25˚ C](http://www.uniprot.org/uniprot/Q7Z2W7). The carboxamide [WS-12](https://www.ncbi.nlm.nih.gov/pubmed/18930858)(a menthol derivative with much higher efficacy and potency) or [icilin](https://www.ncbi.nlm.nih.gov/pubmed/17517434) may protect against increased cold perception by upregulating the TRPM8 gene.  Other medications include [menthol and eucalyptol](https://www.ncbi.nlm.nih.gov/pubmed/14757700). </v>
      </c>
    </row>
    <row r="408" spans="1:3" s="33" customFormat="1" x14ac:dyDescent="0.25">
      <c r="B408" s="32"/>
    </row>
    <row r="410" spans="1:3" x14ac:dyDescent="0.25">
      <c r="A410" t="s">
        <v>65</v>
      </c>
      <c r="B410" s="7" t="s">
        <v>253</v>
      </c>
      <c r="C410" t="str">
        <f>CONCATENATE("&lt;symptoms ",B410," /&gt;")</f>
        <v>&lt;symptoms pain, muscle fatigue, POTS, stress, problems with thinking or memory, brain fog post exertional malaise, sleep disorder, depression, anxiety /&gt;</v>
      </c>
    </row>
    <row r="444" ht="30"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724FF-20EE-495B-804E-61A45DC5BF84}">
  <dimension ref="A1:C410"/>
  <sheetViews>
    <sheetView workbookViewId="0">
      <selection sqref="A1:XFD1048576"/>
    </sheetView>
  </sheetViews>
  <sheetFormatPr defaultRowHeight="15" x14ac:dyDescent="0.25"/>
  <cols>
    <col min="1" max="1" width="16.28515625" customWidth="1"/>
    <col min="2" max="2" width="35.28515625" style="27" customWidth="1"/>
  </cols>
  <sheetData>
    <row r="1" spans="1:3" x14ac:dyDescent="0.25">
      <c r="A1" s="4" t="s">
        <v>18</v>
      </c>
      <c r="B1" s="26" t="s">
        <v>19</v>
      </c>
      <c r="C1" s="4" t="s">
        <v>20</v>
      </c>
    </row>
    <row r="2" spans="1:3" x14ac:dyDescent="0.25">
      <c r="A2" s="6" t="s">
        <v>4</v>
      </c>
      <c r="B2" s="27" t="s">
        <v>211</v>
      </c>
      <c r="C2" t="str">
        <f>CONCATENATE("# What does the ",B2," gene do?")</f>
        <v># What does the COMT gene do?</v>
      </c>
    </row>
    <row r="3" spans="1:3" x14ac:dyDescent="0.25">
      <c r="A3" s="6"/>
    </row>
    <row r="4" spans="1:3" ht="17.25" x14ac:dyDescent="0.3">
      <c r="A4" s="6" t="s">
        <v>22</v>
      </c>
      <c r="B4" s="28" t="s">
        <v>136</v>
      </c>
      <c r="C4" t="str">
        <f>B4</f>
        <v>The TRPM8 gene encodes a cation channel that allows the movement of sodium, potassium, calcium, and cesium across plasma barriers activated by [low temperatures](https://www.ncbi.nlm.nih.gov/pubmed/14757700?dopt=Abstract).  It allows the body to detect [temperature
changes](https://www.ncbi.nlm.nih.gov/pubmed/17217067), respond to cold, balance calcium in the body, and feel the cooling effects of menthol.   Variants in TRPM8 are associated with [breast](https://www.ncbi.nlm.nih.gov/pubmed/20482834), [pancreatic](https://www.ncbi.nlm.nih.gov/pubmed/27038374), [lung](https://www.ncbi.nlm.nih.gov/pubmed/24037916), and [prostate](https://www.ncbi.nlm.nih.gov/pubmed/25065497) cancer.  Additional issues include increased susceptibility to [metabolic syndrome](https://www.ncbi.nlm.nih.gov/pubmed/25967713), [migraines](https://www.ncbi.nlm.nih.gov/pubmed/23294458?dopt=Abstract), [alcohol dependence](https://www.ncbi.nlm.nih.gov/pubmed/23942779?dopt=Abstract), [COPD](https://www.ncbi.nlm.nih.gov/pubmed/27789940), [pain](https://www.ncbi.nlm.nih.gov/pubmed/22072275?dopt=Abstract) and [cold sensitivity](https://www.ncbi.nlm.nih.gov/pubmed/21542321?dopt=Abstract), [asthma](https://www.ncbi.nlm.nih.gov/pubmed/26272603), and [inflammation](https://www.ncbi.nlm.nih.gov/pubmed/26660531).  Other variants reduce natural killer cell function in the immune system and are associated with [CFS](https://www.ncbi.nlm.nih.gov/pubmed/27099524).</v>
      </c>
    </row>
    <row r="5" spans="1:3" ht="17.25" x14ac:dyDescent="0.3">
      <c r="A5" s="6"/>
      <c r="B5" s="28"/>
    </row>
    <row r="6" spans="1:3" x14ac:dyDescent="0.25">
      <c r="A6" s="6" t="s">
        <v>23</v>
      </c>
      <c r="B6" s="27">
        <v>2</v>
      </c>
      <c r="C6" t="str">
        <f>CONCATENATE("This gene is located on chromosome ",B6,".  The ",B7," it creates acts in your ",B8)</f>
        <v>This gene is located on chromosome 2.  The enzyme it creates acts in your  brain and nervous system, liver, kidney, and blood</v>
      </c>
    </row>
    <row r="7" spans="1:3" x14ac:dyDescent="0.25">
      <c r="A7" s="6" t="s">
        <v>25</v>
      </c>
      <c r="B7" s="27" t="s">
        <v>212</v>
      </c>
    </row>
    <row r="8" spans="1:3" x14ac:dyDescent="0.25">
      <c r="A8" s="6" t="s">
        <v>21</v>
      </c>
      <c r="B8" s="27" t="s">
        <v>213</v>
      </c>
    </row>
    <row r="9" spans="1:3" x14ac:dyDescent="0.25">
      <c r="A9" s="5" t="s">
        <v>27</v>
      </c>
      <c r="B9" s="27" t="s">
        <v>256</v>
      </c>
      <c r="C9" t="str">
        <f>CONCATENATE("&lt;TissueList ",B9," /&gt;")</f>
        <v>&lt;TissueList brain liver Kidney and urinary bladder circulatory and cardiovascular system /&gt;</v>
      </c>
    </row>
    <row r="10" spans="1:3" s="33" customFormat="1" x14ac:dyDescent="0.25">
      <c r="A10" s="34"/>
      <c r="B10" s="32"/>
    </row>
    <row r="11" spans="1:3" x14ac:dyDescent="0.25">
      <c r="A11" s="6" t="s">
        <v>4</v>
      </c>
      <c r="B11" s="27" t="s">
        <v>211</v>
      </c>
      <c r="C11" t="str">
        <f>CONCATENATE("&lt;GeneAnalysis gene=",CHAR(34),B11,CHAR(34)," interval=",CHAR(34),B12,CHAR(34),"&gt; ")</f>
        <v xml:space="preserve">&lt;GeneAnalysis gene="COMT" interval=" NC_000002.12 :g.233917342_234019522"&gt; </v>
      </c>
    </row>
    <row r="12" spans="1:3" x14ac:dyDescent="0.25">
      <c r="A12" s="6" t="s">
        <v>29</v>
      </c>
      <c r="B12" s="27" t="s">
        <v>145</v>
      </c>
    </row>
    <row r="13" spans="1:3" x14ac:dyDescent="0.25">
      <c r="A13" s="6" t="s">
        <v>30</v>
      </c>
      <c r="B13" s="27">
        <v>5</v>
      </c>
      <c r="C13" t="str">
        <f>CONCATENATE(" # What are some common mutations of ",B11,"?")</f>
        <v xml:space="preserve"> # What are some common mutations of COMT?</v>
      </c>
    </row>
    <row r="14" spans="1:3" x14ac:dyDescent="0.25">
      <c r="A14" s="6"/>
      <c r="C14" t="s">
        <v>17</v>
      </c>
    </row>
    <row r="15" spans="1:3" x14ac:dyDescent="0.25">
      <c r="C15" t="str">
        <f>CONCATENATE("There are ",B13," well known variants in ",B11,": ",B21,", ",B27,", ",B33,", ",B39,", and ",B45,".")</f>
        <v>There are 5 well known variants in COMT: [G158A](https://www.ncbi.nlm.nih.gov/pubmed/21059181), [C62T](https://www.ncbi.nlm.nih.gov/pubmed/26891941), [T19943884C](https://www.ncbi.nlm.nih.gov/pubmed/19540336), [T19960814C](https://www.ncbi.nlm.nih.gov/pubmed/19772600), and [T19950010G](https://www.ncbi.nlm.nih.gov/pubmed/19540336).</v>
      </c>
    </row>
    <row r="16" spans="1:3" x14ac:dyDescent="0.25">
      <c r="A16" s="6"/>
      <c r="C16" t="str">
        <f>CONCATENATE("&lt;# ",B18," #&gt;")</f>
        <v>&lt;# G158A #&gt;</v>
      </c>
    </row>
    <row r="17" spans="1:3" x14ac:dyDescent="0.25">
      <c r="A17" s="6" t="s">
        <v>32</v>
      </c>
      <c r="B17" s="1" t="s">
        <v>219</v>
      </c>
      <c r="C17" t="str">
        <f>CONCATENATE("  &lt;Variant hgvs=",CHAR(34),B17,CHAR(34)," name=",CHAR(34),B18,CHAR(34),"&gt; ")</f>
        <v xml:space="preserve">  &lt;Variant hgvs="NC_000022.11:g.19963748G&gt;A" name="G158A"&gt; </v>
      </c>
    </row>
    <row r="18" spans="1:3" x14ac:dyDescent="0.25">
      <c r="A18" s="5" t="s">
        <v>33</v>
      </c>
      <c r="B18" s="1" t="s">
        <v>232</v>
      </c>
    </row>
    <row r="19" spans="1:3" x14ac:dyDescent="0.25">
      <c r="A19" s="5" t="s">
        <v>34</v>
      </c>
      <c r="B19" s="27" t="s">
        <v>41</v>
      </c>
      <c r="C19" t="str">
        <f>CONCATENATE("    This variant is a change at a specific point in the ",B11," gene from ",B19," to ",B20," resulting in incorrect ",B7," function.  This substitution of a single nucleotide is known as a missense variant.")</f>
        <v xml:space="preserve">    This variant is a change at a specific point in the COMT gene from guanine (G) to adenine (A) resulting in incorrect enzyme function.  This substitution of a single nucleotide is known as a missense variant.</v>
      </c>
    </row>
    <row r="20" spans="1:3" x14ac:dyDescent="0.25">
      <c r="A20" s="5" t="s">
        <v>35</v>
      </c>
      <c r="B20" s="27" t="s">
        <v>76</v>
      </c>
      <c r="C20" t="s">
        <v>17</v>
      </c>
    </row>
    <row r="21" spans="1:3" x14ac:dyDescent="0.25">
      <c r="A21" s="5" t="s">
        <v>43</v>
      </c>
      <c r="B21" s="30" t="s">
        <v>233</v>
      </c>
      <c r="C21" t="str">
        <f>"&lt;/Variant&gt;"</f>
        <v>&lt;/Variant&gt;</v>
      </c>
    </row>
    <row r="22" spans="1:3" x14ac:dyDescent="0.25">
      <c r="C22" t="str">
        <f>CONCATENATE("&lt;# ",B24," #&gt;")</f>
        <v>&lt;# C62T #&gt;</v>
      </c>
    </row>
    <row r="23" spans="1:3" x14ac:dyDescent="0.25">
      <c r="A23" s="6" t="s">
        <v>32</v>
      </c>
      <c r="B23" s="1" t="s">
        <v>218</v>
      </c>
      <c r="C23" t="str">
        <f>CONCATENATE("  &lt;Variant hgvs=",CHAR(34),B23,CHAR(34)," name=",CHAR(34),B24,CHAR(34),"&gt; ")</f>
        <v xml:space="preserve">  &lt;Variant hgvs="NC_000022.11:g.19962712C&gt;T" name="C62T"&gt; </v>
      </c>
    </row>
    <row r="24" spans="1:3" x14ac:dyDescent="0.25">
      <c r="A24" s="5" t="s">
        <v>33</v>
      </c>
      <c r="B24" s="30" t="s">
        <v>214</v>
      </c>
    </row>
    <row r="25" spans="1:3" x14ac:dyDescent="0.25">
      <c r="A25" s="5" t="s">
        <v>34</v>
      </c>
      <c r="B25" s="27" t="str">
        <f>"cytosine (C)"</f>
        <v>cytosine (C)</v>
      </c>
      <c r="C25" t="str">
        <f>CONCATENATE("    This variant is a change at a specific point in the ",B11," gene from ",B25," to ",B26," resulting in incorrect ",B7," function.  This substitution of a single nucleotide is known as a missense variant.")</f>
        <v xml:space="preserve">    This variant is a change at a specific point in the COMT gene from cytosine (C) to thymine (T) resulting in incorrect enzyme function.  This substitution of a single nucleotide is known as a missense variant.</v>
      </c>
    </row>
    <row r="26" spans="1:3" x14ac:dyDescent="0.25">
      <c r="A26" s="5" t="s">
        <v>35</v>
      </c>
      <c r="B26" s="27" t="s">
        <v>40</v>
      </c>
    </row>
    <row r="27" spans="1:3" x14ac:dyDescent="0.25">
      <c r="A27" s="6" t="s">
        <v>43</v>
      </c>
      <c r="B27" s="30" t="s">
        <v>220</v>
      </c>
      <c r="C27" t="str">
        <f>"&lt;/Variant&gt;"</f>
        <v>&lt;/Variant&gt;</v>
      </c>
    </row>
    <row r="28" spans="1:3" x14ac:dyDescent="0.25">
      <c r="C28" t="str">
        <f>CONCATENATE("&lt;# ",B30," #&gt;")</f>
        <v>&lt;# T19943884C #&gt;</v>
      </c>
    </row>
    <row r="29" spans="1:3" x14ac:dyDescent="0.25">
      <c r="A29" s="6" t="s">
        <v>32</v>
      </c>
      <c r="B29" s="1" t="s">
        <v>217</v>
      </c>
      <c r="C29" t="str">
        <f>CONCATENATE("  &lt;Variant hgvs=",CHAR(34),B29,CHAR(34)," name=",CHAR(34),B30,CHAR(34),"&gt; ")</f>
        <v xml:space="preserve">  &lt;Variant hgvs="NC_000022.11:g.19943884T&gt;C" name="T19943884C"&gt; </v>
      </c>
    </row>
    <row r="30" spans="1:3" x14ac:dyDescent="0.25">
      <c r="A30" s="5" t="s">
        <v>33</v>
      </c>
      <c r="B30" s="1" t="s">
        <v>229</v>
      </c>
    </row>
    <row r="31" spans="1:3" x14ac:dyDescent="0.25">
      <c r="A31" s="5" t="s">
        <v>34</v>
      </c>
      <c r="B31" s="27" t="s">
        <v>40</v>
      </c>
      <c r="C31" t="str">
        <f>CONCATENATE("    This variant is a change at a specific point in the ",B11," gene from ",B31," to ",B32," resulting in incorrect ",B7," function.  This substitution of a single nucleotide is known as a missense variant.")</f>
        <v xml:space="preserve">    This variant is a change at a specific point in the COMT gene from thymine (T) to cytosine (C) resulting in incorrect enzyme function.  This substitution of a single nucleotide is known as a missense variant.</v>
      </c>
    </row>
    <row r="32" spans="1:3" x14ac:dyDescent="0.25">
      <c r="A32" s="5" t="s">
        <v>35</v>
      </c>
      <c r="B32" s="27" t="str">
        <f>"cytosine (C)"</f>
        <v>cytosine (C)</v>
      </c>
    </row>
    <row r="33" spans="1:3" x14ac:dyDescent="0.25">
      <c r="A33" s="5" t="s">
        <v>43</v>
      </c>
      <c r="B33" s="1" t="s">
        <v>230</v>
      </c>
      <c r="C33" t="str">
        <f>"&lt;/Variant&gt;"</f>
        <v>&lt;/Variant&gt;</v>
      </c>
    </row>
    <row r="34" spans="1:3" x14ac:dyDescent="0.25">
      <c r="A34" s="5"/>
      <c r="C34" t="str">
        <f>CONCATENATE("&lt;# ",B36," #&gt;")</f>
        <v>&lt;# T19960814C #&gt;</v>
      </c>
    </row>
    <row r="35" spans="1:3" x14ac:dyDescent="0.25">
      <c r="A35" s="6" t="s">
        <v>32</v>
      </c>
      <c r="B35" s="1" t="s">
        <v>216</v>
      </c>
      <c r="C35" t="str">
        <f>CONCATENATE("  &lt;Variant hgvs=",CHAR(34),B35,CHAR(34)," name=",CHAR(34),B36,CHAR(34),"&gt; ")</f>
        <v xml:space="preserve">  &lt;Variant hgvs="NC_000022.11:g.19960814T&gt;C" name="T19960814C"&gt; </v>
      </c>
    </row>
    <row r="36" spans="1:3" x14ac:dyDescent="0.25">
      <c r="A36" s="5" t="s">
        <v>33</v>
      </c>
      <c r="B36" s="30" t="s">
        <v>226</v>
      </c>
    </row>
    <row r="37" spans="1:3" x14ac:dyDescent="0.25">
      <c r="A37" s="5" t="s">
        <v>34</v>
      </c>
      <c r="B37" s="27" t="s">
        <v>40</v>
      </c>
      <c r="C37" t="str">
        <f>CONCATENATE("    This variant is a change at a specific point in the ",B11," gene from ",B37," to ",B38," resulting in incorrect ",B7," function.  This substitution of a single nucleotide is known as a missense variant.")</f>
        <v xml:space="preserve">    This variant is a change at a specific point in the COMT gene from thymine (T) to cytosine (C) resulting in incorrect enzyme function.  This substitution of a single nucleotide is known as a missense variant.</v>
      </c>
    </row>
    <row r="38" spans="1:3" x14ac:dyDescent="0.25">
      <c r="A38" s="5" t="s">
        <v>35</v>
      </c>
      <c r="B38" s="27" t="str">
        <f>"cytosine (C)"</f>
        <v>cytosine (C)</v>
      </c>
    </row>
    <row r="39" spans="1:3" x14ac:dyDescent="0.25">
      <c r="A39" s="5" t="s">
        <v>43</v>
      </c>
      <c r="B39" s="30" t="s">
        <v>227</v>
      </c>
      <c r="C39" t="str">
        <f>"&lt;/Variant&gt;"</f>
        <v>&lt;/Variant&gt;</v>
      </c>
    </row>
    <row r="40" spans="1:3" x14ac:dyDescent="0.25">
      <c r="A40" s="6"/>
      <c r="C40" t="str">
        <f>CONCATENATE("&lt;# ",B42," #&gt;")</f>
        <v>&lt;# T19950010G #&gt;</v>
      </c>
    </row>
    <row r="41" spans="1:3" x14ac:dyDescent="0.25">
      <c r="A41" s="6" t="s">
        <v>32</v>
      </c>
      <c r="B41" s="1" t="s">
        <v>215</v>
      </c>
      <c r="C41" t="str">
        <f>CONCATENATE("  &lt;Variant hgvs=",CHAR(34),B41,CHAR(34)," name=",CHAR(34),B42,CHAR(34),"&gt; ")</f>
        <v xml:space="preserve">  &lt;Variant hgvs="NC_000022.11:g.19950010T&gt;G" name="T19950010G"&gt; </v>
      </c>
    </row>
    <row r="42" spans="1:3" x14ac:dyDescent="0.25">
      <c r="A42" s="5" t="s">
        <v>33</v>
      </c>
      <c r="B42" s="27" t="s">
        <v>228</v>
      </c>
    </row>
    <row r="43" spans="1:3" x14ac:dyDescent="0.25">
      <c r="A43" s="5" t="s">
        <v>34</v>
      </c>
      <c r="B43" s="27" t="s">
        <v>40</v>
      </c>
      <c r="C43" t="str">
        <f>CONCATENATE("    This variant is a change at a specific point in the ",B11," gene from ",B43," to ",B44," resulting in incorrect ",B7," function.  This substitution of a single nucleotide is known as a missense variant.")</f>
        <v xml:space="preserve">    This variant is a change at a specific point in the COMT gene from thymine (T) to guanine (G) resulting in incorrect enzyme function.  This substitution of a single nucleotide is known as a missense variant.</v>
      </c>
    </row>
    <row r="44" spans="1:3" x14ac:dyDescent="0.25">
      <c r="A44" s="5" t="s">
        <v>35</v>
      </c>
      <c r="B44" s="27" t="s">
        <v>41</v>
      </c>
    </row>
    <row r="45" spans="1:3" x14ac:dyDescent="0.25">
      <c r="A45" s="5" t="s">
        <v>43</v>
      </c>
      <c r="B45" s="27" t="s">
        <v>231</v>
      </c>
      <c r="C45" t="str">
        <f>"&lt;/Variant&gt;"</f>
        <v>&lt;/Variant&gt;</v>
      </c>
    </row>
    <row r="46" spans="1:3" s="33" customFormat="1" x14ac:dyDescent="0.25">
      <c r="A46" s="31"/>
      <c r="B46" s="32"/>
    </row>
    <row r="47" spans="1:3" s="33" customFormat="1" x14ac:dyDescent="0.25">
      <c r="A47" s="31"/>
      <c r="B47" s="32"/>
      <c r="C47" t="str">
        <f>C16</f>
        <v>&lt;# G158A #&gt;</v>
      </c>
    </row>
    <row r="48" spans="1:3" x14ac:dyDescent="0.25">
      <c r="A48" s="5" t="s">
        <v>42</v>
      </c>
      <c r="B48" s="1" t="s">
        <v>221</v>
      </c>
      <c r="C48" t="str">
        <f>CONCATENATE("  &lt;Genotype hgvs=",CHAR(34),B48,B49,";",B50,CHAR(34)," name=",CHAR(34),B18,CHAR(34),"&gt; ")</f>
        <v xml:space="preserve">  &lt;Genotype hgvs="NC_000022.11:g.[19963748G&gt;A];[19963748=]" name="G158A"&gt; </v>
      </c>
    </row>
    <row r="49" spans="1:3" x14ac:dyDescent="0.25">
      <c r="A49" s="5" t="s">
        <v>43</v>
      </c>
      <c r="B49" s="27" t="s">
        <v>222</v>
      </c>
    </row>
    <row r="50" spans="1:3" x14ac:dyDescent="0.25">
      <c r="A50" s="5" t="s">
        <v>34</v>
      </c>
      <c r="B50" s="27" t="s">
        <v>223</v>
      </c>
      <c r="C50" t="s">
        <v>259</v>
      </c>
    </row>
    <row r="51" spans="1:3" x14ac:dyDescent="0.25">
      <c r="A51" s="5" t="s">
        <v>48</v>
      </c>
      <c r="B51" s="27" t="str">
        <f>CONCATENATE("People with this variant have one copy of the ",B21," variant. This substitution of a single nucleotide is known as a missense mutation.")</f>
        <v>People with this variant have one copy of the [G158A](https://www.ncbi.nlm.nih.gov/pubmed/21059181) variant. This substitution of a single nucleotide is known as a missense mutation.</v>
      </c>
      <c r="C51" t="s">
        <v>17</v>
      </c>
    </row>
    <row r="52" spans="1:3" x14ac:dyDescent="0.25">
      <c r="A52" s="6" t="s">
        <v>49</v>
      </c>
      <c r="B52" s="27" t="s">
        <v>234</v>
      </c>
      <c r="C52" t="str">
        <f>CONCATENATE("         ",B51)</f>
        <v xml:space="preserve">         People with this variant have one copy of the [G158A](https://www.ncbi.nlm.nih.gov/pubmed/21059181) variant. This substitution of a single nucleotide is known as a missense mutation.</v>
      </c>
    </row>
    <row r="53" spans="1:3" x14ac:dyDescent="0.25">
      <c r="A53" s="6" t="s">
        <v>50</v>
      </c>
      <c r="B53" s="27">
        <v>49.9</v>
      </c>
    </row>
    <row r="54" spans="1:3" x14ac:dyDescent="0.25">
      <c r="A54" s="5"/>
      <c r="C54" t="s">
        <v>257</v>
      </c>
    </row>
    <row r="55" spans="1:3" x14ac:dyDescent="0.25">
      <c r="A55" s="6"/>
    </row>
    <row r="56" spans="1:3" x14ac:dyDescent="0.25">
      <c r="A56" s="6"/>
      <c r="C56" t="str">
        <f>CONCATENATE("         ",B52)</f>
        <v xml:space="preserve">         You are in the Moderate Loss of Function category. See below for more information.</v>
      </c>
    </row>
    <row r="57" spans="1:3" x14ac:dyDescent="0.25">
      <c r="A57" s="6"/>
    </row>
    <row r="58" spans="1:3" x14ac:dyDescent="0.25">
      <c r="A58" s="6"/>
      <c r="C58" t="s">
        <v>258</v>
      </c>
    </row>
    <row r="59" spans="1:3" x14ac:dyDescent="0.25">
      <c r="A59" s="5"/>
    </row>
    <row r="60" spans="1:3" x14ac:dyDescent="0.25">
      <c r="A60" s="5"/>
      <c r="C60" t="str">
        <f>CONCATENATE( "   &lt;piechart percentage=",B53," /&gt;")</f>
        <v xml:space="preserve">   &lt;piechart percentage=49.9 /&gt;</v>
      </c>
    </row>
    <row r="61" spans="1:3" x14ac:dyDescent="0.25">
      <c r="A61" s="5"/>
      <c r="C61" t="str">
        <f>"  &lt;/Genotype&gt;"</f>
        <v xml:space="preserve">  &lt;/Genotype&gt;</v>
      </c>
    </row>
    <row r="62" spans="1:3" x14ac:dyDescent="0.25">
      <c r="A62" s="5" t="s">
        <v>52</v>
      </c>
      <c r="B62" s="27" t="str">
        <f>CONCATENATE("People with this variant have two copies of the ",B21," variant. This substitution of a single nucleotide is known as a missense mutation.")</f>
        <v>People with this variant have two copies of the [G158A](https://www.ncbi.nlm.nih.gov/pubmed/21059181) variant. This substitution of a single nucleotide is known as a missense mutation.</v>
      </c>
      <c r="C62" t="str">
        <f>CONCATENATE("  &lt;Genotype hgvs=",CHAR(34),B48,B49,";",B49,CHAR(34)," name=",CHAR(34),B18,CHAR(34),"&gt; ")</f>
        <v xml:space="preserve">  &lt;Genotype hgvs="NC_000022.11:g.[19963748G&gt;A];[19963748G&gt;A]" name="G158A"&gt; </v>
      </c>
    </row>
    <row r="63" spans="1:3" x14ac:dyDescent="0.25">
      <c r="A63" s="6" t="s">
        <v>53</v>
      </c>
      <c r="B63" s="27" t="s">
        <v>235</v>
      </c>
      <c r="C63" t="s">
        <v>17</v>
      </c>
    </row>
    <row r="64" spans="1:3" x14ac:dyDescent="0.25">
      <c r="A64" s="6" t="s">
        <v>50</v>
      </c>
      <c r="B64" s="27">
        <v>24.4</v>
      </c>
      <c r="C64" t="s">
        <v>259</v>
      </c>
    </row>
    <row r="65" spans="1:3" x14ac:dyDescent="0.25">
      <c r="A65" s="6"/>
    </row>
    <row r="66" spans="1:3" x14ac:dyDescent="0.25">
      <c r="A66" s="5"/>
      <c r="C66" t="str">
        <f>CONCATENATE("         ",B62)</f>
        <v xml:space="preserve">         People with this variant have two copies of the [G158A](https://www.ncbi.nlm.nih.gov/pubmed/21059181) variant. This substitution of a single nucleotide is known as a missense mutation.</v>
      </c>
    </row>
    <row r="67" spans="1:3" x14ac:dyDescent="0.25">
      <c r="A67" s="6"/>
    </row>
    <row r="68" spans="1:3" x14ac:dyDescent="0.25">
      <c r="A68" s="6"/>
      <c r="C68" t="s">
        <v>257</v>
      </c>
    </row>
    <row r="69" spans="1:3" x14ac:dyDescent="0.25">
      <c r="A69" s="6"/>
    </row>
    <row r="70" spans="1:3" x14ac:dyDescent="0.25">
      <c r="A70" s="6"/>
      <c r="C70" t="str">
        <f>CONCATENATE("         ",B63)</f>
        <v xml:space="preserve">         You are in the Severe Loss of Function category. See below for more information.</v>
      </c>
    </row>
    <row r="71" spans="1:3" x14ac:dyDescent="0.25">
      <c r="A71" s="6"/>
    </row>
    <row r="72" spans="1:3" x14ac:dyDescent="0.25">
      <c r="A72" s="5"/>
      <c r="C72" t="s">
        <v>258</v>
      </c>
    </row>
    <row r="73" spans="1:3" x14ac:dyDescent="0.25">
      <c r="A73" s="5"/>
    </row>
    <row r="74" spans="1:3" x14ac:dyDescent="0.25">
      <c r="A74" s="5"/>
      <c r="C74" t="str">
        <f>CONCATENATE( "   &lt;piechart percentage=",B64," /&gt;")</f>
        <v xml:space="preserve">   &lt;piechart percentage=24.4 /&gt;</v>
      </c>
    </row>
    <row r="75" spans="1:3" x14ac:dyDescent="0.25">
      <c r="A75" s="5"/>
      <c r="C75" t="str">
        <f>"  &lt;/Genotype&gt;"</f>
        <v xml:space="preserve">  &lt;/Genotype&gt;</v>
      </c>
    </row>
    <row r="76" spans="1:3" x14ac:dyDescent="0.25">
      <c r="A76" s="5" t="s">
        <v>54</v>
      </c>
      <c r="B76" s="27" t="str">
        <f>CONCATENATE("Your ",B11," gene has no variants. A normal gene is referred to as a ",CHAR(34),"wildtype",CHAR(34)," gene.")</f>
        <v>Your COMT gene has no variants. A normal gene is referred to as a "wildtype" gene.</v>
      </c>
      <c r="C76" t="str">
        <f>CONCATENATE("  &lt;Genotype hgvs=",CHAR(34),B48,B50,";",B50,CHAR(34)," name=",CHAR(34),B18,CHAR(34),"&gt; ")</f>
        <v xml:space="preserve">  &lt;Genotype hgvs="NC_000022.11:g.[19963748=];[19963748=]" name="G158A"&gt; </v>
      </c>
    </row>
    <row r="77" spans="1:3" x14ac:dyDescent="0.25">
      <c r="A77" s="6" t="s">
        <v>55</v>
      </c>
      <c r="B77" s="27" t="s">
        <v>166</v>
      </c>
      <c r="C77" t="s">
        <v>17</v>
      </c>
    </row>
    <row r="78" spans="1:3" x14ac:dyDescent="0.25">
      <c r="A78" s="6" t="s">
        <v>50</v>
      </c>
      <c r="B78" s="27">
        <v>25.7</v>
      </c>
      <c r="C78" t="s">
        <v>259</v>
      </c>
    </row>
    <row r="79" spans="1:3" x14ac:dyDescent="0.25">
      <c r="A79" s="5"/>
    </row>
    <row r="80" spans="1:3" x14ac:dyDescent="0.25">
      <c r="A80" s="6"/>
      <c r="C80" t="str">
        <f>CONCATENATE("         ",B76)</f>
        <v xml:space="preserve">         Your COMT gene has no variants. A normal gene is referred to as a "wildtype" gene.</v>
      </c>
    </row>
    <row r="81" spans="1:3" x14ac:dyDescent="0.25">
      <c r="A81" s="6"/>
    </row>
    <row r="82" spans="1:3" x14ac:dyDescent="0.25">
      <c r="A82" s="6"/>
      <c r="C82" t="s">
        <v>257</v>
      </c>
    </row>
    <row r="83" spans="1:3" x14ac:dyDescent="0.25">
      <c r="A83" s="6"/>
    </row>
    <row r="84" spans="1:3" x14ac:dyDescent="0.25">
      <c r="A84" s="6"/>
      <c r="C84" t="str">
        <f>CONCATENATE("         ",B77)</f>
        <v xml:space="preserve">         Your variant is not associated with any loss of function</v>
      </c>
    </row>
    <row r="85" spans="1:3" x14ac:dyDescent="0.25">
      <c r="A85" s="5"/>
    </row>
    <row r="86" spans="1:3" x14ac:dyDescent="0.25">
      <c r="A86" s="5"/>
      <c r="C86" t="s">
        <v>258</v>
      </c>
    </row>
    <row r="87" spans="1:3" x14ac:dyDescent="0.25">
      <c r="A87" s="5"/>
    </row>
    <row r="88" spans="1:3" x14ac:dyDescent="0.25">
      <c r="A88" s="5"/>
      <c r="C88" t="str">
        <f>CONCATENATE( "   &lt;piechart percentage=",B78," /&gt;")</f>
        <v xml:space="preserve">   &lt;piechart percentage=25.7 /&gt;</v>
      </c>
    </row>
    <row r="89" spans="1:3" x14ac:dyDescent="0.25">
      <c r="A89" s="5"/>
      <c r="C89" t="str">
        <f>"  &lt;/Genotype&gt;"</f>
        <v xml:space="preserve">  &lt;/Genotype&gt;</v>
      </c>
    </row>
    <row r="90" spans="1:3" x14ac:dyDescent="0.25">
      <c r="A90" s="5"/>
      <c r="C90" t="str">
        <f>C22</f>
        <v>&lt;# C62T #&gt;</v>
      </c>
    </row>
    <row r="91" spans="1:3" x14ac:dyDescent="0.25">
      <c r="A91" s="5" t="s">
        <v>42</v>
      </c>
      <c r="B91" s="1" t="s">
        <v>221</v>
      </c>
      <c r="C91" t="str">
        <f>CONCATENATE("  &lt;Genotype hgvs=",CHAR(34),B91,B92,";",B93,CHAR(34)," name=",CHAR(34),B24,CHAR(34),"&gt; ")</f>
        <v xml:space="preserve">  &lt;Genotype hgvs="NC_000022.11:g.[19962712C&gt;T];[19962712=]" name="C62T"&gt; </v>
      </c>
    </row>
    <row r="92" spans="1:3" x14ac:dyDescent="0.25">
      <c r="A92" s="5" t="s">
        <v>43</v>
      </c>
      <c r="B92" s="27" t="s">
        <v>224</v>
      </c>
    </row>
    <row r="93" spans="1:3" x14ac:dyDescent="0.25">
      <c r="A93" s="5" t="s">
        <v>34</v>
      </c>
      <c r="B93" s="27" t="s">
        <v>225</v>
      </c>
      <c r="C93" t="s">
        <v>259</v>
      </c>
    </row>
    <row r="94" spans="1:3" x14ac:dyDescent="0.25">
      <c r="A94" s="5" t="s">
        <v>48</v>
      </c>
      <c r="B94" s="27" t="str">
        <f>CONCATENATE("People with this variant have one copy of the ",B27," variant. This substitution of a single nucleotide is known as a missense mutation.")</f>
        <v>People with this variant have one copy of the [C62T](https://www.ncbi.nlm.nih.gov/pubmed/26891941) variant. This substitution of a single nucleotide is known as a missense mutation.</v>
      </c>
      <c r="C94" t="s">
        <v>17</v>
      </c>
    </row>
    <row r="95" spans="1:3" x14ac:dyDescent="0.25">
      <c r="A95" s="6" t="s">
        <v>49</v>
      </c>
      <c r="B95" s="27" t="s">
        <v>234</v>
      </c>
      <c r="C95" t="str">
        <f>CONCATENATE("         ",B94)</f>
        <v xml:space="preserve">         People with this variant have one copy of the [C62T](https://www.ncbi.nlm.nih.gov/pubmed/26891941) variant. This substitution of a single nucleotide is known as a missense mutation.</v>
      </c>
    </row>
    <row r="96" spans="1:3" x14ac:dyDescent="0.25">
      <c r="A96" s="6" t="s">
        <v>50</v>
      </c>
      <c r="B96" s="27">
        <v>49.8</v>
      </c>
    </row>
    <row r="97" spans="1:3" x14ac:dyDescent="0.25">
      <c r="A97" s="5"/>
      <c r="C97" t="s">
        <v>257</v>
      </c>
    </row>
    <row r="98" spans="1:3" x14ac:dyDescent="0.25">
      <c r="A98" s="6"/>
    </row>
    <row r="99" spans="1:3" x14ac:dyDescent="0.25">
      <c r="A99" s="6"/>
      <c r="C99" t="str">
        <f>CONCATENATE("         ",B95)</f>
        <v xml:space="preserve">         You are in the Moderate Loss of Function category. See below for more information.</v>
      </c>
    </row>
    <row r="100" spans="1:3" x14ac:dyDescent="0.25">
      <c r="A100" s="6"/>
    </row>
    <row r="101" spans="1:3" x14ac:dyDescent="0.25">
      <c r="A101" s="6"/>
      <c r="C101" t="s">
        <v>258</v>
      </c>
    </row>
    <row r="102" spans="1:3" x14ac:dyDescent="0.25">
      <c r="A102" s="5"/>
    </row>
    <row r="103" spans="1:3" x14ac:dyDescent="0.25">
      <c r="A103" s="5"/>
      <c r="C103" t="str">
        <f>CONCATENATE( "   &lt;piechart percentage=",B96," /&gt;")</f>
        <v xml:space="preserve">   &lt;piechart percentage=49.8 /&gt;</v>
      </c>
    </row>
    <row r="104" spans="1:3" x14ac:dyDescent="0.25">
      <c r="A104" s="5"/>
      <c r="C104" t="str">
        <f>"  &lt;/Genotype&gt;"</f>
        <v xml:space="preserve">  &lt;/Genotype&gt;</v>
      </c>
    </row>
    <row r="105" spans="1:3" x14ac:dyDescent="0.25">
      <c r="A105" s="5" t="s">
        <v>52</v>
      </c>
      <c r="B105" s="27" t="str">
        <f>CONCATENATE("People with this variant have two copies of the ",B27," variant. This substitution of a single nucleotide is known as a missense mutation.")</f>
        <v>People with this variant have two copies of the [C62T](https://www.ncbi.nlm.nih.gov/pubmed/26891941) variant. This substitution of a single nucleotide is known as a missense mutation.</v>
      </c>
      <c r="C105" t="str">
        <f>CONCATENATE("  &lt;Genotype hgvs=",CHAR(34),B91,B92,";",B92,CHAR(34)," name=",CHAR(34),B24,CHAR(34),"&gt; ")</f>
        <v xml:space="preserve">  &lt;Genotype hgvs="NC_000022.11:g.[19962712C&gt;T];[19962712C&gt;T]" name="C62T"&gt; </v>
      </c>
    </row>
    <row r="106" spans="1:3" x14ac:dyDescent="0.25">
      <c r="A106" s="6" t="s">
        <v>53</v>
      </c>
      <c r="B106" s="27" t="s">
        <v>235</v>
      </c>
      <c r="C106" t="s">
        <v>17</v>
      </c>
    </row>
    <row r="107" spans="1:3" x14ac:dyDescent="0.25">
      <c r="A107" s="6" t="s">
        <v>50</v>
      </c>
      <c r="B107" s="27">
        <v>24.7</v>
      </c>
      <c r="C107" t="s">
        <v>259</v>
      </c>
    </row>
    <row r="108" spans="1:3" x14ac:dyDescent="0.25">
      <c r="A108" s="6"/>
    </row>
    <row r="109" spans="1:3" x14ac:dyDescent="0.25">
      <c r="A109" s="5"/>
      <c r="C109" t="str">
        <f>CONCATENATE("         ",B105)</f>
        <v xml:space="preserve">         People with this variant have two copies of the [C62T](https://www.ncbi.nlm.nih.gov/pubmed/26891941) variant. This substitution of a single nucleotide is known as a missense mutation.</v>
      </c>
    </row>
    <row r="110" spans="1:3" x14ac:dyDescent="0.25">
      <c r="A110" s="6"/>
    </row>
    <row r="111" spans="1:3" x14ac:dyDescent="0.25">
      <c r="A111" s="6"/>
      <c r="C111" t="s">
        <v>257</v>
      </c>
    </row>
    <row r="112" spans="1:3" x14ac:dyDescent="0.25">
      <c r="A112" s="6"/>
    </row>
    <row r="113" spans="1:3" x14ac:dyDescent="0.25">
      <c r="A113" s="6"/>
      <c r="C113" t="str">
        <f>CONCATENATE("         ",B106)</f>
        <v xml:space="preserve">         You are in the Severe Loss of Function category. See below for more information.</v>
      </c>
    </row>
    <row r="114" spans="1:3" x14ac:dyDescent="0.25">
      <c r="A114" s="6"/>
    </row>
    <row r="115" spans="1:3" x14ac:dyDescent="0.25">
      <c r="A115" s="5"/>
      <c r="C115" t="s">
        <v>258</v>
      </c>
    </row>
    <row r="116" spans="1:3" x14ac:dyDescent="0.25">
      <c r="A116" s="5"/>
    </row>
    <row r="117" spans="1:3" x14ac:dyDescent="0.25">
      <c r="A117" s="5"/>
      <c r="C117" t="str">
        <f>CONCATENATE( "   &lt;piechart percentage=",B107," /&gt;")</f>
        <v xml:space="preserve">   &lt;piechart percentage=24.7 /&gt;</v>
      </c>
    </row>
    <row r="118" spans="1:3" x14ac:dyDescent="0.25">
      <c r="A118" s="5"/>
      <c r="C118" t="str">
        <f>"  &lt;/Genotype&gt;"</f>
        <v xml:space="preserve">  &lt;/Genotype&gt;</v>
      </c>
    </row>
    <row r="119" spans="1:3" x14ac:dyDescent="0.25">
      <c r="A119" s="5" t="s">
        <v>54</v>
      </c>
      <c r="B119" s="27" t="str">
        <f>CONCATENATE("Your ",B11," gene has no variants. A normal gene is referred to as a ",CHAR(34),"wildtype",CHAR(34)," gene.")</f>
        <v>Your COMT gene has no variants. A normal gene is referred to as a "wildtype" gene.</v>
      </c>
      <c r="C119" t="str">
        <f>CONCATENATE("  &lt;Genotype hgvs=",CHAR(34),B91,B93,";",B93,CHAR(34)," name=",CHAR(34),B24,CHAR(34),"&gt; ")</f>
        <v xml:space="preserve">  &lt;Genotype hgvs="NC_000022.11:g.[19962712=];[19962712=]" name="C62T"&gt; </v>
      </c>
    </row>
    <row r="120" spans="1:3" x14ac:dyDescent="0.25">
      <c r="A120" s="6" t="s">
        <v>55</v>
      </c>
      <c r="B120" s="27" t="s">
        <v>166</v>
      </c>
      <c r="C120" t="s">
        <v>17</v>
      </c>
    </row>
    <row r="121" spans="1:3" x14ac:dyDescent="0.25">
      <c r="A121" s="6" t="s">
        <v>50</v>
      </c>
      <c r="B121" s="27">
        <v>25.5</v>
      </c>
      <c r="C121" t="s">
        <v>259</v>
      </c>
    </row>
    <row r="122" spans="1:3" x14ac:dyDescent="0.25">
      <c r="A122" s="5"/>
    </row>
    <row r="123" spans="1:3" x14ac:dyDescent="0.25">
      <c r="A123" s="6"/>
      <c r="C123" t="str">
        <f>CONCATENATE("         ",B119)</f>
        <v xml:space="preserve">         Your COMT gene has no variants. A normal gene is referred to as a "wildtype" gene.</v>
      </c>
    </row>
    <row r="124" spans="1:3" x14ac:dyDescent="0.25">
      <c r="A124" s="6"/>
    </row>
    <row r="125" spans="1:3" x14ac:dyDescent="0.25">
      <c r="A125" s="6"/>
      <c r="C125" t="s">
        <v>257</v>
      </c>
    </row>
    <row r="126" spans="1:3" x14ac:dyDescent="0.25">
      <c r="A126" s="6"/>
    </row>
    <row r="127" spans="1:3" x14ac:dyDescent="0.25">
      <c r="A127" s="6"/>
      <c r="C127" t="str">
        <f>CONCATENATE("         ",B120)</f>
        <v xml:space="preserve">         Your variant is not associated with any loss of function</v>
      </c>
    </row>
    <row r="128" spans="1:3" x14ac:dyDescent="0.25">
      <c r="A128" s="5"/>
    </row>
    <row r="129" spans="1:3" x14ac:dyDescent="0.25">
      <c r="A129" s="5"/>
      <c r="C129" t="s">
        <v>67</v>
      </c>
    </row>
    <row r="130" spans="1:3" x14ac:dyDescent="0.25">
      <c r="A130" s="5"/>
    </row>
    <row r="131" spans="1:3" x14ac:dyDescent="0.25">
      <c r="A131" s="5"/>
      <c r="C131" t="str">
        <f>CONCATENATE( "   &lt;piechart percentage=",B121," /&gt;")</f>
        <v xml:space="preserve">   &lt;piechart percentage=25.5 /&gt;</v>
      </c>
    </row>
    <row r="132" spans="1:3" x14ac:dyDescent="0.25">
      <c r="A132" s="5"/>
      <c r="C132" t="str">
        <f>"  &lt;/Genotype&gt;"</f>
        <v xml:space="preserve">  &lt;/Genotype&gt;</v>
      </c>
    </row>
    <row r="133" spans="1:3" x14ac:dyDescent="0.25">
      <c r="A133" s="5"/>
      <c r="C133" t="str">
        <f>C28</f>
        <v>&lt;# T19943884C #&gt;</v>
      </c>
    </row>
    <row r="134" spans="1:3" x14ac:dyDescent="0.25">
      <c r="A134" s="5" t="s">
        <v>42</v>
      </c>
      <c r="B134" s="1" t="s">
        <v>141</v>
      </c>
      <c r="C134" t="str">
        <f>CONCATENATE("  &lt;Genotype hgvs=",CHAR(34),B134,B135,";",B136,CHAR(34)," name=",CHAR(34),B30,CHAR(34),"&gt; ")</f>
        <v xml:space="preserve">  &lt;Genotype hgvs="NC_000002.12:g.[233945906G&gt;C];[233945906=]" name="T19943884C"&gt; </v>
      </c>
    </row>
    <row r="135" spans="1:3" x14ac:dyDescent="0.25">
      <c r="A135" s="5" t="s">
        <v>43</v>
      </c>
      <c r="B135" s="27" t="s">
        <v>155</v>
      </c>
    </row>
    <row r="136" spans="1:3" x14ac:dyDescent="0.25">
      <c r="A136" s="5" t="s">
        <v>34</v>
      </c>
      <c r="B136" s="27" t="s">
        <v>156</v>
      </c>
      <c r="C136" t="s">
        <v>259</v>
      </c>
    </row>
    <row r="137" spans="1:3" x14ac:dyDescent="0.25">
      <c r="A137" s="5" t="s">
        <v>48</v>
      </c>
      <c r="B137" s="27" t="str">
        <f>CONCATENATE("People with this variant have one copy of the ",B30," variant. This substitution of a single nucleotide is known as a missense mutation.")</f>
        <v>People with this variant have one copy of the T19943884C variant. This substitution of a single nucleotide is known as a missense mutation.</v>
      </c>
      <c r="C137" t="s">
        <v>17</v>
      </c>
    </row>
    <row r="138" spans="1:3" x14ac:dyDescent="0.25">
      <c r="A138" s="6" t="s">
        <v>49</v>
      </c>
      <c r="B138" s="27" t="s">
        <v>166</v>
      </c>
      <c r="C138" t="str">
        <f>CONCATENATE("         ",B137)</f>
        <v xml:space="preserve">         People with this variant have one copy of the T19943884C variant. This substitution of a single nucleotide is known as a missense mutation.</v>
      </c>
    </row>
    <row r="139" spans="1:3" x14ac:dyDescent="0.25">
      <c r="A139" s="6" t="s">
        <v>50</v>
      </c>
      <c r="B139" s="27">
        <v>48.1</v>
      </c>
    </row>
    <row r="140" spans="1:3" x14ac:dyDescent="0.25">
      <c r="A140" s="5"/>
      <c r="C140" t="s">
        <v>257</v>
      </c>
    </row>
    <row r="141" spans="1:3" x14ac:dyDescent="0.25">
      <c r="A141" s="6"/>
    </row>
    <row r="142" spans="1:3" x14ac:dyDescent="0.25">
      <c r="A142" s="6"/>
      <c r="C142" t="str">
        <f>CONCATENATE("         ",B138)</f>
        <v xml:space="preserve">         Your variant is not associated with any loss of function</v>
      </c>
    </row>
    <row r="143" spans="1:3" x14ac:dyDescent="0.25">
      <c r="A143" s="6"/>
    </row>
    <row r="144" spans="1:3" x14ac:dyDescent="0.25">
      <c r="A144" s="6"/>
      <c r="C144" t="s">
        <v>258</v>
      </c>
    </row>
    <row r="145" spans="1:3" x14ac:dyDescent="0.25">
      <c r="A145" s="5"/>
    </row>
    <row r="146" spans="1:3" x14ac:dyDescent="0.25">
      <c r="A146" s="5"/>
      <c r="C146" t="str">
        <f>CONCATENATE( "   &lt;piechart percentage=",B139," /&gt;")</f>
        <v xml:space="preserve">   &lt;piechart percentage=48.1 /&gt;</v>
      </c>
    </row>
    <row r="147" spans="1:3" x14ac:dyDescent="0.25">
      <c r="A147" s="5"/>
      <c r="C147" t="str">
        <f>"  &lt;/Genotype&gt;"</f>
        <v xml:space="preserve">  &lt;/Genotype&gt;</v>
      </c>
    </row>
    <row r="148" spans="1:3" x14ac:dyDescent="0.25">
      <c r="A148" s="5" t="s">
        <v>52</v>
      </c>
      <c r="B148" s="27" t="str">
        <f>CONCATENATE("People with this variant have two copies of the ",B30," variant. This substitution of a single nucleotide is known as a missense mutation.")</f>
        <v>People with this variant have two copies of the T19943884C variant. This substitution of a single nucleotide is known as a missense mutation.</v>
      </c>
      <c r="C148" t="str">
        <f>CONCATENATE("  &lt;Genotype hgvs=",CHAR(34),B134,B135,";",B135,CHAR(34)," name=",CHAR(34),B30,CHAR(34),"&gt; ")</f>
        <v xml:space="preserve">  &lt;Genotype hgvs="NC_000002.12:g.[233945906G&gt;C];[233945906G&gt;C]" name="T19943884C"&gt; </v>
      </c>
    </row>
    <row r="149" spans="1:3" x14ac:dyDescent="0.25">
      <c r="A149" s="6" t="s">
        <v>53</v>
      </c>
      <c r="B149" s="27" t="s">
        <v>171</v>
      </c>
      <c r="C149" t="s">
        <v>17</v>
      </c>
    </row>
    <row r="150" spans="1:3" x14ac:dyDescent="0.25">
      <c r="A150" s="6" t="s">
        <v>50</v>
      </c>
      <c r="B150" s="27">
        <v>28.3</v>
      </c>
      <c r="C150" t="s">
        <v>259</v>
      </c>
    </row>
    <row r="151" spans="1:3" x14ac:dyDescent="0.25">
      <c r="A151" s="6"/>
    </row>
    <row r="152" spans="1:3" x14ac:dyDescent="0.25">
      <c r="A152" s="5"/>
      <c r="C152" t="str">
        <f>CONCATENATE("         ",B148)</f>
        <v xml:space="preserve">         People with this variant have two copies of the T19943884C variant. This substitution of a single nucleotide is known as a missense mutation.</v>
      </c>
    </row>
    <row r="153" spans="1:3" x14ac:dyDescent="0.25">
      <c r="A153" s="6"/>
    </row>
    <row r="154" spans="1:3" x14ac:dyDescent="0.25">
      <c r="A154" s="6"/>
      <c r="C154" t="s">
        <v>257</v>
      </c>
    </row>
    <row r="155" spans="1:3" x14ac:dyDescent="0.25">
      <c r="A155" s="6"/>
    </row>
    <row r="156" spans="1:3" x14ac:dyDescent="0.25">
      <c r="A156" s="6"/>
      <c r="C156" t="str">
        <f>CONCATENATE("         ",B149)</f>
        <v xml:space="preserve">         You are in the Severe Loss of Function category.  See below for more information.</v>
      </c>
    </row>
    <row r="157" spans="1:3" x14ac:dyDescent="0.25">
      <c r="A157" s="6"/>
    </row>
    <row r="158" spans="1:3" x14ac:dyDescent="0.25">
      <c r="A158" s="5"/>
      <c r="C158" t="s">
        <v>258</v>
      </c>
    </row>
    <row r="159" spans="1:3" x14ac:dyDescent="0.25">
      <c r="A159" s="5"/>
    </row>
    <row r="160" spans="1:3" x14ac:dyDescent="0.25">
      <c r="A160" s="5"/>
      <c r="C160" t="str">
        <f>CONCATENATE( "   &lt;piechart percentage=",B150," /&gt;")</f>
        <v xml:space="preserve">   &lt;piechart percentage=28.3 /&gt;</v>
      </c>
    </row>
    <row r="161" spans="1:3" x14ac:dyDescent="0.25">
      <c r="A161" s="5"/>
      <c r="C161" t="str">
        <f>"  &lt;/Genotype&gt;"</f>
        <v xml:space="preserve">  &lt;/Genotype&gt;</v>
      </c>
    </row>
    <row r="162" spans="1:3" x14ac:dyDescent="0.25">
      <c r="A162" s="5" t="s">
        <v>54</v>
      </c>
      <c r="B162" s="27" t="str">
        <f>CONCATENATE("Your ",B11," gene has no variants. A normal gene is referred to as a ",CHAR(34),"wildtype",CHAR(34)," gene.")</f>
        <v>Your COMT gene has no variants. A normal gene is referred to as a "wildtype" gene.</v>
      </c>
      <c r="C162" t="str">
        <f>CONCATENATE("  &lt;Genotype hgvs=",CHAR(34),B134,B136,";",B136,CHAR(34)," name=",CHAR(34),B30,CHAR(34),"&gt; ")</f>
        <v xml:space="preserve">  &lt;Genotype hgvs="NC_000002.12:g.[233945906=];[233945906=]" name="T19943884C"&gt; </v>
      </c>
    </row>
    <row r="163" spans="1:3" x14ac:dyDescent="0.25">
      <c r="A163" s="6" t="s">
        <v>55</v>
      </c>
      <c r="B163" s="27" t="s">
        <v>166</v>
      </c>
      <c r="C163" t="s">
        <v>17</v>
      </c>
    </row>
    <row r="164" spans="1:3" x14ac:dyDescent="0.25">
      <c r="A164" s="6" t="s">
        <v>50</v>
      </c>
      <c r="B164" s="27">
        <v>23.6</v>
      </c>
      <c r="C164" t="s">
        <v>259</v>
      </c>
    </row>
    <row r="165" spans="1:3" x14ac:dyDescent="0.25">
      <c r="A165" s="5"/>
    </row>
    <row r="166" spans="1:3" x14ac:dyDescent="0.25">
      <c r="A166" s="6"/>
      <c r="C166" t="str">
        <f>CONCATENATE("         ",B162)</f>
        <v xml:space="preserve">         Your COMT gene has no variants. A normal gene is referred to as a "wildtype" gene.</v>
      </c>
    </row>
    <row r="167" spans="1:3" x14ac:dyDescent="0.25">
      <c r="A167" s="6"/>
    </row>
    <row r="168" spans="1:3" x14ac:dyDescent="0.25">
      <c r="A168" s="6"/>
      <c r="C168" t="s">
        <v>257</v>
      </c>
    </row>
    <row r="169" spans="1:3" x14ac:dyDescent="0.25">
      <c r="A169" s="6"/>
    </row>
    <row r="170" spans="1:3" x14ac:dyDescent="0.25">
      <c r="A170" s="6"/>
      <c r="C170" t="str">
        <f>CONCATENATE("         ",B163)</f>
        <v xml:space="preserve">         Your variant is not associated with any loss of function</v>
      </c>
    </row>
    <row r="171" spans="1:3" x14ac:dyDescent="0.25">
      <c r="A171" s="5"/>
    </row>
    <row r="172" spans="1:3" x14ac:dyDescent="0.25">
      <c r="A172" s="5"/>
      <c r="C172" t="s">
        <v>258</v>
      </c>
    </row>
    <row r="173" spans="1:3" x14ac:dyDescent="0.25">
      <c r="A173" s="5"/>
    </row>
    <row r="174" spans="1:3" x14ac:dyDescent="0.25">
      <c r="A174" s="5"/>
      <c r="C174" t="str">
        <f>CONCATENATE( "   &lt;piechart percentage=",B164," /&gt;")</f>
        <v xml:space="preserve">   &lt;piechart percentage=23.6 /&gt;</v>
      </c>
    </row>
    <row r="175" spans="1:3" x14ac:dyDescent="0.25">
      <c r="A175" s="5"/>
      <c r="C175" t="str">
        <f>"  &lt;/Genotype&gt;"</f>
        <v xml:space="preserve">  &lt;/Genotype&gt;</v>
      </c>
    </row>
    <row r="176" spans="1:3" x14ac:dyDescent="0.25">
      <c r="A176" s="5"/>
      <c r="C176" t="str">
        <f>C34</f>
        <v>&lt;# T19960814C #&gt;</v>
      </c>
    </row>
    <row r="177" spans="1:3" x14ac:dyDescent="0.25">
      <c r="A177" s="5" t="s">
        <v>42</v>
      </c>
      <c r="B177" s="1" t="s">
        <v>141</v>
      </c>
      <c r="C177" t="str">
        <f>CONCATENATE("  &lt;Genotype hgvs=",CHAR(34),B177,B178,";",B179,CHAR(34)," name=",CHAR(34),B36,CHAR(34),"&gt; ")</f>
        <v xml:space="preserve">  &lt;Genotype hgvs="NC_000002.12:g.[233916448T&gt;C];[233916448=]" name="T19960814C"&gt; </v>
      </c>
    </row>
    <row r="178" spans="1:3" x14ac:dyDescent="0.25">
      <c r="A178" s="5" t="s">
        <v>43</v>
      </c>
      <c r="B178" s="27" t="s">
        <v>157</v>
      </c>
    </row>
    <row r="179" spans="1:3" x14ac:dyDescent="0.25">
      <c r="A179" s="5" t="s">
        <v>34</v>
      </c>
      <c r="B179" s="27" t="s">
        <v>158</v>
      </c>
      <c r="C179" t="s">
        <v>259</v>
      </c>
    </row>
    <row r="180" spans="1:3" x14ac:dyDescent="0.25">
      <c r="A180" s="5" t="s">
        <v>48</v>
      </c>
      <c r="B180" s="27" t="str">
        <f>CONCATENATE("People with this variant have one copy of the ",B39," variant. This substitution of a single nucleotide is known as a missense mutation.")</f>
        <v>People with this variant have one copy of the [T19960814C](https://www.ncbi.nlm.nih.gov/pubmed/19772600) variant. This substitution of a single nucleotide is known as a missense mutation.</v>
      </c>
      <c r="C180" t="s">
        <v>17</v>
      </c>
    </row>
    <row r="181" spans="1:3" x14ac:dyDescent="0.25">
      <c r="A181" s="6" t="s">
        <v>49</v>
      </c>
      <c r="B181" s="27" t="s">
        <v>166</v>
      </c>
      <c r="C181" t="str">
        <f>CONCATENATE("         ",B180)</f>
        <v xml:space="preserve">         People with this variant have one copy of the [T19960814C](https://www.ncbi.nlm.nih.gov/pubmed/19772600) variant. This substitution of a single nucleotide is known as a missense mutation.</v>
      </c>
    </row>
    <row r="182" spans="1:3" x14ac:dyDescent="0.25">
      <c r="A182" s="6" t="s">
        <v>50</v>
      </c>
      <c r="B182" s="27">
        <v>40.9</v>
      </c>
    </row>
    <row r="183" spans="1:3" x14ac:dyDescent="0.25">
      <c r="A183" s="5"/>
      <c r="C183" t="s">
        <v>257</v>
      </c>
    </row>
    <row r="184" spans="1:3" x14ac:dyDescent="0.25">
      <c r="A184" s="6"/>
    </row>
    <row r="185" spans="1:3" x14ac:dyDescent="0.25">
      <c r="A185" s="6"/>
      <c r="C185" t="str">
        <f>CONCATENATE("         ",B181)</f>
        <v xml:space="preserve">         Your variant is not associated with any loss of function</v>
      </c>
    </row>
    <row r="186" spans="1:3" x14ac:dyDescent="0.25">
      <c r="A186" s="6"/>
    </row>
    <row r="187" spans="1:3" x14ac:dyDescent="0.25">
      <c r="A187" s="6"/>
      <c r="C187" t="s">
        <v>258</v>
      </c>
    </row>
    <row r="188" spans="1:3" x14ac:dyDescent="0.25">
      <c r="A188" s="5"/>
    </row>
    <row r="189" spans="1:3" x14ac:dyDescent="0.25">
      <c r="A189" s="5"/>
      <c r="C189" t="str">
        <f>CONCATENATE( "   &lt;piechart percentage=",B182," /&gt;")</f>
        <v xml:space="preserve">   &lt;piechart percentage=40.9 /&gt;</v>
      </c>
    </row>
    <row r="190" spans="1:3" x14ac:dyDescent="0.25">
      <c r="A190" s="5"/>
      <c r="C190" t="str">
        <f>"  &lt;/Genotype&gt;"</f>
        <v xml:space="preserve">  &lt;/Genotype&gt;</v>
      </c>
    </row>
    <row r="191" spans="1:3" x14ac:dyDescent="0.25">
      <c r="A191" s="5" t="s">
        <v>52</v>
      </c>
      <c r="B191" s="27" t="str">
        <f>CONCATENATE("People with this variant have two copies of the ",B39," variant. This substitution of a single nucleotide is known as a missense mutation.")</f>
        <v>People with this variant have two copies of the [T19960814C](https://www.ncbi.nlm.nih.gov/pubmed/19772600) variant. This substitution of a single nucleotide is known as a missense mutation.</v>
      </c>
      <c r="C191" t="str">
        <f>CONCATENATE("  &lt;Genotype hgvs=",CHAR(34),B177,B178,";",B178,CHAR(34)," name=",CHAR(34),B36,CHAR(34),"&gt; ")</f>
        <v xml:space="preserve">  &lt;Genotype hgvs="NC_000002.12:g.[233916448T&gt;C];[233916448T&gt;C]" name="T19960814C"&gt; </v>
      </c>
    </row>
    <row r="192" spans="1:3" x14ac:dyDescent="0.25">
      <c r="A192" s="6" t="s">
        <v>53</v>
      </c>
      <c r="B192" s="27" t="s">
        <v>171</v>
      </c>
      <c r="C192" t="s">
        <v>17</v>
      </c>
    </row>
    <row r="193" spans="1:3" x14ac:dyDescent="0.25">
      <c r="A193" s="6" t="s">
        <v>50</v>
      </c>
      <c r="B193" s="27">
        <v>18.5</v>
      </c>
      <c r="C193" t="s">
        <v>259</v>
      </c>
    </row>
    <row r="194" spans="1:3" x14ac:dyDescent="0.25">
      <c r="A194" s="6"/>
    </row>
    <row r="195" spans="1:3" x14ac:dyDescent="0.25">
      <c r="A195" s="5"/>
      <c r="C195" t="str">
        <f>CONCATENATE("         ",B191)</f>
        <v xml:space="preserve">         People with this variant have two copies of the [T19960814C](https://www.ncbi.nlm.nih.gov/pubmed/19772600) variant. This substitution of a single nucleotide is known as a missense mutation.</v>
      </c>
    </row>
    <row r="196" spans="1:3" x14ac:dyDescent="0.25">
      <c r="A196" s="6"/>
    </row>
    <row r="197" spans="1:3" x14ac:dyDescent="0.25">
      <c r="A197" s="6"/>
      <c r="C197" t="s">
        <v>257</v>
      </c>
    </row>
    <row r="198" spans="1:3" x14ac:dyDescent="0.25">
      <c r="A198" s="6"/>
    </row>
    <row r="199" spans="1:3" x14ac:dyDescent="0.25">
      <c r="A199" s="6"/>
      <c r="C199" t="str">
        <f>CONCATENATE("         ",B192)</f>
        <v xml:space="preserve">         You are in the Severe Loss of Function category.  See below for more information.</v>
      </c>
    </row>
    <row r="200" spans="1:3" x14ac:dyDescent="0.25">
      <c r="A200" s="6"/>
    </row>
    <row r="201" spans="1:3" x14ac:dyDescent="0.25">
      <c r="A201" s="5"/>
      <c r="C201" t="s">
        <v>258</v>
      </c>
    </row>
    <row r="202" spans="1:3" x14ac:dyDescent="0.25">
      <c r="A202" s="5"/>
    </row>
    <row r="203" spans="1:3" x14ac:dyDescent="0.25">
      <c r="A203" s="5"/>
      <c r="C203" t="str">
        <f>CONCATENATE( "   &lt;piechart percentage=",B193," /&gt;")</f>
        <v xml:space="preserve">   &lt;piechart percentage=18.5 /&gt;</v>
      </c>
    </row>
    <row r="204" spans="1:3" x14ac:dyDescent="0.25">
      <c r="A204" s="5"/>
      <c r="C204" t="str">
        <f>"  &lt;/Genotype&gt;"</f>
        <v xml:space="preserve">  &lt;/Genotype&gt;</v>
      </c>
    </row>
    <row r="205" spans="1:3" x14ac:dyDescent="0.25">
      <c r="A205" s="5" t="s">
        <v>54</v>
      </c>
      <c r="B205" s="27" t="str">
        <f>CONCATENATE("Your ",B11," gene has no variants. A normal gene is referred to as a ",CHAR(34),"wildtype",CHAR(34)," gene.")</f>
        <v>Your COMT gene has no variants. A normal gene is referred to as a "wildtype" gene.</v>
      </c>
      <c r="C205" t="str">
        <f>CONCATENATE("  &lt;Genotype hgvs=",CHAR(34),B177,B179,";",B179,CHAR(34)," name=",CHAR(34),B36,CHAR(34),"&gt; ")</f>
        <v xml:space="preserve">  &lt;Genotype hgvs="NC_000002.12:g.[233916448=];[233916448=]" name="T19960814C"&gt; </v>
      </c>
    </row>
    <row r="206" spans="1:3" x14ac:dyDescent="0.25">
      <c r="A206" s="6" t="s">
        <v>55</v>
      </c>
      <c r="B206" s="27" t="s">
        <v>166</v>
      </c>
      <c r="C206" t="s">
        <v>17</v>
      </c>
    </row>
    <row r="207" spans="1:3" x14ac:dyDescent="0.25">
      <c r="A207" s="6" t="s">
        <v>50</v>
      </c>
      <c r="B207" s="27">
        <v>40.6</v>
      </c>
      <c r="C207" t="s">
        <v>259</v>
      </c>
    </row>
    <row r="208" spans="1:3" x14ac:dyDescent="0.25">
      <c r="A208" s="5"/>
    </row>
    <row r="209" spans="1:3" x14ac:dyDescent="0.25">
      <c r="A209" s="6"/>
      <c r="C209" t="str">
        <f>CONCATENATE("         ",B205)</f>
        <v xml:space="preserve">         Your COMT gene has no variants. A normal gene is referred to as a "wildtype" gene.</v>
      </c>
    </row>
    <row r="210" spans="1:3" x14ac:dyDescent="0.25">
      <c r="A210" s="6"/>
    </row>
    <row r="211" spans="1:3" x14ac:dyDescent="0.25">
      <c r="A211" s="6"/>
      <c r="C211" t="s">
        <v>257</v>
      </c>
    </row>
    <row r="212" spans="1:3" x14ac:dyDescent="0.25">
      <c r="A212" s="6"/>
    </row>
    <row r="213" spans="1:3" x14ac:dyDescent="0.25">
      <c r="A213" s="6"/>
      <c r="C213" t="str">
        <f>CONCATENATE("         ",B206)</f>
        <v xml:space="preserve">         Your variant is not associated with any loss of function</v>
      </c>
    </row>
    <row r="214" spans="1:3" x14ac:dyDescent="0.25">
      <c r="A214" s="5"/>
    </row>
    <row r="215" spans="1:3" x14ac:dyDescent="0.25">
      <c r="A215" s="5"/>
      <c r="C215" t="s">
        <v>258</v>
      </c>
    </row>
    <row r="216" spans="1:3" x14ac:dyDescent="0.25">
      <c r="A216" s="5"/>
    </row>
    <row r="217" spans="1:3" x14ac:dyDescent="0.25">
      <c r="A217" s="5"/>
      <c r="C217" t="str">
        <f>CONCATENATE( "   &lt;piechart percentage=",B207," /&gt;")</f>
        <v xml:space="preserve">   &lt;piechart percentage=40.6 /&gt;</v>
      </c>
    </row>
    <row r="218" spans="1:3" x14ac:dyDescent="0.25">
      <c r="A218" s="5"/>
      <c r="C218" t="str">
        <f>"  &lt;/Genotype&gt;"</f>
        <v xml:space="preserve">  &lt;/Genotype&gt;</v>
      </c>
    </row>
    <row r="219" spans="1:3" x14ac:dyDescent="0.25">
      <c r="A219" s="5"/>
      <c r="C219" t="str">
        <f>"  &lt;/Genotype&gt;"</f>
        <v xml:space="preserve">  &lt;/Genotype&gt;</v>
      </c>
    </row>
    <row r="220" spans="1:3" x14ac:dyDescent="0.25">
      <c r="A220" s="5"/>
      <c r="C220" t="str">
        <f>C40</f>
        <v>&lt;# T19950010G #&gt;</v>
      </c>
    </row>
    <row r="221" spans="1:3" x14ac:dyDescent="0.25">
      <c r="A221" s="5" t="s">
        <v>42</v>
      </c>
      <c r="B221" s="1" t="s">
        <v>141</v>
      </c>
      <c r="C221" t="str">
        <f>CONCATENATE("  &lt;Genotype hgvs=",CHAR(34),B221,B222,";",B223,CHAR(34)," name=",CHAR(34),B42,CHAR(34),"&gt; ")</f>
        <v xml:space="preserve">  &lt;Genotype hgvs="NC_000002.12:g.[233974736A&gt;G];[233974736=]" name="T19950010G"&gt; </v>
      </c>
    </row>
    <row r="222" spans="1:3" x14ac:dyDescent="0.25">
      <c r="A222" s="5" t="s">
        <v>43</v>
      </c>
      <c r="B222" s="29" t="s">
        <v>159</v>
      </c>
    </row>
    <row r="223" spans="1:3" x14ac:dyDescent="0.25">
      <c r="A223" s="5" t="s">
        <v>34</v>
      </c>
      <c r="B223" s="29" t="s">
        <v>160</v>
      </c>
      <c r="C223" t="s">
        <v>259</v>
      </c>
    </row>
    <row r="224" spans="1:3" x14ac:dyDescent="0.25">
      <c r="A224" s="5" t="s">
        <v>48</v>
      </c>
      <c r="B224" s="27" t="str">
        <f>CONCATENATE("People with this variant have one copy of the ",B45," variant. This substitution of a single nucleotide is known as a missense mutation.")</f>
        <v>People with this variant have one copy of the [T19950010G](https://www.ncbi.nlm.nih.gov/pubmed/19540336) variant. This substitution of a single nucleotide is known as a missense mutation.</v>
      </c>
      <c r="C224" t="s">
        <v>17</v>
      </c>
    </row>
    <row r="225" spans="1:3" x14ac:dyDescent="0.25">
      <c r="A225" s="6" t="s">
        <v>49</v>
      </c>
      <c r="B225" s="27" t="s">
        <v>236</v>
      </c>
      <c r="C225" t="str">
        <f>CONCATENATE("         ",B224)</f>
        <v xml:space="preserve">         People with this variant have one copy of the [T19950010G](https://www.ncbi.nlm.nih.gov/pubmed/19540336) variant. This substitution of a single nucleotide is known as a missense mutation.</v>
      </c>
    </row>
    <row r="226" spans="1:3" x14ac:dyDescent="0.25">
      <c r="A226" s="6" t="s">
        <v>50</v>
      </c>
      <c r="B226" s="27">
        <v>37.5</v>
      </c>
    </row>
    <row r="227" spans="1:3" x14ac:dyDescent="0.25">
      <c r="A227" s="5"/>
      <c r="C227" t="s">
        <v>257</v>
      </c>
    </row>
    <row r="228" spans="1:3" x14ac:dyDescent="0.25">
      <c r="A228" s="6"/>
    </row>
    <row r="229" spans="1:3" x14ac:dyDescent="0.25">
      <c r="A229" s="6"/>
      <c r="C229" t="str">
        <f>CONCATENATE("         ",B225)</f>
        <v xml:space="preserve">         You are in the Moderate Loss of Function category.  See below for more information.</v>
      </c>
    </row>
    <row r="230" spans="1:3" x14ac:dyDescent="0.25">
      <c r="A230" s="6"/>
    </row>
    <row r="231" spans="1:3" x14ac:dyDescent="0.25">
      <c r="A231" s="6"/>
      <c r="C231" t="s">
        <v>258</v>
      </c>
    </row>
    <row r="232" spans="1:3" x14ac:dyDescent="0.25">
      <c r="A232" s="5"/>
    </row>
    <row r="233" spans="1:3" x14ac:dyDescent="0.25">
      <c r="A233" s="5"/>
      <c r="C233" t="str">
        <f>CONCATENATE( "   &lt;piechart percentage=",B226," /&gt;")</f>
        <v xml:space="preserve">   &lt;piechart percentage=37.5 /&gt;</v>
      </c>
    </row>
    <row r="234" spans="1:3" x14ac:dyDescent="0.25">
      <c r="A234" s="5"/>
      <c r="C234" t="str">
        <f>"  &lt;/Genotype&gt;"</f>
        <v xml:space="preserve">  &lt;/Genotype&gt;</v>
      </c>
    </row>
    <row r="235" spans="1:3" x14ac:dyDescent="0.25">
      <c r="A235" s="5" t="s">
        <v>52</v>
      </c>
      <c r="B235" s="27" t="str">
        <f>CONCATENATE("People with this variant have two copies of the ",B45," variant. This substitution of a single nucleotide is known as a missense mutation.")</f>
        <v>People with this variant have two copies of the [T19950010G](https://www.ncbi.nlm.nih.gov/pubmed/19540336) variant. This substitution of a single nucleotide is known as a missense mutation.</v>
      </c>
      <c r="C235" t="str">
        <f>CONCATENATE("  &lt;Genotype hgvs=",CHAR(34),B221,B222,";",B222,CHAR(34)," name=",CHAR(34),B42,CHAR(34),"&gt; ")</f>
        <v xml:space="preserve">  &lt;Genotype hgvs="NC_000002.12:g.[233974736A&gt;G];[233974736A&gt;G]" name="T19950010G"&gt; </v>
      </c>
    </row>
    <row r="236" spans="1:3" x14ac:dyDescent="0.25">
      <c r="A236" s="6" t="s">
        <v>53</v>
      </c>
      <c r="B236" s="27" t="s">
        <v>171</v>
      </c>
      <c r="C236" t="s">
        <v>17</v>
      </c>
    </row>
    <row r="237" spans="1:3" x14ac:dyDescent="0.25">
      <c r="A237" s="6" t="s">
        <v>50</v>
      </c>
      <c r="B237" s="27">
        <v>15.6</v>
      </c>
      <c r="C237" t="s">
        <v>259</v>
      </c>
    </row>
    <row r="238" spans="1:3" x14ac:dyDescent="0.25">
      <c r="A238" s="6"/>
    </row>
    <row r="239" spans="1:3" x14ac:dyDescent="0.25">
      <c r="A239" s="5"/>
      <c r="C239" t="str">
        <f>CONCATENATE("         ",B235)</f>
        <v xml:space="preserve">         People with this variant have two copies of the [T19950010G](https://www.ncbi.nlm.nih.gov/pubmed/19540336) variant. This substitution of a single nucleotide is known as a missense mutation.</v>
      </c>
    </row>
    <row r="240" spans="1:3" x14ac:dyDescent="0.25">
      <c r="A240" s="6"/>
    </row>
    <row r="241" spans="1:3" x14ac:dyDescent="0.25">
      <c r="A241" s="6"/>
      <c r="C241" t="s">
        <v>257</v>
      </c>
    </row>
    <row r="242" spans="1:3" x14ac:dyDescent="0.25">
      <c r="A242" s="6"/>
    </row>
    <row r="243" spans="1:3" x14ac:dyDescent="0.25">
      <c r="A243" s="6"/>
      <c r="C243" t="str">
        <f>CONCATENATE("         ",B236)</f>
        <v xml:space="preserve">         You are in the Severe Loss of Function category.  See below for more information.</v>
      </c>
    </row>
    <row r="244" spans="1:3" x14ac:dyDescent="0.25">
      <c r="A244" s="6"/>
    </row>
    <row r="245" spans="1:3" x14ac:dyDescent="0.25">
      <c r="A245" s="5"/>
      <c r="C245" t="s">
        <v>258</v>
      </c>
    </row>
    <row r="246" spans="1:3" x14ac:dyDescent="0.25">
      <c r="A246" s="5"/>
    </row>
    <row r="247" spans="1:3" x14ac:dyDescent="0.25">
      <c r="A247" s="5"/>
      <c r="C247" t="str">
        <f>CONCATENATE( "   &lt;piechart percentage=",B237," /&gt;")</f>
        <v xml:space="preserve">   &lt;piechart percentage=15.6 /&gt;</v>
      </c>
    </row>
    <row r="248" spans="1:3" x14ac:dyDescent="0.25">
      <c r="A248" s="5"/>
      <c r="C248" t="str">
        <f>"  &lt;/Genotype&gt;"</f>
        <v xml:space="preserve">  &lt;/Genotype&gt;</v>
      </c>
    </row>
    <row r="249" spans="1:3" x14ac:dyDescent="0.25">
      <c r="A249" s="5" t="s">
        <v>54</v>
      </c>
      <c r="B249" s="27" t="str">
        <f>CONCATENATE("Your ",B11," gene has no variants. A normal gene is referred to as a ",CHAR(34),"wildtype",CHAR(34)," gene.")</f>
        <v>Your COMT gene has no variants. A normal gene is referred to as a "wildtype" gene.</v>
      </c>
      <c r="C249" t="str">
        <f>CONCATENATE("  &lt;Genotype hgvs=",CHAR(34),B221,B223,";",B223,CHAR(34)," name=",CHAR(34),B42,CHAR(34),"&gt; ")</f>
        <v xml:space="preserve">  &lt;Genotype hgvs="NC_000002.12:g.[233974736=];[233974736=]" name="T19950010G"&gt; </v>
      </c>
    </row>
    <row r="250" spans="1:3" x14ac:dyDescent="0.25">
      <c r="A250" s="6" t="s">
        <v>55</v>
      </c>
      <c r="B250" s="27" t="s">
        <v>166</v>
      </c>
      <c r="C250" t="s">
        <v>17</v>
      </c>
    </row>
    <row r="251" spans="1:3" x14ac:dyDescent="0.25">
      <c r="A251" s="6" t="s">
        <v>50</v>
      </c>
      <c r="B251" s="27">
        <v>46.9</v>
      </c>
      <c r="C251" t="s">
        <v>259</v>
      </c>
    </row>
    <row r="252" spans="1:3" x14ac:dyDescent="0.25">
      <c r="A252" s="5"/>
    </row>
    <row r="253" spans="1:3" x14ac:dyDescent="0.25">
      <c r="A253" s="6"/>
      <c r="C253" t="str">
        <f>CONCATENATE("         ",B249)</f>
        <v xml:space="preserve">         Your COMT gene has no variants. A normal gene is referred to as a "wildtype" gene.</v>
      </c>
    </row>
    <row r="254" spans="1:3" x14ac:dyDescent="0.25">
      <c r="A254" s="6"/>
    </row>
    <row r="255" spans="1:3" x14ac:dyDescent="0.25">
      <c r="A255" s="6"/>
      <c r="C255" t="s">
        <v>257</v>
      </c>
    </row>
    <row r="256" spans="1:3" x14ac:dyDescent="0.25">
      <c r="A256" s="6"/>
    </row>
    <row r="257" spans="1:3" x14ac:dyDescent="0.25">
      <c r="A257" s="6"/>
      <c r="C257" t="str">
        <f>CONCATENATE("         ",B250)</f>
        <v xml:space="preserve">         Your variant is not associated with any loss of function</v>
      </c>
    </row>
    <row r="258" spans="1:3" x14ac:dyDescent="0.25">
      <c r="A258" s="5"/>
    </row>
    <row r="259" spans="1:3" x14ac:dyDescent="0.25">
      <c r="A259" s="5"/>
      <c r="C259" t="s">
        <v>258</v>
      </c>
    </row>
    <row r="260" spans="1:3" x14ac:dyDescent="0.25">
      <c r="A260" s="5"/>
    </row>
    <row r="261" spans="1:3" x14ac:dyDescent="0.25">
      <c r="A261" s="5"/>
      <c r="C261" t="str">
        <f>CONCATENATE( "   &lt;piechart percentage=",B251," /&gt;")</f>
        <v xml:space="preserve">   &lt;piechart percentage=46.9 /&gt;</v>
      </c>
    </row>
    <row r="262" spans="1:3" x14ac:dyDescent="0.25">
      <c r="A262" s="5"/>
      <c r="C262" t="str">
        <f>"  &lt;/Genotype&gt;"</f>
        <v xml:space="preserve">  &lt;/Genotype&gt;</v>
      </c>
    </row>
    <row r="263" spans="1:3" x14ac:dyDescent="0.25">
      <c r="A263" s="5" t="s">
        <v>56</v>
      </c>
      <c r="B263" s="27" t="str">
        <f>CONCATENATE("Your ",B11," has an unknown variant.")</f>
        <v>Your COMT has an unknown variant.</v>
      </c>
      <c r="C263" t="str">
        <f>CONCATENATE("  &lt;Genotype hgvs=",CHAR(34),"unknown",CHAR(34),"&gt; ")</f>
        <v xml:space="preserve">  &lt;Genotype hgvs="unknown"&gt; </v>
      </c>
    </row>
    <row r="264" spans="1:3" x14ac:dyDescent="0.25">
      <c r="A264" s="6" t="s">
        <v>56</v>
      </c>
      <c r="B264" s="27" t="s">
        <v>173</v>
      </c>
      <c r="C264" t="s">
        <v>17</v>
      </c>
    </row>
    <row r="265" spans="1:3" x14ac:dyDescent="0.25">
      <c r="A265" s="6" t="s">
        <v>50</v>
      </c>
      <c r="C265" t="s">
        <v>259</v>
      </c>
    </row>
    <row r="266" spans="1:3" x14ac:dyDescent="0.25">
      <c r="A266" s="6"/>
    </row>
    <row r="267" spans="1:3" x14ac:dyDescent="0.25">
      <c r="A267" s="6"/>
      <c r="C267" t="str">
        <f>CONCATENATE("         ",B263)</f>
        <v xml:space="preserve">         Your COMT has an unknown variant.</v>
      </c>
    </row>
    <row r="268" spans="1:3" x14ac:dyDescent="0.25">
      <c r="A268" s="6"/>
    </row>
    <row r="269" spans="1:3" x14ac:dyDescent="0.25">
      <c r="A269" s="6"/>
      <c r="C269" t="s">
        <v>257</v>
      </c>
    </row>
    <row r="270" spans="1:3" x14ac:dyDescent="0.25">
      <c r="A270" s="6"/>
    </row>
    <row r="271" spans="1:3" x14ac:dyDescent="0.25">
      <c r="A271" s="5"/>
      <c r="C271" t="str">
        <f>CONCATENATE("         ",B264)</f>
        <v xml:space="preserve">         The effect is unknown.</v>
      </c>
    </row>
    <row r="272" spans="1:3" x14ac:dyDescent="0.25">
      <c r="A272" s="6"/>
    </row>
    <row r="273" spans="1:3" x14ac:dyDescent="0.25">
      <c r="A273" s="5"/>
      <c r="C273" t="s">
        <v>258</v>
      </c>
    </row>
    <row r="274" spans="1:3" x14ac:dyDescent="0.25">
      <c r="A274" s="5"/>
    </row>
    <row r="275" spans="1:3" x14ac:dyDescent="0.25">
      <c r="A275" s="5"/>
      <c r="C275" t="str">
        <f>CONCATENATE( "   &lt;piechart percentage=",B265," /&gt;")</f>
        <v xml:space="preserve">   &lt;piechart percentage= /&gt;</v>
      </c>
    </row>
    <row r="276" spans="1:3" x14ac:dyDescent="0.25">
      <c r="A276" s="5"/>
      <c r="C276" t="str">
        <f>"  &lt;/Genotype&gt;"</f>
        <v xml:space="preserve">  &lt;/Genotype&gt;</v>
      </c>
    </row>
    <row r="277" spans="1:3" x14ac:dyDescent="0.25">
      <c r="A277" s="5" t="s">
        <v>54</v>
      </c>
      <c r="B277" s="27" t="str">
        <f>CONCATENATE("Your ",B11," has no variants. A normal gene is referred to as a ",CHAR(34),"wildtype",CHAR(34)," gene.")</f>
        <v>Your COMT has no variants. A normal gene is referred to as a "wildtype" gene.</v>
      </c>
      <c r="C277" t="str">
        <f>CONCATENATE("  &lt;Genotype hgvs=",CHAR(34),"wildtype",CHAR(34),"&gt;")</f>
        <v xml:space="preserve">  &lt;Genotype hgvs="wildtype"&gt;</v>
      </c>
    </row>
    <row r="278" spans="1:3" x14ac:dyDescent="0.25">
      <c r="A278" s="6" t="s">
        <v>55</v>
      </c>
      <c r="B278" s="27" t="s">
        <v>170</v>
      </c>
      <c r="C278" t="s">
        <v>17</v>
      </c>
    </row>
    <row r="279" spans="1:3" x14ac:dyDescent="0.25">
      <c r="A279" s="6" t="s">
        <v>50</v>
      </c>
      <c r="C279" t="s">
        <v>259</v>
      </c>
    </row>
    <row r="280" spans="1:3" x14ac:dyDescent="0.25">
      <c r="A280" s="6"/>
    </row>
    <row r="281" spans="1:3" x14ac:dyDescent="0.25">
      <c r="A281" s="6"/>
      <c r="C281" t="str">
        <f>CONCATENATE("         ",B277)</f>
        <v xml:space="preserve">         Your COMT has no variants. A normal gene is referred to as a "wildtype" gene.</v>
      </c>
    </row>
    <row r="282" spans="1:3" x14ac:dyDescent="0.25">
      <c r="A282" s="6"/>
    </row>
    <row r="283" spans="1:3" x14ac:dyDescent="0.25">
      <c r="A283" s="6"/>
      <c r="C283" t="s">
        <v>257</v>
      </c>
    </row>
    <row r="284" spans="1:3" x14ac:dyDescent="0.25">
      <c r="A284" s="6"/>
    </row>
    <row r="285" spans="1:3" x14ac:dyDescent="0.25">
      <c r="A285" s="6"/>
      <c r="C285" t="str">
        <f>CONCATENATE("         ",B278)</f>
        <v xml:space="preserve">         This variant is not associated with increased risk.</v>
      </c>
    </row>
    <row r="286" spans="1:3" x14ac:dyDescent="0.25">
      <c r="A286" s="6"/>
    </row>
    <row r="287" spans="1:3" x14ac:dyDescent="0.25">
      <c r="A287" s="6"/>
      <c r="C287" t="s">
        <v>258</v>
      </c>
    </row>
    <row r="288" spans="1:3" x14ac:dyDescent="0.25">
      <c r="A288" s="5"/>
    </row>
    <row r="289" spans="1:3" x14ac:dyDescent="0.25">
      <c r="A289" s="6"/>
      <c r="C289" t="str">
        <f>CONCATENATE( "   &lt;piechart percentage=",B279," /&gt;")</f>
        <v xml:space="preserve">   &lt;piechart percentage= /&gt;</v>
      </c>
    </row>
    <row r="290" spans="1:3" x14ac:dyDescent="0.25">
      <c r="A290" s="6"/>
      <c r="C290" t="str">
        <f>"  &lt;/Genotype&gt;"</f>
        <v xml:space="preserve">  &lt;/Genotype&gt;</v>
      </c>
    </row>
    <row r="291" spans="1:3" x14ac:dyDescent="0.25">
      <c r="A291" s="6"/>
      <c r="C291" t="str">
        <f>"&lt;/GeneAnalysis&gt;"</f>
        <v>&lt;/GeneAnalysis&gt;</v>
      </c>
    </row>
    <row r="292" spans="1:3" s="33" customFormat="1" x14ac:dyDescent="0.25">
      <c r="A292" s="31"/>
      <c r="B292" s="32"/>
    </row>
    <row r="293" spans="1:3" s="33" customFormat="1" x14ac:dyDescent="0.25">
      <c r="A293" s="34"/>
      <c r="B293" s="32"/>
      <c r="C293" s="6" t="s">
        <v>237</v>
      </c>
    </row>
    <row r="294" spans="1:3" s="33" customFormat="1" x14ac:dyDescent="0.25">
      <c r="A294" s="34"/>
      <c r="B294" s="32"/>
      <c r="C294" s="6"/>
    </row>
    <row r="295" spans="1:3" x14ac:dyDescent="0.25">
      <c r="A295" s="5"/>
      <c r="C295" t="str">
        <f>CONCATENATE("# How do changes in ",B11," affect people?")</f>
        <v># How do changes in COMT affect people?</v>
      </c>
    </row>
    <row r="296" spans="1:3" x14ac:dyDescent="0.25">
      <c r="A296" s="5"/>
    </row>
    <row r="297" spans="1:3" x14ac:dyDescent="0.25">
      <c r="A297" s="5" t="s">
        <v>58</v>
      </c>
      <c r="B297" s="27" t="str">
        <f>CONCATENATE("For the vast majority of people, the overall risk associated with the common ",B11," variants is small, and do not impact treatment. It is possible that variants in this gene interact with other gene variants, which is the reason for our inclusion of this gene in the gene panel.")</f>
        <v>For the vast majority of people, the overall risk associated with the common COMT variants is small, and do not impact treatment. It is possible that variants in this gene interact with other gene variants, which is the reason for our inclusion of this gene in the gene panel.</v>
      </c>
      <c r="C297" t="str">
        <f>B297</f>
        <v>For the vast majority of people, the overall risk associated with the common COMT variants is small, and do not impact treatment. It is possible that variants in this gene interact with other gene variants, which is the reason for our inclusion of this gene in the gene panel.</v>
      </c>
    </row>
    <row r="298" spans="1:3" x14ac:dyDescent="0.25">
      <c r="A298" s="5"/>
    </row>
    <row r="299" spans="1:3" x14ac:dyDescent="0.25">
      <c r="A299" s="5"/>
      <c r="C299" t="s">
        <v>175</v>
      </c>
    </row>
    <row r="300" spans="1:3" x14ac:dyDescent="0.25">
      <c r="A300" s="5"/>
    </row>
    <row r="301" spans="1:3" x14ac:dyDescent="0.25">
      <c r="A301" s="5" t="s">
        <v>17</v>
      </c>
      <c r="B301" s="27" t="s">
        <v>238</v>
      </c>
      <c r="C301" t="str">
        <f>B301</f>
        <v>The normal dopamine levels allow for good [pain tolerance](https://www.ncbi.nlm.nih.gov/pubmed/12595695?dopt=Abstract) and better thinking under stress.  However, thinking ability is reduced in normal circumstances. It may also reduce the chance of nicotine dependence in Asian males and African American females.  Other issues include:
* [1.4X increased risk of breast cancer](https://www.ncbi.nlm.nih.gov/pubmed/18194538?dopt=Abstract)
* [2X risk of schizophrenia](https://www.ncbi.nlm.nih.gov/pubmed/15866551?dopt=Abstract)
* [Alcohol-dependency]( https://www.ncbi.nlm.nih.gov/pubmed/22208661?dopt=Abstract)
* [Greater risk of psychotic symptoms and schizophrenia when using cannabis]( https://www.ncbi.nlm.nih.gov/pubmed/22208661?dopt=Abstract) 
* [Poor response to the antidepressant paroxetine](https://www.ncbi.nlm.nih.gov/pubmed/18989660?dopt=Abstract)</v>
      </c>
    </row>
    <row r="302" spans="1:3" x14ac:dyDescent="0.25">
      <c r="A302" s="5"/>
    </row>
    <row r="303" spans="1:3" x14ac:dyDescent="0.25">
      <c r="A303" s="5"/>
      <c r="C303" t="s">
        <v>60</v>
      </c>
    </row>
    <row r="304" spans="1:3" x14ac:dyDescent="0.25">
      <c r="A304" s="5"/>
    </row>
    <row r="305" spans="1:3" x14ac:dyDescent="0.25">
      <c r="A305" s="5"/>
      <c r="B305" s="27" t="s">
        <v>239</v>
      </c>
      <c r="C305" t="str">
        <f>B305</f>
        <v>Consider using other antidepressant medications than paroxetine.  Do not drink alcohol or use cannabis.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06" spans="1:3" s="33" customFormat="1" x14ac:dyDescent="0.25">
      <c r="A306" s="31"/>
      <c r="B306" s="32"/>
    </row>
    <row r="307" spans="1:3" s="33" customFormat="1" x14ac:dyDescent="0.25">
      <c r="A307" s="34"/>
      <c r="B307" s="32"/>
      <c r="C307" s="6" t="s">
        <v>240</v>
      </c>
    </row>
    <row r="308" spans="1:3" s="33" customFormat="1" x14ac:dyDescent="0.25">
      <c r="A308" s="34"/>
      <c r="B308" s="32"/>
      <c r="C308" s="6"/>
    </row>
    <row r="309" spans="1:3" x14ac:dyDescent="0.25">
      <c r="A309" s="5"/>
      <c r="C309" t="s">
        <v>241</v>
      </c>
    </row>
    <row r="310" spans="1:3" x14ac:dyDescent="0.25">
      <c r="A310" s="5"/>
    </row>
    <row r="311" spans="1:3" x14ac:dyDescent="0.25">
      <c r="A311" s="5" t="s">
        <v>17</v>
      </c>
      <c r="B311" s="27" t="s">
        <v>242</v>
      </c>
      <c r="C311" t="str">
        <f>B311</f>
        <v xml:space="preserve">
This variant decreases COMT enzymatic activity by as much as 25% and increases dopamine levels. It also decreases the [pain tolerance with higher pain ratings](https://www.ncbi.nlm.nih.gov/pubmed/12595695?dopt=Abstract) and increased sensitivity to [thermal and pressure pain](https://www.ncbi.nlm.nih.gov/pubmed/22528689?dopt=Abstract).   Although it causes worse thinking under stress, information processing is better than average under non-stressful conditions. Other issues include:
* [Greater COMT gene activation after moderate exercise causing muscle fatigue and pain.](https://www.ncbi.nlm.nih.gov/pubmed/19647494)
* Higher risk of daytime [sleepiness](https://www.ncbi.nlm.nih.gov/pubmed/23728717?dopt=Abstract)
* Higher risk of metabolic syndrome for women taking antipsychotics like [clozapine ](https://www.ncbi.nlm.nih.gov/pubmed/24448899?dopt=Abstract)
* [Intermediate response to antidepressant paroxetine](https://www.ncbi.nlm.nih.gov/pubmed/18989660?dopt=Abstract)
* [Increased susceptibility for cocaine dependence]( https://www.ncbi.nlm.nih.gov/pubmed/18704099?dopt=Abstract)
* Greater risk for [nicotine dependence]( https://www.ncbi.nlm.nih.gov/pubmed/16395295?dopt=Abstract) in Asian males and African American females
* [ 1.3X increased risk of breast cancer](https://www.ncbi.nlm.nih.gov/pubmed/18194538?dopt=Abstract)</v>
      </c>
    </row>
    <row r="312" spans="1:3" x14ac:dyDescent="0.25">
      <c r="A312" s="5"/>
    </row>
    <row r="313" spans="1:3" x14ac:dyDescent="0.25">
      <c r="A313" s="5"/>
      <c r="C313" t="s">
        <v>60</v>
      </c>
    </row>
    <row r="314" spans="1:3" x14ac:dyDescent="0.25">
      <c r="A314" s="5"/>
    </row>
    <row r="315" spans="1:3" x14ac:dyDescent="0.25">
      <c r="A315" s="5"/>
      <c r="B315" s="27" t="s">
        <v>243</v>
      </c>
      <c r="C315" t="str">
        <f>B315</f>
        <v>To improve cognition, people should avoid stress and consider [meditation, tai-chi, yoga, and stretching](https://medlineplus.gov/stress.html#cat_78). Avoid moderate levels of exercise, and practice pacing or monitoring to reduce muscle fatigue and pain. Consider medications other than clozapine and paroxetine, and avoid cocaine and nicotine. People should be checked regularly for breast cancer and consider [drinking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17" spans="1:3" s="33" customFormat="1" x14ac:dyDescent="0.25">
      <c r="A317" s="31"/>
      <c r="B317" s="32"/>
    </row>
    <row r="318" spans="1:3" s="33" customFormat="1" x14ac:dyDescent="0.25">
      <c r="A318" s="34"/>
      <c r="B318" s="32"/>
      <c r="C318" s="6" t="s">
        <v>244</v>
      </c>
    </row>
    <row r="319" spans="1:3" s="33" customFormat="1" x14ac:dyDescent="0.25">
      <c r="A319" s="34"/>
      <c r="B319" s="32"/>
      <c r="C319" s="6"/>
    </row>
    <row r="320" spans="1:3" x14ac:dyDescent="0.25">
      <c r="A320" s="5"/>
      <c r="C320" t="s">
        <v>245</v>
      </c>
    </row>
    <row r="321" spans="1:3" x14ac:dyDescent="0.25">
      <c r="A321" s="5"/>
    </row>
    <row r="322" spans="1:3" x14ac:dyDescent="0.25">
      <c r="A322" s="5" t="s">
        <v>17</v>
      </c>
      <c r="B322" s="27" t="s">
        <v>254</v>
      </c>
      <c r="C322" t="str">
        <f>B322</f>
        <v>The (A) substitution polymorphism changes the amino acid to a methionine, reducing enzymatic activity by 25% and greatly increasing dopamine levels.  [78% of AA experience chronic pain](https://www.ncbi.nlm.nih.gov/pubmed/21120493?dopt=Abstract) compared to 28% of the general population, and the [pain threshold](https://www.ncbi.nlm.nih.gov/pubmed/12595695?dopt=Abstract) is greatly reduced.  Although [thinking is very poor under stress](https://www.ncbi.nlm.nih.gov/pubmed/12595695?dopt=Abstract), information processing is better than average under non-stressful conditions.  
This variant also is more common in [CFS patients](https://www.ncbi.nlm.nih.gov/pubmed/21059181).  After excercise, the COMT gene showed [more activation](https://www.ncbi.nlm.nih.gov/pubmed/22110941) than healthy patients.  CFS patients have [higher cortisol levels, enhanced IgE, diminished IgG3 levels, and an increased susceptibility to respiratory tract infections](https://www.ncbi.nlm.nih.gov/pubmed/26272340). It is linked to increased [POTS](https://www.ncbi.nlm.nih.gov/pubmed/21059181) during tilt table testing in CFS patients, daytime [sleepiness](https://www.ncbi.nlm.nih.gov/pubmed/23728717?dopt=Abstract), and fatigue. 
Other issues include:
* [Greatest COMT gene activation after moderate exercise causing muscle fatigue and pain](https://www.ncbi.nlm.nih.gov/pubmed/19647494)
* Highest sensitivity to [thermal and pressure pain](https://www.ncbi.nlm.nih.gov/pubmed/22528689?dopt=Abstract) and worst [psychological and functional response to pain](https://www.ncbi.nlm.nih.gov/pubmed/21895373?dopt=Abstract)
* [10.4% increase in homocysteine and increased risk of venous thrombosis](https://www.ncbi.nlm.nih.gov/pubmed/18064318?dopt=Abstract)
* Highest risk of metabolic syndrome for women taking antipsychotics like [clozapine](https://www.ncbi.nlm.nih.gov/pubmed/24448899?dopt=Abstract)
* [Highest susceptibility for cocaine dependence]( https://www.ncbi.nlm.nih.gov/pubmed/18704099?dopt=Abstract)
* Greatest chance of [nicotine dependence]( https://www.ncbi.nlm.nih.gov/pubmed/16395295?dopt=Abstract) in Asian males and African American females</v>
      </c>
    </row>
    <row r="323" spans="1:3" x14ac:dyDescent="0.25">
      <c r="A323" s="5"/>
    </row>
    <row r="324" spans="1:3" x14ac:dyDescent="0.25">
      <c r="A324" s="5"/>
      <c r="C324" t="s">
        <v>60</v>
      </c>
    </row>
    <row r="325" spans="1:3" x14ac:dyDescent="0.25">
      <c r="A325" s="5"/>
    </row>
    <row r="326" spans="1:3" x14ac:dyDescent="0.25">
      <c r="A326" s="5"/>
      <c r="B326" s="27" t="s">
        <v>255</v>
      </c>
      <c r="C326" t="str">
        <f>B326</f>
        <v>* Avoid all stress and moderate exercise to improve pain sensitivity, muscle fatigue and thinking. Consider using [meditation, tai-chi, yoga, and stretching](https://medlineplus.gov/stress.html#cat_78)
* Consider using [light therapy](https://www.ncbi.nlm.nih.gov/pubmed/23728717?dopt=Abstract) to regulate sleep.
* Do not use antipsychotics like clozapine, nicotine, or cocaine.
* Avoid taking [clonidine](https://www.ncbi.nlm.nih.gov/pubmed/27457818), which is linked to lower numbers of daily steps, porr sleep quality, and low quality of life.
* To relieve POTS, remain well hydrated and take [3-5g of salt daily.](https://www.ncbi.nlm.nih.gov/pmc/articles/PMC2600095/)
* Check homocysteine levels, and consider taking [folate]( https://medlineplus.gov/druginfo/natural/1017.html) if elevated.
* Check [IgE and IgG3 levels](https://www.ncbi.nlm.nih.gov/pubmed/26272340). If IgG deficiency is caused by immunodeficiency, consider [early use of antibiotics](http://www.piduk.org/static/media/up/IgG%20subclass%20Patient%20Information%20Sheet.pdf) and a home supply of antibiotics.  For patients with frequent severe infections, regular [low dose (prophylactic) antibiotics]( http://www.piduk.org/static/media/up/IgG%20subclass%20Patient%20Information%20Sheet.pdf) may prevent development of infections.
* Check [cortisol levels](https://www.ncbi.nlm.nih.gov/pubmed/26272340).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27" spans="1:3" s="33" customFormat="1" x14ac:dyDescent="0.25">
      <c r="A327" s="31"/>
      <c r="B327" s="32"/>
    </row>
    <row r="328" spans="1:3" s="33" customFormat="1" x14ac:dyDescent="0.25">
      <c r="A328" s="34"/>
      <c r="B328" s="32"/>
      <c r="C328" s="6" t="s">
        <v>246</v>
      </c>
    </row>
    <row r="329" spans="1:3" s="33" customFormat="1" x14ac:dyDescent="0.25">
      <c r="A329" s="34"/>
      <c r="B329" s="32"/>
      <c r="C329" s="6"/>
    </row>
    <row r="330" spans="1:3" x14ac:dyDescent="0.25">
      <c r="A330" s="5"/>
      <c r="C330" t="s">
        <v>175</v>
      </c>
    </row>
    <row r="331" spans="1:3" x14ac:dyDescent="0.25">
      <c r="A331" s="5"/>
    </row>
    <row r="332" spans="1:3" x14ac:dyDescent="0.25">
      <c r="A332" s="5" t="s">
        <v>17</v>
      </c>
      <c r="B332" s="27" t="str">
        <f>CONCATENATE("The ",B11," ",B7," allows fully functional estrogen metabolic pathways, with no increase in a risk for endometrial or breast cancer.")</f>
        <v>The COMT enzyme allows fully functional estrogen metabolic pathways, with no increase in a risk for endometrial or breast cancer.</v>
      </c>
      <c r="C332" t="str">
        <f>B332</f>
        <v>The COMT enzyme allows fully functional estrogen metabolic pathways, with no increase in a risk for endometrial or breast cancer.</v>
      </c>
    </row>
    <row r="333" spans="1:3" x14ac:dyDescent="0.25">
      <c r="A333" s="5"/>
    </row>
    <row r="334" spans="1:3" x14ac:dyDescent="0.25">
      <c r="A334" s="5"/>
      <c r="C334" t="s">
        <v>60</v>
      </c>
    </row>
    <row r="335" spans="1:3" x14ac:dyDescent="0.25">
      <c r="A335" s="5"/>
    </row>
    <row r="336" spans="1:3" x14ac:dyDescent="0.25">
      <c r="A336" s="5"/>
      <c r="B336" s="27" t="s">
        <v>176</v>
      </c>
      <c r="C336" t="str">
        <f>B336</f>
        <v>No therapies are medically indicated at the moment.</v>
      </c>
    </row>
    <row r="337" spans="1:3" s="33" customFormat="1" x14ac:dyDescent="0.25">
      <c r="A337" s="31"/>
      <c r="B337" s="32"/>
    </row>
    <row r="338" spans="1:3" s="33" customFormat="1" x14ac:dyDescent="0.25">
      <c r="A338" s="34"/>
      <c r="B338" s="32"/>
      <c r="C338" s="6" t="s">
        <v>247</v>
      </c>
    </row>
    <row r="339" spans="1:3" s="33" customFormat="1" x14ac:dyDescent="0.25">
      <c r="A339" s="34"/>
      <c r="B339" s="32"/>
      <c r="C339" s="6"/>
    </row>
    <row r="340" spans="1:3" x14ac:dyDescent="0.25">
      <c r="A340" s="5"/>
      <c r="C340" t="s">
        <v>241</v>
      </c>
    </row>
    <row r="341" spans="1:3" x14ac:dyDescent="0.25">
      <c r="A341" s="5"/>
    </row>
    <row r="342" spans="1:3" x14ac:dyDescent="0.25">
      <c r="A342" s="5" t="s">
        <v>17</v>
      </c>
      <c r="B342" s="27" t="s">
        <v>248</v>
      </c>
      <c r="C342" t="str">
        <f>B342</f>
        <v>In estrogen metabolic pathways, the COMT enzyme is related to detoxification.  The slightly impaired detoxification pathway may increase the risk for [endometrial](https://www.ncbi.nlm.nih.gov/pubmed/18324659?dopt=Abstract) and [breast cancer](https://www.ncbi.nlm.nih.gov/pubmed/18194538?dopt=Abstract).</v>
      </c>
    </row>
    <row r="343" spans="1:3" x14ac:dyDescent="0.25">
      <c r="A343" s="5"/>
    </row>
    <row r="344" spans="1:3" x14ac:dyDescent="0.25">
      <c r="A344" s="5"/>
      <c r="C344" t="s">
        <v>60</v>
      </c>
    </row>
    <row r="345" spans="1:3" x14ac:dyDescent="0.25">
      <c r="A345" s="5"/>
    </row>
    <row r="346" spans="1:3" x14ac:dyDescent="0.25">
      <c r="A346" s="5"/>
      <c r="B346" s="27" t="s">
        <v>249</v>
      </c>
      <c r="C346" t="str">
        <f>B346</f>
        <v>* Regularly check for endometrial and breast cancer.
* Consult with your doctor to ensure you maintain normal estrogen levels.
*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47" spans="1:3" s="33" customFormat="1" x14ac:dyDescent="0.25">
      <c r="A347" s="31"/>
      <c r="B347" s="32"/>
    </row>
    <row r="348" spans="1:3" s="33" customFormat="1" x14ac:dyDescent="0.25">
      <c r="A348" s="34"/>
      <c r="B348" s="32"/>
      <c r="C348" s="6" t="s">
        <v>250</v>
      </c>
    </row>
    <row r="349" spans="1:3" s="33" customFormat="1" x14ac:dyDescent="0.25">
      <c r="A349" s="34"/>
      <c r="B349" s="32"/>
      <c r="C349" s="6"/>
    </row>
    <row r="350" spans="1:3" x14ac:dyDescent="0.25">
      <c r="A350" s="5"/>
      <c r="C350" t="s">
        <v>245</v>
      </c>
    </row>
    <row r="351" spans="1:3" x14ac:dyDescent="0.25">
      <c r="A351" s="5"/>
    </row>
    <row r="352" spans="1:3" x14ac:dyDescent="0.25">
      <c r="A352" s="5" t="s">
        <v>17</v>
      </c>
      <c r="B352" s="27" t="s">
        <v>251</v>
      </c>
      <c r="C352" t="str">
        <f>B352</f>
        <v>In estrogen metabolic pathways, the COMT enzyme is related to detoxification. The TT genotype is [2.39X](https://www.ncbi.nlm.nih.gov/pubmed/18324659?dopt=Abstract) more common in endometrial cancer patients as compared to the general population.  The impaired detoxification pathway may increase the risk for [endometrial](https://www.ncbi.nlm.nih.gov/pubmed/18324659?dopt=Abstract) and [breast cancer](https://www.ncbi.nlm.nih.gov/pubmed/18194538?dopt=Abstract).</v>
      </c>
    </row>
    <row r="353" spans="1:3" x14ac:dyDescent="0.25">
      <c r="A353" s="5"/>
    </row>
    <row r="354" spans="1:3" x14ac:dyDescent="0.25">
      <c r="A354" s="5"/>
      <c r="C354" t="s">
        <v>60</v>
      </c>
    </row>
    <row r="355" spans="1:3" x14ac:dyDescent="0.25">
      <c r="A355" s="5"/>
    </row>
    <row r="356" spans="1:3" x14ac:dyDescent="0.25">
      <c r="A356" s="5"/>
      <c r="B356" s="27" t="s">
        <v>252</v>
      </c>
      <c r="C356" t="str">
        <f>B356</f>
        <v>* Regularly check for endometrial and breast cancer.
* Consult with your doctor to reduce elevated estrogen levels
* [Maintain a healthy weight, get adequate sleep, limit alcohol, avoid radiation](https://www.cdc.gov/cancer/breast/basic_info/prevention.htm), and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57" spans="1:3" s="33" customFormat="1" x14ac:dyDescent="0.25">
      <c r="A357" s="31"/>
      <c r="B357" s="32"/>
    </row>
    <row r="358" spans="1:3" s="33" customFormat="1" x14ac:dyDescent="0.25">
      <c r="A358" s="34"/>
      <c r="B358" s="32"/>
      <c r="C358" s="6" t="s">
        <v>191</v>
      </c>
    </row>
    <row r="359" spans="1:3" s="33" customFormat="1" x14ac:dyDescent="0.25">
      <c r="A359" s="34"/>
      <c r="B359" s="32"/>
      <c r="C359" s="6"/>
    </row>
    <row r="360" spans="1:3" x14ac:dyDescent="0.25">
      <c r="A360" s="5"/>
      <c r="C360" t="s">
        <v>181</v>
      </c>
    </row>
    <row r="361" spans="1:3" x14ac:dyDescent="0.25">
      <c r="A361" s="5"/>
    </row>
    <row r="362" spans="1:3" x14ac:dyDescent="0.25">
      <c r="A362" s="5" t="s">
        <v>17</v>
      </c>
      <c r="B362" s="27" t="s">
        <v>189</v>
      </c>
      <c r="C362" t="str">
        <f>B362</f>
        <v>The homozygous GG variant has greatly decreased gene function, causing greatly [increased sensitivity to cold](https://www.ncbi.nlm.nih.gov/pubmed/21542321?dopt=Abstract) and greatly increased [inflammation](https://www.ncbi.nlm.nih.gov/pubmed/26660531).  This may cause increased [asthmatic attacks](https://www.ncbi.nlm.nih.gov/pubmed/26272603) in cold weather and decreased lung function.</v>
      </c>
    </row>
    <row r="363" spans="1:3" x14ac:dyDescent="0.25">
      <c r="A363" s="5"/>
    </row>
    <row r="364" spans="1:3" x14ac:dyDescent="0.25">
      <c r="A364" s="5"/>
      <c r="C364" t="s">
        <v>60</v>
      </c>
    </row>
    <row r="365" spans="1:3" x14ac:dyDescent="0.25">
      <c r="A365" s="5"/>
    </row>
    <row r="366" spans="1:3" x14ac:dyDescent="0.25">
      <c r="A366" s="5"/>
      <c r="B366" s="27" t="s">
        <v>190</v>
      </c>
      <c r="C366" t="str">
        <f>B366</f>
        <v>Avoid cold air [below 25˚ C](http://www.uniprot.org/uniprot/Q7Z2W7). The carboxamide [WS-12](https://www.ncbi.nlm.nih.gov/pubmed/18930858)(a menthol derivative with much higher efficacy and potency) or [icilin](https://www.ncbi.nlm.nih.gov/pubmed/17517434) may protect against increased cold perception by upregulating the TRPM8 gene,
reducing bronchial shock.  Other medications include [menthol and eucalyptol](https://www.ncbi.nlm.nih.gov/pubmed/14757700). Users should avoid alcohol and smoking.</v>
      </c>
    </row>
    <row r="367" spans="1:3" s="33" customFormat="1" x14ac:dyDescent="0.25">
      <c r="A367" s="31"/>
      <c r="B367" s="32"/>
    </row>
    <row r="368" spans="1:3" s="33" customFormat="1" x14ac:dyDescent="0.25">
      <c r="A368" s="34"/>
      <c r="B368" s="32"/>
      <c r="C368" s="6" t="s">
        <v>194</v>
      </c>
    </row>
    <row r="369" spans="1:3" s="33" customFormat="1" x14ac:dyDescent="0.25">
      <c r="A369" s="34"/>
      <c r="B369" s="32"/>
      <c r="C369" s="6"/>
    </row>
    <row r="370" spans="1:3" x14ac:dyDescent="0.25">
      <c r="A370" s="5"/>
      <c r="C370" t="s">
        <v>175</v>
      </c>
    </row>
    <row r="371" spans="1:3" x14ac:dyDescent="0.25">
      <c r="A371" s="5"/>
    </row>
    <row r="372" spans="1:3" x14ac:dyDescent="0.25">
      <c r="A372" s="5" t="s">
        <v>17</v>
      </c>
      <c r="B372" s="27" t="s">
        <v>193</v>
      </c>
      <c r="C372" t="str">
        <f>B372</f>
        <v>TRPM8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C-990T (C;C) variant is protective, with a [0.7X lower risk](https://www.nature.com/articles/ng.856) for migraines, and the C-990T (C;T) variant is protective, with a [0.85X lower risk](https://www.nature.com/articles/ng.856) for migraines.</v>
      </c>
    </row>
    <row r="373" spans="1:3" x14ac:dyDescent="0.25">
      <c r="A373" s="5"/>
    </row>
    <row r="374" spans="1:3" x14ac:dyDescent="0.25">
      <c r="A374" s="5"/>
      <c r="C374" t="s">
        <v>60</v>
      </c>
    </row>
    <row r="375" spans="1:3" x14ac:dyDescent="0.25">
      <c r="A375" s="5"/>
    </row>
    <row r="376" spans="1:3" x14ac:dyDescent="0.25">
      <c r="A376" s="5"/>
      <c r="B376" s="27" t="s">
        <v>176</v>
      </c>
      <c r="C376" t="str">
        <f>B376</f>
        <v>No therapies are medically indicated at the moment.</v>
      </c>
    </row>
    <row r="377" spans="1:3" s="33" customFormat="1" x14ac:dyDescent="0.25">
      <c r="A377" s="31"/>
      <c r="B377" s="32"/>
    </row>
    <row r="378" spans="1:3" s="33" customFormat="1" x14ac:dyDescent="0.25">
      <c r="A378" s="34"/>
      <c r="B378" s="32"/>
      <c r="C378" s="6" t="s">
        <v>195</v>
      </c>
    </row>
    <row r="379" spans="1:3" s="33" customFormat="1" x14ac:dyDescent="0.25">
      <c r="A379" s="34"/>
      <c r="B379" s="32"/>
      <c r="C379" s="6"/>
    </row>
    <row r="380" spans="1:3" x14ac:dyDescent="0.25">
      <c r="A380" s="5"/>
      <c r="C380" t="s">
        <v>192</v>
      </c>
    </row>
    <row r="381" spans="1:3" x14ac:dyDescent="0.25">
      <c r="A381" s="5"/>
    </row>
    <row r="382" spans="1:3" x14ac:dyDescent="0.25">
      <c r="A382" s="5" t="s">
        <v>17</v>
      </c>
      <c r="B382" s="27" t="s">
        <v>196</v>
      </c>
      <c r="C382" t="str">
        <f>B382</f>
        <v>TRPM8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variant increases the risk for migraines as compared to CC or CT.</v>
      </c>
    </row>
    <row r="383" spans="1:3" x14ac:dyDescent="0.25">
      <c r="A383" s="5"/>
    </row>
    <row r="384" spans="1:3" x14ac:dyDescent="0.25">
      <c r="A384" s="5"/>
      <c r="C384" t="s">
        <v>60</v>
      </c>
    </row>
    <row r="385" spans="1:3" x14ac:dyDescent="0.25">
      <c r="A385" s="5"/>
    </row>
    <row r="386" spans="1:3" x14ac:dyDescent="0.25">
      <c r="A386" s="5"/>
      <c r="B386" s="27" t="s">
        <v>197</v>
      </c>
      <c r="C386" t="str">
        <f>B386</f>
        <v>Many compounds may decrease pain due to TRMP8 variants.
- [WS-12](https://www.ncbi.nlm.nih.gov/pubmed/18930858)(a menthol derivative) has much higher potency and is twice as efficient as menthol as therapy for chronic neuropathic pain
- Cannabinoid receptors [CB1 and CB2](https://www.ncbi.nlm.nih.gov/pubmed/18511441) are associated with pain modulation, but smoking should be avoided to reduce COPD and lung cancer risk.
- [Nerve growth factor](https://www.ncbi.nlm.nih.gov/pubmed/18511441) administered topically decreases thermal and mechanical pain
Other therapies may include [antibodies, siRNA, gene therapy](https://www.ncbi.nlm.nih.gov/pubmed/18511441), and avoiding air [below 25˚ C](http://www.uniprot.org/uniprot/Q7Z2W7).</v>
      </c>
    </row>
    <row r="388" spans="1:3" s="33" customFormat="1" x14ac:dyDescent="0.25">
      <c r="A388" s="31"/>
      <c r="B388" s="32"/>
    </row>
    <row r="389" spans="1:3" s="33" customFormat="1" x14ac:dyDescent="0.25">
      <c r="A389" s="34"/>
      <c r="B389" s="32"/>
      <c r="C389" s="6" t="s">
        <v>199</v>
      </c>
    </row>
    <row r="390" spans="1:3" s="33" customFormat="1" x14ac:dyDescent="0.25">
      <c r="A390" s="34"/>
      <c r="B390" s="32"/>
      <c r="C390" s="6"/>
    </row>
    <row r="391" spans="1:3" x14ac:dyDescent="0.25">
      <c r="A391" s="5"/>
      <c r="C391" t="s">
        <v>175</v>
      </c>
    </row>
    <row r="392" spans="1:3" x14ac:dyDescent="0.25">
      <c r="A392" s="5"/>
    </row>
    <row r="393" spans="1:3" x14ac:dyDescent="0.25">
      <c r="A393" s="5" t="s">
        <v>17</v>
      </c>
      <c r="B393" s="27" t="str">
        <f>CONCATENATE("The ",B11," ",B7,"s are fully functional with no increased risk of CFS.")</f>
        <v>The COMT enzymes are fully functional with no increased risk of CFS.</v>
      </c>
      <c r="C393" t="str">
        <f>B393</f>
        <v>The COMT enzymes are fully functional with no increased risk of CFS.</v>
      </c>
    </row>
    <row r="394" spans="1:3" x14ac:dyDescent="0.25">
      <c r="A394" s="5"/>
    </row>
    <row r="395" spans="1:3" x14ac:dyDescent="0.25">
      <c r="A395" s="5"/>
      <c r="C395" t="s">
        <v>60</v>
      </c>
    </row>
    <row r="396" spans="1:3" x14ac:dyDescent="0.25">
      <c r="A396" s="5"/>
    </row>
    <row r="397" spans="1:3" x14ac:dyDescent="0.25">
      <c r="A397" s="5"/>
      <c r="B397" s="27" t="s">
        <v>176</v>
      </c>
      <c r="C397" t="str">
        <f>B397</f>
        <v>No therapies are medically indicated at the moment.</v>
      </c>
    </row>
    <row r="398" spans="1:3" s="33" customFormat="1" x14ac:dyDescent="0.25">
      <c r="A398" s="31"/>
      <c r="B398" s="32"/>
    </row>
    <row r="399" spans="1:3" s="33" customFormat="1" x14ac:dyDescent="0.25">
      <c r="A399" s="34"/>
      <c r="B399" s="32"/>
      <c r="C399" s="6" t="s">
        <v>200</v>
      </c>
    </row>
    <row r="400" spans="1:3" s="33" customFormat="1" x14ac:dyDescent="0.25">
      <c r="A400" s="34"/>
      <c r="B400" s="32"/>
      <c r="C400" s="6"/>
    </row>
    <row r="401" spans="1:3" x14ac:dyDescent="0.25">
      <c r="A401" s="5"/>
      <c r="C401" t="s">
        <v>181</v>
      </c>
    </row>
    <row r="402" spans="1:3" x14ac:dyDescent="0.25">
      <c r="A402" s="5"/>
    </row>
    <row r="403" spans="1:3" x14ac:dyDescent="0.25">
      <c r="A403" s="5" t="s">
        <v>17</v>
      </c>
      <c r="B403" s="27" t="s">
        <v>201</v>
      </c>
      <c r="C403" t="str">
        <f>B403</f>
        <v>The A233974736G A:G heterozygous variant has an increased risk of CFS, with an [odds ratio of 0.37](https://www.ncbi.nlm.nih.gov/pubmed/27835969).</v>
      </c>
    </row>
    <row r="404" spans="1:3" x14ac:dyDescent="0.25">
      <c r="A404" s="5"/>
    </row>
    <row r="405" spans="1:3" x14ac:dyDescent="0.25">
      <c r="A405" s="5"/>
      <c r="C405" t="s">
        <v>60</v>
      </c>
    </row>
    <row r="406" spans="1:3" x14ac:dyDescent="0.25">
      <c r="A406" s="5"/>
    </row>
    <row r="407" spans="1:3" x14ac:dyDescent="0.25">
      <c r="A407" s="5"/>
      <c r="B407" s="27" t="s">
        <v>202</v>
      </c>
      <c r="C407" t="str">
        <f>B407</f>
        <v xml:space="preserve">Some general therapies are associated with TPRM8 variants.  Avoid cold air [below 25˚ C](http://www.uniprot.org/uniprot/Q7Z2W7). The carboxamide [WS-12](https://www.ncbi.nlm.nih.gov/pubmed/18930858)(a menthol derivative with much higher efficacy and potency) or [icilin](https://www.ncbi.nlm.nih.gov/pubmed/17517434) may protect against increased cold perception by upregulating the TRPM8 gene.  Other medications include [menthol and eucalyptol](https://www.ncbi.nlm.nih.gov/pubmed/14757700). </v>
      </c>
    </row>
    <row r="408" spans="1:3" s="33" customFormat="1" x14ac:dyDescent="0.25">
      <c r="B408" s="32"/>
    </row>
    <row r="410" spans="1:3" ht="60" x14ac:dyDescent="0.25">
      <c r="A410" t="s">
        <v>65</v>
      </c>
      <c r="B410" s="7" t="s">
        <v>253</v>
      </c>
      <c r="C410" t="str">
        <f>CONCATENATE("&lt;symptoms ",B410," /&gt;")</f>
        <v>&lt;symptoms pain, muscle fatigue, POTS, stress, problems with thinking or memory, brain fog post exertional malaise, sleep disorder, depression, anxiety /&gt;</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9D98E-91B2-4D4C-AE55-15953AD88817}">
  <dimension ref="A1:I23"/>
  <sheetViews>
    <sheetView workbookViewId="0">
      <selection activeCell="D5" sqref="D5"/>
    </sheetView>
  </sheetViews>
  <sheetFormatPr defaultRowHeight="15" x14ac:dyDescent="0.25"/>
  <cols>
    <col min="3" max="3" width="15.28515625" customWidth="1"/>
    <col min="5" max="5" width="23.140625" customWidth="1"/>
  </cols>
  <sheetData>
    <row r="1" spans="1:9" ht="25.5" x14ac:dyDescent="0.25">
      <c r="A1" s="21">
        <v>12</v>
      </c>
      <c r="B1" s="22" t="s">
        <v>106</v>
      </c>
      <c r="C1" s="23" t="s">
        <v>105</v>
      </c>
      <c r="D1" s="25" t="s">
        <v>80</v>
      </c>
      <c r="E1" s="22"/>
      <c r="F1" s="22"/>
      <c r="G1" s="22"/>
      <c r="H1" s="22"/>
      <c r="I1" s="22"/>
    </row>
    <row r="2" spans="1:9" ht="25.5" x14ac:dyDescent="0.25">
      <c r="A2" s="21">
        <v>14</v>
      </c>
      <c r="B2" s="22" t="s">
        <v>114</v>
      </c>
      <c r="C2" s="23" t="s">
        <v>105</v>
      </c>
      <c r="D2" s="25" t="s">
        <v>85</v>
      </c>
      <c r="E2" s="22"/>
      <c r="F2" s="22"/>
      <c r="G2" s="22"/>
      <c r="H2" s="22"/>
      <c r="I2" s="22"/>
    </row>
    <row r="3" spans="1:9" ht="25.5" x14ac:dyDescent="0.25">
      <c r="A3" s="21">
        <v>20</v>
      </c>
      <c r="B3" s="22" t="s">
        <v>123</v>
      </c>
      <c r="C3" s="23" t="s">
        <v>105</v>
      </c>
      <c r="D3" s="25" t="s">
        <v>88</v>
      </c>
      <c r="E3" s="22"/>
      <c r="F3" s="22"/>
      <c r="G3" s="22"/>
      <c r="H3" s="22"/>
      <c r="I3" s="22"/>
    </row>
    <row r="4" spans="1:9" x14ac:dyDescent="0.25">
      <c r="A4" s="21">
        <v>9</v>
      </c>
      <c r="B4" s="22" t="s">
        <v>104</v>
      </c>
      <c r="C4" s="23" t="s">
        <v>105</v>
      </c>
      <c r="D4" s="25" t="s">
        <v>80</v>
      </c>
      <c r="E4" s="22"/>
      <c r="F4" s="22"/>
      <c r="G4" s="22"/>
      <c r="H4" s="22"/>
      <c r="I4" s="22"/>
    </row>
    <row r="5" spans="1:9" x14ac:dyDescent="0.25">
      <c r="A5" s="21">
        <v>21</v>
      </c>
      <c r="B5" s="22" t="s">
        <v>124</v>
      </c>
      <c r="C5" s="23" t="s">
        <v>125</v>
      </c>
      <c r="D5" s="25" t="s">
        <v>86</v>
      </c>
      <c r="E5" s="22"/>
      <c r="F5" s="22"/>
      <c r="G5" s="22"/>
      <c r="H5" s="22"/>
      <c r="I5" s="22"/>
    </row>
    <row r="6" spans="1:9" x14ac:dyDescent="0.25">
      <c r="A6" s="21">
        <v>3</v>
      </c>
      <c r="B6" s="22" t="s">
        <v>91</v>
      </c>
      <c r="C6" s="23" t="s">
        <v>92</v>
      </c>
      <c r="D6" s="25" t="s">
        <v>88</v>
      </c>
      <c r="E6" s="22"/>
      <c r="F6" s="22"/>
      <c r="G6" s="22"/>
      <c r="H6" s="22"/>
      <c r="I6" s="22"/>
    </row>
    <row r="7" spans="1:9" ht="25.5" x14ac:dyDescent="0.25">
      <c r="A7" s="21">
        <v>2</v>
      </c>
      <c r="B7" s="22" t="s">
        <v>89</v>
      </c>
      <c r="C7" s="23" t="s">
        <v>90</v>
      </c>
      <c r="D7" s="25" t="s">
        <v>80</v>
      </c>
      <c r="E7" s="22"/>
      <c r="F7" s="22"/>
      <c r="G7" s="22"/>
      <c r="H7" s="22"/>
      <c r="I7" s="22"/>
    </row>
    <row r="8" spans="1:9" x14ac:dyDescent="0.25">
      <c r="A8" s="21">
        <v>5</v>
      </c>
      <c r="B8" s="22" t="s">
        <v>96</v>
      </c>
      <c r="C8" s="23" t="s">
        <v>97</v>
      </c>
      <c r="D8" s="25" t="s">
        <v>127</v>
      </c>
      <c r="E8" s="22"/>
      <c r="F8" s="22"/>
      <c r="G8" s="22"/>
      <c r="H8" s="22"/>
      <c r="I8" s="22"/>
    </row>
    <row r="9" spans="1:9" ht="25.5" x14ac:dyDescent="0.25">
      <c r="A9" s="21">
        <v>6</v>
      </c>
      <c r="B9" s="22" t="s">
        <v>98</v>
      </c>
      <c r="C9" s="23" t="s">
        <v>99</v>
      </c>
      <c r="D9" s="25" t="s">
        <v>128</v>
      </c>
      <c r="E9" s="22"/>
      <c r="F9" s="22"/>
      <c r="G9" s="22"/>
      <c r="H9" s="22"/>
      <c r="I9" s="22"/>
    </row>
    <row r="10" spans="1:9" x14ac:dyDescent="0.25">
      <c r="A10" s="21">
        <v>18</v>
      </c>
      <c r="B10" s="22" t="s">
        <v>121</v>
      </c>
      <c r="C10" s="23" t="s">
        <v>122</v>
      </c>
      <c r="D10" s="25" t="s">
        <v>130</v>
      </c>
      <c r="E10" s="22"/>
      <c r="F10" s="22"/>
      <c r="G10" s="22"/>
      <c r="H10" s="22"/>
      <c r="I10" s="22"/>
    </row>
    <row r="11" spans="1:9" x14ac:dyDescent="0.25">
      <c r="A11" s="21">
        <v>3</v>
      </c>
      <c r="B11" s="22" t="s">
        <v>93</v>
      </c>
      <c r="C11" s="23" t="s">
        <v>94</v>
      </c>
      <c r="D11" s="25" t="s">
        <v>95</v>
      </c>
      <c r="E11" s="22"/>
      <c r="F11" s="22"/>
      <c r="G11" s="22"/>
      <c r="H11" s="22"/>
      <c r="I11" s="22"/>
    </row>
    <row r="12" spans="1:9" x14ac:dyDescent="0.25">
      <c r="A12" s="21">
        <v>14</v>
      </c>
      <c r="B12" s="22" t="s">
        <v>115</v>
      </c>
      <c r="C12" s="23" t="s">
        <v>116</v>
      </c>
      <c r="D12" s="25" t="s">
        <v>131</v>
      </c>
      <c r="E12" s="22"/>
      <c r="F12" s="22"/>
      <c r="G12" s="22"/>
      <c r="H12" s="22"/>
      <c r="I12" s="22"/>
    </row>
    <row r="13" spans="1:9" x14ac:dyDescent="0.25">
      <c r="A13" s="21">
        <v>1</v>
      </c>
      <c r="B13" s="22" t="s">
        <v>82</v>
      </c>
      <c r="C13" s="23" t="s">
        <v>36</v>
      </c>
      <c r="D13" s="25" t="s">
        <v>80</v>
      </c>
      <c r="E13" s="22"/>
      <c r="F13" s="22"/>
      <c r="G13" s="22"/>
      <c r="H13" s="22"/>
      <c r="I13" s="22"/>
    </row>
    <row r="14" spans="1:9" x14ac:dyDescent="0.25">
      <c r="A14" s="21">
        <v>2</v>
      </c>
      <c r="B14" s="22" t="s">
        <v>87</v>
      </c>
      <c r="C14" s="23" t="s">
        <v>133</v>
      </c>
      <c r="D14" s="25" t="s">
        <v>126</v>
      </c>
      <c r="E14" s="24" t="s">
        <v>132</v>
      </c>
      <c r="F14" s="24" t="s">
        <v>134</v>
      </c>
      <c r="G14" s="22"/>
      <c r="H14" s="22"/>
      <c r="I14" s="22"/>
    </row>
    <row r="15" spans="1:9" x14ac:dyDescent="0.25">
      <c r="A15" s="21">
        <v>2</v>
      </c>
      <c r="B15" s="22" t="s">
        <v>83</v>
      </c>
      <c r="C15" s="23" t="s">
        <v>84</v>
      </c>
      <c r="D15" s="25" t="s">
        <v>86</v>
      </c>
      <c r="E15" s="22"/>
      <c r="F15" s="22"/>
      <c r="G15" s="22"/>
      <c r="H15" s="22"/>
      <c r="I15" s="22"/>
    </row>
    <row r="16" spans="1:9" x14ac:dyDescent="0.25">
      <c r="A16" s="21">
        <v>8</v>
      </c>
      <c r="B16" s="22" t="s">
        <v>100</v>
      </c>
      <c r="C16" s="23" t="s">
        <v>101</v>
      </c>
      <c r="D16" s="25" t="s">
        <v>88</v>
      </c>
      <c r="E16" s="22"/>
      <c r="F16" s="22"/>
      <c r="G16" s="22"/>
      <c r="H16" s="22"/>
      <c r="I16" s="22"/>
    </row>
    <row r="17" spans="1:9" ht="25.5" x14ac:dyDescent="0.25">
      <c r="A17" s="21">
        <v>9</v>
      </c>
      <c r="B17" s="22" t="s">
        <v>102</v>
      </c>
      <c r="C17" s="23" t="s">
        <v>103</v>
      </c>
      <c r="D17" s="25" t="s">
        <v>80</v>
      </c>
      <c r="E17" s="22"/>
      <c r="F17" s="22"/>
      <c r="G17" s="22"/>
      <c r="H17" s="22"/>
      <c r="I17" s="22"/>
    </row>
    <row r="18" spans="1:9" x14ac:dyDescent="0.25">
      <c r="A18" s="21">
        <v>15</v>
      </c>
      <c r="B18" s="22" t="s">
        <v>117</v>
      </c>
      <c r="C18" s="23" t="s">
        <v>118</v>
      </c>
      <c r="D18" s="25" t="s">
        <v>128</v>
      </c>
      <c r="E18" s="22"/>
      <c r="F18" s="22"/>
      <c r="G18" s="22"/>
      <c r="H18" s="22"/>
      <c r="I18" s="22"/>
    </row>
    <row r="19" spans="1:9" x14ac:dyDescent="0.25">
      <c r="A19" s="21">
        <v>16</v>
      </c>
      <c r="B19" s="22" t="s">
        <v>119</v>
      </c>
      <c r="C19" s="23" t="s">
        <v>120</v>
      </c>
      <c r="D19" s="25" t="s">
        <v>128</v>
      </c>
      <c r="E19" s="22"/>
      <c r="F19" s="22"/>
      <c r="G19" s="22"/>
      <c r="H19" s="22"/>
      <c r="I19" s="22"/>
    </row>
    <row r="20" spans="1:9" ht="25.5" x14ac:dyDescent="0.25">
      <c r="A20" s="21">
        <v>14</v>
      </c>
      <c r="B20" s="22" t="s">
        <v>111</v>
      </c>
      <c r="C20" s="23" t="s">
        <v>110</v>
      </c>
      <c r="D20" s="25" t="s">
        <v>88</v>
      </c>
      <c r="E20" s="22"/>
      <c r="F20" s="22"/>
      <c r="G20" s="22"/>
      <c r="H20" s="22"/>
      <c r="I20" s="22"/>
    </row>
    <row r="21" spans="1:9" ht="25.5" x14ac:dyDescent="0.25">
      <c r="A21" s="21">
        <v>14</v>
      </c>
      <c r="B21" s="22" t="s">
        <v>109</v>
      </c>
      <c r="C21" s="23" t="s">
        <v>110</v>
      </c>
      <c r="D21" s="25" t="s">
        <v>130</v>
      </c>
      <c r="E21" s="22"/>
      <c r="F21" s="22"/>
      <c r="G21" s="22"/>
      <c r="H21" s="22"/>
      <c r="I21" s="22"/>
    </row>
    <row r="22" spans="1:9" ht="25.5" x14ac:dyDescent="0.25">
      <c r="A22" s="21">
        <v>14</v>
      </c>
      <c r="B22" s="22" t="s">
        <v>112</v>
      </c>
      <c r="C22" s="23" t="s">
        <v>113</v>
      </c>
      <c r="D22" s="25" t="s">
        <v>80</v>
      </c>
      <c r="E22" s="22"/>
      <c r="F22" s="22"/>
      <c r="G22" s="22"/>
      <c r="H22" s="22"/>
      <c r="I22" s="22"/>
    </row>
    <row r="23" spans="1:9" x14ac:dyDescent="0.25">
      <c r="A23" s="21">
        <v>13</v>
      </c>
      <c r="B23" s="22" t="s">
        <v>107</v>
      </c>
      <c r="C23" s="23" t="s">
        <v>108</v>
      </c>
      <c r="D23" s="25" t="s">
        <v>129</v>
      </c>
      <c r="E23" s="22"/>
      <c r="F23" s="22"/>
      <c r="G23" s="22"/>
      <c r="H23" s="22"/>
      <c r="I23" s="22"/>
    </row>
  </sheetData>
  <sortState ref="A1:J62">
    <sortCondition ref="C1:C62"/>
    <sortCondition ref="B1:B6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grik3</vt:lpstr>
      <vt:lpstr>tprm8</vt:lpstr>
      <vt:lpstr>COMT</vt:lpstr>
      <vt:lpstr>CHRNE</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dc:creator>
  <cp:lastModifiedBy>Elizabeth</cp:lastModifiedBy>
  <dcterms:created xsi:type="dcterms:W3CDTF">2018-03-20T02:38:18Z</dcterms:created>
  <dcterms:modified xsi:type="dcterms:W3CDTF">2018-04-12T23:31:55Z</dcterms:modified>
</cp:coreProperties>
</file>