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91E5B86D-2081-46B3-ABFE-49BE38EB0191}" xr6:coauthVersionLast="36" xr6:coauthVersionMax="36" xr10:uidLastSave="{00000000-0000-0000-0000-000000000000}"/>
  <bookViews>
    <workbookView xWindow="0" yWindow="0" windowWidth="12045" windowHeight="6315" firstSheet="11" activeTab="11" xr2:uid="{F242D327-181C-4A2D-8161-3E7E0C2ECB73}"/>
  </bookViews>
  <sheets>
    <sheet name="HTR2A0" sheetId="7" r:id="rId1"/>
    <sheet name="HSD11B10" sheetId="3" r:id="rId2"/>
    <sheet name="POMC0" sheetId="5" r:id="rId3"/>
    <sheet name="CHRNA20" sheetId="6" r:id="rId4"/>
    <sheet name="NOS30" sheetId="10" r:id="rId5"/>
    <sheet name="TRPC40" sheetId="9" r:id="rId6"/>
    <sheet name="IFNG0" sheetId="15" r:id="rId7"/>
    <sheet name="TRPC20" sheetId="12" r:id="rId8"/>
    <sheet name="NPAS20" sheetId="2" r:id="rId9"/>
    <sheet name="GRIK20" sheetId="11" r:id="rId10"/>
    <sheet name="DRD20" sheetId="4" r:id="rId11"/>
    <sheet name="DRD2" sheetId="28" r:id="rId12"/>
    <sheet name="NR3C1" sheetId="1" r:id="rId13"/>
    <sheet name="HTR2A" sheetId="27" r:id="rId14"/>
    <sheet name="HSD11B1" sheetId="26" r:id="rId15"/>
    <sheet name="POMC" sheetId="25" r:id="rId16"/>
    <sheet name="CHRNA2" sheetId="24" r:id="rId17"/>
    <sheet name="NOS3" sheetId="22" r:id="rId18"/>
    <sheet name="TRPC4" sheetId="21" r:id="rId19"/>
    <sheet name="TPH2" sheetId="14" r:id="rId20"/>
    <sheet name="IL12B" sheetId="8" r:id="rId21"/>
    <sheet name="CRHR1" sheetId="16" r:id="rId22"/>
    <sheet name="TRPC2" sheetId="19" r:id="rId23"/>
    <sheet name="IFNG" sheetId="20" r:id="rId24"/>
    <sheet name="Grik2" sheetId="18" r:id="rId25"/>
    <sheet name="NPAS2" sheetId="17" r:id="rId2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 i="28" l="1"/>
  <c r="C8" i="28" s="1"/>
  <c r="C10" i="1"/>
  <c r="C8" i="1" s="1"/>
  <c r="C10" i="27"/>
  <c r="C8" i="27" s="1"/>
  <c r="C10" i="26"/>
  <c r="C8" i="26" s="1"/>
  <c r="C10" i="25"/>
  <c r="C8" i="25" s="1"/>
  <c r="C10" i="24"/>
  <c r="C8" i="24" s="1"/>
  <c r="C10" i="22"/>
  <c r="C8" i="22" s="1"/>
  <c r="C10" i="21"/>
  <c r="C8" i="21" s="1"/>
  <c r="C10" i="14"/>
  <c r="C8" i="14" s="1"/>
  <c r="C10" i="8"/>
  <c r="C8" i="8" s="1"/>
  <c r="C10" i="16"/>
  <c r="C8" i="16" s="1"/>
  <c r="C10" i="19"/>
  <c r="C8" i="19" s="1"/>
  <c r="C10" i="20"/>
  <c r="C8" i="20" s="1"/>
  <c r="C10" i="18"/>
  <c r="C8" i="18" s="1"/>
  <c r="C10" i="17"/>
  <c r="C8" i="17" s="1"/>
  <c r="C23" i="17"/>
  <c r="C23" i="18"/>
  <c r="C29" i="20"/>
  <c r="C23" i="20"/>
  <c r="C29" i="19"/>
  <c r="C23" i="19"/>
  <c r="C29" i="16"/>
  <c r="C23" i="16"/>
  <c r="C35" i="14"/>
  <c r="C29" i="14"/>
  <c r="C23" i="14"/>
  <c r="C29" i="21"/>
  <c r="C23" i="21"/>
  <c r="C47" i="22"/>
  <c r="C35" i="22"/>
  <c r="C23" i="22"/>
  <c r="C47" i="24"/>
  <c r="C41" i="24"/>
  <c r="C47" i="25"/>
  <c r="C41" i="25"/>
  <c r="C35" i="25"/>
  <c r="C29" i="25"/>
  <c r="C23" i="25"/>
  <c r="C47" i="26"/>
  <c r="C41" i="26"/>
  <c r="C35" i="26"/>
  <c r="C29" i="26"/>
  <c r="C23" i="26"/>
  <c r="C65" i="27"/>
  <c r="C59" i="27"/>
  <c r="C53" i="27"/>
  <c r="C47" i="27"/>
  <c r="C41" i="27"/>
  <c r="C35" i="27"/>
  <c r="C29" i="27"/>
  <c r="C23" i="27"/>
  <c r="C71" i="1"/>
  <c r="C101" i="1"/>
  <c r="C95" i="1"/>
  <c r="C89" i="1"/>
  <c r="C77" i="1"/>
  <c r="C65" i="1"/>
  <c r="C53" i="1"/>
  <c r="C47" i="1"/>
  <c r="C41" i="1"/>
  <c r="C35" i="1"/>
  <c r="C29" i="1"/>
  <c r="C23" i="1"/>
  <c r="C67" i="28"/>
  <c r="C63" i="28"/>
  <c r="C62" i="28"/>
  <c r="C61" i="28"/>
  <c r="C59" i="28"/>
  <c r="C57" i="28"/>
  <c r="C56" i="28"/>
  <c r="C55" i="28"/>
  <c r="C51" i="28"/>
  <c r="C50" i="28"/>
  <c r="C49" i="28"/>
  <c r="C47" i="28"/>
  <c r="C45" i="28"/>
  <c r="C44" i="28"/>
  <c r="C43" i="28"/>
  <c r="C41" i="28"/>
  <c r="C39" i="28"/>
  <c r="C38" i="28"/>
  <c r="C37" i="28"/>
  <c r="C35" i="28"/>
  <c r="C33" i="28"/>
  <c r="C32" i="28"/>
  <c r="C31" i="28"/>
  <c r="C29" i="28"/>
  <c r="C27" i="28"/>
  <c r="C26" i="28"/>
  <c r="C25" i="28"/>
  <c r="C23" i="28"/>
  <c r="C21" i="28"/>
  <c r="C20" i="28"/>
  <c r="C38" i="4"/>
  <c r="C56" i="4"/>
  <c r="C44" i="4"/>
  <c r="C32" i="4"/>
  <c r="C26" i="4"/>
  <c r="C20" i="4"/>
  <c r="C18" i="28"/>
  <c r="C18" i="1"/>
  <c r="C18" i="27"/>
  <c r="C18" i="26"/>
  <c r="C18" i="25"/>
  <c r="C18" i="24"/>
  <c r="C18" i="22"/>
  <c r="C18" i="21"/>
  <c r="C18" i="14"/>
  <c r="C18" i="8"/>
  <c r="C18" i="16"/>
  <c r="C18" i="19"/>
  <c r="C18" i="20"/>
  <c r="C18" i="18"/>
  <c r="C18" i="17"/>
  <c r="I17" i="16" l="1"/>
  <c r="I23" i="16"/>
  <c r="H20" i="17"/>
  <c r="B42" i="17" s="1"/>
  <c r="C46" i="17" s="1"/>
  <c r="H23" i="17"/>
  <c r="I2" i="17"/>
  <c r="I1" i="17"/>
  <c r="K3" i="17"/>
  <c r="K2" i="17"/>
  <c r="J1" i="17"/>
  <c r="K1" i="17"/>
  <c r="L1" i="17" s="1"/>
  <c r="O23" i="28"/>
  <c r="B375" i="28" s="1"/>
  <c r="C379" i="28" s="1"/>
  <c r="N23" i="28"/>
  <c r="M23" i="28"/>
  <c r="L23" i="28"/>
  <c r="B258" i="28" s="1"/>
  <c r="C262" i="28" s="1"/>
  <c r="K23" i="28"/>
  <c r="B215" i="28" s="1"/>
  <c r="C219" i="28" s="1"/>
  <c r="J23" i="28"/>
  <c r="I23" i="28"/>
  <c r="H23" i="28"/>
  <c r="O20" i="28"/>
  <c r="B361" i="28" s="1"/>
  <c r="C365" i="28" s="1"/>
  <c r="N20" i="28"/>
  <c r="M20" i="28"/>
  <c r="B283" i="28" s="1"/>
  <c r="C287" i="28" s="1"/>
  <c r="L20" i="28"/>
  <c r="B244" i="28" s="1"/>
  <c r="C248" i="28" s="1"/>
  <c r="K20" i="28"/>
  <c r="B201" i="28" s="1"/>
  <c r="C205" i="28" s="1"/>
  <c r="J20" i="28"/>
  <c r="I20" i="28"/>
  <c r="B123" i="28" s="1"/>
  <c r="C127" i="28" s="1"/>
  <c r="H20" i="28"/>
  <c r="B84" i="28" s="1"/>
  <c r="C88" i="28" s="1"/>
  <c r="O17" i="28"/>
  <c r="B350" i="28" s="1"/>
  <c r="C351" i="28" s="1"/>
  <c r="N17" i="28"/>
  <c r="M17" i="28"/>
  <c r="B272" i="28" s="1"/>
  <c r="C273" i="28" s="1"/>
  <c r="L17" i="28"/>
  <c r="B233" i="28" s="1"/>
  <c r="C234" i="28" s="1"/>
  <c r="K17" i="28"/>
  <c r="B190" i="28" s="1"/>
  <c r="C191" i="28" s="1"/>
  <c r="J17" i="28"/>
  <c r="I17" i="28"/>
  <c r="H17" i="28"/>
  <c r="B73" i="28" s="1"/>
  <c r="C74" i="28" s="1"/>
  <c r="B65" i="28"/>
  <c r="C65" i="28" s="1"/>
  <c r="B53" i="28"/>
  <c r="C53" i="28" s="1"/>
  <c r="C229" i="28"/>
  <c r="C186" i="28"/>
  <c r="C147" i="28"/>
  <c r="C69" i="28"/>
  <c r="C16" i="28"/>
  <c r="C14" i="28"/>
  <c r="C2605" i="28"/>
  <c r="C2599" i="28"/>
  <c r="C2469" i="28"/>
  <c r="C2463" i="28"/>
  <c r="C2333" i="28"/>
  <c r="C2327" i="28"/>
  <c r="C2197" i="28"/>
  <c r="C2191" i="28"/>
  <c r="C2061" i="28"/>
  <c r="C2055" i="28"/>
  <c r="C1925" i="28"/>
  <c r="C1919" i="28"/>
  <c r="C1789" i="28"/>
  <c r="C1783" i="28"/>
  <c r="C1653" i="28"/>
  <c r="C1647" i="28"/>
  <c r="C1245" i="28"/>
  <c r="C1239" i="28"/>
  <c r="C1109" i="28"/>
  <c r="C1103" i="28"/>
  <c r="C431" i="28"/>
  <c r="C429" i="28"/>
  <c r="C427" i="28"/>
  <c r="C425" i="28"/>
  <c r="C423" i="28"/>
  <c r="C421" i="28"/>
  <c r="C419" i="28"/>
  <c r="C417" i="28"/>
  <c r="C415" i="28"/>
  <c r="C414" i="28"/>
  <c r="C413" i="28"/>
  <c r="C409" i="28"/>
  <c r="C405" i="28"/>
  <c r="B405" i="28"/>
  <c r="C403" i="28"/>
  <c r="C402" i="28"/>
  <c r="C398" i="28"/>
  <c r="C390" i="28"/>
  <c r="B390" i="28"/>
  <c r="C394" i="28" s="1"/>
  <c r="C388" i="28"/>
  <c r="B377" i="28"/>
  <c r="C387" i="28" s="1"/>
  <c r="B376" i="28"/>
  <c r="C383" i="28" s="1"/>
  <c r="C374" i="28"/>
  <c r="B363" i="28"/>
  <c r="C373" i="28" s="1"/>
  <c r="B362" i="28"/>
  <c r="C369" i="28" s="1"/>
  <c r="C360" i="28"/>
  <c r="B352" i="28"/>
  <c r="C359" i="28" s="1"/>
  <c r="B351" i="28"/>
  <c r="C355" i="28" s="1"/>
  <c r="B349" i="28"/>
  <c r="B348" i="28"/>
  <c r="B347" i="28"/>
  <c r="C346" i="28"/>
  <c r="C345" i="28"/>
  <c r="B338" i="28"/>
  <c r="C344" i="28" s="1"/>
  <c r="B337" i="28"/>
  <c r="C335" i="28"/>
  <c r="B324" i="28"/>
  <c r="C334" i="28" s="1"/>
  <c r="B323" i="28"/>
  <c r="C330" i="28" s="1"/>
  <c r="C321" i="28"/>
  <c r="B313" i="28"/>
  <c r="C320" i="28" s="1"/>
  <c r="B312" i="28"/>
  <c r="C316" i="28" s="1"/>
  <c r="B310" i="28"/>
  <c r="B309" i="28"/>
  <c r="B308" i="28"/>
  <c r="C306" i="28"/>
  <c r="B299" i="28"/>
  <c r="C305" i="28" s="1"/>
  <c r="B298" i="28"/>
  <c r="C296" i="28"/>
  <c r="B285" i="28"/>
  <c r="C295" i="28" s="1"/>
  <c r="B284" i="28"/>
  <c r="C291" i="28" s="1"/>
  <c r="C282" i="28"/>
  <c r="B274" i="28"/>
  <c r="C281" i="28" s="1"/>
  <c r="B273" i="28"/>
  <c r="C277" i="28" s="1"/>
  <c r="B271" i="28"/>
  <c r="B270" i="28"/>
  <c r="B269" i="28"/>
  <c r="C267" i="28"/>
  <c r="B260" i="28"/>
  <c r="C266" i="28" s="1"/>
  <c r="B259" i="28"/>
  <c r="C257" i="28"/>
  <c r="B246" i="28"/>
  <c r="C256" i="28" s="1"/>
  <c r="B245" i="28"/>
  <c r="C252" i="28" s="1"/>
  <c r="C243" i="28"/>
  <c r="B235" i="28"/>
  <c r="C242" i="28" s="1"/>
  <c r="B234" i="28"/>
  <c r="C238" i="28" s="1"/>
  <c r="B232" i="28"/>
  <c r="B231" i="28"/>
  <c r="B230" i="28"/>
  <c r="C244" i="28" s="1"/>
  <c r="C228" i="28"/>
  <c r="C223" i="28"/>
  <c r="B217" i="28"/>
  <c r="C227" i="28" s="1"/>
  <c r="B216" i="28"/>
  <c r="C214" i="28"/>
  <c r="C213" i="28"/>
  <c r="B203" i="28"/>
  <c r="B202" i="28"/>
  <c r="C209" i="28" s="1"/>
  <c r="C200" i="28"/>
  <c r="B192" i="28"/>
  <c r="C199" i="28" s="1"/>
  <c r="B191" i="28"/>
  <c r="C195" i="28" s="1"/>
  <c r="B189" i="28"/>
  <c r="B188" i="28"/>
  <c r="B187" i="28"/>
  <c r="C185" i="28"/>
  <c r="B178" i="28"/>
  <c r="C184" i="28" s="1"/>
  <c r="B177" i="28"/>
  <c r="C175" i="28"/>
  <c r="B164" i="28"/>
  <c r="C174" i="28" s="1"/>
  <c r="B163" i="28"/>
  <c r="C170" i="28" s="1"/>
  <c r="C161" i="28"/>
  <c r="B153" i="28"/>
  <c r="C160" i="28" s="1"/>
  <c r="B152" i="28"/>
  <c r="C156" i="28" s="1"/>
  <c r="B150" i="28"/>
  <c r="B149" i="28"/>
  <c r="B148" i="28"/>
  <c r="C148" i="28" s="1"/>
  <c r="C146" i="28"/>
  <c r="B139" i="28"/>
  <c r="C145" i="28" s="1"/>
  <c r="B138" i="28"/>
  <c r="C136" i="28"/>
  <c r="B125" i="28"/>
  <c r="C135" i="28" s="1"/>
  <c r="B124" i="28"/>
  <c r="C131" i="28" s="1"/>
  <c r="C122" i="28"/>
  <c r="B114" i="28"/>
  <c r="C121" i="28" s="1"/>
  <c r="B113" i="28"/>
  <c r="C117" i="28" s="1"/>
  <c r="B111" i="28"/>
  <c r="B110" i="28"/>
  <c r="B109" i="28"/>
  <c r="C108" i="28"/>
  <c r="C107" i="28"/>
  <c r="B100" i="28"/>
  <c r="C106" i="28" s="1"/>
  <c r="B99" i="28"/>
  <c r="C97" i="28"/>
  <c r="B86" i="28"/>
  <c r="C96" i="28" s="1"/>
  <c r="B85" i="28"/>
  <c r="C92" i="28" s="1"/>
  <c r="C83" i="28"/>
  <c r="B75" i="28"/>
  <c r="C82" i="28" s="1"/>
  <c r="B74" i="28"/>
  <c r="C78" i="28" s="1"/>
  <c r="B72" i="28"/>
  <c r="B71" i="28"/>
  <c r="B70" i="28"/>
  <c r="C307" i="28"/>
  <c r="C268" i="28"/>
  <c r="B336" i="28"/>
  <c r="C340" i="28" s="1"/>
  <c r="B297" i="28"/>
  <c r="C301" i="28" s="1"/>
  <c r="B176" i="28"/>
  <c r="C180" i="28" s="1"/>
  <c r="B137" i="28"/>
  <c r="C141" i="28" s="1"/>
  <c r="B98" i="28"/>
  <c r="C102" i="28" s="1"/>
  <c r="B322" i="28"/>
  <c r="C326" i="28" s="1"/>
  <c r="B162" i="28"/>
  <c r="C166" i="28" s="1"/>
  <c r="B311" i="28"/>
  <c r="C312" i="28" s="1"/>
  <c r="B151" i="28"/>
  <c r="C152" i="28" s="1"/>
  <c r="B112" i="28"/>
  <c r="C113" i="28" s="1"/>
  <c r="O13" i="28"/>
  <c r="N13" i="28"/>
  <c r="M13" i="28"/>
  <c r="L13" i="28"/>
  <c r="K13" i="28"/>
  <c r="J13" i="28"/>
  <c r="I13" i="28"/>
  <c r="H13" i="28"/>
  <c r="L12" i="28"/>
  <c r="L11" i="28"/>
  <c r="L10" i="28"/>
  <c r="L9" i="28"/>
  <c r="L8" i="28"/>
  <c r="L7" i="28"/>
  <c r="C6" i="28"/>
  <c r="C4" i="28"/>
  <c r="C2" i="28"/>
  <c r="O23" i="27"/>
  <c r="N23" i="27"/>
  <c r="M23" i="27"/>
  <c r="B297" i="27" s="1"/>
  <c r="C301" i="27" s="1"/>
  <c r="L23" i="27"/>
  <c r="B258" i="27" s="1"/>
  <c r="C262" i="27" s="1"/>
  <c r="K23" i="27"/>
  <c r="J23" i="27"/>
  <c r="I23" i="27"/>
  <c r="B137" i="27" s="1"/>
  <c r="C141" i="27" s="1"/>
  <c r="H23" i="27"/>
  <c r="B98" i="27" s="1"/>
  <c r="C102" i="27" s="1"/>
  <c r="O20" i="27"/>
  <c r="N20" i="27"/>
  <c r="M20" i="27"/>
  <c r="B283" i="27" s="1"/>
  <c r="C287" i="27" s="1"/>
  <c r="L20" i="27"/>
  <c r="B244" i="27" s="1"/>
  <c r="C248" i="27" s="1"/>
  <c r="K20" i="27"/>
  <c r="J20" i="27"/>
  <c r="I20" i="27"/>
  <c r="H20" i="27"/>
  <c r="B84" i="27" s="1"/>
  <c r="C88" i="27" s="1"/>
  <c r="O17" i="27"/>
  <c r="N17" i="27"/>
  <c r="B311" i="27" s="1"/>
  <c r="C312" i="27" s="1"/>
  <c r="M17" i="27"/>
  <c r="B272" i="27" s="1"/>
  <c r="C273" i="27" s="1"/>
  <c r="L17" i="27"/>
  <c r="B233" i="27" s="1"/>
  <c r="C234" i="27" s="1"/>
  <c r="K17" i="27"/>
  <c r="J17" i="27"/>
  <c r="B151" i="27" s="1"/>
  <c r="C152" i="27" s="1"/>
  <c r="I17" i="27"/>
  <c r="B112" i="27" s="1"/>
  <c r="C113" i="27" s="1"/>
  <c r="H17" i="27"/>
  <c r="B73" i="27" s="1"/>
  <c r="C74" i="27" s="1"/>
  <c r="C67" i="27"/>
  <c r="C63" i="27"/>
  <c r="C62" i="27"/>
  <c r="C346" i="27" s="1"/>
  <c r="C61" i="27"/>
  <c r="C57" i="27"/>
  <c r="C56" i="27"/>
  <c r="C307" i="27" s="1"/>
  <c r="C55" i="27"/>
  <c r="C51" i="27"/>
  <c r="C50" i="27"/>
  <c r="C268" i="27" s="1"/>
  <c r="C49" i="27"/>
  <c r="C45" i="27"/>
  <c r="C44" i="27"/>
  <c r="C229" i="27" s="1"/>
  <c r="C43" i="27"/>
  <c r="C39" i="27"/>
  <c r="C38" i="27"/>
  <c r="C186" i="27" s="1"/>
  <c r="C37" i="27"/>
  <c r="C33" i="27"/>
  <c r="C32" i="27"/>
  <c r="C147" i="27" s="1"/>
  <c r="C31" i="27"/>
  <c r="C27" i="27"/>
  <c r="C26" i="27"/>
  <c r="C108" i="27" s="1"/>
  <c r="C25" i="27"/>
  <c r="C21" i="27"/>
  <c r="C20" i="27"/>
  <c r="C69" i="27" s="1"/>
  <c r="C16" i="27"/>
  <c r="C14" i="27"/>
  <c r="C2605" i="27"/>
  <c r="C2599" i="27"/>
  <c r="C2469" i="27"/>
  <c r="C2463" i="27"/>
  <c r="C2333" i="27"/>
  <c r="C2327" i="27"/>
  <c r="C2197" i="27"/>
  <c r="C2191" i="27"/>
  <c r="C2061" i="27"/>
  <c r="C2055" i="27"/>
  <c r="C1925" i="27"/>
  <c r="C1919" i="27"/>
  <c r="C1789" i="27"/>
  <c r="C1783" i="27"/>
  <c r="C1653" i="27"/>
  <c r="C1647" i="27"/>
  <c r="C1245" i="27"/>
  <c r="C1239" i="27"/>
  <c r="C1109" i="27"/>
  <c r="C1103" i="27"/>
  <c r="C431" i="27"/>
  <c r="C429" i="27"/>
  <c r="C427" i="27"/>
  <c r="C425" i="27"/>
  <c r="C423" i="27"/>
  <c r="C421" i="27"/>
  <c r="C419" i="27"/>
  <c r="C417" i="27"/>
  <c r="C415" i="27"/>
  <c r="C414" i="27"/>
  <c r="C413" i="27"/>
  <c r="C405" i="27"/>
  <c r="B405" i="27"/>
  <c r="C409" i="27" s="1"/>
  <c r="C403" i="27"/>
  <c r="C402" i="27"/>
  <c r="C398" i="27"/>
  <c r="C390" i="27"/>
  <c r="B390" i="27"/>
  <c r="C394" i="27" s="1"/>
  <c r="C388" i="27"/>
  <c r="B377" i="27"/>
  <c r="C387" i="27" s="1"/>
  <c r="B376" i="27"/>
  <c r="C383" i="27" s="1"/>
  <c r="C374" i="27"/>
  <c r="B363" i="27"/>
  <c r="C373" i="27" s="1"/>
  <c r="B362" i="27"/>
  <c r="C369" i="27" s="1"/>
  <c r="C360" i="27"/>
  <c r="B352" i="27"/>
  <c r="C359" i="27" s="1"/>
  <c r="B351" i="27"/>
  <c r="C355" i="27" s="1"/>
  <c r="B349" i="27"/>
  <c r="B348" i="27"/>
  <c r="B347" i="27"/>
  <c r="C345" i="27"/>
  <c r="B338" i="27"/>
  <c r="C344" i="27" s="1"/>
  <c r="B337" i="27"/>
  <c r="C335" i="27"/>
  <c r="B324" i="27"/>
  <c r="C334" i="27" s="1"/>
  <c r="B323" i="27"/>
  <c r="C330" i="27" s="1"/>
  <c r="C321" i="27"/>
  <c r="B313" i="27"/>
  <c r="C320" i="27" s="1"/>
  <c r="B312" i="27"/>
  <c r="C316" i="27" s="1"/>
  <c r="B310" i="27"/>
  <c r="B309" i="27"/>
  <c r="B308" i="27"/>
  <c r="C306" i="27"/>
  <c r="B299" i="27"/>
  <c r="C305" i="27" s="1"/>
  <c r="B298" i="27"/>
  <c r="C296" i="27"/>
  <c r="B285" i="27"/>
  <c r="C295" i="27" s="1"/>
  <c r="B284" i="27"/>
  <c r="C291" i="27" s="1"/>
  <c r="C282" i="27"/>
  <c r="B274" i="27"/>
  <c r="C281" i="27" s="1"/>
  <c r="B273" i="27"/>
  <c r="C277" i="27" s="1"/>
  <c r="B271" i="27"/>
  <c r="B270" i="27"/>
  <c r="B269" i="27"/>
  <c r="C267" i="27"/>
  <c r="B260" i="27"/>
  <c r="C266" i="27" s="1"/>
  <c r="B259" i="27"/>
  <c r="C257" i="27"/>
  <c r="B246" i="27"/>
  <c r="C256" i="27" s="1"/>
  <c r="B245" i="27"/>
  <c r="C252" i="27" s="1"/>
  <c r="C243" i="27"/>
  <c r="B235" i="27"/>
  <c r="C242" i="27" s="1"/>
  <c r="B234" i="27"/>
  <c r="C238" i="27" s="1"/>
  <c r="B232" i="27"/>
  <c r="B231" i="27"/>
  <c r="B230" i="27"/>
  <c r="C228" i="27"/>
  <c r="B217" i="27"/>
  <c r="C227" i="27" s="1"/>
  <c r="B216" i="27"/>
  <c r="C223" i="27" s="1"/>
  <c r="C214" i="27"/>
  <c r="B203" i="27"/>
  <c r="C213" i="27" s="1"/>
  <c r="B202" i="27"/>
  <c r="C209" i="27" s="1"/>
  <c r="B201" i="27"/>
  <c r="C205" i="27" s="1"/>
  <c r="C200" i="27"/>
  <c r="B192" i="27"/>
  <c r="C199" i="27" s="1"/>
  <c r="B191" i="27"/>
  <c r="C195" i="27" s="1"/>
  <c r="B189" i="27"/>
  <c r="B188" i="27"/>
  <c r="B187" i="27"/>
  <c r="C185" i="27"/>
  <c r="B178" i="27"/>
  <c r="C184" i="27" s="1"/>
  <c r="B177" i="27"/>
  <c r="C175" i="27"/>
  <c r="B164" i="27"/>
  <c r="C174" i="27" s="1"/>
  <c r="B163" i="27"/>
  <c r="C170" i="27" s="1"/>
  <c r="C161" i="27"/>
  <c r="B153" i="27"/>
  <c r="C160" i="27" s="1"/>
  <c r="B152" i="27"/>
  <c r="C156" i="27" s="1"/>
  <c r="B150" i="27"/>
  <c r="B149" i="27"/>
  <c r="B148" i="27"/>
  <c r="C148" i="27" s="1"/>
  <c r="C146" i="27"/>
  <c r="B139" i="27"/>
  <c r="C145" i="27" s="1"/>
  <c r="B138" i="27"/>
  <c r="C136" i="27"/>
  <c r="B125" i="27"/>
  <c r="C135" i="27" s="1"/>
  <c r="B124" i="27"/>
  <c r="C131" i="27" s="1"/>
  <c r="C122" i="27"/>
  <c r="B114" i="27"/>
  <c r="C121" i="27" s="1"/>
  <c r="B113" i="27"/>
  <c r="C117" i="27" s="1"/>
  <c r="B111" i="27"/>
  <c r="B110" i="27"/>
  <c r="B109" i="27"/>
  <c r="C107" i="27"/>
  <c r="B100" i="27"/>
  <c r="C106" i="27" s="1"/>
  <c r="B99" i="27"/>
  <c r="C97" i="27"/>
  <c r="B86" i="27"/>
  <c r="C96" i="27" s="1"/>
  <c r="B85" i="27"/>
  <c r="C92" i="27" s="1"/>
  <c r="C83" i="27"/>
  <c r="B75" i="27"/>
  <c r="C82" i="27" s="1"/>
  <c r="B74" i="27"/>
  <c r="C78" i="27" s="1"/>
  <c r="B72" i="27"/>
  <c r="B71" i="27"/>
  <c r="B70" i="27"/>
  <c r="C98" i="27" s="1"/>
  <c r="B375" i="27"/>
  <c r="C379" i="27" s="1"/>
  <c r="B336" i="27"/>
  <c r="C340" i="27" s="1"/>
  <c r="B215" i="27"/>
  <c r="C219" i="27" s="1"/>
  <c r="B176" i="27"/>
  <c r="C180" i="27" s="1"/>
  <c r="B361" i="27"/>
  <c r="C365" i="27" s="1"/>
  <c r="B322" i="27"/>
  <c r="C326" i="27" s="1"/>
  <c r="B162" i="27"/>
  <c r="C166" i="27" s="1"/>
  <c r="B123" i="27"/>
  <c r="C127" i="27" s="1"/>
  <c r="B350" i="27"/>
  <c r="C351" i="27" s="1"/>
  <c r="B190" i="27"/>
  <c r="C191" i="27" s="1"/>
  <c r="O13" i="27"/>
  <c r="N13" i="27"/>
  <c r="M13" i="27"/>
  <c r="L13" i="27"/>
  <c r="K13" i="27"/>
  <c r="J13" i="27"/>
  <c r="I13" i="27"/>
  <c r="H13" i="27"/>
  <c r="L12" i="27"/>
  <c r="L11" i="27"/>
  <c r="L10" i="27"/>
  <c r="L9" i="27"/>
  <c r="L8" i="27"/>
  <c r="L7" i="27"/>
  <c r="C6" i="27"/>
  <c r="C4" i="27"/>
  <c r="C2" i="27"/>
  <c r="L23" i="26"/>
  <c r="K23" i="26"/>
  <c r="B197" i="26" s="1"/>
  <c r="C201" i="26" s="1"/>
  <c r="J23" i="26"/>
  <c r="B158" i="26" s="1"/>
  <c r="C162" i="26" s="1"/>
  <c r="I23" i="26"/>
  <c r="B119" i="26" s="1"/>
  <c r="C123" i="26" s="1"/>
  <c r="H23" i="26"/>
  <c r="L20" i="26"/>
  <c r="B226" i="26" s="1"/>
  <c r="C230" i="26" s="1"/>
  <c r="K20" i="26"/>
  <c r="B183" i="26" s="1"/>
  <c r="C187" i="26" s="1"/>
  <c r="J20" i="26"/>
  <c r="B144" i="26" s="1"/>
  <c r="C148" i="26" s="1"/>
  <c r="I20" i="26"/>
  <c r="H20" i="26"/>
  <c r="B66" i="26" s="1"/>
  <c r="C70" i="26" s="1"/>
  <c r="L17" i="26"/>
  <c r="B215" i="26" s="1"/>
  <c r="C216" i="26" s="1"/>
  <c r="K17" i="26"/>
  <c r="B172" i="26" s="1"/>
  <c r="C173" i="26" s="1"/>
  <c r="J17" i="26"/>
  <c r="I17" i="26"/>
  <c r="H17" i="26"/>
  <c r="C49" i="26"/>
  <c r="C45" i="26"/>
  <c r="C44" i="26"/>
  <c r="C211" i="26" s="1"/>
  <c r="C43" i="26"/>
  <c r="C39" i="26"/>
  <c r="C38" i="26"/>
  <c r="C168" i="26" s="1"/>
  <c r="C37" i="26"/>
  <c r="C33" i="26"/>
  <c r="C32" i="26"/>
  <c r="C129" i="26" s="1"/>
  <c r="C31" i="26"/>
  <c r="C27" i="26"/>
  <c r="C26" i="26"/>
  <c r="C90" i="26" s="1"/>
  <c r="C25" i="26"/>
  <c r="C21" i="26"/>
  <c r="C20" i="26"/>
  <c r="C51" i="26" s="1"/>
  <c r="C16" i="26"/>
  <c r="C14" i="26"/>
  <c r="C2462" i="26"/>
  <c r="C2456" i="26"/>
  <c r="C2326" i="26"/>
  <c r="C2320" i="26"/>
  <c r="C2190" i="26"/>
  <c r="C2184" i="26"/>
  <c r="C2054" i="26"/>
  <c r="C2048" i="26"/>
  <c r="C1918" i="26"/>
  <c r="C1912" i="26"/>
  <c r="C1782" i="26"/>
  <c r="C1776" i="26"/>
  <c r="C1646" i="26"/>
  <c r="C1640" i="26"/>
  <c r="C1510" i="26"/>
  <c r="C1504" i="26"/>
  <c r="C1102" i="26"/>
  <c r="C1096" i="26"/>
  <c r="C966" i="26"/>
  <c r="C960" i="26"/>
  <c r="C288" i="26"/>
  <c r="C286" i="26"/>
  <c r="C284" i="26"/>
  <c r="C282" i="26"/>
  <c r="C280" i="26"/>
  <c r="C278" i="26"/>
  <c r="C276" i="26"/>
  <c r="C274" i="26"/>
  <c r="C272" i="26"/>
  <c r="C271" i="26"/>
  <c r="C270" i="26"/>
  <c r="C266" i="26"/>
  <c r="C262" i="26"/>
  <c r="B262" i="26"/>
  <c r="C260" i="26"/>
  <c r="C259" i="26"/>
  <c r="C251" i="26"/>
  <c r="B251" i="26"/>
  <c r="C255" i="26" s="1"/>
  <c r="C249" i="26"/>
  <c r="B242" i="26"/>
  <c r="C248" i="26" s="1"/>
  <c r="B241" i="26"/>
  <c r="C239" i="26"/>
  <c r="B228" i="26"/>
  <c r="C238" i="26" s="1"/>
  <c r="B227" i="26"/>
  <c r="C234" i="26" s="1"/>
  <c r="C225" i="26"/>
  <c r="B217" i="26"/>
  <c r="C224" i="26" s="1"/>
  <c r="B216" i="26"/>
  <c r="C220" i="26" s="1"/>
  <c r="B214" i="26"/>
  <c r="C212" i="26" s="1"/>
  <c r="B213" i="26"/>
  <c r="B212" i="26"/>
  <c r="C210" i="26"/>
  <c r="B199" i="26"/>
  <c r="C209" i="26" s="1"/>
  <c r="B198" i="26"/>
  <c r="C205" i="26" s="1"/>
  <c r="C196" i="26"/>
  <c r="B185" i="26"/>
  <c r="C195" i="26" s="1"/>
  <c r="B184" i="26"/>
  <c r="C191" i="26" s="1"/>
  <c r="C182" i="26"/>
  <c r="B174" i="26"/>
  <c r="C181" i="26" s="1"/>
  <c r="B173" i="26"/>
  <c r="C177" i="26" s="1"/>
  <c r="B171" i="26"/>
  <c r="B170" i="26"/>
  <c r="B169" i="26"/>
  <c r="C169" i="26" s="1"/>
  <c r="C167" i="26"/>
  <c r="B160" i="26"/>
  <c r="C166" i="26" s="1"/>
  <c r="B159" i="26"/>
  <c r="C157" i="26"/>
  <c r="C152" i="26"/>
  <c r="B146" i="26"/>
  <c r="C156" i="26" s="1"/>
  <c r="B145" i="26"/>
  <c r="C143" i="26"/>
  <c r="C142" i="26"/>
  <c r="B135" i="26"/>
  <c r="B134" i="26"/>
  <c r="C138" i="26" s="1"/>
  <c r="B133" i="26"/>
  <c r="C134" i="26" s="1"/>
  <c r="B132" i="26"/>
  <c r="B131" i="26"/>
  <c r="B130" i="26"/>
  <c r="C128" i="26"/>
  <c r="B121" i="26"/>
  <c r="C127" i="26" s="1"/>
  <c r="B120" i="26"/>
  <c r="C118" i="26"/>
  <c r="C117" i="26"/>
  <c r="B107" i="26"/>
  <c r="B106" i="26"/>
  <c r="C113" i="26" s="1"/>
  <c r="C104" i="26"/>
  <c r="B96" i="26"/>
  <c r="C103" i="26" s="1"/>
  <c r="B95" i="26"/>
  <c r="C99" i="26" s="1"/>
  <c r="B93" i="26"/>
  <c r="B92" i="26"/>
  <c r="B91" i="26"/>
  <c r="C89" i="26"/>
  <c r="B82" i="26"/>
  <c r="C88" i="26" s="1"/>
  <c r="B81" i="26"/>
  <c r="C79" i="26"/>
  <c r="B68" i="26"/>
  <c r="C78" i="26" s="1"/>
  <c r="B67" i="26"/>
  <c r="C74" i="26" s="1"/>
  <c r="C65" i="26"/>
  <c r="B57" i="26"/>
  <c r="C64" i="26" s="1"/>
  <c r="B56" i="26"/>
  <c r="C60" i="26" s="1"/>
  <c r="B54" i="26"/>
  <c r="B53" i="26"/>
  <c r="B52" i="26"/>
  <c r="V23" i="26"/>
  <c r="U23" i="26"/>
  <c r="T23" i="26"/>
  <c r="S23" i="26"/>
  <c r="R23" i="26"/>
  <c r="Q23" i="26"/>
  <c r="P23" i="26"/>
  <c r="O23" i="26"/>
  <c r="N23" i="26"/>
  <c r="M23" i="26"/>
  <c r="B240" i="26"/>
  <c r="C244" i="26" s="1"/>
  <c r="B80" i="26"/>
  <c r="C84" i="26" s="1"/>
  <c r="V20" i="26"/>
  <c r="U20" i="26"/>
  <c r="T20" i="26"/>
  <c r="S20" i="26"/>
  <c r="R20" i="26"/>
  <c r="Q20" i="26"/>
  <c r="P20" i="26"/>
  <c r="O20" i="26"/>
  <c r="N20" i="26"/>
  <c r="M20" i="26"/>
  <c r="B105" i="26"/>
  <c r="C109" i="26" s="1"/>
  <c r="V17" i="26"/>
  <c r="U17" i="26"/>
  <c r="T17" i="26"/>
  <c r="S17" i="26"/>
  <c r="R17" i="26"/>
  <c r="Q17" i="26"/>
  <c r="P17" i="26"/>
  <c r="O17" i="26"/>
  <c r="N17" i="26"/>
  <c r="M17" i="26"/>
  <c r="B94" i="26"/>
  <c r="C95" i="26" s="1"/>
  <c r="B55" i="26"/>
  <c r="C56" i="26" s="1"/>
  <c r="V13" i="26"/>
  <c r="U13" i="26"/>
  <c r="T13" i="26"/>
  <c r="S13" i="26"/>
  <c r="R13" i="26"/>
  <c r="Q13" i="26"/>
  <c r="P13" i="26"/>
  <c r="O13" i="26"/>
  <c r="N13" i="26"/>
  <c r="M13" i="26"/>
  <c r="L13" i="26"/>
  <c r="K13" i="26"/>
  <c r="J13" i="26"/>
  <c r="I13" i="26"/>
  <c r="H13" i="26"/>
  <c r="L12" i="26"/>
  <c r="L11" i="26"/>
  <c r="L10" i="26"/>
  <c r="L9" i="26"/>
  <c r="L8" i="26"/>
  <c r="L7" i="26"/>
  <c r="C6" i="26"/>
  <c r="C4" i="26"/>
  <c r="C2" i="26"/>
  <c r="L23" i="25"/>
  <c r="K23" i="25"/>
  <c r="B197" i="25" s="1"/>
  <c r="C201" i="25" s="1"/>
  <c r="J23" i="25"/>
  <c r="B158" i="25" s="1"/>
  <c r="C162" i="25" s="1"/>
  <c r="I23" i="25"/>
  <c r="B119" i="25" s="1"/>
  <c r="C123" i="25" s="1"/>
  <c r="H23" i="25"/>
  <c r="L20" i="25"/>
  <c r="K20" i="25"/>
  <c r="B183" i="25" s="1"/>
  <c r="C187" i="25" s="1"/>
  <c r="J20" i="25"/>
  <c r="B144" i="25" s="1"/>
  <c r="C148" i="25" s="1"/>
  <c r="I20" i="25"/>
  <c r="H20" i="25"/>
  <c r="L17" i="25"/>
  <c r="K17" i="25"/>
  <c r="B172" i="25" s="1"/>
  <c r="C173" i="25" s="1"/>
  <c r="J17" i="25"/>
  <c r="I17" i="25"/>
  <c r="H17" i="25"/>
  <c r="B55" i="25" s="1"/>
  <c r="C56" i="25" s="1"/>
  <c r="C49" i="25"/>
  <c r="C45" i="25"/>
  <c r="C44" i="25"/>
  <c r="C43" i="25"/>
  <c r="C39" i="25"/>
  <c r="C38" i="25"/>
  <c r="C37" i="25"/>
  <c r="C33" i="25"/>
  <c r="C32" i="25"/>
  <c r="C31" i="25"/>
  <c r="C27" i="25"/>
  <c r="C26" i="25"/>
  <c r="C90" i="25" s="1"/>
  <c r="C25" i="25"/>
  <c r="C21" i="25"/>
  <c r="C20" i="25"/>
  <c r="C51" i="25" s="1"/>
  <c r="C16" i="25"/>
  <c r="C14" i="25"/>
  <c r="C2462" i="25"/>
  <c r="C2456" i="25"/>
  <c r="C2326" i="25"/>
  <c r="C2320" i="25"/>
  <c r="C2190" i="25"/>
  <c r="C2184" i="25"/>
  <c r="C2054" i="25"/>
  <c r="C2048" i="25"/>
  <c r="C1918" i="25"/>
  <c r="C1912" i="25"/>
  <c r="C1782" i="25"/>
  <c r="C1776" i="25"/>
  <c r="C1646" i="25"/>
  <c r="C1640" i="25"/>
  <c r="C1510" i="25"/>
  <c r="C1504" i="25"/>
  <c r="C1102" i="25"/>
  <c r="C1096" i="25"/>
  <c r="C966" i="25"/>
  <c r="C960" i="25"/>
  <c r="C288" i="25"/>
  <c r="C286" i="25"/>
  <c r="C284" i="25"/>
  <c r="C282" i="25"/>
  <c r="C280" i="25"/>
  <c r="C278" i="25"/>
  <c r="C276" i="25"/>
  <c r="C274" i="25"/>
  <c r="C272" i="25"/>
  <c r="C271" i="25"/>
  <c r="C270" i="25"/>
  <c r="C262" i="25"/>
  <c r="B262" i="25"/>
  <c r="C266" i="25" s="1"/>
  <c r="C260" i="25"/>
  <c r="C259" i="25"/>
  <c r="C255" i="25"/>
  <c r="C251" i="25"/>
  <c r="B251" i="25"/>
  <c r="C249" i="25"/>
  <c r="B242" i="25"/>
  <c r="C248" i="25" s="1"/>
  <c r="B241" i="25"/>
  <c r="C239" i="25"/>
  <c r="C234" i="25"/>
  <c r="B228" i="25"/>
  <c r="C238" i="25" s="1"/>
  <c r="B227" i="25"/>
  <c r="C225" i="25"/>
  <c r="C224" i="25"/>
  <c r="C220" i="25"/>
  <c r="B217" i="25"/>
  <c r="B216" i="25"/>
  <c r="B215" i="25"/>
  <c r="C216" i="25" s="1"/>
  <c r="B214" i="25"/>
  <c r="B213" i="25"/>
  <c r="B212" i="25"/>
  <c r="C210" i="25"/>
  <c r="C209" i="25"/>
  <c r="B199" i="25"/>
  <c r="B198" i="25"/>
  <c r="C205" i="25" s="1"/>
  <c r="C196" i="25"/>
  <c r="B185" i="25"/>
  <c r="C195" i="25" s="1"/>
  <c r="B184" i="25"/>
  <c r="C191" i="25" s="1"/>
  <c r="C182" i="25"/>
  <c r="C177" i="25"/>
  <c r="B174" i="25"/>
  <c r="C181" i="25" s="1"/>
  <c r="B173" i="25"/>
  <c r="B171" i="25"/>
  <c r="B170" i="25"/>
  <c r="B169" i="25"/>
  <c r="C169" i="25" s="1"/>
  <c r="C167" i="25"/>
  <c r="B160" i="25"/>
  <c r="C166" i="25" s="1"/>
  <c r="B159" i="25"/>
  <c r="C157" i="25"/>
  <c r="B146" i="25"/>
  <c r="C156" i="25" s="1"/>
  <c r="B145" i="25"/>
  <c r="C152" i="25" s="1"/>
  <c r="C143" i="25"/>
  <c r="B135" i="25"/>
  <c r="C142" i="25" s="1"/>
  <c r="B134" i="25"/>
  <c r="C138" i="25" s="1"/>
  <c r="B133" i="25"/>
  <c r="C134" i="25" s="1"/>
  <c r="B132" i="25"/>
  <c r="B131" i="25"/>
  <c r="B130" i="25"/>
  <c r="C129" i="25"/>
  <c r="C128" i="25"/>
  <c r="B121" i="25"/>
  <c r="C127" i="25" s="1"/>
  <c r="B120" i="25"/>
  <c r="C118" i="25"/>
  <c r="B107" i="25"/>
  <c r="C117" i="25" s="1"/>
  <c r="B106" i="25"/>
  <c r="C113" i="25" s="1"/>
  <c r="B105" i="25"/>
  <c r="C109" i="25" s="1"/>
  <c r="C104" i="25"/>
  <c r="B96" i="25"/>
  <c r="C103" i="25" s="1"/>
  <c r="B95" i="25"/>
  <c r="C99" i="25" s="1"/>
  <c r="B93" i="25"/>
  <c r="B92" i="25"/>
  <c r="B91" i="25"/>
  <c r="C89" i="25"/>
  <c r="B82" i="25"/>
  <c r="C88" i="25" s="1"/>
  <c r="B81" i="25"/>
  <c r="C79" i="25"/>
  <c r="B68" i="25"/>
  <c r="C78" i="25" s="1"/>
  <c r="B67" i="25"/>
  <c r="C74" i="25" s="1"/>
  <c r="C65" i="25"/>
  <c r="B57" i="25"/>
  <c r="C64" i="25" s="1"/>
  <c r="B56" i="25"/>
  <c r="C60" i="25" s="1"/>
  <c r="B54" i="25"/>
  <c r="B53" i="25"/>
  <c r="B52" i="25"/>
  <c r="C80" i="25" s="1"/>
  <c r="C211" i="25"/>
  <c r="C168" i="25"/>
  <c r="V23" i="25"/>
  <c r="U23" i="25"/>
  <c r="T23" i="25"/>
  <c r="S23" i="25"/>
  <c r="R23" i="25"/>
  <c r="Q23" i="25"/>
  <c r="P23" i="25"/>
  <c r="O23" i="25"/>
  <c r="N23" i="25"/>
  <c r="M23" i="25"/>
  <c r="B240" i="25"/>
  <c r="C244" i="25" s="1"/>
  <c r="B80" i="25"/>
  <c r="C84" i="25" s="1"/>
  <c r="V20" i="25"/>
  <c r="U20" i="25"/>
  <c r="T20" i="25"/>
  <c r="S20" i="25"/>
  <c r="R20" i="25"/>
  <c r="Q20" i="25"/>
  <c r="P20" i="25"/>
  <c r="O20" i="25"/>
  <c r="N20" i="25"/>
  <c r="M20" i="25"/>
  <c r="B226" i="25"/>
  <c r="C230" i="25" s="1"/>
  <c r="B66" i="25"/>
  <c r="C70" i="25" s="1"/>
  <c r="V17" i="25"/>
  <c r="U17" i="25"/>
  <c r="T17" i="25"/>
  <c r="S17" i="25"/>
  <c r="R17" i="25"/>
  <c r="Q17" i="25"/>
  <c r="P17" i="25"/>
  <c r="O17" i="25"/>
  <c r="N17" i="25"/>
  <c r="M17" i="25"/>
  <c r="B94" i="25"/>
  <c r="C95" i="25" s="1"/>
  <c r="V13" i="25"/>
  <c r="U13" i="25"/>
  <c r="T13" i="25"/>
  <c r="S13" i="25"/>
  <c r="R13" i="25"/>
  <c r="Q13" i="25"/>
  <c r="P13" i="25"/>
  <c r="O13" i="25"/>
  <c r="N13" i="25"/>
  <c r="M13" i="25"/>
  <c r="L13" i="25"/>
  <c r="K13" i="25"/>
  <c r="J13" i="25"/>
  <c r="I13" i="25"/>
  <c r="H13" i="25"/>
  <c r="L12" i="25"/>
  <c r="L11" i="25"/>
  <c r="L10" i="25"/>
  <c r="L9" i="25"/>
  <c r="L8" i="25"/>
  <c r="L7" i="25"/>
  <c r="C6" i="25"/>
  <c r="C4" i="25"/>
  <c r="C2" i="25"/>
  <c r="L23" i="24"/>
  <c r="K23" i="24"/>
  <c r="B197" i="24" s="1"/>
  <c r="C201" i="24" s="1"/>
  <c r="J23" i="24"/>
  <c r="B158" i="24" s="1"/>
  <c r="C162" i="24" s="1"/>
  <c r="I23" i="24"/>
  <c r="B119" i="24" s="1"/>
  <c r="C123" i="24" s="1"/>
  <c r="H23" i="24"/>
  <c r="L20" i="24"/>
  <c r="K20" i="24"/>
  <c r="B183" i="24" s="1"/>
  <c r="C187" i="24" s="1"/>
  <c r="J20" i="24"/>
  <c r="B144" i="24" s="1"/>
  <c r="C148" i="24" s="1"/>
  <c r="I20" i="24"/>
  <c r="H20" i="24"/>
  <c r="L17" i="24"/>
  <c r="K17" i="24"/>
  <c r="B172" i="24" s="1"/>
  <c r="C173" i="24" s="1"/>
  <c r="J17" i="24"/>
  <c r="I17" i="24"/>
  <c r="H17" i="24"/>
  <c r="B36" i="24"/>
  <c r="C35" i="24" s="1"/>
  <c r="B30" i="24"/>
  <c r="C29" i="24" s="1"/>
  <c r="B23" i="24"/>
  <c r="C23" i="24" s="1"/>
  <c r="C2462" i="24"/>
  <c r="C2456" i="24"/>
  <c r="C2326" i="24"/>
  <c r="C2320" i="24"/>
  <c r="C2190" i="24"/>
  <c r="C2184" i="24"/>
  <c r="C2054" i="24"/>
  <c r="C2048" i="24"/>
  <c r="C1918" i="24"/>
  <c r="C1912" i="24"/>
  <c r="C1782" i="24"/>
  <c r="C1776" i="24"/>
  <c r="C1646" i="24"/>
  <c r="C1640" i="24"/>
  <c r="C1510" i="24"/>
  <c r="C1504" i="24"/>
  <c r="C1102" i="24"/>
  <c r="C1096" i="24"/>
  <c r="C966" i="24"/>
  <c r="C960" i="24"/>
  <c r="C288" i="24"/>
  <c r="C286" i="24"/>
  <c r="C284" i="24"/>
  <c r="C282" i="24"/>
  <c r="C280" i="24"/>
  <c r="C278" i="24"/>
  <c r="C276" i="24"/>
  <c r="C274" i="24"/>
  <c r="C272" i="24"/>
  <c r="C271" i="24"/>
  <c r="C270" i="24"/>
  <c r="C262" i="24"/>
  <c r="B262" i="24"/>
  <c r="C266" i="24" s="1"/>
  <c r="C260" i="24"/>
  <c r="C259" i="24"/>
  <c r="C255" i="24"/>
  <c r="C251" i="24"/>
  <c r="B251" i="24"/>
  <c r="C249" i="24"/>
  <c r="B242" i="24"/>
  <c r="C248" i="24" s="1"/>
  <c r="B241" i="24"/>
  <c r="C239" i="24"/>
  <c r="C234" i="24"/>
  <c r="B228" i="24"/>
  <c r="C238" i="24" s="1"/>
  <c r="B227" i="24"/>
  <c r="C225" i="24"/>
  <c r="B217" i="24"/>
  <c r="C224" i="24" s="1"/>
  <c r="B216" i="24"/>
  <c r="C220" i="24" s="1"/>
  <c r="B214" i="24"/>
  <c r="B213" i="24"/>
  <c r="B212" i="24"/>
  <c r="C210" i="24"/>
  <c r="B199" i="24"/>
  <c r="C209" i="24" s="1"/>
  <c r="B198" i="24"/>
  <c r="C205" i="24" s="1"/>
  <c r="C196" i="24"/>
  <c r="B185" i="24"/>
  <c r="C195" i="24" s="1"/>
  <c r="B184" i="24"/>
  <c r="C191" i="24" s="1"/>
  <c r="C182" i="24"/>
  <c r="B174" i="24"/>
  <c r="C181" i="24" s="1"/>
  <c r="B173" i="24"/>
  <c r="C177" i="24" s="1"/>
  <c r="B171" i="24"/>
  <c r="B170" i="24"/>
  <c r="B169" i="24"/>
  <c r="C167" i="24"/>
  <c r="B160" i="24"/>
  <c r="C166" i="24" s="1"/>
  <c r="B159" i="24"/>
  <c r="C157" i="24"/>
  <c r="C152" i="24"/>
  <c r="B146" i="24"/>
  <c r="C156" i="24" s="1"/>
  <c r="B145" i="24"/>
  <c r="C143" i="24"/>
  <c r="C138" i="24"/>
  <c r="B135" i="24"/>
  <c r="C142" i="24" s="1"/>
  <c r="B134" i="24"/>
  <c r="B132" i="24"/>
  <c r="B131" i="24"/>
  <c r="B130" i="24"/>
  <c r="C130" i="24" s="1"/>
  <c r="C128" i="24"/>
  <c r="B121" i="24"/>
  <c r="C127" i="24" s="1"/>
  <c r="B120" i="24"/>
  <c r="C118" i="24"/>
  <c r="B107" i="24"/>
  <c r="C117" i="24" s="1"/>
  <c r="B106" i="24"/>
  <c r="C113" i="24" s="1"/>
  <c r="B105" i="24"/>
  <c r="C109" i="24" s="1"/>
  <c r="C104" i="24"/>
  <c r="B96" i="24"/>
  <c r="C103" i="24" s="1"/>
  <c r="B95" i="24"/>
  <c r="C99" i="24" s="1"/>
  <c r="B93" i="24"/>
  <c r="B92" i="24"/>
  <c r="B91" i="24"/>
  <c r="C89" i="24"/>
  <c r="B82" i="24"/>
  <c r="C88" i="24" s="1"/>
  <c r="B81" i="24"/>
  <c r="B80" i="24"/>
  <c r="C84" i="24" s="1"/>
  <c r="C79" i="24"/>
  <c r="B68" i="24"/>
  <c r="C78" i="24" s="1"/>
  <c r="B67" i="24"/>
  <c r="C74" i="24" s="1"/>
  <c r="C65" i="24"/>
  <c r="B57" i="24"/>
  <c r="C64" i="24" s="1"/>
  <c r="B56" i="24"/>
  <c r="C60" i="24" s="1"/>
  <c r="B54" i="24"/>
  <c r="B53" i="24"/>
  <c r="B52" i="24"/>
  <c r="C80" i="24" s="1"/>
  <c r="C49" i="24"/>
  <c r="C45" i="24"/>
  <c r="C44" i="24"/>
  <c r="C211" i="24" s="1"/>
  <c r="C43" i="24"/>
  <c r="K13" i="24"/>
  <c r="C39" i="24"/>
  <c r="C38" i="24"/>
  <c r="C168" i="24" s="1"/>
  <c r="C37" i="24"/>
  <c r="C33" i="24"/>
  <c r="C32" i="24"/>
  <c r="C129" i="24" s="1"/>
  <c r="C31" i="24"/>
  <c r="C27" i="24"/>
  <c r="C26" i="24"/>
  <c r="C90" i="24" s="1"/>
  <c r="C25" i="24"/>
  <c r="V23" i="24"/>
  <c r="U23" i="24"/>
  <c r="T23" i="24"/>
  <c r="S23" i="24"/>
  <c r="R23" i="24"/>
  <c r="Q23" i="24"/>
  <c r="P23" i="24"/>
  <c r="O23" i="24"/>
  <c r="N23" i="24"/>
  <c r="M23" i="24"/>
  <c r="B240" i="24"/>
  <c r="C244" i="24" s="1"/>
  <c r="C21" i="24"/>
  <c r="V20" i="24"/>
  <c r="U20" i="24"/>
  <c r="T20" i="24"/>
  <c r="S20" i="24"/>
  <c r="R20" i="24"/>
  <c r="Q20" i="24"/>
  <c r="P20" i="24"/>
  <c r="O20" i="24"/>
  <c r="N20" i="24"/>
  <c r="M20" i="24"/>
  <c r="B226" i="24"/>
  <c r="C230" i="24" s="1"/>
  <c r="B66" i="24"/>
  <c r="C70" i="24" s="1"/>
  <c r="C20" i="24"/>
  <c r="C51" i="24" s="1"/>
  <c r="V17" i="24"/>
  <c r="U17" i="24"/>
  <c r="T17" i="24"/>
  <c r="S17" i="24"/>
  <c r="R17" i="24"/>
  <c r="Q17" i="24"/>
  <c r="P17" i="24"/>
  <c r="O17" i="24"/>
  <c r="N17" i="24"/>
  <c r="M17" i="24"/>
  <c r="B215" i="24"/>
  <c r="C216" i="24" s="1"/>
  <c r="B133" i="24"/>
  <c r="C134" i="24" s="1"/>
  <c r="B94" i="24"/>
  <c r="C95" i="24" s="1"/>
  <c r="B55" i="24"/>
  <c r="C56" i="24" s="1"/>
  <c r="C16" i="24"/>
  <c r="C14" i="24"/>
  <c r="V13" i="24"/>
  <c r="U13" i="24"/>
  <c r="T13" i="24"/>
  <c r="S13" i="24"/>
  <c r="R13" i="24"/>
  <c r="Q13" i="24"/>
  <c r="P13" i="24"/>
  <c r="O13" i="24"/>
  <c r="N13" i="24"/>
  <c r="M13" i="24"/>
  <c r="L13" i="24"/>
  <c r="J13" i="24"/>
  <c r="I13" i="24"/>
  <c r="H13" i="24"/>
  <c r="L12" i="24"/>
  <c r="L11" i="24"/>
  <c r="L10" i="24"/>
  <c r="L9" i="24"/>
  <c r="L8" i="24"/>
  <c r="L7" i="24"/>
  <c r="C6" i="24"/>
  <c r="C4" i="24"/>
  <c r="C2" i="24"/>
  <c r="L23" i="22"/>
  <c r="K23" i="22"/>
  <c r="J23" i="22"/>
  <c r="B158" i="22" s="1"/>
  <c r="C162" i="22" s="1"/>
  <c r="I23" i="22"/>
  <c r="B119" i="22" s="1"/>
  <c r="C123" i="22" s="1"/>
  <c r="H23" i="22"/>
  <c r="B80" i="22" s="1"/>
  <c r="C84" i="22" s="1"/>
  <c r="L20" i="22"/>
  <c r="K20" i="22"/>
  <c r="B183" i="22" s="1"/>
  <c r="C187" i="22" s="1"/>
  <c r="J20" i="22"/>
  <c r="B144" i="22" s="1"/>
  <c r="C148" i="22" s="1"/>
  <c r="I20" i="22"/>
  <c r="B105" i="22" s="1"/>
  <c r="C109" i="22" s="1"/>
  <c r="H20" i="22"/>
  <c r="L17" i="22"/>
  <c r="B215" i="22" s="1"/>
  <c r="C216" i="22" s="1"/>
  <c r="K17" i="22"/>
  <c r="J17" i="22"/>
  <c r="B133" i="22" s="1"/>
  <c r="C134" i="22" s="1"/>
  <c r="I17" i="22"/>
  <c r="B94" i="22" s="1"/>
  <c r="C95" i="22" s="1"/>
  <c r="H17" i="22"/>
  <c r="B55" i="22"/>
  <c r="C56" i="22" s="1"/>
  <c r="B159" i="22"/>
  <c r="B120" i="22"/>
  <c r="B227" i="22"/>
  <c r="C234" i="22" s="1"/>
  <c r="B184" i="22"/>
  <c r="C191" i="22" s="1"/>
  <c r="B145" i="22"/>
  <c r="C152" i="22" s="1"/>
  <c r="B95" i="22"/>
  <c r="C99" i="22" s="1"/>
  <c r="B56" i="22"/>
  <c r="C60" i="22" s="1"/>
  <c r="B41" i="22"/>
  <c r="C41" i="22" s="1"/>
  <c r="B40" i="22"/>
  <c r="B29" i="22"/>
  <c r="C29" i="22" s="1"/>
  <c r="C2462" i="22"/>
  <c r="C2456" i="22"/>
  <c r="C2326" i="22"/>
  <c r="C2320" i="22"/>
  <c r="C2190" i="22"/>
  <c r="C2184" i="22"/>
  <c r="C2054" i="22"/>
  <c r="C2048" i="22"/>
  <c r="C1918" i="22"/>
  <c r="C1912" i="22"/>
  <c r="C1782" i="22"/>
  <c r="C1776" i="22"/>
  <c r="C1646" i="22"/>
  <c r="C1640" i="22"/>
  <c r="C1510" i="22"/>
  <c r="C1504" i="22"/>
  <c r="C1102" i="22"/>
  <c r="C1096" i="22"/>
  <c r="C966" i="22"/>
  <c r="C960" i="22"/>
  <c r="C288" i="22"/>
  <c r="C286" i="22"/>
  <c r="C284" i="22"/>
  <c r="C282" i="22"/>
  <c r="C280" i="22"/>
  <c r="C278" i="22"/>
  <c r="C276" i="22"/>
  <c r="C274" i="22"/>
  <c r="C272" i="22"/>
  <c r="C271" i="22"/>
  <c r="C270" i="22"/>
  <c r="C262" i="22"/>
  <c r="B262" i="22"/>
  <c r="C266" i="22" s="1"/>
  <c r="C260" i="22"/>
  <c r="C259" i="22"/>
  <c r="C251" i="22"/>
  <c r="B251" i="22"/>
  <c r="C255" i="22" s="1"/>
  <c r="C249" i="22"/>
  <c r="B242" i="22"/>
  <c r="C248" i="22" s="1"/>
  <c r="B241" i="22"/>
  <c r="C239" i="22"/>
  <c r="B228" i="22"/>
  <c r="C238" i="22" s="1"/>
  <c r="C225" i="22"/>
  <c r="B217" i="22"/>
  <c r="C224" i="22" s="1"/>
  <c r="B216" i="22"/>
  <c r="C220" i="22" s="1"/>
  <c r="B214" i="22"/>
  <c r="B213" i="22"/>
  <c r="B212" i="22"/>
  <c r="C240" i="22" s="1"/>
  <c r="C210" i="22"/>
  <c r="B199" i="22"/>
  <c r="C209" i="22" s="1"/>
  <c r="B198" i="22"/>
  <c r="C205" i="22" s="1"/>
  <c r="C196" i="22"/>
  <c r="B185" i="22"/>
  <c r="C195" i="22" s="1"/>
  <c r="C182" i="22"/>
  <c r="B174" i="22"/>
  <c r="C181" i="22" s="1"/>
  <c r="B173" i="22"/>
  <c r="C177" i="22" s="1"/>
  <c r="B171" i="22"/>
  <c r="B170" i="22"/>
  <c r="B169" i="22"/>
  <c r="C167" i="22"/>
  <c r="B160" i="22"/>
  <c r="C166" i="22" s="1"/>
  <c r="C157" i="22"/>
  <c r="B146" i="22"/>
  <c r="C156" i="22" s="1"/>
  <c r="C143" i="22"/>
  <c r="B135" i="22"/>
  <c r="C142" i="22" s="1"/>
  <c r="B134" i="22"/>
  <c r="C138" i="22" s="1"/>
  <c r="B132" i="22"/>
  <c r="B131" i="22"/>
  <c r="B130" i="22"/>
  <c r="C128" i="22"/>
  <c r="B121" i="22"/>
  <c r="C127" i="22" s="1"/>
  <c r="C118" i="22"/>
  <c r="B107" i="22"/>
  <c r="C117" i="22" s="1"/>
  <c r="B106" i="22"/>
  <c r="C113" i="22" s="1"/>
  <c r="C104" i="22"/>
  <c r="B96" i="22"/>
  <c r="C103" i="22" s="1"/>
  <c r="B93" i="22"/>
  <c r="B92" i="22"/>
  <c r="B91" i="22"/>
  <c r="C89" i="22"/>
  <c r="B82" i="22"/>
  <c r="C88" i="22" s="1"/>
  <c r="B81" i="22"/>
  <c r="C79" i="22"/>
  <c r="B68" i="22"/>
  <c r="C78" i="22" s="1"/>
  <c r="B67" i="22"/>
  <c r="C74" i="22" s="1"/>
  <c r="C65" i="22"/>
  <c r="B57" i="22"/>
  <c r="C64" i="22" s="1"/>
  <c r="B54" i="22"/>
  <c r="B53" i="22"/>
  <c r="B52" i="22"/>
  <c r="C49" i="22"/>
  <c r="C45" i="22"/>
  <c r="C44" i="22"/>
  <c r="C211" i="22" s="1"/>
  <c r="C43" i="22"/>
  <c r="C39" i="22"/>
  <c r="C38" i="22"/>
  <c r="C168" i="22" s="1"/>
  <c r="C37" i="22"/>
  <c r="C33" i="22"/>
  <c r="C32" i="22"/>
  <c r="C129" i="22" s="1"/>
  <c r="C31" i="22"/>
  <c r="C27" i="22"/>
  <c r="C26" i="22"/>
  <c r="C90" i="22" s="1"/>
  <c r="C25" i="22"/>
  <c r="V23" i="22"/>
  <c r="U23" i="22"/>
  <c r="T23" i="22"/>
  <c r="S23" i="22"/>
  <c r="R23" i="22"/>
  <c r="Q23" i="22"/>
  <c r="P23" i="22"/>
  <c r="O23" i="22"/>
  <c r="N23" i="22"/>
  <c r="M23" i="22"/>
  <c r="B240" i="22"/>
  <c r="C244" i="22" s="1"/>
  <c r="B197" i="22"/>
  <c r="C201" i="22" s="1"/>
  <c r="C21" i="22"/>
  <c r="V20" i="22"/>
  <c r="U20" i="22"/>
  <c r="T20" i="22"/>
  <c r="S20" i="22"/>
  <c r="R20" i="22"/>
  <c r="Q20" i="22"/>
  <c r="P20" i="22"/>
  <c r="O20" i="22"/>
  <c r="N20" i="22"/>
  <c r="M20" i="22"/>
  <c r="B226" i="22"/>
  <c r="C230" i="22" s="1"/>
  <c r="B66" i="22"/>
  <c r="C70" i="22" s="1"/>
  <c r="C20" i="22"/>
  <c r="C51" i="22" s="1"/>
  <c r="V17" i="22"/>
  <c r="U17" i="22"/>
  <c r="T17" i="22"/>
  <c r="S17" i="22"/>
  <c r="R17" i="22"/>
  <c r="Q17" i="22"/>
  <c r="P17" i="22"/>
  <c r="O17" i="22"/>
  <c r="N17" i="22"/>
  <c r="M17" i="22"/>
  <c r="B172" i="22"/>
  <c r="C173" i="22" s="1"/>
  <c r="C16" i="22"/>
  <c r="C14" i="22"/>
  <c r="V13" i="22"/>
  <c r="U13" i="22"/>
  <c r="T13" i="22"/>
  <c r="S13" i="22"/>
  <c r="R13" i="22"/>
  <c r="Q13" i="22"/>
  <c r="P13" i="22"/>
  <c r="O13" i="22"/>
  <c r="N13" i="22"/>
  <c r="M13" i="22"/>
  <c r="L13" i="22"/>
  <c r="K13" i="22"/>
  <c r="J13" i="22"/>
  <c r="I13" i="22"/>
  <c r="H13" i="22"/>
  <c r="L12" i="22"/>
  <c r="L11" i="22"/>
  <c r="L10" i="22"/>
  <c r="L9" i="22"/>
  <c r="L8" i="22"/>
  <c r="L7" i="22"/>
  <c r="C6" i="22"/>
  <c r="C4" i="22"/>
  <c r="C2" i="22"/>
  <c r="K23" i="21"/>
  <c r="B191" i="21" s="1"/>
  <c r="C195" i="21" s="1"/>
  <c r="J23" i="21"/>
  <c r="I23" i="21"/>
  <c r="B113" i="21" s="1"/>
  <c r="C117" i="21" s="1"/>
  <c r="H23" i="21"/>
  <c r="B74" i="21" s="1"/>
  <c r="C78" i="21" s="1"/>
  <c r="K20" i="21"/>
  <c r="B177" i="21" s="1"/>
  <c r="C181" i="21" s="1"/>
  <c r="J20" i="21"/>
  <c r="I20" i="21"/>
  <c r="B99" i="21" s="1"/>
  <c r="C103" i="21" s="1"/>
  <c r="H20" i="21"/>
  <c r="B60" i="21" s="1"/>
  <c r="C64" i="21" s="1"/>
  <c r="K17" i="21"/>
  <c r="B166" i="21" s="1"/>
  <c r="C167" i="21" s="1"/>
  <c r="J17" i="21"/>
  <c r="I17" i="21"/>
  <c r="B88" i="21" s="1"/>
  <c r="C89" i="21" s="1"/>
  <c r="H17" i="21"/>
  <c r="B49" i="21" s="1"/>
  <c r="C50" i="21" s="1"/>
  <c r="B41" i="21"/>
  <c r="C41" i="21" s="1"/>
  <c r="B35" i="21"/>
  <c r="C35" i="21" s="1"/>
  <c r="C2413" i="21"/>
  <c r="C2407" i="21"/>
  <c r="C2277" i="21"/>
  <c r="C2271" i="21"/>
  <c r="C2141" i="21"/>
  <c r="C2135" i="21"/>
  <c r="C2005" i="21"/>
  <c r="C1999" i="21"/>
  <c r="C1869" i="21"/>
  <c r="C1863" i="21"/>
  <c r="C1733" i="21"/>
  <c r="C1727" i="21"/>
  <c r="C1597" i="21"/>
  <c r="C1591" i="21"/>
  <c r="C1461" i="21"/>
  <c r="C1455" i="21"/>
  <c r="C1053" i="21"/>
  <c r="C1047" i="21"/>
  <c r="C917" i="21"/>
  <c r="C911" i="21"/>
  <c r="C239" i="21"/>
  <c r="C237" i="21"/>
  <c r="C235" i="21"/>
  <c r="C233" i="21"/>
  <c r="C231" i="21"/>
  <c r="C229" i="21"/>
  <c r="C227" i="21"/>
  <c r="C225" i="21"/>
  <c r="C223" i="21"/>
  <c r="C222" i="21"/>
  <c r="C221" i="21"/>
  <c r="C213" i="21"/>
  <c r="B213" i="21"/>
  <c r="C217" i="21" s="1"/>
  <c r="C211" i="21"/>
  <c r="C210" i="21"/>
  <c r="C202" i="21"/>
  <c r="B202" i="21"/>
  <c r="C206" i="21" s="1"/>
  <c r="C200" i="21"/>
  <c r="B193" i="21"/>
  <c r="C199" i="21" s="1"/>
  <c r="B192" i="21"/>
  <c r="C190" i="21"/>
  <c r="C189" i="21"/>
  <c r="B179" i="21"/>
  <c r="B178" i="21"/>
  <c r="C185" i="21" s="1"/>
  <c r="C176" i="21"/>
  <c r="C175" i="21"/>
  <c r="B168" i="21"/>
  <c r="B167" i="21"/>
  <c r="C171" i="21" s="1"/>
  <c r="B165" i="21"/>
  <c r="B164" i="21"/>
  <c r="B163" i="21"/>
  <c r="C161" i="21"/>
  <c r="B154" i="21"/>
  <c r="C160" i="21" s="1"/>
  <c r="B153" i="21"/>
  <c r="C151" i="21"/>
  <c r="B140" i="21"/>
  <c r="C150" i="21" s="1"/>
  <c r="B139" i="21"/>
  <c r="C146" i="21" s="1"/>
  <c r="C137" i="21"/>
  <c r="B129" i="21"/>
  <c r="C136" i="21" s="1"/>
  <c r="B128" i="21"/>
  <c r="C132" i="21" s="1"/>
  <c r="B126" i="21"/>
  <c r="B125" i="21"/>
  <c r="B124" i="21"/>
  <c r="C124" i="21" s="1"/>
  <c r="C122" i="21"/>
  <c r="B115" i="21"/>
  <c r="C121" i="21" s="1"/>
  <c r="B114" i="21"/>
  <c r="C112" i="21"/>
  <c r="B101" i="21"/>
  <c r="C111" i="21" s="1"/>
  <c r="B100" i="21"/>
  <c r="C107" i="21" s="1"/>
  <c r="C98" i="21"/>
  <c r="C93" i="21"/>
  <c r="B90" i="21"/>
  <c r="C97" i="21" s="1"/>
  <c r="B89" i="21"/>
  <c r="B87" i="21"/>
  <c r="B86" i="21"/>
  <c r="B85" i="21"/>
  <c r="C85" i="21" s="1"/>
  <c r="C83" i="21"/>
  <c r="B76" i="21"/>
  <c r="C82" i="21" s="1"/>
  <c r="B75" i="21"/>
  <c r="C73" i="21"/>
  <c r="B62" i="21"/>
  <c r="C72" i="21" s="1"/>
  <c r="B61" i="21"/>
  <c r="C68" i="21" s="1"/>
  <c r="C59" i="21"/>
  <c r="B51" i="21"/>
  <c r="C58" i="21" s="1"/>
  <c r="B50" i="21"/>
  <c r="C54" i="21" s="1"/>
  <c r="B48" i="21"/>
  <c r="B47" i="21"/>
  <c r="B46" i="21"/>
  <c r="C43" i="21"/>
  <c r="C39" i="21"/>
  <c r="C38" i="21"/>
  <c r="C162" i="21" s="1"/>
  <c r="C37" i="21"/>
  <c r="C33" i="21"/>
  <c r="C32" i="21"/>
  <c r="C123" i="21" s="1"/>
  <c r="C31" i="21"/>
  <c r="C27" i="21"/>
  <c r="C26" i="21"/>
  <c r="C84" i="21" s="1"/>
  <c r="C25" i="21"/>
  <c r="B152" i="21"/>
  <c r="C156" i="21" s="1"/>
  <c r="C21" i="21"/>
  <c r="B138" i="21"/>
  <c r="C142" i="21" s="1"/>
  <c r="C20" i="21"/>
  <c r="C45" i="21" s="1"/>
  <c r="B127" i="21"/>
  <c r="C128" i="21" s="1"/>
  <c r="C16" i="21"/>
  <c r="C14" i="21"/>
  <c r="K13" i="21"/>
  <c r="J13" i="21"/>
  <c r="I13" i="21"/>
  <c r="H13" i="21"/>
  <c r="L12" i="21"/>
  <c r="L11" i="21"/>
  <c r="L10" i="21"/>
  <c r="L9" i="21"/>
  <c r="L8" i="21"/>
  <c r="L7" i="21"/>
  <c r="C6" i="21"/>
  <c r="C4" i="21"/>
  <c r="C2" i="21"/>
  <c r="I23" i="20"/>
  <c r="H23" i="20"/>
  <c r="B62" i="20" s="1"/>
  <c r="C66" i="20" s="1"/>
  <c r="I20" i="20"/>
  <c r="B91" i="20" s="1"/>
  <c r="C95" i="20" s="1"/>
  <c r="H20" i="20"/>
  <c r="B48" i="20" s="1"/>
  <c r="C52" i="20" s="1"/>
  <c r="I17" i="20"/>
  <c r="H17" i="20"/>
  <c r="B37" i="20"/>
  <c r="C38" i="20" s="1"/>
  <c r="B105" i="20"/>
  <c r="C109" i="20" s="1"/>
  <c r="C2327" i="20"/>
  <c r="C2321" i="20"/>
  <c r="C2191" i="20"/>
  <c r="C2185" i="20"/>
  <c r="C2055" i="20"/>
  <c r="C2049" i="20"/>
  <c r="C1919" i="20"/>
  <c r="C1913" i="20"/>
  <c r="C1783" i="20"/>
  <c r="C1777" i="20"/>
  <c r="C1647" i="20"/>
  <c r="C1641" i="20"/>
  <c r="C1511" i="20"/>
  <c r="C1505" i="20"/>
  <c r="C1375" i="20"/>
  <c r="C1369" i="20"/>
  <c r="C967" i="20"/>
  <c r="C961" i="20"/>
  <c r="C831" i="20"/>
  <c r="C825" i="20"/>
  <c r="C153" i="20"/>
  <c r="C151" i="20"/>
  <c r="C149" i="20"/>
  <c r="C147" i="20"/>
  <c r="C145" i="20"/>
  <c r="C143" i="20"/>
  <c r="C141" i="20"/>
  <c r="C139" i="20"/>
  <c r="C137" i="20"/>
  <c r="C136" i="20"/>
  <c r="C135" i="20"/>
  <c r="C127" i="20"/>
  <c r="B127" i="20"/>
  <c r="C131" i="20" s="1"/>
  <c r="C125" i="20"/>
  <c r="C124" i="20"/>
  <c r="C116" i="20"/>
  <c r="B116" i="20"/>
  <c r="C120" i="20" s="1"/>
  <c r="C114" i="20"/>
  <c r="B107" i="20"/>
  <c r="C113" i="20" s="1"/>
  <c r="B106" i="20"/>
  <c r="C104" i="20"/>
  <c r="B93" i="20"/>
  <c r="C103" i="20" s="1"/>
  <c r="B92" i="20"/>
  <c r="C99" i="20" s="1"/>
  <c r="C90" i="20"/>
  <c r="B82" i="20"/>
  <c r="C89" i="20" s="1"/>
  <c r="B81" i="20"/>
  <c r="C85" i="20" s="1"/>
  <c r="B80" i="20"/>
  <c r="C81" i="20" s="1"/>
  <c r="B79" i="20"/>
  <c r="B78" i="20"/>
  <c r="B77" i="20"/>
  <c r="C75" i="20"/>
  <c r="B64" i="20"/>
  <c r="C74" i="20" s="1"/>
  <c r="B63" i="20"/>
  <c r="C70" i="20" s="1"/>
  <c r="C61" i="20"/>
  <c r="B50" i="20"/>
  <c r="C60" i="20" s="1"/>
  <c r="B49" i="20"/>
  <c r="C56" i="20" s="1"/>
  <c r="C47" i="20"/>
  <c r="B39" i="20"/>
  <c r="C46" i="20" s="1"/>
  <c r="B38" i="20"/>
  <c r="C42" i="20" s="1"/>
  <c r="B36" i="20"/>
  <c r="B35" i="20"/>
  <c r="B34" i="20"/>
  <c r="C31" i="20"/>
  <c r="C27" i="20"/>
  <c r="C26" i="20"/>
  <c r="C76" i="20" s="1"/>
  <c r="C25" i="20"/>
  <c r="C21" i="20"/>
  <c r="C20" i="20"/>
  <c r="C33" i="20" s="1"/>
  <c r="C16" i="20"/>
  <c r="C14" i="20"/>
  <c r="I13" i="20"/>
  <c r="H13" i="20"/>
  <c r="L12" i="20"/>
  <c r="L11" i="20"/>
  <c r="L10" i="20"/>
  <c r="L9" i="20"/>
  <c r="L8" i="20"/>
  <c r="L7" i="20"/>
  <c r="C6" i="20"/>
  <c r="C4" i="20"/>
  <c r="C2" i="20"/>
  <c r="I23" i="19"/>
  <c r="B101" i="19" s="1"/>
  <c r="C105" i="19" s="1"/>
  <c r="H23" i="19"/>
  <c r="B62" i="19" s="1"/>
  <c r="C66" i="19" s="1"/>
  <c r="I20" i="19"/>
  <c r="B87" i="19" s="1"/>
  <c r="C91" i="19" s="1"/>
  <c r="H20" i="19"/>
  <c r="B48" i="19" s="1"/>
  <c r="C52" i="19" s="1"/>
  <c r="I17" i="19"/>
  <c r="B76" i="19" s="1"/>
  <c r="C77" i="19" s="1"/>
  <c r="H17" i="19"/>
  <c r="B37" i="19" s="1"/>
  <c r="C38" i="19" s="1"/>
  <c r="I13" i="19"/>
  <c r="H13" i="19"/>
  <c r="C2323" i="19"/>
  <c r="C2317" i="19"/>
  <c r="C2187" i="19"/>
  <c r="C2181" i="19"/>
  <c r="C2051" i="19"/>
  <c r="C2045" i="19"/>
  <c r="C1915" i="19"/>
  <c r="C1909" i="19"/>
  <c r="C1779" i="19"/>
  <c r="C1773" i="19"/>
  <c r="C1643" i="19"/>
  <c r="C1637" i="19"/>
  <c r="C1507" i="19"/>
  <c r="C1501" i="19"/>
  <c r="C1371" i="19"/>
  <c r="C1365" i="19"/>
  <c r="C963" i="19"/>
  <c r="C957" i="19"/>
  <c r="C827" i="19"/>
  <c r="C821" i="19"/>
  <c r="C149" i="19"/>
  <c r="C147" i="19"/>
  <c r="C145" i="19"/>
  <c r="C143" i="19"/>
  <c r="C141" i="19"/>
  <c r="C139" i="19"/>
  <c r="C137" i="19"/>
  <c r="C135" i="19"/>
  <c r="C133" i="19"/>
  <c r="C132" i="19"/>
  <c r="C131" i="19"/>
  <c r="C123" i="19"/>
  <c r="B123" i="19"/>
  <c r="C127" i="19" s="1"/>
  <c r="C121" i="19"/>
  <c r="C120" i="19"/>
  <c r="C112" i="19"/>
  <c r="B112" i="19"/>
  <c r="C116" i="19" s="1"/>
  <c r="C110" i="19"/>
  <c r="B103" i="19"/>
  <c r="C109" i="19" s="1"/>
  <c r="B102" i="19"/>
  <c r="C100" i="19"/>
  <c r="B89" i="19"/>
  <c r="C99" i="19" s="1"/>
  <c r="B88" i="19"/>
  <c r="C95" i="19" s="1"/>
  <c r="C86" i="19"/>
  <c r="B78" i="19"/>
  <c r="C85" i="19" s="1"/>
  <c r="B77" i="19"/>
  <c r="C81" i="19" s="1"/>
  <c r="B75" i="19"/>
  <c r="B74" i="19"/>
  <c r="B73" i="19"/>
  <c r="C71" i="19"/>
  <c r="B64" i="19"/>
  <c r="C70" i="19" s="1"/>
  <c r="B63" i="19"/>
  <c r="C61" i="19"/>
  <c r="B50" i="19"/>
  <c r="C60" i="19" s="1"/>
  <c r="B49" i="19"/>
  <c r="C56" i="19" s="1"/>
  <c r="C47" i="19"/>
  <c r="B39" i="19"/>
  <c r="C46" i="19" s="1"/>
  <c r="B38" i="19"/>
  <c r="C42" i="19" s="1"/>
  <c r="B36" i="19"/>
  <c r="B35" i="19"/>
  <c r="B34" i="19"/>
  <c r="C34" i="19" s="1"/>
  <c r="C31" i="19"/>
  <c r="C27" i="19"/>
  <c r="C26" i="19"/>
  <c r="C72" i="19" s="1"/>
  <c r="C25" i="19"/>
  <c r="C21" i="19"/>
  <c r="C20" i="19"/>
  <c r="C33" i="19" s="1"/>
  <c r="C16" i="19"/>
  <c r="C14" i="19"/>
  <c r="L12" i="19"/>
  <c r="L11" i="19"/>
  <c r="L10" i="19"/>
  <c r="L9" i="19"/>
  <c r="L8" i="19"/>
  <c r="L7" i="19"/>
  <c r="C6" i="19"/>
  <c r="C4" i="19"/>
  <c r="C2" i="19"/>
  <c r="H23" i="18"/>
  <c r="H20" i="18"/>
  <c r="H17" i="18"/>
  <c r="B31" i="18" s="1"/>
  <c r="C32" i="18" s="1"/>
  <c r="H13" i="18"/>
  <c r="B56" i="18"/>
  <c r="C60" i="18" s="1"/>
  <c r="C2275" i="18"/>
  <c r="C2269" i="18"/>
  <c r="C2139" i="18"/>
  <c r="C2133" i="18"/>
  <c r="C2003" i="18"/>
  <c r="C1997" i="18"/>
  <c r="C1867" i="18"/>
  <c r="C1861" i="18"/>
  <c r="C1731" i="18"/>
  <c r="C1725" i="18"/>
  <c r="C1595" i="18"/>
  <c r="C1589" i="18"/>
  <c r="C1459" i="18"/>
  <c r="C1453" i="18"/>
  <c r="C1323" i="18"/>
  <c r="C1317" i="18"/>
  <c r="C915" i="18"/>
  <c r="C909" i="18"/>
  <c r="C779" i="18"/>
  <c r="C773" i="18"/>
  <c r="C101" i="18"/>
  <c r="C99" i="18"/>
  <c r="C96" i="18"/>
  <c r="C94" i="18"/>
  <c r="C92" i="18"/>
  <c r="C90" i="18"/>
  <c r="C88" i="18"/>
  <c r="C87" i="18"/>
  <c r="C86" i="18"/>
  <c r="C78" i="18"/>
  <c r="B78" i="18"/>
  <c r="C82" i="18" s="1"/>
  <c r="C76" i="18"/>
  <c r="C75" i="18"/>
  <c r="C67" i="18"/>
  <c r="B67" i="18"/>
  <c r="C71" i="18" s="1"/>
  <c r="C65" i="18"/>
  <c r="B58" i="18"/>
  <c r="C64" i="18" s="1"/>
  <c r="B57" i="18"/>
  <c r="C55" i="18"/>
  <c r="B44" i="18"/>
  <c r="C54" i="18" s="1"/>
  <c r="B43" i="18"/>
  <c r="C50" i="18" s="1"/>
  <c r="C41" i="18"/>
  <c r="B33" i="18"/>
  <c r="C40" i="18" s="1"/>
  <c r="B32" i="18"/>
  <c r="C36" i="18" s="1"/>
  <c r="B30" i="18"/>
  <c r="B29" i="18"/>
  <c r="B28" i="18"/>
  <c r="C25" i="18"/>
  <c r="C21" i="18"/>
  <c r="B42" i="18"/>
  <c r="C46" i="18" s="1"/>
  <c r="C20" i="18"/>
  <c r="C27" i="18" s="1"/>
  <c r="C16" i="18"/>
  <c r="C14" i="18"/>
  <c r="L12" i="18"/>
  <c r="L11" i="18"/>
  <c r="L10" i="18"/>
  <c r="L9" i="18"/>
  <c r="L8" i="18"/>
  <c r="L7" i="18"/>
  <c r="C6" i="18"/>
  <c r="C4" i="18"/>
  <c r="C2" i="18"/>
  <c r="H17" i="17"/>
  <c r="B31" i="17" s="1"/>
  <c r="C32" i="17" s="1"/>
  <c r="H13" i="17"/>
  <c r="C94" i="17"/>
  <c r="C2274" i="17"/>
  <c r="C2268" i="17"/>
  <c r="C2138" i="17"/>
  <c r="C2132" i="17"/>
  <c r="C2002" i="17"/>
  <c r="C1996" i="17"/>
  <c r="C1866" i="17"/>
  <c r="C1860" i="17"/>
  <c r="C1730" i="17"/>
  <c r="C1724" i="17"/>
  <c r="C1594" i="17"/>
  <c r="C1588" i="17"/>
  <c r="C1458" i="17"/>
  <c r="C1452" i="17"/>
  <c r="C1322" i="17"/>
  <c r="C1316" i="17"/>
  <c r="C914" i="17"/>
  <c r="C908" i="17"/>
  <c r="C778" i="17"/>
  <c r="C772" i="17"/>
  <c r="C100" i="17"/>
  <c r="C98" i="17"/>
  <c r="C96" i="17"/>
  <c r="C92" i="17"/>
  <c r="C90" i="17"/>
  <c r="C88" i="17"/>
  <c r="C87" i="17"/>
  <c r="C86" i="17"/>
  <c r="C78" i="17"/>
  <c r="B78" i="17"/>
  <c r="C82" i="17" s="1"/>
  <c r="C76" i="17"/>
  <c r="C75" i="17"/>
  <c r="C67" i="17"/>
  <c r="B67" i="17"/>
  <c r="C71" i="17" s="1"/>
  <c r="C65" i="17"/>
  <c r="B58" i="17"/>
  <c r="C64" i="17" s="1"/>
  <c r="B57" i="17"/>
  <c r="C55" i="17"/>
  <c r="B44" i="17"/>
  <c r="C54" i="17" s="1"/>
  <c r="B43" i="17"/>
  <c r="C50" i="17" s="1"/>
  <c r="C41" i="17"/>
  <c r="B33" i="17"/>
  <c r="C40" i="17" s="1"/>
  <c r="B32" i="17"/>
  <c r="C36" i="17" s="1"/>
  <c r="B30" i="17"/>
  <c r="B29" i="17"/>
  <c r="B28" i="17"/>
  <c r="C25" i="17"/>
  <c r="B56" i="17"/>
  <c r="C60" i="17" s="1"/>
  <c r="C21" i="17"/>
  <c r="C20" i="17"/>
  <c r="C27" i="17" s="1"/>
  <c r="C16" i="17"/>
  <c r="C14" i="17"/>
  <c r="L12" i="17"/>
  <c r="L11" i="17"/>
  <c r="L10" i="17"/>
  <c r="L9" i="17"/>
  <c r="L8" i="17"/>
  <c r="L7" i="17"/>
  <c r="C6" i="17"/>
  <c r="C4" i="17"/>
  <c r="C2" i="17"/>
  <c r="C169" i="24" l="1"/>
  <c r="C269" i="28"/>
  <c r="C91" i="24"/>
  <c r="L2" i="17"/>
  <c r="L3" i="17" s="1"/>
  <c r="C137" i="28"/>
  <c r="C70" i="28"/>
  <c r="C109" i="28"/>
  <c r="C215" i="28"/>
  <c r="C336" i="28"/>
  <c r="C347" i="28"/>
  <c r="C308" i="28"/>
  <c r="C258" i="28"/>
  <c r="C162" i="28"/>
  <c r="C176" i="28"/>
  <c r="C187" i="28"/>
  <c r="C230" i="28"/>
  <c r="C361" i="28"/>
  <c r="C375" i="28"/>
  <c r="C84" i="28"/>
  <c r="C98" i="28"/>
  <c r="C283" i="28"/>
  <c r="C297" i="28"/>
  <c r="C201" i="28"/>
  <c r="C123" i="28"/>
  <c r="C322" i="28"/>
  <c r="C297" i="27"/>
  <c r="C322" i="27"/>
  <c r="C109" i="27"/>
  <c r="C187" i="27"/>
  <c r="C230" i="27"/>
  <c r="C375" i="27"/>
  <c r="C176" i="27"/>
  <c r="C347" i="27"/>
  <c r="C123" i="27"/>
  <c r="C137" i="27"/>
  <c r="C336" i="27"/>
  <c r="C84" i="27"/>
  <c r="C283" i="27"/>
  <c r="C308" i="27"/>
  <c r="C70" i="27"/>
  <c r="C201" i="27"/>
  <c r="C215" i="27"/>
  <c r="C244" i="27"/>
  <c r="C258" i="27"/>
  <c r="C269" i="27"/>
  <c r="C162" i="27"/>
  <c r="C361" i="27"/>
  <c r="C52" i="26"/>
  <c r="C197" i="26"/>
  <c r="C240" i="26"/>
  <c r="C91" i="26"/>
  <c r="C130" i="26"/>
  <c r="C144" i="26"/>
  <c r="C158" i="26"/>
  <c r="C105" i="26"/>
  <c r="C119" i="26"/>
  <c r="C66" i="26"/>
  <c r="C80" i="26"/>
  <c r="C183" i="26"/>
  <c r="C226" i="26"/>
  <c r="C52" i="25"/>
  <c r="C212" i="25"/>
  <c r="C91" i="25"/>
  <c r="C130" i="25"/>
  <c r="C183" i="25"/>
  <c r="C197" i="25"/>
  <c r="C226" i="25"/>
  <c r="C240" i="25"/>
  <c r="C144" i="25"/>
  <c r="C158" i="25"/>
  <c r="C105" i="25"/>
  <c r="C119" i="25"/>
  <c r="C66" i="25"/>
  <c r="C52" i="24"/>
  <c r="C212" i="24"/>
  <c r="C183" i="24"/>
  <c r="C197" i="24"/>
  <c r="C226" i="24"/>
  <c r="C240" i="24"/>
  <c r="C144" i="24"/>
  <c r="C158" i="24"/>
  <c r="C105" i="24"/>
  <c r="C119" i="24"/>
  <c r="C66" i="24"/>
  <c r="C52" i="22"/>
  <c r="C91" i="22"/>
  <c r="C169" i="22"/>
  <c r="C226" i="22"/>
  <c r="C130" i="22"/>
  <c r="C80" i="22"/>
  <c r="C183" i="22"/>
  <c r="C105" i="22"/>
  <c r="C197" i="22"/>
  <c r="C158" i="22"/>
  <c r="C119" i="22"/>
  <c r="C212" i="22"/>
  <c r="C66" i="22"/>
  <c r="C144" i="22"/>
  <c r="C46" i="21"/>
  <c r="C191" i="21"/>
  <c r="C163" i="21"/>
  <c r="C138" i="21"/>
  <c r="C152" i="21"/>
  <c r="C99" i="21"/>
  <c r="C113" i="21"/>
  <c r="C60" i="21"/>
  <c r="C74" i="21"/>
  <c r="C177" i="21"/>
  <c r="C34" i="20"/>
  <c r="C77" i="20"/>
  <c r="C91" i="20"/>
  <c r="C105" i="20"/>
  <c r="C48" i="20"/>
  <c r="C62" i="20"/>
  <c r="C73" i="19"/>
  <c r="C87" i="19"/>
  <c r="C101" i="19"/>
  <c r="C48" i="19"/>
  <c r="C62" i="19"/>
  <c r="C28" i="18"/>
  <c r="C42" i="18"/>
  <c r="C56" i="18"/>
  <c r="C28" i="17"/>
  <c r="C42" i="17"/>
  <c r="C56" i="17"/>
  <c r="K23" i="14" l="1"/>
  <c r="B191" i="14" s="1"/>
  <c r="C195" i="14" s="1"/>
  <c r="J23" i="14"/>
  <c r="B152" i="14" s="1"/>
  <c r="C156" i="14" s="1"/>
  <c r="I23" i="14"/>
  <c r="B113" i="14" s="1"/>
  <c r="C117" i="14" s="1"/>
  <c r="H23" i="14"/>
  <c r="B74" i="14" s="1"/>
  <c r="C78" i="14" s="1"/>
  <c r="K20" i="14"/>
  <c r="B177" i="14" s="1"/>
  <c r="C181" i="14" s="1"/>
  <c r="J20" i="14"/>
  <c r="B138" i="14" s="1"/>
  <c r="C142" i="14" s="1"/>
  <c r="I20" i="14"/>
  <c r="B99" i="14" s="1"/>
  <c r="C103" i="14" s="1"/>
  <c r="H20" i="14"/>
  <c r="B60" i="14" s="1"/>
  <c r="C64" i="14" s="1"/>
  <c r="K17" i="14"/>
  <c r="B166" i="14" s="1"/>
  <c r="C167" i="14" s="1"/>
  <c r="J17" i="14"/>
  <c r="B127" i="14" s="1"/>
  <c r="C128" i="14" s="1"/>
  <c r="I17" i="14"/>
  <c r="B88" i="14" s="1"/>
  <c r="C89" i="14" s="1"/>
  <c r="H17" i="14"/>
  <c r="B49" i="14" s="1"/>
  <c r="C50" i="14" s="1"/>
  <c r="K13" i="14"/>
  <c r="J13" i="14"/>
  <c r="I13" i="14"/>
  <c r="H13" i="14"/>
  <c r="B41" i="14"/>
  <c r="C41" i="14" s="1"/>
  <c r="B172" i="8"/>
  <c r="C176" i="8" s="1"/>
  <c r="B157" i="8"/>
  <c r="B127" i="16"/>
  <c r="C131" i="16" s="1"/>
  <c r="B112" i="16"/>
  <c r="C116" i="16" s="1"/>
  <c r="C140" i="16"/>
  <c r="C139" i="16"/>
  <c r="C135" i="16"/>
  <c r="C127" i="16"/>
  <c r="C125" i="16"/>
  <c r="C124" i="16"/>
  <c r="C120" i="16"/>
  <c r="C112" i="16"/>
  <c r="C185" i="8"/>
  <c r="C184" i="8"/>
  <c r="C180" i="8"/>
  <c r="C172" i="8"/>
  <c r="C170" i="8"/>
  <c r="C169" i="8"/>
  <c r="C165" i="8"/>
  <c r="C157" i="8"/>
  <c r="C161" i="8"/>
  <c r="C222" i="14"/>
  <c r="C221" i="14"/>
  <c r="C213" i="14"/>
  <c r="B213" i="14"/>
  <c r="C217" i="14" s="1"/>
  <c r="C211" i="14"/>
  <c r="C210" i="14"/>
  <c r="C202" i="14"/>
  <c r="B202" i="14"/>
  <c r="C206" i="14" s="1"/>
  <c r="C2413" i="14"/>
  <c r="C2407" i="14"/>
  <c r="C2277" i="14"/>
  <c r="C2271" i="14"/>
  <c r="C2141" i="14"/>
  <c r="C2135" i="14"/>
  <c r="C2005" i="14"/>
  <c r="C1999" i="14"/>
  <c r="C1869" i="14"/>
  <c r="C1863" i="14"/>
  <c r="C1733" i="14"/>
  <c r="C1727" i="14"/>
  <c r="C1597" i="14"/>
  <c r="C1591" i="14"/>
  <c r="C1461" i="14"/>
  <c r="C1455" i="14"/>
  <c r="C1053" i="14"/>
  <c r="C1047" i="14"/>
  <c r="C917" i="14"/>
  <c r="C911" i="14"/>
  <c r="C239" i="14"/>
  <c r="C237" i="14"/>
  <c r="C235" i="14"/>
  <c r="C233" i="14"/>
  <c r="C231" i="14"/>
  <c r="C229" i="14"/>
  <c r="C227" i="14"/>
  <c r="C225" i="14"/>
  <c r="C223" i="14"/>
  <c r="C200" i="14"/>
  <c r="B193" i="14"/>
  <c r="C199" i="14" s="1"/>
  <c r="B192" i="14"/>
  <c r="C190" i="14"/>
  <c r="B179" i="14"/>
  <c r="C189" i="14" s="1"/>
  <c r="B178" i="14"/>
  <c r="C185" i="14" s="1"/>
  <c r="C176" i="14"/>
  <c r="B168" i="14"/>
  <c r="C175" i="14" s="1"/>
  <c r="B167" i="14"/>
  <c r="C171" i="14" s="1"/>
  <c r="B165" i="14"/>
  <c r="B164" i="14"/>
  <c r="B163" i="14"/>
  <c r="C161" i="14"/>
  <c r="B154" i="14"/>
  <c r="C160" i="14" s="1"/>
  <c r="B153" i="14"/>
  <c r="C151" i="14"/>
  <c r="B140" i="14"/>
  <c r="C150" i="14" s="1"/>
  <c r="B139" i="14"/>
  <c r="C146" i="14" s="1"/>
  <c r="C137" i="14"/>
  <c r="B129" i="14"/>
  <c r="C136" i="14" s="1"/>
  <c r="B128" i="14"/>
  <c r="C132" i="14" s="1"/>
  <c r="B126" i="14"/>
  <c r="B125" i="14"/>
  <c r="B124" i="14"/>
  <c r="C122" i="14"/>
  <c r="B115" i="14"/>
  <c r="C121" i="14" s="1"/>
  <c r="B114" i="14"/>
  <c r="C112" i="14"/>
  <c r="B101" i="14"/>
  <c r="C111" i="14" s="1"/>
  <c r="B100" i="14"/>
  <c r="C107" i="14" s="1"/>
  <c r="C98" i="14"/>
  <c r="B90" i="14"/>
  <c r="C97" i="14" s="1"/>
  <c r="B89" i="14"/>
  <c r="C93" i="14" s="1"/>
  <c r="B87" i="14"/>
  <c r="B86" i="14"/>
  <c r="B85" i="14"/>
  <c r="C83" i="14"/>
  <c r="B76" i="14"/>
  <c r="C82" i="14" s="1"/>
  <c r="B75" i="14"/>
  <c r="C73" i="14"/>
  <c r="B62" i="14"/>
  <c r="C72" i="14" s="1"/>
  <c r="B61" i="14"/>
  <c r="C68" i="14" s="1"/>
  <c r="C59" i="14"/>
  <c r="B51" i="14"/>
  <c r="C58" i="14" s="1"/>
  <c r="B50" i="14"/>
  <c r="C54" i="14" s="1"/>
  <c r="B48" i="14"/>
  <c r="B47" i="14"/>
  <c r="B46" i="14"/>
  <c r="C43" i="14"/>
  <c r="C39" i="14"/>
  <c r="C38" i="14"/>
  <c r="C162" i="14" s="1"/>
  <c r="C37" i="14"/>
  <c r="C33" i="14"/>
  <c r="C32" i="14"/>
  <c r="C123" i="14" s="1"/>
  <c r="C31" i="14"/>
  <c r="C27" i="14"/>
  <c r="C26" i="14"/>
  <c r="C84" i="14" s="1"/>
  <c r="C25" i="14"/>
  <c r="C21" i="14"/>
  <c r="C20" i="14"/>
  <c r="C45" i="14" s="1"/>
  <c r="C16" i="14"/>
  <c r="C14" i="14"/>
  <c r="L12" i="14"/>
  <c r="L11" i="14"/>
  <c r="L10" i="14"/>
  <c r="L9" i="14"/>
  <c r="L8" i="14"/>
  <c r="L7" i="14"/>
  <c r="C6" i="14"/>
  <c r="C4" i="14"/>
  <c r="C2" i="14"/>
  <c r="J23" i="8"/>
  <c r="B146" i="8" s="1"/>
  <c r="C150" i="8" s="1"/>
  <c r="I23" i="8"/>
  <c r="H23" i="8"/>
  <c r="J20" i="8"/>
  <c r="B132" i="8" s="1"/>
  <c r="C136" i="8" s="1"/>
  <c r="I20" i="8"/>
  <c r="B93" i="8" s="1"/>
  <c r="C97" i="8" s="1"/>
  <c r="H20" i="8"/>
  <c r="B54" i="8" s="1"/>
  <c r="C58" i="8" s="1"/>
  <c r="J17" i="8"/>
  <c r="B121" i="8" s="1"/>
  <c r="C122" i="8" s="1"/>
  <c r="I17" i="8"/>
  <c r="B82" i="8" s="1"/>
  <c r="C83" i="8" s="1"/>
  <c r="H17" i="8"/>
  <c r="B43" i="8" s="1"/>
  <c r="C44" i="8" s="1"/>
  <c r="B36" i="8"/>
  <c r="C35" i="8" s="1"/>
  <c r="B30" i="8"/>
  <c r="C29" i="8" s="1"/>
  <c r="B23" i="8"/>
  <c r="C23" i="8" s="1"/>
  <c r="C202" i="8"/>
  <c r="C200" i="8"/>
  <c r="C198" i="8"/>
  <c r="C196" i="8"/>
  <c r="C194" i="8"/>
  <c r="C192" i="8"/>
  <c r="C190" i="8"/>
  <c r="C188" i="8"/>
  <c r="C186" i="8"/>
  <c r="C155" i="8"/>
  <c r="B148" i="8"/>
  <c r="C154" i="8" s="1"/>
  <c r="B147" i="8"/>
  <c r="C145" i="8"/>
  <c r="B134" i="8"/>
  <c r="C144" i="8" s="1"/>
  <c r="B133" i="8"/>
  <c r="C140" i="8" s="1"/>
  <c r="C131" i="8"/>
  <c r="B123" i="8"/>
  <c r="C130" i="8" s="1"/>
  <c r="B122" i="8"/>
  <c r="C126" i="8" s="1"/>
  <c r="B120" i="8"/>
  <c r="B119" i="8"/>
  <c r="B118" i="8"/>
  <c r="C116" i="8"/>
  <c r="B109" i="8"/>
  <c r="C115" i="8" s="1"/>
  <c r="B108" i="8"/>
  <c r="C106" i="8"/>
  <c r="C105" i="8"/>
  <c r="B95" i="8"/>
  <c r="B94" i="8"/>
  <c r="C101" i="8" s="1"/>
  <c r="C92" i="8"/>
  <c r="B84" i="8"/>
  <c r="C91" i="8" s="1"/>
  <c r="B83" i="8"/>
  <c r="C87" i="8" s="1"/>
  <c r="B81" i="8"/>
  <c r="B80" i="8"/>
  <c r="B79" i="8"/>
  <c r="C77" i="8"/>
  <c r="B70" i="8"/>
  <c r="C76" i="8" s="1"/>
  <c r="B69" i="8"/>
  <c r="C67" i="8"/>
  <c r="B56" i="8"/>
  <c r="C66" i="8" s="1"/>
  <c r="B55" i="8"/>
  <c r="C62" i="8" s="1"/>
  <c r="C53" i="8"/>
  <c r="B45" i="8"/>
  <c r="C52" i="8" s="1"/>
  <c r="B44" i="8"/>
  <c r="C48" i="8" s="1"/>
  <c r="B42" i="8"/>
  <c r="B41" i="8"/>
  <c r="B40" i="8"/>
  <c r="C37" i="8"/>
  <c r="C33" i="8"/>
  <c r="C32" i="8"/>
  <c r="C117" i="8" s="1"/>
  <c r="C31" i="8"/>
  <c r="C27" i="8"/>
  <c r="C26" i="8"/>
  <c r="C78" i="8" s="1"/>
  <c r="C25" i="8"/>
  <c r="B107" i="8"/>
  <c r="C111" i="8" s="1"/>
  <c r="B68" i="8"/>
  <c r="C72" i="8" s="1"/>
  <c r="C21" i="8"/>
  <c r="C20" i="8"/>
  <c r="C39" i="8" s="1"/>
  <c r="C16" i="8"/>
  <c r="C14" i="8"/>
  <c r="J13" i="8"/>
  <c r="I13" i="8"/>
  <c r="H13" i="8"/>
  <c r="L12" i="8"/>
  <c r="L11" i="8"/>
  <c r="L10" i="8"/>
  <c r="L9" i="8"/>
  <c r="L8" i="8"/>
  <c r="L7" i="8"/>
  <c r="C6" i="8"/>
  <c r="C4" i="8"/>
  <c r="C2" i="8"/>
  <c r="C191" i="14" l="1"/>
  <c r="C99" i="14"/>
  <c r="C60" i="14"/>
  <c r="C74" i="14"/>
  <c r="C113" i="14"/>
  <c r="C85" i="14"/>
  <c r="C124" i="14"/>
  <c r="C46" i="14"/>
  <c r="C177" i="14"/>
  <c r="C152" i="14"/>
  <c r="C163" i="14"/>
  <c r="C138" i="14"/>
  <c r="C40" i="8"/>
  <c r="C107" i="8"/>
  <c r="C146" i="8"/>
  <c r="C93" i="8"/>
  <c r="C132" i="8"/>
  <c r="C54" i="8"/>
  <c r="C68" i="8"/>
  <c r="C79" i="8"/>
  <c r="C118" i="8"/>
  <c r="C110" i="16" l="1"/>
  <c r="H17" i="16"/>
  <c r="B37" i="16" s="1"/>
  <c r="C38" i="16" s="1"/>
  <c r="B101" i="16"/>
  <c r="C105" i="16" s="1"/>
  <c r="H23" i="16"/>
  <c r="B62" i="16" s="1"/>
  <c r="C66" i="16" s="1"/>
  <c r="I20" i="16"/>
  <c r="H20" i="16"/>
  <c r="B48" i="16" s="1"/>
  <c r="C52" i="16" s="1"/>
  <c r="B76" i="16"/>
  <c r="C77" i="16" s="1"/>
  <c r="C153" i="16"/>
  <c r="C151" i="16"/>
  <c r="C149" i="16"/>
  <c r="C147" i="16"/>
  <c r="C145" i="16"/>
  <c r="C143" i="16"/>
  <c r="C141" i="16"/>
  <c r="B103" i="16"/>
  <c r="C109" i="16" s="1"/>
  <c r="B102" i="16"/>
  <c r="C100" i="16"/>
  <c r="B89" i="16"/>
  <c r="C99" i="16" s="1"/>
  <c r="B88" i="16"/>
  <c r="C95" i="16" s="1"/>
  <c r="C86" i="16"/>
  <c r="B78" i="16"/>
  <c r="C85" i="16" s="1"/>
  <c r="B77" i="16"/>
  <c r="C81" i="16" s="1"/>
  <c r="B75" i="16"/>
  <c r="B74" i="16"/>
  <c r="B73" i="16"/>
  <c r="C71" i="16"/>
  <c r="B64" i="16"/>
  <c r="C70" i="16" s="1"/>
  <c r="B63" i="16"/>
  <c r="C61" i="16"/>
  <c r="B50" i="16"/>
  <c r="C60" i="16" s="1"/>
  <c r="B49" i="16"/>
  <c r="C56" i="16" s="1"/>
  <c r="C47" i="16"/>
  <c r="B39" i="16"/>
  <c r="C46" i="16" s="1"/>
  <c r="B38" i="16"/>
  <c r="C42" i="16" s="1"/>
  <c r="B36" i="16"/>
  <c r="B35" i="16"/>
  <c r="B34" i="16"/>
  <c r="C31" i="16"/>
  <c r="C27" i="16"/>
  <c r="C26" i="16"/>
  <c r="C72" i="16" s="1"/>
  <c r="C25" i="16"/>
  <c r="C21" i="16"/>
  <c r="B87" i="16"/>
  <c r="C91" i="16" s="1"/>
  <c r="C20" i="16"/>
  <c r="C33" i="16" s="1"/>
  <c r="C16" i="16"/>
  <c r="C14" i="16"/>
  <c r="I13" i="16"/>
  <c r="H13" i="16"/>
  <c r="L12" i="16"/>
  <c r="L11" i="16"/>
  <c r="L10" i="16"/>
  <c r="L9" i="16"/>
  <c r="L8" i="16"/>
  <c r="L7" i="16"/>
  <c r="C6" i="16"/>
  <c r="C4" i="16"/>
  <c r="C2" i="16"/>
  <c r="C750" i="1"/>
  <c r="C748" i="1"/>
  <c r="C746" i="1"/>
  <c r="C744" i="1"/>
  <c r="C742" i="1"/>
  <c r="C740" i="1"/>
  <c r="C738" i="1"/>
  <c r="C736" i="1"/>
  <c r="C2" i="1"/>
  <c r="C14" i="1"/>
  <c r="C4" i="1"/>
  <c r="C34" i="16" l="1"/>
  <c r="C48" i="16"/>
  <c r="C87" i="16"/>
  <c r="C62" i="16"/>
  <c r="C73" i="16"/>
  <c r="C101" i="16"/>
  <c r="C2340" i="12"/>
  <c r="C2334" i="12"/>
  <c r="C2204" i="12"/>
  <c r="C2198" i="12"/>
  <c r="C2068" i="12"/>
  <c r="C2062" i="12"/>
  <c r="C1932" i="12"/>
  <c r="C1926" i="12"/>
  <c r="C1796" i="12"/>
  <c r="C1790" i="12"/>
  <c r="C1660" i="12"/>
  <c r="C1654" i="12"/>
  <c r="C1524" i="12"/>
  <c r="C1518" i="12"/>
  <c r="C1388" i="12"/>
  <c r="C1382" i="12"/>
  <c r="C980" i="12"/>
  <c r="C974" i="12"/>
  <c r="C844" i="12"/>
  <c r="C838" i="12"/>
  <c r="C166" i="12"/>
  <c r="C162" i="12"/>
  <c r="C158" i="12"/>
  <c r="C150" i="12"/>
  <c r="B150" i="12"/>
  <c r="C148" i="12"/>
  <c r="C146" i="12"/>
  <c r="C145" i="12"/>
  <c r="C144" i="12"/>
  <c r="C140" i="12"/>
  <c r="C136" i="12"/>
  <c r="C132" i="12"/>
  <c r="B132" i="12"/>
  <c r="C130" i="12"/>
  <c r="C129" i="12"/>
  <c r="C125" i="12"/>
  <c r="C117" i="12"/>
  <c r="B117" i="12"/>
  <c r="C121" i="12" s="1"/>
  <c r="C115" i="12"/>
  <c r="B104" i="12"/>
  <c r="C114" i="12" s="1"/>
  <c r="B103" i="12"/>
  <c r="C110" i="12" s="1"/>
  <c r="C101" i="12"/>
  <c r="B90" i="12"/>
  <c r="C100" i="12" s="1"/>
  <c r="B89" i="12"/>
  <c r="C96" i="12" s="1"/>
  <c r="C87" i="12"/>
  <c r="C82" i="12"/>
  <c r="B79" i="12"/>
  <c r="C86" i="12" s="1"/>
  <c r="B78" i="12"/>
  <c r="B77" i="12"/>
  <c r="C78" i="12" s="1"/>
  <c r="B76" i="12"/>
  <c r="B75" i="12"/>
  <c r="B74" i="12"/>
  <c r="C72" i="12"/>
  <c r="C67" i="12"/>
  <c r="B61" i="12"/>
  <c r="C71" i="12" s="1"/>
  <c r="B60" i="12"/>
  <c r="B59" i="12"/>
  <c r="C63" i="12" s="1"/>
  <c r="C58" i="12"/>
  <c r="B47" i="12"/>
  <c r="C57" i="12" s="1"/>
  <c r="B46" i="12"/>
  <c r="C53" i="12" s="1"/>
  <c r="B45" i="12"/>
  <c r="C49" i="12" s="1"/>
  <c r="C44" i="12"/>
  <c r="B36" i="12"/>
  <c r="C43" i="12" s="1"/>
  <c r="B35" i="12"/>
  <c r="C39" i="12" s="1"/>
  <c r="B33" i="12"/>
  <c r="B32" i="12"/>
  <c r="B31" i="12"/>
  <c r="C31" i="12" s="1"/>
  <c r="C28" i="12"/>
  <c r="C26" i="12"/>
  <c r="C24" i="12"/>
  <c r="C23" i="12"/>
  <c r="C73" i="12" s="1"/>
  <c r="C22" i="12"/>
  <c r="I20" i="12"/>
  <c r="B102" i="12" s="1"/>
  <c r="C106" i="12" s="1"/>
  <c r="H20" i="12"/>
  <c r="C20" i="12"/>
  <c r="C18" i="12"/>
  <c r="I17" i="12"/>
  <c r="B88" i="12" s="1"/>
  <c r="C92" i="12" s="1"/>
  <c r="H17" i="12"/>
  <c r="C17" i="12"/>
  <c r="C30" i="12" s="1"/>
  <c r="C15" i="12"/>
  <c r="I14" i="12"/>
  <c r="H14" i="12"/>
  <c r="B34" i="12" s="1"/>
  <c r="C35" i="12" s="1"/>
  <c r="C13" i="12"/>
  <c r="C11" i="12"/>
  <c r="I10" i="12"/>
  <c r="H10" i="12"/>
  <c r="L9" i="12"/>
  <c r="C9" i="12"/>
  <c r="L8" i="12"/>
  <c r="L7" i="12"/>
  <c r="L6" i="12"/>
  <c r="C6" i="12"/>
  <c r="L5" i="12"/>
  <c r="L4" i="12"/>
  <c r="C4" i="12"/>
  <c r="L3" i="12"/>
  <c r="C2" i="12"/>
  <c r="C74" i="12" l="1"/>
  <c r="C45" i="12"/>
  <c r="C59" i="12"/>
  <c r="C88" i="12"/>
  <c r="C102" i="12"/>
  <c r="C2474" i="9" l="1"/>
  <c r="C2468" i="9"/>
  <c r="C2338" i="9"/>
  <c r="C2332" i="9"/>
  <c r="C2202" i="9"/>
  <c r="C2196" i="9"/>
  <c r="C2066" i="9"/>
  <c r="C2060" i="9"/>
  <c r="C1930" i="9"/>
  <c r="C1924" i="9"/>
  <c r="C1794" i="9"/>
  <c r="C1788" i="9"/>
  <c r="C1658" i="9"/>
  <c r="C1652" i="9"/>
  <c r="C1522" i="9"/>
  <c r="C1516" i="9"/>
  <c r="C1114" i="9"/>
  <c r="C1108" i="9"/>
  <c r="C978" i="9"/>
  <c r="C972" i="9"/>
  <c r="C300" i="9"/>
  <c r="C296" i="9"/>
  <c r="C292" i="9"/>
  <c r="C284" i="9"/>
  <c r="C280" i="9"/>
  <c r="C272" i="9"/>
  <c r="C268" i="9"/>
  <c r="C260" i="9"/>
  <c r="C256" i="9"/>
  <c r="B248" i="9"/>
  <c r="C248" i="9" s="1"/>
  <c r="C246" i="9"/>
  <c r="C244" i="9"/>
  <c r="C243" i="9"/>
  <c r="C242" i="9"/>
  <c r="C238" i="9"/>
  <c r="C230" i="9"/>
  <c r="B230" i="9"/>
  <c r="C234" i="9" s="1"/>
  <c r="C228" i="9"/>
  <c r="C227" i="9"/>
  <c r="C223" i="9"/>
  <c r="C215" i="9"/>
  <c r="B215" i="9"/>
  <c r="C219" i="9" s="1"/>
  <c r="C213" i="9"/>
  <c r="B202" i="9"/>
  <c r="C212" i="9" s="1"/>
  <c r="B201" i="9"/>
  <c r="C208" i="9" s="1"/>
  <c r="C199" i="9"/>
  <c r="B188" i="9"/>
  <c r="C198" i="9" s="1"/>
  <c r="B187" i="9"/>
  <c r="C194" i="9" s="1"/>
  <c r="C185" i="9"/>
  <c r="B177" i="9"/>
  <c r="C184" i="9" s="1"/>
  <c r="B176" i="9"/>
  <c r="C180" i="9" s="1"/>
  <c r="B174" i="9"/>
  <c r="B173" i="9"/>
  <c r="B172" i="9"/>
  <c r="C172" i="9" s="1"/>
  <c r="C170" i="9"/>
  <c r="B159" i="9"/>
  <c r="C169" i="9" s="1"/>
  <c r="B158" i="9"/>
  <c r="C165" i="9" s="1"/>
  <c r="C156" i="9"/>
  <c r="B145" i="9"/>
  <c r="C155" i="9" s="1"/>
  <c r="B144" i="9"/>
  <c r="C151" i="9" s="1"/>
  <c r="C142" i="9"/>
  <c r="B134" i="9"/>
  <c r="C141" i="9" s="1"/>
  <c r="B133" i="9"/>
  <c r="C137" i="9" s="1"/>
  <c r="B131" i="9"/>
  <c r="B130" i="9"/>
  <c r="B129" i="9"/>
  <c r="C127" i="9"/>
  <c r="B116" i="9"/>
  <c r="C126" i="9" s="1"/>
  <c r="B115" i="9"/>
  <c r="C122" i="9" s="1"/>
  <c r="C113" i="9"/>
  <c r="C108" i="9"/>
  <c r="B102" i="9"/>
  <c r="C112" i="9" s="1"/>
  <c r="B101" i="9"/>
  <c r="C99" i="9"/>
  <c r="C94" i="9"/>
  <c r="B91" i="9"/>
  <c r="C98" i="9" s="1"/>
  <c r="B90" i="9"/>
  <c r="B88" i="9"/>
  <c r="B87" i="9"/>
  <c r="B86" i="9"/>
  <c r="C84" i="9"/>
  <c r="B73" i="9"/>
  <c r="C83" i="9" s="1"/>
  <c r="B72" i="9"/>
  <c r="C79" i="9" s="1"/>
  <c r="C70" i="9"/>
  <c r="C65" i="9"/>
  <c r="B59" i="9"/>
  <c r="C69" i="9" s="1"/>
  <c r="B58" i="9"/>
  <c r="C56" i="9"/>
  <c r="C51" i="9"/>
  <c r="B48" i="9"/>
  <c r="C55" i="9" s="1"/>
  <c r="B47" i="9"/>
  <c r="B45" i="9"/>
  <c r="B44" i="9"/>
  <c r="B43" i="9"/>
  <c r="C40" i="9"/>
  <c r="B38" i="9"/>
  <c r="C38" i="9" s="1"/>
  <c r="C36" i="9"/>
  <c r="C35" i="9"/>
  <c r="C171" i="9" s="1"/>
  <c r="C34" i="9"/>
  <c r="B32" i="9"/>
  <c r="C32" i="9" s="1"/>
  <c r="C30" i="9"/>
  <c r="C29" i="9"/>
  <c r="C128" i="9" s="1"/>
  <c r="C28" i="9"/>
  <c r="C26" i="9"/>
  <c r="C24" i="9"/>
  <c r="C23" i="9"/>
  <c r="C85" i="9" s="1"/>
  <c r="C22" i="9"/>
  <c r="K20" i="9"/>
  <c r="B200" i="9" s="1"/>
  <c r="C204" i="9" s="1"/>
  <c r="J20" i="9"/>
  <c r="B157" i="9" s="1"/>
  <c r="C161" i="9" s="1"/>
  <c r="I20" i="9"/>
  <c r="B114" i="9" s="1"/>
  <c r="C118" i="9" s="1"/>
  <c r="H20" i="9"/>
  <c r="B71" i="9" s="1"/>
  <c r="C75" i="9" s="1"/>
  <c r="C20" i="9"/>
  <c r="C18" i="9"/>
  <c r="K17" i="9"/>
  <c r="B186" i="9" s="1"/>
  <c r="C190" i="9" s="1"/>
  <c r="J17" i="9"/>
  <c r="B143" i="9" s="1"/>
  <c r="C147" i="9" s="1"/>
  <c r="I17" i="9"/>
  <c r="B100" i="9" s="1"/>
  <c r="C104" i="9" s="1"/>
  <c r="H17" i="9"/>
  <c r="B57" i="9" s="1"/>
  <c r="C61" i="9" s="1"/>
  <c r="C17" i="9"/>
  <c r="C42" i="9" s="1"/>
  <c r="C15" i="9"/>
  <c r="K14" i="9"/>
  <c r="B175" i="9" s="1"/>
  <c r="C176" i="9" s="1"/>
  <c r="J14" i="9"/>
  <c r="B132" i="9" s="1"/>
  <c r="C133" i="9" s="1"/>
  <c r="I14" i="9"/>
  <c r="B89" i="9" s="1"/>
  <c r="C90" i="9" s="1"/>
  <c r="H14" i="9"/>
  <c r="B46" i="9" s="1"/>
  <c r="C47" i="9" s="1"/>
  <c r="C13" i="9"/>
  <c r="C11" i="9"/>
  <c r="K10" i="9"/>
  <c r="J10" i="9"/>
  <c r="I10" i="9"/>
  <c r="H10" i="9"/>
  <c r="L9" i="9"/>
  <c r="C9" i="9"/>
  <c r="L8" i="9"/>
  <c r="L7" i="9"/>
  <c r="L6" i="9"/>
  <c r="C6" i="9"/>
  <c r="L5" i="9"/>
  <c r="L4" i="9"/>
  <c r="C4" i="9"/>
  <c r="L3" i="9"/>
  <c r="C2" i="9"/>
  <c r="C43" i="9" l="1"/>
  <c r="C86" i="9"/>
  <c r="C129" i="9"/>
  <c r="C57" i="9"/>
  <c r="C71" i="9"/>
  <c r="C100" i="9"/>
  <c r="C114" i="9"/>
  <c r="C143" i="9"/>
  <c r="C157" i="9"/>
  <c r="C186" i="9"/>
  <c r="C200" i="9"/>
  <c r="C15" i="15"/>
  <c r="C2352" i="15"/>
  <c r="C2346" i="15"/>
  <c r="C2216" i="15"/>
  <c r="C2210" i="15"/>
  <c r="C2080" i="15"/>
  <c r="C2074" i="15"/>
  <c r="C1944" i="15"/>
  <c r="C1938" i="15"/>
  <c r="C1808" i="15"/>
  <c r="C1802" i="15"/>
  <c r="C1672" i="15"/>
  <c r="C1666" i="15"/>
  <c r="C1536" i="15"/>
  <c r="C1530" i="15"/>
  <c r="C1400" i="15"/>
  <c r="C1394" i="15"/>
  <c r="C992" i="15"/>
  <c r="C986" i="15"/>
  <c r="C856" i="15"/>
  <c r="C850" i="15"/>
  <c r="C178" i="15"/>
  <c r="C174" i="15"/>
  <c r="C170" i="15"/>
  <c r="C162" i="15"/>
  <c r="C158" i="15"/>
  <c r="B150" i="15"/>
  <c r="C150" i="15" s="1"/>
  <c r="C148" i="15"/>
  <c r="C146" i="15"/>
  <c r="C145" i="15"/>
  <c r="C144" i="15"/>
  <c r="C140" i="15"/>
  <c r="C132" i="15"/>
  <c r="B132" i="15"/>
  <c r="C136" i="15" s="1"/>
  <c r="C130" i="15"/>
  <c r="C129" i="15"/>
  <c r="C125" i="15"/>
  <c r="C117" i="15"/>
  <c r="B117" i="15"/>
  <c r="C121" i="15" s="1"/>
  <c r="C115" i="15"/>
  <c r="B104" i="15"/>
  <c r="C114" i="15" s="1"/>
  <c r="B103" i="15"/>
  <c r="C110" i="15" s="1"/>
  <c r="C101" i="15"/>
  <c r="B90" i="15"/>
  <c r="C100" i="15" s="1"/>
  <c r="B89" i="15"/>
  <c r="C96" i="15" s="1"/>
  <c r="C87" i="15"/>
  <c r="B79" i="15"/>
  <c r="C86" i="15" s="1"/>
  <c r="B78" i="15"/>
  <c r="C82" i="15" s="1"/>
  <c r="B76" i="15"/>
  <c r="B75" i="15"/>
  <c r="B74" i="15"/>
  <c r="C72" i="15"/>
  <c r="B61" i="15"/>
  <c r="C71" i="15" s="1"/>
  <c r="B60" i="15"/>
  <c r="C67" i="15" s="1"/>
  <c r="C58" i="15"/>
  <c r="B47" i="15"/>
  <c r="C57" i="15" s="1"/>
  <c r="B46" i="15"/>
  <c r="C53" i="15" s="1"/>
  <c r="C44" i="15"/>
  <c r="B36" i="15"/>
  <c r="C43" i="15" s="1"/>
  <c r="B35" i="15"/>
  <c r="C39" i="15" s="1"/>
  <c r="B33" i="15"/>
  <c r="B32" i="15"/>
  <c r="B31" i="15"/>
  <c r="C28" i="15"/>
  <c r="C26" i="15"/>
  <c r="C24" i="15"/>
  <c r="C23" i="15"/>
  <c r="C73" i="15" s="1"/>
  <c r="C22" i="15"/>
  <c r="I20" i="15"/>
  <c r="B102" i="15" s="1"/>
  <c r="C106" i="15" s="1"/>
  <c r="H20" i="15"/>
  <c r="B59" i="15" s="1"/>
  <c r="C63" i="15" s="1"/>
  <c r="C20" i="15"/>
  <c r="C18" i="15"/>
  <c r="I17" i="15"/>
  <c r="B88" i="15" s="1"/>
  <c r="C92" i="15" s="1"/>
  <c r="H17" i="15"/>
  <c r="B45" i="15" s="1"/>
  <c r="C49" i="15" s="1"/>
  <c r="C17" i="15"/>
  <c r="C30" i="15" s="1"/>
  <c r="I14" i="15"/>
  <c r="B77" i="15" s="1"/>
  <c r="C78" i="15" s="1"/>
  <c r="H14" i="15"/>
  <c r="B34" i="15" s="1"/>
  <c r="C35" i="15" s="1"/>
  <c r="C13" i="15"/>
  <c r="C11" i="15"/>
  <c r="I10" i="15"/>
  <c r="H10" i="15"/>
  <c r="L9" i="15"/>
  <c r="C9" i="15"/>
  <c r="L8" i="15"/>
  <c r="L7" i="15"/>
  <c r="L6" i="15"/>
  <c r="C6" i="15"/>
  <c r="L5" i="15"/>
  <c r="L4" i="15"/>
  <c r="C4" i="15"/>
  <c r="L3" i="15"/>
  <c r="C2" i="15"/>
  <c r="C2327" i="11"/>
  <c r="C2321" i="11"/>
  <c r="C2191" i="11"/>
  <c r="C2185" i="11"/>
  <c r="C2055" i="11"/>
  <c r="C2049" i="11"/>
  <c r="C1919" i="11"/>
  <c r="C1913" i="11"/>
  <c r="C1783" i="11"/>
  <c r="C1777" i="11"/>
  <c r="C1647" i="11"/>
  <c r="C1641" i="11"/>
  <c r="C1511" i="11"/>
  <c r="C1505" i="11"/>
  <c r="C1375" i="11"/>
  <c r="C1369" i="11"/>
  <c r="C967" i="11"/>
  <c r="C961" i="11"/>
  <c r="C831" i="11"/>
  <c r="C825" i="11"/>
  <c r="C153" i="11"/>
  <c r="C149" i="11"/>
  <c r="C145" i="11"/>
  <c r="C137" i="11"/>
  <c r="C133" i="11"/>
  <c r="C125" i="11"/>
  <c r="C121" i="11"/>
  <c r="C113" i="11"/>
  <c r="C109" i="11"/>
  <c r="C101" i="11"/>
  <c r="B101" i="11"/>
  <c r="C99" i="11"/>
  <c r="C97" i="11"/>
  <c r="C96" i="11"/>
  <c r="C95" i="11"/>
  <c r="C91" i="11"/>
  <c r="C87" i="11"/>
  <c r="C83" i="11"/>
  <c r="B83" i="11"/>
  <c r="C81" i="11"/>
  <c r="C80" i="11"/>
  <c r="C76" i="11"/>
  <c r="C68" i="11"/>
  <c r="B68" i="11"/>
  <c r="C72" i="11" s="1"/>
  <c r="C66" i="11"/>
  <c r="B55" i="11"/>
  <c r="C65" i="11" s="1"/>
  <c r="B54" i="11"/>
  <c r="C61" i="11" s="1"/>
  <c r="C52" i="11"/>
  <c r="B41" i="11"/>
  <c r="C51" i="11" s="1"/>
  <c r="B40" i="11"/>
  <c r="C47" i="11" s="1"/>
  <c r="C38" i="11"/>
  <c r="B30" i="11"/>
  <c r="C37" i="11" s="1"/>
  <c r="B29" i="11"/>
  <c r="C33" i="11" s="1"/>
  <c r="B27" i="11"/>
  <c r="B26" i="11"/>
  <c r="B25" i="11"/>
  <c r="C25" i="11" s="1"/>
  <c r="C22" i="11"/>
  <c r="H20" i="11"/>
  <c r="B53" i="11" s="1"/>
  <c r="C57" i="11" s="1"/>
  <c r="C20" i="11"/>
  <c r="C18" i="11"/>
  <c r="H17" i="11"/>
  <c r="B39" i="11" s="1"/>
  <c r="C43" i="11" s="1"/>
  <c r="C17" i="11"/>
  <c r="C24" i="11" s="1"/>
  <c r="C15" i="11"/>
  <c r="H14" i="11"/>
  <c r="B28" i="11" s="1"/>
  <c r="C29" i="11" s="1"/>
  <c r="C13" i="11"/>
  <c r="C11" i="11"/>
  <c r="H10" i="11"/>
  <c r="L9" i="11"/>
  <c r="C9" i="11"/>
  <c r="L8" i="11"/>
  <c r="L7" i="11"/>
  <c r="L6" i="11"/>
  <c r="C6" i="11"/>
  <c r="L5" i="11"/>
  <c r="L4" i="11"/>
  <c r="C4" i="11"/>
  <c r="L3" i="11"/>
  <c r="C2" i="11"/>
  <c r="B37" i="10"/>
  <c r="B26" i="10"/>
  <c r="C26" i="10" s="1"/>
  <c r="B38" i="10"/>
  <c r="C38" i="10" s="1"/>
  <c r="C2523" i="10"/>
  <c r="C2517" i="10"/>
  <c r="C2387" i="10"/>
  <c r="C2381" i="10"/>
  <c r="C2251" i="10"/>
  <c r="C2245" i="10"/>
  <c r="C2115" i="10"/>
  <c r="C2109" i="10"/>
  <c r="C1979" i="10"/>
  <c r="C1973" i="10"/>
  <c r="C1843" i="10"/>
  <c r="C1837" i="10"/>
  <c r="C1707" i="10"/>
  <c r="C1701" i="10"/>
  <c r="C1571" i="10"/>
  <c r="C1565" i="10"/>
  <c r="C1163" i="10"/>
  <c r="C1157" i="10"/>
  <c r="C1027" i="10"/>
  <c r="C1021" i="10"/>
  <c r="C349" i="10"/>
  <c r="C345" i="10"/>
  <c r="C341" i="10"/>
  <c r="C333" i="10"/>
  <c r="C329" i="10"/>
  <c r="C321" i="10"/>
  <c r="C317" i="10"/>
  <c r="C309" i="10"/>
  <c r="C305" i="10"/>
  <c r="B297" i="10"/>
  <c r="C297" i="10" s="1"/>
  <c r="C295" i="10"/>
  <c r="C293" i="10"/>
  <c r="C292" i="10"/>
  <c r="C291" i="10"/>
  <c r="C287" i="10"/>
  <c r="C279" i="10"/>
  <c r="B279" i="10"/>
  <c r="C283" i="10" s="1"/>
  <c r="C277" i="10"/>
  <c r="C276" i="10"/>
  <c r="C272" i="10"/>
  <c r="C264" i="10"/>
  <c r="B264" i="10"/>
  <c r="C268" i="10" s="1"/>
  <c r="C262" i="10"/>
  <c r="B251" i="10"/>
  <c r="C261" i="10" s="1"/>
  <c r="B250" i="10"/>
  <c r="C257" i="10" s="1"/>
  <c r="C248" i="10"/>
  <c r="C243" i="10"/>
  <c r="B237" i="10"/>
  <c r="C247" i="10" s="1"/>
  <c r="B236" i="10"/>
  <c r="C234" i="10"/>
  <c r="C233" i="10"/>
  <c r="B226" i="10"/>
  <c r="B225" i="10"/>
  <c r="C229" i="10" s="1"/>
  <c r="B223" i="10"/>
  <c r="B222" i="10"/>
  <c r="B221" i="10"/>
  <c r="C219" i="10"/>
  <c r="C214" i="10"/>
  <c r="B208" i="10"/>
  <c r="C218" i="10" s="1"/>
  <c r="B207" i="10"/>
  <c r="C205" i="10"/>
  <c r="B194" i="10"/>
  <c r="C204" i="10" s="1"/>
  <c r="B193" i="10"/>
  <c r="C200" i="10" s="1"/>
  <c r="C191" i="10"/>
  <c r="B183" i="10"/>
  <c r="C190" i="10" s="1"/>
  <c r="B182" i="10"/>
  <c r="C186" i="10" s="1"/>
  <c r="B180" i="10"/>
  <c r="B179" i="10"/>
  <c r="B178" i="10"/>
  <c r="C176" i="10"/>
  <c r="B165" i="10"/>
  <c r="C175" i="10" s="1"/>
  <c r="B164" i="10"/>
  <c r="C171" i="10" s="1"/>
  <c r="C162" i="10"/>
  <c r="C157" i="10"/>
  <c r="B151" i="10"/>
  <c r="C161" i="10" s="1"/>
  <c r="B150" i="10"/>
  <c r="C148" i="10"/>
  <c r="C147" i="10"/>
  <c r="C143" i="10"/>
  <c r="B140" i="10"/>
  <c r="B139" i="10"/>
  <c r="B137" i="10"/>
  <c r="B136" i="10"/>
  <c r="B135" i="10"/>
  <c r="C133" i="10"/>
  <c r="C132" i="10"/>
  <c r="B122" i="10"/>
  <c r="B121" i="10"/>
  <c r="C128" i="10" s="1"/>
  <c r="C119" i="10"/>
  <c r="C114" i="10"/>
  <c r="B108" i="10"/>
  <c r="C118" i="10" s="1"/>
  <c r="B107" i="10"/>
  <c r="C105" i="10"/>
  <c r="B97" i="10"/>
  <c r="C104" i="10" s="1"/>
  <c r="B96" i="10"/>
  <c r="C100" i="10" s="1"/>
  <c r="B95" i="10"/>
  <c r="C96" i="10" s="1"/>
  <c r="B94" i="10"/>
  <c r="B93" i="10"/>
  <c r="B92" i="10"/>
  <c r="C90" i="10"/>
  <c r="B79" i="10"/>
  <c r="C89" i="10" s="1"/>
  <c r="B78" i="10"/>
  <c r="C85" i="10" s="1"/>
  <c r="C76" i="10"/>
  <c r="B65" i="10"/>
  <c r="C75" i="10" s="1"/>
  <c r="B64" i="10"/>
  <c r="C71" i="10" s="1"/>
  <c r="C62" i="10"/>
  <c r="C57" i="10"/>
  <c r="B54" i="10"/>
  <c r="C61" i="10" s="1"/>
  <c r="B53" i="10"/>
  <c r="B51" i="10"/>
  <c r="B50" i="10"/>
  <c r="B49" i="10"/>
  <c r="C46" i="10"/>
  <c r="C44" i="10"/>
  <c r="C42" i="10"/>
  <c r="C41" i="10"/>
  <c r="C220" i="10" s="1"/>
  <c r="C40" i="10"/>
  <c r="C36" i="10"/>
  <c r="C35" i="10"/>
  <c r="C177" i="10" s="1"/>
  <c r="C34" i="10"/>
  <c r="C32" i="10"/>
  <c r="C30" i="10"/>
  <c r="C29" i="10"/>
  <c r="C134" i="10" s="1"/>
  <c r="C28" i="10"/>
  <c r="C24" i="10"/>
  <c r="C23" i="10"/>
  <c r="C91" i="10" s="1"/>
  <c r="C22" i="10"/>
  <c r="L20" i="10"/>
  <c r="B249" i="10" s="1"/>
  <c r="C253" i="10" s="1"/>
  <c r="K20" i="10"/>
  <c r="B206" i="10" s="1"/>
  <c r="C210" i="10" s="1"/>
  <c r="J20" i="10"/>
  <c r="B163" i="10" s="1"/>
  <c r="C167" i="10" s="1"/>
  <c r="I20" i="10"/>
  <c r="B120" i="10" s="1"/>
  <c r="C124" i="10" s="1"/>
  <c r="H20" i="10"/>
  <c r="B77" i="10" s="1"/>
  <c r="C81" i="10" s="1"/>
  <c r="C20" i="10"/>
  <c r="C18" i="10"/>
  <c r="L17" i="10"/>
  <c r="B235" i="10" s="1"/>
  <c r="C239" i="10" s="1"/>
  <c r="K17" i="10"/>
  <c r="B192" i="10" s="1"/>
  <c r="C196" i="10" s="1"/>
  <c r="J17" i="10"/>
  <c r="B149" i="10" s="1"/>
  <c r="C153" i="10" s="1"/>
  <c r="I17" i="10"/>
  <c r="B106" i="10" s="1"/>
  <c r="C110" i="10" s="1"/>
  <c r="H17" i="10"/>
  <c r="B63" i="10" s="1"/>
  <c r="C67" i="10" s="1"/>
  <c r="C17" i="10"/>
  <c r="C48" i="10" s="1"/>
  <c r="C15" i="10"/>
  <c r="L14" i="10"/>
  <c r="B224" i="10" s="1"/>
  <c r="C225" i="10" s="1"/>
  <c r="K14" i="10"/>
  <c r="B181" i="10" s="1"/>
  <c r="C182" i="10" s="1"/>
  <c r="J14" i="10"/>
  <c r="B138" i="10" s="1"/>
  <c r="C139" i="10" s="1"/>
  <c r="I14" i="10"/>
  <c r="H14" i="10"/>
  <c r="B52" i="10" s="1"/>
  <c r="C53" i="10" s="1"/>
  <c r="C13" i="10"/>
  <c r="C11" i="10"/>
  <c r="L10" i="10"/>
  <c r="K10" i="10"/>
  <c r="J10" i="10"/>
  <c r="I10" i="10"/>
  <c r="H10" i="10"/>
  <c r="L9" i="10"/>
  <c r="C9" i="10"/>
  <c r="L8" i="10"/>
  <c r="L7" i="10"/>
  <c r="L6" i="10"/>
  <c r="C6" i="10"/>
  <c r="L5" i="10"/>
  <c r="L4" i="10"/>
  <c r="C4" i="10"/>
  <c r="L3" i="10"/>
  <c r="C2" i="10"/>
  <c r="P17" i="1"/>
  <c r="B435" i="1" s="1"/>
  <c r="C436" i="1" s="1"/>
  <c r="P20" i="1"/>
  <c r="B446" i="1" s="1"/>
  <c r="C450" i="1" s="1"/>
  <c r="C15" i="2"/>
  <c r="C15" i="3"/>
  <c r="C15" i="4"/>
  <c r="C15" i="5"/>
  <c r="C15" i="6"/>
  <c r="C15" i="7"/>
  <c r="V17" i="1"/>
  <c r="B673" i="1" s="1"/>
  <c r="C674" i="1" s="1"/>
  <c r="U17" i="1"/>
  <c r="B634" i="1" s="1"/>
  <c r="C635" i="1" s="1"/>
  <c r="T17" i="1"/>
  <c r="B595" i="1" s="1"/>
  <c r="C596" i="1" s="1"/>
  <c r="S17" i="1"/>
  <c r="B556" i="1" s="1"/>
  <c r="C557" i="1" s="1"/>
  <c r="R17" i="1"/>
  <c r="B517" i="1" s="1"/>
  <c r="C518" i="1" s="1"/>
  <c r="Q17" i="1"/>
  <c r="B474" i="1" s="1"/>
  <c r="C475" i="1" s="1"/>
  <c r="O17" i="1"/>
  <c r="B392" i="1" s="1"/>
  <c r="C393" i="1" s="1"/>
  <c r="N17" i="1"/>
  <c r="B353" i="1" s="1"/>
  <c r="C354" i="1" s="1"/>
  <c r="B107" i="1"/>
  <c r="B59" i="1"/>
  <c r="C59" i="1" s="1"/>
  <c r="V23" i="1"/>
  <c r="B698" i="1" s="1"/>
  <c r="C702" i="1" s="1"/>
  <c r="U23" i="1"/>
  <c r="B659" i="1" s="1"/>
  <c r="C663" i="1" s="1"/>
  <c r="T23" i="1"/>
  <c r="B620" i="1" s="1"/>
  <c r="C624" i="1" s="1"/>
  <c r="S23" i="1"/>
  <c r="B581" i="1" s="1"/>
  <c r="C585" i="1" s="1"/>
  <c r="R23" i="1"/>
  <c r="B538" i="1" s="1"/>
  <c r="C542" i="1" s="1"/>
  <c r="Q23" i="1"/>
  <c r="B499" i="1" s="1"/>
  <c r="C503" i="1" s="1"/>
  <c r="P23" i="1"/>
  <c r="B460" i="1" s="1"/>
  <c r="C464" i="1" s="1"/>
  <c r="O23" i="1"/>
  <c r="B417" i="1" s="1"/>
  <c r="C421" i="1" s="1"/>
  <c r="V20" i="1"/>
  <c r="B684" i="1" s="1"/>
  <c r="C688" i="1" s="1"/>
  <c r="U20" i="1"/>
  <c r="B645" i="1" s="1"/>
  <c r="C649" i="1" s="1"/>
  <c r="T20" i="1"/>
  <c r="B606" i="1" s="1"/>
  <c r="C610" i="1" s="1"/>
  <c r="S20" i="1"/>
  <c r="B567" i="1" s="1"/>
  <c r="C571" i="1" s="1"/>
  <c r="R20" i="1"/>
  <c r="B528" i="1" s="1"/>
  <c r="C532" i="1" s="1"/>
  <c r="Q20" i="1"/>
  <c r="B485" i="1" s="1"/>
  <c r="C489" i="1" s="1"/>
  <c r="O20" i="1"/>
  <c r="B403" i="1" s="1"/>
  <c r="C407" i="1" s="1"/>
  <c r="V13" i="1"/>
  <c r="U13" i="1"/>
  <c r="T13" i="1"/>
  <c r="S13" i="1"/>
  <c r="R13" i="1"/>
  <c r="Q13" i="1"/>
  <c r="P13" i="1"/>
  <c r="O13" i="1"/>
  <c r="J10" i="4"/>
  <c r="K10" i="4"/>
  <c r="L10" i="4"/>
  <c r="M10" i="4"/>
  <c r="N10" i="4"/>
  <c r="O10" i="4"/>
  <c r="J14" i="4"/>
  <c r="B156" i="4" s="1"/>
  <c r="C157" i="4" s="1"/>
  <c r="K14" i="4"/>
  <c r="B199" i="4" s="1"/>
  <c r="C200" i="4" s="1"/>
  <c r="L14" i="4"/>
  <c r="B242" i="4" s="1"/>
  <c r="C243" i="4" s="1"/>
  <c r="M14" i="4"/>
  <c r="N14" i="4"/>
  <c r="O14" i="4"/>
  <c r="B371" i="4" s="1"/>
  <c r="C372" i="4" s="1"/>
  <c r="J17" i="4"/>
  <c r="B167" i="4" s="1"/>
  <c r="C171" i="4" s="1"/>
  <c r="K17" i="4"/>
  <c r="B210" i="4" s="1"/>
  <c r="C214" i="4" s="1"/>
  <c r="L17" i="4"/>
  <c r="B253" i="4" s="1"/>
  <c r="C257" i="4" s="1"/>
  <c r="M17" i="4"/>
  <c r="B296" i="4" s="1"/>
  <c r="C300" i="4" s="1"/>
  <c r="N17" i="4"/>
  <c r="B339" i="4" s="1"/>
  <c r="C343" i="4" s="1"/>
  <c r="O17" i="4"/>
  <c r="B382" i="4" s="1"/>
  <c r="C386" i="4" s="1"/>
  <c r="J20" i="4"/>
  <c r="B181" i="4" s="1"/>
  <c r="C185" i="4" s="1"/>
  <c r="K20" i="4"/>
  <c r="B224" i="4" s="1"/>
  <c r="C228" i="4" s="1"/>
  <c r="L20" i="4"/>
  <c r="B267" i="4" s="1"/>
  <c r="C271" i="4" s="1"/>
  <c r="M20" i="4"/>
  <c r="N20" i="4"/>
  <c r="B353" i="4" s="1"/>
  <c r="C357" i="4" s="1"/>
  <c r="O20" i="4"/>
  <c r="B396" i="4" s="1"/>
  <c r="C400" i="4" s="1"/>
  <c r="L14" i="5"/>
  <c r="B224" i="5" s="1"/>
  <c r="C225" i="5" s="1"/>
  <c r="L17" i="5"/>
  <c r="B235" i="5" s="1"/>
  <c r="C239" i="5" s="1"/>
  <c r="C44" i="5"/>
  <c r="N14" i="7"/>
  <c r="B328" i="7" s="1"/>
  <c r="C329" i="7" s="1"/>
  <c r="M14" i="7"/>
  <c r="B285" i="7" s="1"/>
  <c r="C286" i="7" s="1"/>
  <c r="L14" i="7"/>
  <c r="B242" i="7" s="1"/>
  <c r="C243" i="7" s="1"/>
  <c r="K14" i="7"/>
  <c r="B199" i="7" s="1"/>
  <c r="C200" i="7" s="1"/>
  <c r="J14" i="7"/>
  <c r="I14" i="7"/>
  <c r="B113" i="7" s="1"/>
  <c r="C114" i="7" s="1"/>
  <c r="H14" i="7"/>
  <c r="L14" i="6"/>
  <c r="B224" i="6" s="1"/>
  <c r="C225" i="6" s="1"/>
  <c r="K14" i="6"/>
  <c r="J14" i="6"/>
  <c r="B138" i="6" s="1"/>
  <c r="C139" i="6" s="1"/>
  <c r="I14" i="6"/>
  <c r="B95" i="6" s="1"/>
  <c r="C96" i="6" s="1"/>
  <c r="H14" i="6"/>
  <c r="B52" i="6" s="1"/>
  <c r="C53" i="6" s="1"/>
  <c r="K14" i="5"/>
  <c r="B181" i="5" s="1"/>
  <c r="C182" i="5" s="1"/>
  <c r="J14" i="5"/>
  <c r="I14" i="5"/>
  <c r="H14" i="5"/>
  <c r="I14" i="4"/>
  <c r="B113" i="4" s="1"/>
  <c r="C114" i="4" s="1"/>
  <c r="H14" i="4"/>
  <c r="B70" i="4" s="1"/>
  <c r="C71" i="4" s="1"/>
  <c r="L14" i="3"/>
  <c r="B224" i="3" s="1"/>
  <c r="C225" i="3" s="1"/>
  <c r="K14" i="3"/>
  <c r="B181" i="3" s="1"/>
  <c r="C182" i="3" s="1"/>
  <c r="J14" i="3"/>
  <c r="B138" i="3" s="1"/>
  <c r="C139" i="3" s="1"/>
  <c r="I14" i="3"/>
  <c r="B95" i="3" s="1"/>
  <c r="C96" i="3" s="1"/>
  <c r="H14" i="3"/>
  <c r="B52" i="3" s="1"/>
  <c r="C53" i="3" s="1"/>
  <c r="H14" i="2"/>
  <c r="B28" i="2" s="1"/>
  <c r="C29" i="2" s="1"/>
  <c r="M17" i="1"/>
  <c r="B314" i="1" s="1"/>
  <c r="C315" i="1" s="1"/>
  <c r="L17" i="1"/>
  <c r="B275" i="1" s="1"/>
  <c r="C276" i="1" s="1"/>
  <c r="K17" i="1"/>
  <c r="B232" i="1" s="1"/>
  <c r="C233" i="1" s="1"/>
  <c r="J17" i="1"/>
  <c r="B193" i="1" s="1"/>
  <c r="C194" i="1" s="1"/>
  <c r="I17" i="1"/>
  <c r="B154" i="1" s="1"/>
  <c r="C155" i="1" s="1"/>
  <c r="H17" i="1"/>
  <c r="B115" i="1" s="1"/>
  <c r="C116" i="1" s="1"/>
  <c r="H20" i="1"/>
  <c r="B126" i="1" s="1"/>
  <c r="C130" i="1" s="1"/>
  <c r="L10" i="5"/>
  <c r="O20" i="7"/>
  <c r="B396" i="7" s="1"/>
  <c r="C400" i="7" s="1"/>
  <c r="O17" i="7"/>
  <c r="B382" i="7" s="1"/>
  <c r="C386" i="7" s="1"/>
  <c r="O14" i="7"/>
  <c r="B371" i="7" s="1"/>
  <c r="C372" i="7" s="1"/>
  <c r="O10" i="7"/>
  <c r="C2670" i="7"/>
  <c r="C2664" i="7"/>
  <c r="C2534" i="7"/>
  <c r="C2528" i="7"/>
  <c r="C2398" i="7"/>
  <c r="C2392" i="7"/>
  <c r="C2262" i="7"/>
  <c r="C2256" i="7"/>
  <c r="C2126" i="7"/>
  <c r="C2120" i="7"/>
  <c r="C1990" i="7"/>
  <c r="C1984" i="7"/>
  <c r="C1854" i="7"/>
  <c r="C1848" i="7"/>
  <c r="C1718" i="7"/>
  <c r="C1712" i="7"/>
  <c r="C1310" i="7"/>
  <c r="C1304" i="7"/>
  <c r="C1174" i="7"/>
  <c r="C1168" i="7"/>
  <c r="C496" i="7"/>
  <c r="C492" i="7"/>
  <c r="C488" i="7"/>
  <c r="C480" i="7"/>
  <c r="C476" i="7"/>
  <c r="C468" i="7"/>
  <c r="C464" i="7"/>
  <c r="C456" i="7"/>
  <c r="C452" i="7"/>
  <c r="B444" i="7"/>
  <c r="C444" i="7" s="1"/>
  <c r="C442" i="7"/>
  <c r="C440" i="7"/>
  <c r="C439" i="7"/>
  <c r="C438" i="7"/>
  <c r="C434" i="7"/>
  <c r="C426" i="7"/>
  <c r="B426" i="7"/>
  <c r="C430" i="7" s="1"/>
  <c r="C424" i="7"/>
  <c r="C423" i="7"/>
  <c r="C419" i="7"/>
  <c r="C411" i="7"/>
  <c r="B411" i="7"/>
  <c r="C415" i="7" s="1"/>
  <c r="C409" i="7"/>
  <c r="C404" i="7"/>
  <c r="B398" i="7"/>
  <c r="C408" i="7" s="1"/>
  <c r="B397" i="7"/>
  <c r="C395" i="7"/>
  <c r="B384" i="7"/>
  <c r="C394" i="7" s="1"/>
  <c r="B383" i="7"/>
  <c r="C390" i="7" s="1"/>
  <c r="C381" i="7"/>
  <c r="B373" i="7"/>
  <c r="C380" i="7" s="1"/>
  <c r="B372" i="7"/>
  <c r="C376" i="7" s="1"/>
  <c r="B370" i="7"/>
  <c r="B369" i="7"/>
  <c r="B368" i="7"/>
  <c r="C366" i="7"/>
  <c r="B355" i="7"/>
  <c r="C365" i="7" s="1"/>
  <c r="B354" i="7"/>
  <c r="C361" i="7" s="1"/>
  <c r="C352" i="7"/>
  <c r="B341" i="7"/>
  <c r="C351" i="7" s="1"/>
  <c r="B340" i="7"/>
  <c r="C347" i="7" s="1"/>
  <c r="C338" i="7"/>
  <c r="B330" i="7"/>
  <c r="C337" i="7" s="1"/>
  <c r="B329" i="7"/>
  <c r="C333" i="7" s="1"/>
  <c r="B327" i="7"/>
  <c r="B326" i="7"/>
  <c r="B325" i="7"/>
  <c r="C353" i="7" s="1"/>
  <c r="C323" i="7"/>
  <c r="B312" i="7"/>
  <c r="C322" i="7" s="1"/>
  <c r="B311" i="7"/>
  <c r="C318" i="7" s="1"/>
  <c r="C309" i="7"/>
  <c r="B298" i="7"/>
  <c r="C308" i="7" s="1"/>
  <c r="B297" i="7"/>
  <c r="C304" i="7" s="1"/>
  <c r="C295" i="7"/>
  <c r="C294" i="7"/>
  <c r="B287" i="7"/>
  <c r="B286" i="7"/>
  <c r="C290" i="7" s="1"/>
  <c r="B284" i="7"/>
  <c r="B283" i="7"/>
  <c r="B282" i="7"/>
  <c r="C280" i="7"/>
  <c r="B269" i="7"/>
  <c r="C279" i="7" s="1"/>
  <c r="B268" i="7"/>
  <c r="C275" i="7" s="1"/>
  <c r="C266" i="7"/>
  <c r="B255" i="7"/>
  <c r="C265" i="7" s="1"/>
  <c r="B254" i="7"/>
  <c r="C261" i="7" s="1"/>
  <c r="C252" i="7"/>
  <c r="B244" i="7"/>
  <c r="C251" i="7" s="1"/>
  <c r="B243" i="7"/>
  <c r="C247" i="7" s="1"/>
  <c r="B241" i="7"/>
  <c r="B240" i="7"/>
  <c r="B239" i="7"/>
  <c r="C237" i="7"/>
  <c r="B226" i="7"/>
  <c r="C236" i="7" s="1"/>
  <c r="B225" i="7"/>
  <c r="C232" i="7" s="1"/>
  <c r="C223" i="7"/>
  <c r="B212" i="7"/>
  <c r="C222" i="7" s="1"/>
  <c r="B211" i="7"/>
  <c r="C218" i="7" s="1"/>
  <c r="C209" i="7"/>
  <c r="B201" i="7"/>
  <c r="C208" i="7" s="1"/>
  <c r="B200" i="7"/>
  <c r="C204" i="7" s="1"/>
  <c r="B198" i="7"/>
  <c r="B197" i="7"/>
  <c r="B196" i="7"/>
  <c r="C194" i="7"/>
  <c r="B183" i="7"/>
  <c r="C193" i="7" s="1"/>
  <c r="B182" i="7"/>
  <c r="C189" i="7" s="1"/>
  <c r="C180" i="7"/>
  <c r="B169" i="7"/>
  <c r="C179" i="7" s="1"/>
  <c r="B168" i="7"/>
  <c r="C175" i="7" s="1"/>
  <c r="C166" i="7"/>
  <c r="B158" i="7"/>
  <c r="C165" i="7" s="1"/>
  <c r="B157" i="7"/>
  <c r="C161" i="7" s="1"/>
  <c r="B155" i="7"/>
  <c r="B154" i="7"/>
  <c r="B153" i="7"/>
  <c r="C151" i="7"/>
  <c r="B140" i="7"/>
  <c r="C150" i="7" s="1"/>
  <c r="B139" i="7"/>
  <c r="C146" i="7" s="1"/>
  <c r="C137" i="7"/>
  <c r="B126" i="7"/>
  <c r="C136" i="7" s="1"/>
  <c r="B125" i="7"/>
  <c r="C132" i="7" s="1"/>
  <c r="C123" i="7"/>
  <c r="B115" i="7"/>
  <c r="C122" i="7" s="1"/>
  <c r="B114" i="7"/>
  <c r="C118" i="7" s="1"/>
  <c r="B112" i="7"/>
  <c r="B111" i="7"/>
  <c r="B110" i="7"/>
  <c r="C108" i="7"/>
  <c r="B97" i="7"/>
  <c r="C107" i="7" s="1"/>
  <c r="B96" i="7"/>
  <c r="C103" i="7" s="1"/>
  <c r="C94" i="7"/>
  <c r="B83" i="7"/>
  <c r="C93" i="7" s="1"/>
  <c r="B82" i="7"/>
  <c r="C89" i="7" s="1"/>
  <c r="C80" i="7"/>
  <c r="B72" i="7"/>
  <c r="C79" i="7" s="1"/>
  <c r="B71" i="7"/>
  <c r="C75" i="7" s="1"/>
  <c r="B69" i="7"/>
  <c r="B68" i="7"/>
  <c r="B67" i="7"/>
  <c r="C64" i="7"/>
  <c r="C62" i="7"/>
  <c r="C60" i="7"/>
  <c r="C59" i="7"/>
  <c r="C367" i="7" s="1"/>
  <c r="C58" i="7"/>
  <c r="C56" i="7"/>
  <c r="C54" i="7"/>
  <c r="C53" i="7"/>
  <c r="C324" i="7" s="1"/>
  <c r="C52" i="7"/>
  <c r="C50" i="7"/>
  <c r="C48" i="7"/>
  <c r="C47" i="7"/>
  <c r="C281" i="7" s="1"/>
  <c r="C46" i="7"/>
  <c r="C44" i="7"/>
  <c r="C42" i="7"/>
  <c r="C41" i="7"/>
  <c r="C238" i="7" s="1"/>
  <c r="C40" i="7"/>
  <c r="C38" i="7"/>
  <c r="C36" i="7"/>
  <c r="C35" i="7"/>
  <c r="C195" i="7" s="1"/>
  <c r="C34" i="7"/>
  <c r="C32" i="7"/>
  <c r="C30" i="7"/>
  <c r="C29" i="7"/>
  <c r="C152" i="7" s="1"/>
  <c r="C28" i="7"/>
  <c r="C26" i="7"/>
  <c r="C24" i="7"/>
  <c r="C23" i="7"/>
  <c r="C109" i="7" s="1"/>
  <c r="C22" i="7"/>
  <c r="N20" i="7"/>
  <c r="B353" i="7" s="1"/>
  <c r="C357" i="7" s="1"/>
  <c r="M20" i="7"/>
  <c r="B310" i="7" s="1"/>
  <c r="C314" i="7" s="1"/>
  <c r="L20" i="7"/>
  <c r="B267" i="7" s="1"/>
  <c r="C271" i="7" s="1"/>
  <c r="K20" i="7"/>
  <c r="B224" i="7" s="1"/>
  <c r="C228" i="7" s="1"/>
  <c r="J20" i="7"/>
  <c r="B181" i="7" s="1"/>
  <c r="C185" i="7" s="1"/>
  <c r="I20" i="7"/>
  <c r="B138" i="7" s="1"/>
  <c r="C142" i="7" s="1"/>
  <c r="H20" i="7"/>
  <c r="B95" i="7" s="1"/>
  <c r="C99" i="7" s="1"/>
  <c r="C20" i="7"/>
  <c r="C18" i="7"/>
  <c r="N17" i="7"/>
  <c r="B339" i="7" s="1"/>
  <c r="C343" i="7" s="1"/>
  <c r="M17" i="7"/>
  <c r="B296" i="7" s="1"/>
  <c r="C300" i="7" s="1"/>
  <c r="L17" i="7"/>
  <c r="B253" i="7" s="1"/>
  <c r="C257" i="7" s="1"/>
  <c r="K17" i="7"/>
  <c r="B210" i="7" s="1"/>
  <c r="C214" i="7" s="1"/>
  <c r="J17" i="7"/>
  <c r="B167" i="7" s="1"/>
  <c r="C171" i="7" s="1"/>
  <c r="I17" i="7"/>
  <c r="B124" i="7" s="1"/>
  <c r="C128" i="7" s="1"/>
  <c r="H17" i="7"/>
  <c r="B81" i="7" s="1"/>
  <c r="C85" i="7" s="1"/>
  <c r="C17" i="7"/>
  <c r="C66" i="7" s="1"/>
  <c r="B156" i="7"/>
  <c r="C157" i="7" s="1"/>
  <c r="B70" i="7"/>
  <c r="C71" i="7" s="1"/>
  <c r="C13" i="7"/>
  <c r="C11" i="7"/>
  <c r="N10" i="7"/>
  <c r="M10" i="7"/>
  <c r="L10" i="7"/>
  <c r="K10" i="7"/>
  <c r="J10" i="7"/>
  <c r="I10" i="7"/>
  <c r="H10" i="7"/>
  <c r="L9" i="7"/>
  <c r="C9" i="7"/>
  <c r="L8" i="7"/>
  <c r="L7" i="7"/>
  <c r="L6" i="7"/>
  <c r="C6" i="7"/>
  <c r="L5" i="7"/>
  <c r="L4" i="7"/>
  <c r="C4" i="7"/>
  <c r="L3" i="7"/>
  <c r="C2" i="7"/>
  <c r="B27" i="6"/>
  <c r="B20" i="6"/>
  <c r="B33" i="6"/>
  <c r="C32" i="6" s="1"/>
  <c r="C2523" i="6"/>
  <c r="C2517" i="6"/>
  <c r="C2387" i="6"/>
  <c r="C2381" i="6"/>
  <c r="C2251" i="6"/>
  <c r="C2245" i="6"/>
  <c r="C2115" i="6"/>
  <c r="C2109" i="6"/>
  <c r="C1979" i="6"/>
  <c r="C1973" i="6"/>
  <c r="C1843" i="6"/>
  <c r="C1837" i="6"/>
  <c r="C1707" i="6"/>
  <c r="C1701" i="6"/>
  <c r="C1571" i="6"/>
  <c r="C1565" i="6"/>
  <c r="C1163" i="6"/>
  <c r="C1157" i="6"/>
  <c r="C1027" i="6"/>
  <c r="C1021" i="6"/>
  <c r="C349" i="6"/>
  <c r="C345" i="6"/>
  <c r="C341" i="6"/>
  <c r="C333" i="6"/>
  <c r="C329" i="6"/>
  <c r="C321" i="6"/>
  <c r="C317" i="6"/>
  <c r="C309" i="6"/>
  <c r="C305" i="6"/>
  <c r="B297" i="6"/>
  <c r="C297" i="6" s="1"/>
  <c r="C295" i="6"/>
  <c r="C293" i="6"/>
  <c r="C292" i="6"/>
  <c r="C291" i="6"/>
  <c r="C287" i="6"/>
  <c r="C279" i="6"/>
  <c r="B279" i="6"/>
  <c r="C283" i="6" s="1"/>
  <c r="C277" i="6"/>
  <c r="C276" i="6"/>
  <c r="C272" i="6"/>
  <c r="C264" i="6"/>
  <c r="B264" i="6"/>
  <c r="C268" i="6" s="1"/>
  <c r="C262" i="6"/>
  <c r="C257" i="6"/>
  <c r="B251" i="6"/>
  <c r="C261" i="6" s="1"/>
  <c r="B250" i="6"/>
  <c r="C248" i="6"/>
  <c r="B237" i="6"/>
  <c r="C247" i="6" s="1"/>
  <c r="B236" i="6"/>
  <c r="C243" i="6" s="1"/>
  <c r="C234" i="6"/>
  <c r="B226" i="6"/>
  <c r="C233" i="6" s="1"/>
  <c r="B225" i="6"/>
  <c r="C229" i="6" s="1"/>
  <c r="B223" i="6"/>
  <c r="C249" i="6" s="1"/>
  <c r="B222" i="6"/>
  <c r="B221" i="6"/>
  <c r="C219" i="6"/>
  <c r="C214" i="6"/>
  <c r="B208" i="6"/>
  <c r="C218" i="6" s="1"/>
  <c r="B207" i="6"/>
  <c r="C205" i="6"/>
  <c r="B194" i="6"/>
  <c r="C204" i="6" s="1"/>
  <c r="B193" i="6"/>
  <c r="C200" i="6" s="1"/>
  <c r="C191" i="6"/>
  <c r="B183" i="6"/>
  <c r="C190" i="6" s="1"/>
  <c r="B182" i="6"/>
  <c r="C186" i="6" s="1"/>
  <c r="B180" i="6"/>
  <c r="B179" i="6"/>
  <c r="B178" i="6"/>
  <c r="C176" i="6"/>
  <c r="B165" i="6"/>
  <c r="C175" i="6" s="1"/>
  <c r="B164" i="6"/>
  <c r="C171" i="6" s="1"/>
  <c r="C162" i="6"/>
  <c r="B151" i="6"/>
  <c r="C161" i="6" s="1"/>
  <c r="B150" i="6"/>
  <c r="C157" i="6" s="1"/>
  <c r="C148" i="6"/>
  <c r="B140" i="6"/>
  <c r="C147" i="6" s="1"/>
  <c r="B139" i="6"/>
  <c r="C143" i="6" s="1"/>
  <c r="B137" i="6"/>
  <c r="B136" i="6"/>
  <c r="B135" i="6"/>
  <c r="C133" i="6"/>
  <c r="B122" i="6"/>
  <c r="C132" i="6" s="1"/>
  <c r="B121" i="6"/>
  <c r="C128" i="6" s="1"/>
  <c r="C119" i="6"/>
  <c r="B108" i="6"/>
  <c r="C118" i="6" s="1"/>
  <c r="B107" i="6"/>
  <c r="C114" i="6" s="1"/>
  <c r="C105" i="6"/>
  <c r="B97" i="6"/>
  <c r="C104" i="6" s="1"/>
  <c r="B96" i="6"/>
  <c r="C100" i="6" s="1"/>
  <c r="B94" i="6"/>
  <c r="B93" i="6"/>
  <c r="B92" i="6"/>
  <c r="C90" i="6"/>
  <c r="B79" i="6"/>
  <c r="C89" i="6" s="1"/>
  <c r="B78" i="6"/>
  <c r="C85" i="6" s="1"/>
  <c r="C76" i="6"/>
  <c r="B65" i="6"/>
  <c r="C75" i="6" s="1"/>
  <c r="B64" i="6"/>
  <c r="C71" i="6" s="1"/>
  <c r="C62" i="6"/>
  <c r="B54" i="6"/>
  <c r="C61" i="6" s="1"/>
  <c r="B53" i="6"/>
  <c r="C57" i="6" s="1"/>
  <c r="B51" i="6"/>
  <c r="B50" i="6"/>
  <c r="B49" i="6"/>
  <c r="C46" i="6"/>
  <c r="C44" i="6"/>
  <c r="C42" i="6"/>
  <c r="C41" i="6"/>
  <c r="C220" i="6" s="1"/>
  <c r="C40" i="6"/>
  <c r="C38" i="6"/>
  <c r="C36" i="6"/>
  <c r="C35" i="6"/>
  <c r="C177" i="6" s="1"/>
  <c r="C34" i="6"/>
  <c r="C30" i="6"/>
  <c r="C29" i="6"/>
  <c r="C134" i="6" s="1"/>
  <c r="C28" i="6"/>
  <c r="C26" i="6"/>
  <c r="C24" i="6"/>
  <c r="C23" i="6"/>
  <c r="C91" i="6" s="1"/>
  <c r="C22" i="6"/>
  <c r="L20" i="6"/>
  <c r="B249" i="6" s="1"/>
  <c r="C253" i="6" s="1"/>
  <c r="K20" i="6"/>
  <c r="B206" i="6" s="1"/>
  <c r="C210" i="6" s="1"/>
  <c r="J20" i="6"/>
  <c r="B163" i="6" s="1"/>
  <c r="C167" i="6" s="1"/>
  <c r="I20" i="6"/>
  <c r="B120" i="6" s="1"/>
  <c r="C124" i="6" s="1"/>
  <c r="H20" i="6"/>
  <c r="B77" i="6" s="1"/>
  <c r="C81" i="6" s="1"/>
  <c r="C20" i="6"/>
  <c r="C18" i="6"/>
  <c r="L17" i="6"/>
  <c r="B235" i="6" s="1"/>
  <c r="C239" i="6" s="1"/>
  <c r="K17" i="6"/>
  <c r="B192" i="6" s="1"/>
  <c r="C196" i="6" s="1"/>
  <c r="J17" i="6"/>
  <c r="B149" i="6" s="1"/>
  <c r="C153" i="6" s="1"/>
  <c r="I17" i="6"/>
  <c r="B106" i="6" s="1"/>
  <c r="C110" i="6" s="1"/>
  <c r="H17" i="6"/>
  <c r="B63" i="6" s="1"/>
  <c r="C67" i="6" s="1"/>
  <c r="C17" i="6"/>
  <c r="C48" i="6" s="1"/>
  <c r="B181" i="6"/>
  <c r="C182" i="6" s="1"/>
  <c r="C13" i="6"/>
  <c r="C11" i="6"/>
  <c r="L10" i="6"/>
  <c r="K10" i="6"/>
  <c r="J10" i="6"/>
  <c r="I10" i="6"/>
  <c r="H10" i="6"/>
  <c r="L9" i="6"/>
  <c r="C9" i="6"/>
  <c r="L8" i="6"/>
  <c r="L7" i="6"/>
  <c r="L6" i="6"/>
  <c r="C6" i="6"/>
  <c r="L5" i="6"/>
  <c r="L4" i="6"/>
  <c r="C4" i="6"/>
  <c r="L3" i="6"/>
  <c r="C2" i="6"/>
  <c r="C2523" i="5"/>
  <c r="C2517" i="5"/>
  <c r="C2387" i="5"/>
  <c r="C2381" i="5"/>
  <c r="C2251" i="5"/>
  <c r="C2245" i="5"/>
  <c r="C2115" i="5"/>
  <c r="C2109" i="5"/>
  <c r="C1979" i="5"/>
  <c r="C1973" i="5"/>
  <c r="C1843" i="5"/>
  <c r="C1837" i="5"/>
  <c r="C1707" i="5"/>
  <c r="C1701" i="5"/>
  <c r="C1571" i="5"/>
  <c r="C1565" i="5"/>
  <c r="C1163" i="5"/>
  <c r="C1157" i="5"/>
  <c r="C1027" i="5"/>
  <c r="C1021" i="5"/>
  <c r="C349" i="5"/>
  <c r="C345" i="5"/>
  <c r="C341" i="5"/>
  <c r="C333" i="5"/>
  <c r="C329" i="5"/>
  <c r="C321" i="5"/>
  <c r="C317" i="5"/>
  <c r="C309" i="5"/>
  <c r="C305" i="5"/>
  <c r="B297" i="5"/>
  <c r="C297" i="5" s="1"/>
  <c r="C295" i="5"/>
  <c r="C293" i="5"/>
  <c r="C292" i="5"/>
  <c r="C291" i="5"/>
  <c r="C287" i="5"/>
  <c r="C279" i="5"/>
  <c r="B279" i="5"/>
  <c r="C283" i="5" s="1"/>
  <c r="C277" i="5"/>
  <c r="C276" i="5"/>
  <c r="C272" i="5"/>
  <c r="C264" i="5"/>
  <c r="B264" i="5"/>
  <c r="C268" i="5" s="1"/>
  <c r="C262" i="5"/>
  <c r="B251" i="5"/>
  <c r="C261" i="5" s="1"/>
  <c r="B250" i="5"/>
  <c r="C257" i="5" s="1"/>
  <c r="C248" i="5"/>
  <c r="B237" i="5"/>
  <c r="C247" i="5" s="1"/>
  <c r="B236" i="5"/>
  <c r="C243" i="5" s="1"/>
  <c r="C234" i="5"/>
  <c r="B226" i="5"/>
  <c r="C233" i="5" s="1"/>
  <c r="B225" i="5"/>
  <c r="C229" i="5" s="1"/>
  <c r="B223" i="5"/>
  <c r="B222" i="5"/>
  <c r="B221" i="5"/>
  <c r="C219" i="5"/>
  <c r="B208" i="5"/>
  <c r="C218" i="5" s="1"/>
  <c r="B207" i="5"/>
  <c r="C214" i="5" s="1"/>
  <c r="C205" i="5"/>
  <c r="B194" i="5"/>
  <c r="C204" i="5" s="1"/>
  <c r="B193" i="5"/>
  <c r="C200" i="5" s="1"/>
  <c r="C191" i="5"/>
  <c r="B183" i="5"/>
  <c r="C190" i="5" s="1"/>
  <c r="B182" i="5"/>
  <c r="C186" i="5" s="1"/>
  <c r="B180" i="5"/>
  <c r="B179" i="5"/>
  <c r="B178" i="5"/>
  <c r="C176" i="5"/>
  <c r="B165" i="5"/>
  <c r="C175" i="5" s="1"/>
  <c r="B164" i="5"/>
  <c r="C171" i="5" s="1"/>
  <c r="C162" i="5"/>
  <c r="B151" i="5"/>
  <c r="C161" i="5" s="1"/>
  <c r="B150" i="5"/>
  <c r="C157" i="5" s="1"/>
  <c r="C148" i="5"/>
  <c r="B140" i="5"/>
  <c r="C147" i="5" s="1"/>
  <c r="B139" i="5"/>
  <c r="C143" i="5" s="1"/>
  <c r="B138" i="5"/>
  <c r="C139" i="5" s="1"/>
  <c r="B137" i="5"/>
  <c r="B136" i="5"/>
  <c r="B135" i="5"/>
  <c r="C133" i="5"/>
  <c r="B122" i="5"/>
  <c r="C132" i="5" s="1"/>
  <c r="B121" i="5"/>
  <c r="C128" i="5" s="1"/>
  <c r="C119" i="5"/>
  <c r="B108" i="5"/>
  <c r="C118" i="5" s="1"/>
  <c r="B107" i="5"/>
  <c r="C114" i="5" s="1"/>
  <c r="C105" i="5"/>
  <c r="B97" i="5"/>
  <c r="C104" i="5" s="1"/>
  <c r="B96" i="5"/>
  <c r="C100" i="5" s="1"/>
  <c r="B94" i="5"/>
  <c r="B93" i="5"/>
  <c r="B92" i="5"/>
  <c r="C90" i="5"/>
  <c r="B79" i="5"/>
  <c r="C89" i="5" s="1"/>
  <c r="B78" i="5"/>
  <c r="C85" i="5" s="1"/>
  <c r="C76" i="5"/>
  <c r="B65" i="5"/>
  <c r="C75" i="5" s="1"/>
  <c r="B64" i="5"/>
  <c r="C71" i="5" s="1"/>
  <c r="C62" i="5"/>
  <c r="B54" i="5"/>
  <c r="C61" i="5" s="1"/>
  <c r="B53" i="5"/>
  <c r="C57" i="5" s="1"/>
  <c r="B52" i="5"/>
  <c r="C53" i="5" s="1"/>
  <c r="B51" i="5"/>
  <c r="B50" i="5"/>
  <c r="B49" i="5"/>
  <c r="C46" i="5"/>
  <c r="C42" i="5"/>
  <c r="C41" i="5"/>
  <c r="C220" i="5" s="1"/>
  <c r="C40" i="5"/>
  <c r="C38" i="5"/>
  <c r="C36" i="5"/>
  <c r="C35" i="5"/>
  <c r="C177" i="5" s="1"/>
  <c r="C34" i="5"/>
  <c r="C32" i="5"/>
  <c r="C30" i="5"/>
  <c r="C29" i="5"/>
  <c r="C134" i="5" s="1"/>
  <c r="C28" i="5"/>
  <c r="C26" i="5"/>
  <c r="C24" i="5"/>
  <c r="C23" i="5"/>
  <c r="C91" i="5" s="1"/>
  <c r="C22" i="5"/>
  <c r="L20" i="5"/>
  <c r="B249" i="5" s="1"/>
  <c r="C253" i="5" s="1"/>
  <c r="K20" i="5"/>
  <c r="B206" i="5" s="1"/>
  <c r="C210" i="5" s="1"/>
  <c r="J20" i="5"/>
  <c r="B163" i="5" s="1"/>
  <c r="C167" i="5" s="1"/>
  <c r="I20" i="5"/>
  <c r="B120" i="5" s="1"/>
  <c r="C124" i="5" s="1"/>
  <c r="H20" i="5"/>
  <c r="B77" i="5" s="1"/>
  <c r="C81" i="5" s="1"/>
  <c r="C20" i="5"/>
  <c r="C18" i="5"/>
  <c r="K17" i="5"/>
  <c r="B192" i="5" s="1"/>
  <c r="C196" i="5" s="1"/>
  <c r="J17" i="5"/>
  <c r="B149" i="5" s="1"/>
  <c r="C153" i="5" s="1"/>
  <c r="I17" i="5"/>
  <c r="B106" i="5" s="1"/>
  <c r="C110" i="5" s="1"/>
  <c r="H17" i="5"/>
  <c r="B63" i="5" s="1"/>
  <c r="C67" i="5" s="1"/>
  <c r="C17" i="5"/>
  <c r="C48" i="5" s="1"/>
  <c r="B95" i="5"/>
  <c r="C96" i="5" s="1"/>
  <c r="C13" i="5"/>
  <c r="C11" i="5"/>
  <c r="K10" i="5"/>
  <c r="J10" i="5"/>
  <c r="I10" i="5"/>
  <c r="H10" i="5"/>
  <c r="L9" i="5"/>
  <c r="C9" i="5"/>
  <c r="L8" i="5"/>
  <c r="L7" i="5"/>
  <c r="L6" i="5"/>
  <c r="C6" i="5"/>
  <c r="L5" i="5"/>
  <c r="L4" i="5"/>
  <c r="C4" i="5"/>
  <c r="L3" i="5"/>
  <c r="C2" i="5"/>
  <c r="B62" i="4"/>
  <c r="C62" i="4" s="1"/>
  <c r="B50" i="4"/>
  <c r="C50" i="4" s="1"/>
  <c r="C2670" i="4"/>
  <c r="C2664" i="4"/>
  <c r="C2534" i="4"/>
  <c r="C2528" i="4"/>
  <c r="C2398" i="4"/>
  <c r="C2392" i="4"/>
  <c r="C2262" i="4"/>
  <c r="C2256" i="4"/>
  <c r="C2126" i="4"/>
  <c r="C2120" i="4"/>
  <c r="C1990" i="4"/>
  <c r="C1984" i="4"/>
  <c r="C1854" i="4"/>
  <c r="C1848" i="4"/>
  <c r="C1718" i="4"/>
  <c r="C1712" i="4"/>
  <c r="C1310" i="4"/>
  <c r="C1304" i="4"/>
  <c r="C1174" i="4"/>
  <c r="C1168" i="4"/>
  <c r="C496" i="4"/>
  <c r="C492" i="4"/>
  <c r="C488" i="4"/>
  <c r="C480" i="4"/>
  <c r="C476" i="4"/>
  <c r="C468" i="4"/>
  <c r="C464" i="4"/>
  <c r="C456" i="4"/>
  <c r="C452" i="4"/>
  <c r="B444" i="4"/>
  <c r="C444" i="4" s="1"/>
  <c r="C442" i="4"/>
  <c r="C440" i="4"/>
  <c r="C439" i="4"/>
  <c r="C438" i="4"/>
  <c r="C434" i="4"/>
  <c r="C426" i="4"/>
  <c r="B426" i="4"/>
  <c r="C430" i="4" s="1"/>
  <c r="C424" i="4"/>
  <c r="C423" i="4"/>
  <c r="C419" i="4"/>
  <c r="C411" i="4"/>
  <c r="B411" i="4"/>
  <c r="C415" i="4" s="1"/>
  <c r="C409" i="4"/>
  <c r="B398" i="4"/>
  <c r="C408" i="4" s="1"/>
  <c r="B397" i="4"/>
  <c r="C404" i="4" s="1"/>
  <c r="C395" i="4"/>
  <c r="B384" i="4"/>
  <c r="C394" i="4" s="1"/>
  <c r="B383" i="4"/>
  <c r="C390" i="4" s="1"/>
  <c r="C381" i="4"/>
  <c r="B373" i="4"/>
  <c r="C380" i="4" s="1"/>
  <c r="B372" i="4"/>
  <c r="C376" i="4" s="1"/>
  <c r="B370" i="4"/>
  <c r="B369" i="4"/>
  <c r="B368" i="4"/>
  <c r="C366" i="4"/>
  <c r="B355" i="4"/>
  <c r="C365" i="4" s="1"/>
  <c r="B354" i="4"/>
  <c r="C361" i="4" s="1"/>
  <c r="C352" i="4"/>
  <c r="B341" i="4"/>
  <c r="C351" i="4" s="1"/>
  <c r="B340" i="4"/>
  <c r="C347" i="4" s="1"/>
  <c r="C338" i="4"/>
  <c r="B330" i="4"/>
  <c r="C337" i="4" s="1"/>
  <c r="B329" i="4"/>
  <c r="C333" i="4" s="1"/>
  <c r="B327" i="4"/>
  <c r="B326" i="4"/>
  <c r="B325" i="4"/>
  <c r="C323" i="4"/>
  <c r="B312" i="4"/>
  <c r="C322" i="4" s="1"/>
  <c r="B311" i="4"/>
  <c r="C318" i="4" s="1"/>
  <c r="C309" i="4"/>
  <c r="B298" i="4"/>
  <c r="C308" i="4" s="1"/>
  <c r="B297" i="4"/>
  <c r="C304" i="4" s="1"/>
  <c r="C295" i="4"/>
  <c r="B287" i="4"/>
  <c r="C294" i="4" s="1"/>
  <c r="B286" i="4"/>
  <c r="C290" i="4" s="1"/>
  <c r="B284" i="4"/>
  <c r="B283" i="4"/>
  <c r="B282" i="4"/>
  <c r="C280" i="4"/>
  <c r="B269" i="4"/>
  <c r="C279" i="4" s="1"/>
  <c r="B268" i="4"/>
  <c r="C275" i="4" s="1"/>
  <c r="C266" i="4"/>
  <c r="B255" i="4"/>
  <c r="C265" i="4" s="1"/>
  <c r="B254" i="4"/>
  <c r="C261" i="4" s="1"/>
  <c r="C252" i="4"/>
  <c r="B244" i="4"/>
  <c r="C251" i="4" s="1"/>
  <c r="B243" i="4"/>
  <c r="C247" i="4" s="1"/>
  <c r="B241" i="4"/>
  <c r="B240" i="4"/>
  <c r="B239" i="4"/>
  <c r="C237" i="4"/>
  <c r="B226" i="4"/>
  <c r="C236" i="4" s="1"/>
  <c r="B225" i="4"/>
  <c r="C232" i="4" s="1"/>
  <c r="C223" i="4"/>
  <c r="B212" i="4"/>
  <c r="C222" i="4" s="1"/>
  <c r="B211" i="4"/>
  <c r="C218" i="4" s="1"/>
  <c r="C209" i="4"/>
  <c r="C208" i="4"/>
  <c r="B201" i="4"/>
  <c r="B200" i="4"/>
  <c r="C204" i="4" s="1"/>
  <c r="B198" i="4"/>
  <c r="B197" i="4"/>
  <c r="B196" i="4"/>
  <c r="C194" i="4"/>
  <c r="C193" i="4"/>
  <c r="B183" i="4"/>
  <c r="B182" i="4"/>
  <c r="C189" i="4" s="1"/>
  <c r="C180" i="4"/>
  <c r="B169" i="4"/>
  <c r="C179" i="4" s="1"/>
  <c r="B168" i="4"/>
  <c r="C175" i="4" s="1"/>
  <c r="C166" i="4"/>
  <c r="C165" i="4"/>
  <c r="B158" i="4"/>
  <c r="B157" i="4"/>
  <c r="C161" i="4" s="1"/>
  <c r="B155" i="4"/>
  <c r="B154" i="4"/>
  <c r="B153" i="4"/>
  <c r="C151" i="4"/>
  <c r="C146" i="4"/>
  <c r="B140" i="4"/>
  <c r="C150" i="4" s="1"/>
  <c r="B139" i="4"/>
  <c r="C137" i="4"/>
  <c r="C136" i="4"/>
  <c r="B126" i="4"/>
  <c r="B125" i="4"/>
  <c r="C132" i="4" s="1"/>
  <c r="C123" i="4"/>
  <c r="C122" i="4"/>
  <c r="B115" i="4"/>
  <c r="B114" i="4"/>
  <c r="C118" i="4" s="1"/>
  <c r="B112" i="4"/>
  <c r="B111" i="4"/>
  <c r="B110" i="4"/>
  <c r="C108" i="4"/>
  <c r="C103" i="4"/>
  <c r="B97" i="4"/>
  <c r="C107" i="4" s="1"/>
  <c r="B96" i="4"/>
  <c r="C94" i="4"/>
  <c r="B83" i="4"/>
  <c r="C93" i="4" s="1"/>
  <c r="B82" i="4"/>
  <c r="C89" i="4" s="1"/>
  <c r="C80" i="4"/>
  <c r="B72" i="4"/>
  <c r="C79" i="4" s="1"/>
  <c r="B71" i="4"/>
  <c r="C75" i="4" s="1"/>
  <c r="B69" i="4"/>
  <c r="B68" i="4"/>
  <c r="B67" i="4"/>
  <c r="C64" i="4"/>
  <c r="C60" i="4"/>
  <c r="C59" i="4"/>
  <c r="C367" i="4" s="1"/>
  <c r="C58" i="4"/>
  <c r="C54" i="4"/>
  <c r="C53" i="4"/>
  <c r="C324" i="4" s="1"/>
  <c r="C52" i="4"/>
  <c r="C48" i="4"/>
  <c r="C47" i="4"/>
  <c r="C281" i="4" s="1"/>
  <c r="C46" i="4"/>
  <c r="C42" i="4"/>
  <c r="C41" i="4"/>
  <c r="C238" i="4" s="1"/>
  <c r="C40" i="4"/>
  <c r="C36" i="4"/>
  <c r="C35" i="4"/>
  <c r="C195" i="4" s="1"/>
  <c r="C34" i="4"/>
  <c r="C30" i="4"/>
  <c r="C29" i="4"/>
  <c r="C152" i="4" s="1"/>
  <c r="C28" i="4"/>
  <c r="C24" i="4"/>
  <c r="C23" i="4"/>
  <c r="C109" i="4" s="1"/>
  <c r="C22" i="4"/>
  <c r="B310" i="4"/>
  <c r="C314" i="4" s="1"/>
  <c r="I20" i="4"/>
  <c r="B138" i="4" s="1"/>
  <c r="C142" i="4" s="1"/>
  <c r="H20" i="4"/>
  <c r="B95" i="4" s="1"/>
  <c r="C99" i="4" s="1"/>
  <c r="C18" i="4"/>
  <c r="I17" i="4"/>
  <c r="B124" i="4" s="1"/>
  <c r="C128" i="4" s="1"/>
  <c r="H17" i="4"/>
  <c r="B81" i="4" s="1"/>
  <c r="C85" i="4" s="1"/>
  <c r="C17" i="4"/>
  <c r="C66" i="4" s="1"/>
  <c r="B328" i="4"/>
  <c r="C329" i="4" s="1"/>
  <c r="B285" i="4"/>
  <c r="C286" i="4" s="1"/>
  <c r="C13" i="4"/>
  <c r="C11" i="4"/>
  <c r="I10" i="4"/>
  <c r="H10" i="4"/>
  <c r="L9" i="4"/>
  <c r="C9" i="4"/>
  <c r="L8" i="4"/>
  <c r="L7" i="4"/>
  <c r="L6" i="4"/>
  <c r="C6" i="4"/>
  <c r="L5" i="4"/>
  <c r="L4" i="4"/>
  <c r="C4" i="4"/>
  <c r="L3" i="4"/>
  <c r="C2" i="4"/>
  <c r="C2523" i="3"/>
  <c r="C2517" i="3"/>
  <c r="C2387" i="3"/>
  <c r="C2381" i="3"/>
  <c r="C2251" i="3"/>
  <c r="C2245" i="3"/>
  <c r="C2115" i="3"/>
  <c r="C2109" i="3"/>
  <c r="C1979" i="3"/>
  <c r="C1973" i="3"/>
  <c r="C1843" i="3"/>
  <c r="C1837" i="3"/>
  <c r="C1707" i="3"/>
  <c r="C1701" i="3"/>
  <c r="C1571" i="3"/>
  <c r="C1565" i="3"/>
  <c r="C1163" i="3"/>
  <c r="C1157" i="3"/>
  <c r="C1027" i="3"/>
  <c r="C1021" i="3"/>
  <c r="C349" i="3"/>
  <c r="C345" i="3"/>
  <c r="C341" i="3"/>
  <c r="C333" i="3"/>
  <c r="C329" i="3"/>
  <c r="C321" i="3"/>
  <c r="C317" i="3"/>
  <c r="C309" i="3"/>
  <c r="C305" i="3"/>
  <c r="B297" i="3"/>
  <c r="C297" i="3" s="1"/>
  <c r="C295" i="3"/>
  <c r="C293" i="3"/>
  <c r="C292" i="3"/>
  <c r="C291" i="3"/>
  <c r="C287" i="3"/>
  <c r="C279" i="3"/>
  <c r="B279" i="3"/>
  <c r="C283" i="3" s="1"/>
  <c r="C277" i="3"/>
  <c r="C276" i="3"/>
  <c r="C272" i="3"/>
  <c r="C264" i="3"/>
  <c r="B264" i="3"/>
  <c r="C268" i="3" s="1"/>
  <c r="C262" i="3"/>
  <c r="B251" i="3"/>
  <c r="C261" i="3" s="1"/>
  <c r="B250" i="3"/>
  <c r="C257" i="3" s="1"/>
  <c r="C248" i="3"/>
  <c r="B237" i="3"/>
  <c r="C247" i="3" s="1"/>
  <c r="B236" i="3"/>
  <c r="C243" i="3" s="1"/>
  <c r="C234" i="3"/>
  <c r="B226" i="3"/>
  <c r="C233" i="3" s="1"/>
  <c r="B225" i="3"/>
  <c r="C229" i="3" s="1"/>
  <c r="B223" i="3"/>
  <c r="B222" i="3"/>
  <c r="B221" i="3"/>
  <c r="C219" i="3"/>
  <c r="B208" i="3"/>
  <c r="C218" i="3" s="1"/>
  <c r="B207" i="3"/>
  <c r="C214" i="3" s="1"/>
  <c r="C205" i="3"/>
  <c r="B194" i="3"/>
  <c r="C204" i="3" s="1"/>
  <c r="B193" i="3"/>
  <c r="C200" i="3" s="1"/>
  <c r="C191" i="3"/>
  <c r="B183" i="3"/>
  <c r="C190" i="3" s="1"/>
  <c r="B182" i="3"/>
  <c r="C186" i="3" s="1"/>
  <c r="B180" i="3"/>
  <c r="B179" i="3"/>
  <c r="B178" i="3"/>
  <c r="C176" i="3"/>
  <c r="B165" i="3"/>
  <c r="C175" i="3" s="1"/>
  <c r="B164" i="3"/>
  <c r="C171" i="3" s="1"/>
  <c r="C162" i="3"/>
  <c r="B151" i="3"/>
  <c r="C161" i="3" s="1"/>
  <c r="B150" i="3"/>
  <c r="C157" i="3" s="1"/>
  <c r="C148" i="3"/>
  <c r="B140" i="3"/>
  <c r="C147" i="3" s="1"/>
  <c r="B139" i="3"/>
  <c r="C143" i="3" s="1"/>
  <c r="B137" i="3"/>
  <c r="B136" i="3"/>
  <c r="C149" i="3" s="1"/>
  <c r="B135" i="3"/>
  <c r="C133" i="3"/>
  <c r="B122" i="3"/>
  <c r="C132" i="3" s="1"/>
  <c r="B121" i="3"/>
  <c r="C128" i="3" s="1"/>
  <c r="C119" i="3"/>
  <c r="B108" i="3"/>
  <c r="C118" i="3" s="1"/>
  <c r="B107" i="3"/>
  <c r="C114" i="3" s="1"/>
  <c r="C105" i="3"/>
  <c r="B97" i="3"/>
  <c r="C104" i="3" s="1"/>
  <c r="B96" i="3"/>
  <c r="C100" i="3" s="1"/>
  <c r="B94" i="3"/>
  <c r="B93" i="3"/>
  <c r="B92" i="3"/>
  <c r="C90" i="3"/>
  <c r="B79" i="3"/>
  <c r="C89" i="3" s="1"/>
  <c r="B78" i="3"/>
  <c r="C85" i="3" s="1"/>
  <c r="C76" i="3"/>
  <c r="B65" i="3"/>
  <c r="C75" i="3" s="1"/>
  <c r="B64" i="3"/>
  <c r="C71" i="3" s="1"/>
  <c r="C62" i="3"/>
  <c r="B54" i="3"/>
  <c r="C61" i="3" s="1"/>
  <c r="B53" i="3"/>
  <c r="C57" i="3" s="1"/>
  <c r="B51" i="3"/>
  <c r="B50" i="3"/>
  <c r="B49" i="3"/>
  <c r="C46" i="3"/>
  <c r="C44" i="3"/>
  <c r="C42" i="3"/>
  <c r="C41" i="3"/>
  <c r="C220" i="3" s="1"/>
  <c r="C40" i="3"/>
  <c r="C38" i="3"/>
  <c r="C36" i="3"/>
  <c r="C35" i="3"/>
  <c r="C177" i="3" s="1"/>
  <c r="C34" i="3"/>
  <c r="C32" i="3"/>
  <c r="C30" i="3"/>
  <c r="C29" i="3"/>
  <c r="C134" i="3" s="1"/>
  <c r="C28" i="3"/>
  <c r="C26" i="3"/>
  <c r="C24" i="3"/>
  <c r="C23" i="3"/>
  <c r="C91" i="3" s="1"/>
  <c r="C22" i="3"/>
  <c r="L20" i="3"/>
  <c r="B249" i="3" s="1"/>
  <c r="C253" i="3" s="1"/>
  <c r="K20" i="3"/>
  <c r="B206" i="3" s="1"/>
  <c r="C210" i="3" s="1"/>
  <c r="J20" i="3"/>
  <c r="B163" i="3" s="1"/>
  <c r="C167" i="3" s="1"/>
  <c r="I20" i="3"/>
  <c r="B120" i="3" s="1"/>
  <c r="C124" i="3" s="1"/>
  <c r="H20" i="3"/>
  <c r="B77" i="3" s="1"/>
  <c r="C81" i="3" s="1"/>
  <c r="C20" i="3"/>
  <c r="C18" i="3"/>
  <c r="L17" i="3"/>
  <c r="B235" i="3" s="1"/>
  <c r="C239" i="3" s="1"/>
  <c r="K17" i="3"/>
  <c r="B192" i="3" s="1"/>
  <c r="C196" i="3" s="1"/>
  <c r="J17" i="3"/>
  <c r="B149" i="3" s="1"/>
  <c r="C153" i="3" s="1"/>
  <c r="I17" i="3"/>
  <c r="B106" i="3" s="1"/>
  <c r="C110" i="3" s="1"/>
  <c r="H17" i="3"/>
  <c r="B63" i="3" s="1"/>
  <c r="C67" i="3" s="1"/>
  <c r="C17" i="3"/>
  <c r="C48" i="3" s="1"/>
  <c r="C13" i="3"/>
  <c r="C11" i="3"/>
  <c r="L10" i="3"/>
  <c r="K10" i="3"/>
  <c r="J10" i="3"/>
  <c r="I10" i="3"/>
  <c r="H10" i="3"/>
  <c r="L9" i="3"/>
  <c r="C9" i="3"/>
  <c r="L8" i="3"/>
  <c r="L7" i="3"/>
  <c r="L6" i="3"/>
  <c r="C6" i="3"/>
  <c r="L5" i="3"/>
  <c r="L4" i="3"/>
  <c r="C4" i="3"/>
  <c r="L3" i="3"/>
  <c r="C2" i="3"/>
  <c r="C2327" i="2"/>
  <c r="C2321" i="2"/>
  <c r="C2191" i="2"/>
  <c r="C2185" i="2"/>
  <c r="C2055" i="2"/>
  <c r="C2049" i="2"/>
  <c r="C1919" i="2"/>
  <c r="C1913" i="2"/>
  <c r="C1783" i="2"/>
  <c r="C1777" i="2"/>
  <c r="C1647" i="2"/>
  <c r="C1641" i="2"/>
  <c r="C1511" i="2"/>
  <c r="C1505" i="2"/>
  <c r="C1375" i="2"/>
  <c r="C1369" i="2"/>
  <c r="C967" i="2"/>
  <c r="C961" i="2"/>
  <c r="C831" i="2"/>
  <c r="C825" i="2"/>
  <c r="C153" i="2"/>
  <c r="C149" i="2"/>
  <c r="C145" i="2"/>
  <c r="C137" i="2"/>
  <c r="C133" i="2"/>
  <c r="C125" i="2"/>
  <c r="C121" i="2"/>
  <c r="C113" i="2"/>
  <c r="C109" i="2"/>
  <c r="B101" i="2"/>
  <c r="C101" i="2" s="1"/>
  <c r="C99" i="2"/>
  <c r="C97" i="2"/>
  <c r="C96" i="2"/>
  <c r="C95" i="2"/>
  <c r="C91" i="2"/>
  <c r="C83" i="2"/>
  <c r="B83" i="2"/>
  <c r="C87" i="2" s="1"/>
  <c r="C81" i="2"/>
  <c r="C80" i="2"/>
  <c r="C76" i="2"/>
  <c r="C68" i="2"/>
  <c r="B68" i="2"/>
  <c r="C72" i="2" s="1"/>
  <c r="C66" i="2"/>
  <c r="B55" i="2"/>
  <c r="C65" i="2" s="1"/>
  <c r="B54" i="2"/>
  <c r="C61" i="2" s="1"/>
  <c r="C52" i="2"/>
  <c r="B41" i="2"/>
  <c r="C51" i="2" s="1"/>
  <c r="B40" i="2"/>
  <c r="C47" i="2" s="1"/>
  <c r="C38" i="2"/>
  <c r="B30" i="2"/>
  <c r="C37" i="2" s="1"/>
  <c r="B29" i="2"/>
  <c r="C33" i="2" s="1"/>
  <c r="B27" i="2"/>
  <c r="B26" i="2"/>
  <c r="B25" i="2"/>
  <c r="C22" i="2"/>
  <c r="H20" i="2"/>
  <c r="B53" i="2" s="1"/>
  <c r="C57" i="2" s="1"/>
  <c r="C20" i="2"/>
  <c r="C18" i="2"/>
  <c r="H17" i="2"/>
  <c r="B39" i="2" s="1"/>
  <c r="C43" i="2" s="1"/>
  <c r="C17" i="2"/>
  <c r="C24" i="2" s="1"/>
  <c r="C13" i="2"/>
  <c r="C11" i="2"/>
  <c r="H10" i="2"/>
  <c r="L9" i="2"/>
  <c r="C9" i="2"/>
  <c r="L8" i="2"/>
  <c r="L7" i="2"/>
  <c r="L6" i="2"/>
  <c r="C6" i="2"/>
  <c r="L5" i="2"/>
  <c r="L4" i="2"/>
  <c r="C4" i="2"/>
  <c r="L3" i="2"/>
  <c r="C2" i="2"/>
  <c r="H13" i="1"/>
  <c r="C2924" i="1"/>
  <c r="C2918" i="1"/>
  <c r="C2788" i="1"/>
  <c r="C2782" i="1"/>
  <c r="C2652" i="1"/>
  <c r="C2646" i="1"/>
  <c r="C2516" i="1"/>
  <c r="C2510" i="1"/>
  <c r="C2380" i="1"/>
  <c r="C2374" i="1"/>
  <c r="C2244" i="1"/>
  <c r="C2238" i="1"/>
  <c r="C2108" i="1"/>
  <c r="C2102" i="1"/>
  <c r="C1972" i="1"/>
  <c r="C1966" i="1"/>
  <c r="C1564" i="1"/>
  <c r="C1558" i="1"/>
  <c r="C1428" i="1"/>
  <c r="C1422" i="1"/>
  <c r="C734" i="1"/>
  <c r="C733" i="1"/>
  <c r="C732" i="1"/>
  <c r="C724" i="1"/>
  <c r="B724" i="1"/>
  <c r="C728" i="1" s="1"/>
  <c r="C722" i="1"/>
  <c r="C721" i="1"/>
  <c r="C717" i="1"/>
  <c r="C709" i="1"/>
  <c r="B709" i="1"/>
  <c r="C713" i="1" s="1"/>
  <c r="C707" i="1"/>
  <c r="B700" i="1"/>
  <c r="C706" i="1" s="1"/>
  <c r="B699" i="1"/>
  <c r="C697" i="1"/>
  <c r="B686" i="1"/>
  <c r="C696" i="1" s="1"/>
  <c r="B685" i="1"/>
  <c r="C692" i="1" s="1"/>
  <c r="C683" i="1"/>
  <c r="B675" i="1"/>
  <c r="C682" i="1" s="1"/>
  <c r="B674" i="1"/>
  <c r="C678" i="1" s="1"/>
  <c r="B672" i="1"/>
  <c r="B671" i="1"/>
  <c r="B670" i="1"/>
  <c r="C668" i="1"/>
  <c r="B661" i="1"/>
  <c r="C667" i="1" s="1"/>
  <c r="B660" i="1"/>
  <c r="C658" i="1"/>
  <c r="B647" i="1"/>
  <c r="C657" i="1" s="1"/>
  <c r="B646" i="1"/>
  <c r="C653" i="1" s="1"/>
  <c r="C644" i="1"/>
  <c r="B636" i="1"/>
  <c r="C643" i="1" s="1"/>
  <c r="B635" i="1"/>
  <c r="C639" i="1" s="1"/>
  <c r="B633" i="1"/>
  <c r="B632" i="1"/>
  <c r="B631" i="1"/>
  <c r="C629" i="1"/>
  <c r="B622" i="1"/>
  <c r="C628" i="1" s="1"/>
  <c r="B621" i="1"/>
  <c r="C619" i="1"/>
  <c r="B608" i="1"/>
  <c r="C618" i="1" s="1"/>
  <c r="B607" i="1"/>
  <c r="C614" i="1" s="1"/>
  <c r="C605" i="1"/>
  <c r="B597" i="1"/>
  <c r="C604" i="1" s="1"/>
  <c r="B596" i="1"/>
  <c r="C600" i="1" s="1"/>
  <c r="B594" i="1"/>
  <c r="B593" i="1"/>
  <c r="B592" i="1"/>
  <c r="C590" i="1"/>
  <c r="B583" i="1"/>
  <c r="C589" i="1" s="1"/>
  <c r="B582" i="1"/>
  <c r="C580" i="1"/>
  <c r="B569" i="1"/>
  <c r="C579" i="1" s="1"/>
  <c r="B568" i="1"/>
  <c r="C575" i="1" s="1"/>
  <c r="C566" i="1"/>
  <c r="B558" i="1"/>
  <c r="C565" i="1" s="1"/>
  <c r="B557" i="1"/>
  <c r="C561" i="1" s="1"/>
  <c r="B555" i="1"/>
  <c r="B554" i="1"/>
  <c r="B553" i="1"/>
  <c r="C551" i="1"/>
  <c r="B540" i="1"/>
  <c r="C550" i="1" s="1"/>
  <c r="B539" i="1"/>
  <c r="C546" i="1" s="1"/>
  <c r="C537" i="1"/>
  <c r="B530" i="1"/>
  <c r="C536" i="1" s="1"/>
  <c r="B529" i="1"/>
  <c r="C527" i="1"/>
  <c r="B519" i="1"/>
  <c r="C526" i="1" s="1"/>
  <c r="B518" i="1"/>
  <c r="C522" i="1" s="1"/>
  <c r="B516" i="1"/>
  <c r="B515" i="1"/>
  <c r="B514" i="1"/>
  <c r="C512" i="1"/>
  <c r="B501" i="1"/>
  <c r="C511" i="1" s="1"/>
  <c r="B500" i="1"/>
  <c r="C507" i="1" s="1"/>
  <c r="C498" i="1"/>
  <c r="B487" i="1"/>
  <c r="C497" i="1" s="1"/>
  <c r="B486" i="1"/>
  <c r="C493" i="1" s="1"/>
  <c r="C484" i="1"/>
  <c r="B476" i="1"/>
  <c r="C483" i="1" s="1"/>
  <c r="B475" i="1"/>
  <c r="C479" i="1" s="1"/>
  <c r="B473" i="1"/>
  <c r="B472" i="1"/>
  <c r="B471" i="1"/>
  <c r="C469" i="1"/>
  <c r="B462" i="1"/>
  <c r="C468" i="1" s="1"/>
  <c r="B461" i="1"/>
  <c r="C459" i="1"/>
  <c r="B448" i="1"/>
  <c r="C458" i="1" s="1"/>
  <c r="B447" i="1"/>
  <c r="C454" i="1" s="1"/>
  <c r="C445" i="1"/>
  <c r="B437" i="1"/>
  <c r="C444" i="1" s="1"/>
  <c r="B436" i="1"/>
  <c r="C440" i="1" s="1"/>
  <c r="B434" i="1"/>
  <c r="B433" i="1"/>
  <c r="B432" i="1"/>
  <c r="C430" i="1"/>
  <c r="B419" i="1"/>
  <c r="C429" i="1" s="1"/>
  <c r="B418" i="1"/>
  <c r="C425" i="1" s="1"/>
  <c r="C416" i="1"/>
  <c r="B405" i="1"/>
  <c r="C415" i="1" s="1"/>
  <c r="B404" i="1"/>
  <c r="C411" i="1" s="1"/>
  <c r="C402" i="1"/>
  <c r="B394" i="1"/>
  <c r="C401" i="1" s="1"/>
  <c r="B393" i="1"/>
  <c r="C397" i="1" s="1"/>
  <c r="B391" i="1"/>
  <c r="B390" i="1"/>
  <c r="B389" i="1"/>
  <c r="C387" i="1"/>
  <c r="B380" i="1"/>
  <c r="C386" i="1" s="1"/>
  <c r="B379" i="1"/>
  <c r="C377" i="1"/>
  <c r="B366" i="1"/>
  <c r="C376" i="1" s="1"/>
  <c r="B365" i="1"/>
  <c r="C372" i="1" s="1"/>
  <c r="C363" i="1"/>
  <c r="B355" i="1"/>
  <c r="C362" i="1" s="1"/>
  <c r="B354" i="1"/>
  <c r="C358" i="1" s="1"/>
  <c r="B352" i="1"/>
  <c r="B351" i="1"/>
  <c r="B350" i="1"/>
  <c r="C348" i="1"/>
  <c r="B341" i="1"/>
  <c r="C347" i="1" s="1"/>
  <c r="B340" i="1"/>
  <c r="C338" i="1"/>
  <c r="B327" i="1"/>
  <c r="C337" i="1" s="1"/>
  <c r="B326" i="1"/>
  <c r="C333" i="1" s="1"/>
  <c r="C324" i="1"/>
  <c r="B316" i="1"/>
  <c r="C323" i="1" s="1"/>
  <c r="B315" i="1"/>
  <c r="C319" i="1" s="1"/>
  <c r="B313" i="1"/>
  <c r="B312" i="1"/>
  <c r="B311" i="1"/>
  <c r="C309" i="1"/>
  <c r="B302" i="1"/>
  <c r="C308" i="1" s="1"/>
  <c r="B301" i="1"/>
  <c r="C299" i="1"/>
  <c r="B288" i="1"/>
  <c r="C298" i="1" s="1"/>
  <c r="B287" i="1"/>
  <c r="C294" i="1" s="1"/>
  <c r="C285" i="1"/>
  <c r="B277" i="1"/>
  <c r="C284" i="1" s="1"/>
  <c r="B276" i="1"/>
  <c r="C280" i="1" s="1"/>
  <c r="B274" i="1"/>
  <c r="B273" i="1"/>
  <c r="B272" i="1"/>
  <c r="C270" i="1"/>
  <c r="B259" i="1"/>
  <c r="C269" i="1" s="1"/>
  <c r="B258" i="1"/>
  <c r="C265" i="1" s="1"/>
  <c r="C256" i="1"/>
  <c r="B245" i="1"/>
  <c r="C255" i="1" s="1"/>
  <c r="B244" i="1"/>
  <c r="C251" i="1" s="1"/>
  <c r="C242" i="1"/>
  <c r="B234" i="1"/>
  <c r="C241" i="1" s="1"/>
  <c r="B233" i="1"/>
  <c r="C237" i="1" s="1"/>
  <c r="B231" i="1"/>
  <c r="B230" i="1"/>
  <c r="B229" i="1"/>
  <c r="C227" i="1"/>
  <c r="B220" i="1"/>
  <c r="C226" i="1" s="1"/>
  <c r="B219" i="1"/>
  <c r="C217" i="1"/>
  <c r="B206" i="1"/>
  <c r="C216" i="1" s="1"/>
  <c r="B205" i="1"/>
  <c r="C212" i="1" s="1"/>
  <c r="C203" i="1"/>
  <c r="B195" i="1"/>
  <c r="C202" i="1" s="1"/>
  <c r="B194" i="1"/>
  <c r="C198" i="1" s="1"/>
  <c r="B192" i="1"/>
  <c r="B191" i="1"/>
  <c r="B190" i="1"/>
  <c r="C188" i="1"/>
  <c r="B181" i="1"/>
  <c r="C187" i="1" s="1"/>
  <c r="B180" i="1"/>
  <c r="C178" i="1"/>
  <c r="B167" i="1"/>
  <c r="C177" i="1" s="1"/>
  <c r="B166" i="1"/>
  <c r="C173" i="1" s="1"/>
  <c r="C164" i="1"/>
  <c r="B156" i="1"/>
  <c r="C163" i="1" s="1"/>
  <c r="B155" i="1"/>
  <c r="C159" i="1" s="1"/>
  <c r="B153" i="1"/>
  <c r="B152" i="1"/>
  <c r="B151" i="1"/>
  <c r="C149" i="1"/>
  <c r="B142" i="1"/>
  <c r="C148" i="1" s="1"/>
  <c r="B141" i="1"/>
  <c r="C139" i="1"/>
  <c r="B128" i="1"/>
  <c r="C138" i="1" s="1"/>
  <c r="B127" i="1"/>
  <c r="C134" i="1" s="1"/>
  <c r="C125" i="1"/>
  <c r="B117" i="1"/>
  <c r="C124" i="1" s="1"/>
  <c r="B116" i="1"/>
  <c r="C120" i="1" s="1"/>
  <c r="B114" i="1"/>
  <c r="B113" i="1"/>
  <c r="B112" i="1"/>
  <c r="C109" i="1"/>
  <c r="C105" i="1"/>
  <c r="C104" i="1"/>
  <c r="C669" i="1" s="1"/>
  <c r="C103" i="1"/>
  <c r="C99" i="1"/>
  <c r="C98" i="1"/>
  <c r="C630" i="1" s="1"/>
  <c r="C97" i="1"/>
  <c r="C93" i="1"/>
  <c r="C92" i="1"/>
  <c r="C591" i="1" s="1"/>
  <c r="C91" i="1"/>
  <c r="C87" i="1"/>
  <c r="C86" i="1"/>
  <c r="C552" i="1" s="1"/>
  <c r="C85" i="1"/>
  <c r="B83" i="1"/>
  <c r="C83" i="1" s="1"/>
  <c r="C81" i="1"/>
  <c r="C80" i="1"/>
  <c r="C513" i="1" s="1"/>
  <c r="C79" i="1"/>
  <c r="C75" i="1"/>
  <c r="C74" i="1"/>
  <c r="C470" i="1" s="1"/>
  <c r="C73" i="1"/>
  <c r="C69" i="1"/>
  <c r="C68" i="1"/>
  <c r="C431" i="1" s="1"/>
  <c r="C67" i="1"/>
  <c r="C63" i="1"/>
  <c r="C62" i="1"/>
  <c r="C388" i="1" s="1"/>
  <c r="C61" i="1"/>
  <c r="C57" i="1"/>
  <c r="C56" i="1"/>
  <c r="C349" i="1" s="1"/>
  <c r="C55" i="1"/>
  <c r="C51" i="1"/>
  <c r="C50" i="1"/>
  <c r="C310" i="1" s="1"/>
  <c r="C49" i="1"/>
  <c r="C45" i="1"/>
  <c r="C44" i="1"/>
  <c r="C271" i="1" s="1"/>
  <c r="C43" i="1"/>
  <c r="C39" i="1"/>
  <c r="C38" i="1"/>
  <c r="C228" i="1" s="1"/>
  <c r="C37" i="1"/>
  <c r="C33" i="1"/>
  <c r="C32" i="1"/>
  <c r="C189" i="1" s="1"/>
  <c r="C31" i="1"/>
  <c r="C27" i="1"/>
  <c r="C26" i="1"/>
  <c r="C150" i="1" s="1"/>
  <c r="C25" i="1"/>
  <c r="N23" i="1"/>
  <c r="B378" i="1" s="1"/>
  <c r="C382" i="1" s="1"/>
  <c r="M23" i="1"/>
  <c r="B339" i="1" s="1"/>
  <c r="C343" i="1" s="1"/>
  <c r="L23" i="1"/>
  <c r="B300" i="1" s="1"/>
  <c r="C304" i="1" s="1"/>
  <c r="K23" i="1"/>
  <c r="B257" i="1" s="1"/>
  <c r="C261" i="1" s="1"/>
  <c r="J23" i="1"/>
  <c r="B218" i="1" s="1"/>
  <c r="C222" i="1" s="1"/>
  <c r="I23" i="1"/>
  <c r="B179" i="1" s="1"/>
  <c r="C183" i="1" s="1"/>
  <c r="H23" i="1"/>
  <c r="B140" i="1" s="1"/>
  <c r="C144" i="1" s="1"/>
  <c r="C21" i="1"/>
  <c r="N20" i="1"/>
  <c r="B364" i="1" s="1"/>
  <c r="C368" i="1" s="1"/>
  <c r="M20" i="1"/>
  <c r="B325" i="1" s="1"/>
  <c r="C329" i="1" s="1"/>
  <c r="L20" i="1"/>
  <c r="B286" i="1" s="1"/>
  <c r="C290" i="1" s="1"/>
  <c r="K20" i="1"/>
  <c r="B243" i="1" s="1"/>
  <c r="C247" i="1" s="1"/>
  <c r="J20" i="1"/>
  <c r="B204" i="1" s="1"/>
  <c r="C208" i="1" s="1"/>
  <c r="I20" i="1"/>
  <c r="B165" i="1" s="1"/>
  <c r="C169" i="1" s="1"/>
  <c r="C20" i="1"/>
  <c r="C111" i="1" s="1"/>
  <c r="C16" i="1"/>
  <c r="N13" i="1"/>
  <c r="M13" i="1"/>
  <c r="L13" i="1"/>
  <c r="K13" i="1"/>
  <c r="J13" i="1"/>
  <c r="I13" i="1"/>
  <c r="L12" i="1"/>
  <c r="L11" i="1"/>
  <c r="L10" i="1"/>
  <c r="L9" i="1"/>
  <c r="L8" i="1"/>
  <c r="L7" i="1"/>
  <c r="C6" i="1"/>
  <c r="C192" i="3" l="1"/>
  <c r="C221" i="10"/>
  <c r="C206" i="6"/>
  <c r="C235" i="3"/>
  <c r="C698" i="1"/>
  <c r="C670" i="1"/>
  <c r="C684" i="1"/>
  <c r="C581" i="1"/>
  <c r="C606" i="1"/>
  <c r="C592" i="1"/>
  <c r="C620" i="1"/>
  <c r="C659" i="1"/>
  <c r="C645" i="1"/>
  <c r="C631" i="1"/>
  <c r="C74" i="15"/>
  <c r="C31" i="15"/>
  <c r="C45" i="15"/>
  <c r="C59" i="15"/>
  <c r="C88" i="15"/>
  <c r="C102" i="15"/>
  <c r="C39" i="11"/>
  <c r="C53" i="11"/>
  <c r="C178" i="10"/>
  <c r="C135" i="10"/>
  <c r="C92" i="10"/>
  <c r="C49" i="10"/>
  <c r="C106" i="10"/>
  <c r="C192" i="10"/>
  <c r="C235" i="10"/>
  <c r="C63" i="10"/>
  <c r="C77" i="10"/>
  <c r="C120" i="10"/>
  <c r="C149" i="10"/>
  <c r="C163" i="10"/>
  <c r="C206" i="10"/>
  <c r="C249" i="10"/>
  <c r="C210" i="7"/>
  <c r="C310" i="7"/>
  <c r="C67" i="4"/>
  <c r="C95" i="7"/>
  <c r="C267" i="7"/>
  <c r="C138" i="7"/>
  <c r="C325" i="7"/>
  <c r="C239" i="7"/>
  <c r="C178" i="5"/>
  <c r="C120" i="5"/>
  <c r="C206" i="5"/>
  <c r="C92" i="5"/>
  <c r="C192" i="6"/>
  <c r="C135" i="6"/>
  <c r="C49" i="6"/>
  <c r="C221" i="6"/>
  <c r="C221" i="5"/>
  <c r="C339" i="7"/>
  <c r="C253" i="7"/>
  <c r="C396" i="7"/>
  <c r="C181" i="7"/>
  <c r="C167" i="7"/>
  <c r="C153" i="7"/>
  <c r="C81" i="7"/>
  <c r="C67" i="7"/>
  <c r="C382" i="7"/>
  <c r="C124" i="7"/>
  <c r="C196" i="7"/>
  <c r="C224" i="7"/>
  <c r="C296" i="7"/>
  <c r="C368" i="7"/>
  <c r="C110" i="7"/>
  <c r="C282" i="7"/>
  <c r="C92" i="6"/>
  <c r="C149" i="6"/>
  <c r="C63" i="6"/>
  <c r="C106" i="6"/>
  <c r="C163" i="6"/>
  <c r="C77" i="6"/>
  <c r="C120" i="6"/>
  <c r="C178" i="6"/>
  <c r="C235" i="6"/>
  <c r="C135" i="5"/>
  <c r="C163" i="5"/>
  <c r="C49" i="5"/>
  <c r="C77" i="5"/>
  <c r="C235" i="5"/>
  <c r="C63" i="5"/>
  <c r="C106" i="5"/>
  <c r="C149" i="5"/>
  <c r="C192" i="5"/>
  <c r="C249" i="5"/>
  <c r="C110" i="4"/>
  <c r="C153" i="4"/>
  <c r="C196" i="4"/>
  <c r="C224" i="4"/>
  <c r="C239" i="4"/>
  <c r="C282" i="4"/>
  <c r="C382" i="4"/>
  <c r="C296" i="4"/>
  <c r="C310" i="4"/>
  <c r="C210" i="4"/>
  <c r="C124" i="4"/>
  <c r="C138" i="4"/>
  <c r="C81" i="4"/>
  <c r="C181" i="4"/>
  <c r="C253" i="4"/>
  <c r="C353" i="4"/>
  <c r="C325" i="4"/>
  <c r="C95" i="4"/>
  <c r="C167" i="4"/>
  <c r="C267" i="4"/>
  <c r="C339" i="4"/>
  <c r="C396" i="4"/>
  <c r="C368" i="4"/>
  <c r="C49" i="3"/>
  <c r="C77" i="3"/>
  <c r="C63" i="3"/>
  <c r="C92" i="3"/>
  <c r="C120" i="3"/>
  <c r="C106" i="3"/>
  <c r="C135" i="3"/>
  <c r="C178" i="3"/>
  <c r="C221" i="3"/>
  <c r="C163" i="3"/>
  <c r="C206" i="3"/>
  <c r="C249" i="3"/>
  <c r="C25" i="2"/>
  <c r="C53" i="2"/>
  <c r="C39" i="2"/>
  <c r="C300" i="1"/>
  <c r="C339" i="1"/>
  <c r="C179" i="1"/>
  <c r="C140" i="1"/>
  <c r="C229" i="1"/>
  <c r="C243" i="1"/>
  <c r="C350" i="1"/>
  <c r="C364" i="1"/>
  <c r="C378" i="1"/>
  <c r="C151" i="1"/>
  <c r="C165" i="1"/>
  <c r="C272" i="1"/>
  <c r="C286" i="1"/>
  <c r="C471" i="1"/>
  <c r="C485" i="1"/>
  <c r="C499" i="1"/>
  <c r="C190" i="1"/>
  <c r="C204" i="1"/>
  <c r="C218" i="1"/>
  <c r="C311" i="1"/>
  <c r="C325" i="1"/>
  <c r="C432" i="1"/>
  <c r="C389" i="1"/>
  <c r="C403" i="1"/>
  <c r="C417" i="1"/>
  <c r="C112" i="1"/>
  <c r="C126" i="1"/>
  <c r="C257" i="1"/>
  <c r="C446" i="1"/>
  <c r="C460" i="1"/>
  <c r="C514" i="1"/>
  <c r="C528" i="1"/>
  <c r="C538" i="1"/>
  <c r="C553" i="1"/>
  <c r="C567" i="1"/>
</calcChain>
</file>

<file path=xl/sharedStrings.xml><?xml version="1.0" encoding="utf-8"?>
<sst xmlns="http://schemas.openxmlformats.org/spreadsheetml/2006/main" count="6555" uniqueCount="576">
  <si>
    <t>Type</t>
  </si>
  <si>
    <t>Value</t>
  </si>
  <si>
    <t>Paragraph</t>
  </si>
  <si>
    <t>Gene</t>
  </si>
  <si>
    <t>A70699095G</t>
  </si>
  <si>
    <t>rs1160742</t>
  </si>
  <si>
    <t>rs3763619</t>
  </si>
  <si>
    <t>Intro</t>
  </si>
  <si>
    <t>T70795494C</t>
  </si>
  <si>
    <t>rs4454352</t>
  </si>
  <si>
    <t>C70801146T</t>
  </si>
  <si>
    <t>rs1328153</t>
  </si>
  <si>
    <t>Chromosome</t>
  </si>
  <si>
    <t>A70610886C</t>
  </si>
  <si>
    <t>Item</t>
  </si>
  <si>
    <t>protein</t>
  </si>
  <si>
    <t>G70589515A</t>
  </si>
  <si>
    <t>rs7865858</t>
  </si>
  <si>
    <t>Area</t>
  </si>
  <si>
    <t>C71302037T</t>
  </si>
  <si>
    <t>rs1504401</t>
  </si>
  <si>
    <t>Tissue</t>
  </si>
  <si>
    <t>C70691635A</t>
  </si>
  <si>
    <t>rs10115622</t>
  </si>
  <si>
    <t>Interval</t>
  </si>
  <si>
    <t>Variant Number</t>
  </si>
  <si>
    <t xml:space="preserve"> </t>
  </si>
  <si>
    <t>You are in the Moderate Loss of Function category. See below for more information.</t>
  </si>
  <si>
    <t>This variant is not associated with increased risk.</t>
  </si>
  <si>
    <t>Gene Location</t>
  </si>
  <si>
    <t>Name</t>
  </si>
  <si>
    <t>Original</t>
  </si>
  <si>
    <t>adenine (A)</t>
  </si>
  <si>
    <t>Change</t>
  </si>
  <si>
    <t>guanine (G)</t>
  </si>
  <si>
    <t>Variant</t>
  </si>
  <si>
    <t>thymine (T)</t>
  </si>
  <si>
    <t>HGVS</t>
  </si>
  <si>
    <t xml:space="preserve">    # What does this mean?</t>
  </si>
  <si>
    <t>het meaning</t>
  </si>
  <si>
    <t>het effect</t>
  </si>
  <si>
    <t>percentage</t>
  </si>
  <si>
    <t xml:space="preserve">    # What is the effect of this variant?</t>
  </si>
  <si>
    <t xml:space="preserve">    # How common is this genotype in the general population?</t>
  </si>
  <si>
    <t>hom meaning</t>
  </si>
  <si>
    <t>hom effect</t>
  </si>
  <si>
    <t>wild meaning</t>
  </si>
  <si>
    <t>wild effect</t>
  </si>
  <si>
    <t>&lt;# unknown #&gt;</t>
  </si>
  <si>
    <t>unknown</t>
  </si>
  <si>
    <t>The effect is unknown.</t>
  </si>
  <si>
    <t>&lt;# wildtype #&gt;</t>
  </si>
  <si>
    <t>Your variant is not associated with any loss of function.</t>
  </si>
  <si>
    <t>Effect</t>
  </si>
  <si>
    <t>&lt;# G71427327T (T;T) T70790948C (T;C) T70790948C (C;C) C71402258T (T;T) C70616746T (C;C) T71417232G (T;T) A70605775G (A;A) C71403580T (T;T) T70610886A (A;A) T71365306C (C;C) G70820112A (G;G) #&gt;</t>
  </si>
  <si>
    <t>| Variant       |Population %           | Odds Ratio           |
| :-------------: |:-------------:| :-------------:|
| G71427327T (T;T) | 58.6% | 5.14 |
| T70790948C (T;C) | 49.7%     | 3.39 |
| T70790948C (C;C) | 16.3%     | 1.07 |
| C71402258T (T;T) | 13.3%     | 4.06 |
| C70616746T (C;C) | 18.6%     | 2.5 |
| T71417232G (T;T) | 17.8%     | 3.13 |
| A70605775G (A;A) | 17.4%     | 2.703 |
| C71403580T (T;T) | 19.6%     | 3.64 |
| T70610886A (A;A) | 13.2%     | 2.222 |
| T71365306C (C;C) | 12.3%     | 5.63 |
| G70820112A (G;G) | 76.4%     | 10.9 |</t>
  </si>
  <si>
    <t># Moderate Risk</t>
  </si>
  <si>
    <t>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t>
  </si>
  <si>
    <t># What should I do about this?</t>
  </si>
  <si>
    <t>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</si>
  <si>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&lt;#  A70822908G (A;G)  #&gt;</t>
  </si>
  <si>
    <t xml:space="preserve">| Variant       |Population %           | Odds Ratio           |
| :-------------: |:-------------:| :-------------:|
| A70822908G (A;G) | 44.8%     | 7.88 |
</t>
  </si>
  <si>
    <t>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t>
  </si>
  <si>
    <t>[Anti-CD20 intervention](https://www.ncbi.nlm.nih.gov/pubmed/27834303) may help CFS patients, and has shown to increase muscarinic antibody positivity and reduced symptoms.</t>
  </si>
  <si>
    <t>&lt;#  A70699095G (A;G)  A70699095G (G;G) T70795494C (T;C) T70795494C (T;T)  C70801146T (C;T) C70801146T (C;C)  A70610886C (A;C)A70610886C (C;C)  G70589515A (G;A) G70589515A (G;G) C71302037T (C;T)  C71302037T (C;C)  C70691635A (C;A)  C70691635A (C;C)   #&gt;</t>
  </si>
  <si>
    <t xml:space="preserve">| Variant       |Population %           | 
| :-------------: |:-------------:| 
| A70699095G (A;G) | 50% | 
| A70699095G (G;G) | 37.2% | 
| T70795494C (T;C) | 35.3%     | 
| T70795494C (T;T) | 50.6%     | 
| C70801146T (C;T) | 47.6%     | 
| C70801146T (C;C) | 6.1%     | 
| A70610886C (A;C) | 49.6%     | 
| A70610886C (C;C) | 45.4%     | 
| G70589515A (G;A) | 47.6%     | 
| G70589515A (G;G) | 25.2%     | 
| C71302037T (C;T) | 31.9%     | 
| C71302037T (C;C) | 56.1%     | 
| C70691635A (C;A) | 48.3%     | 
| C70691635A (C;C) | 23%     | </t>
  </si>
  <si>
    <t>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t>
  </si>
  <si>
    <t>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t>
  </si>
  <si>
    <t>&lt;# C37T (C;T)  #&gt;</t>
  </si>
  <si>
    <t xml:space="preserve">| Variant       |Population %           | 
| :-------------: |:-------------:|
| C37T (C;T) | 0.01%     |
</t>
  </si>
  <si>
    <t># High Risk</t>
  </si>
  <si>
    <t>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t>
  </si>
  <si>
    <t>Symptoms may improve after removal of cataracts, and should be monitored carefully to prevent further lens and iris adhesion due to [incorrect surgery](https://www.ncbi.nlm.nih.gov/pubmed/19246951).</t>
  </si>
  <si>
    <t>Symptoms</t>
  </si>
  <si>
    <t xml:space="preserve"> vision problems D014786 pain D010146 chills and night sweats D023341 multiple chemical sensitivity/allergies D018777 inflamation D007249</t>
  </si>
  <si>
    <t>NR3C1</t>
  </si>
  <si>
    <t xml:space="preserve">NC_000005.10:g.143380220A&gt;G </t>
  </si>
  <si>
    <t>NC_000005.10:g.143342788T&gt;C</t>
  </si>
  <si>
    <t>NC_000005.10:g.</t>
  </si>
  <si>
    <t>[143380220=]</t>
  </si>
  <si>
    <t>[143380220A&gt;G]</t>
  </si>
  <si>
    <t>[143342788T&gt;C]</t>
  </si>
  <si>
    <t>[143342788=]</t>
  </si>
  <si>
    <t>[143282324A&gt;G]</t>
  </si>
  <si>
    <t>[143282324=]</t>
  </si>
  <si>
    <t>[143316471G&gt;A]</t>
  </si>
  <si>
    <t>[143316471=]</t>
  </si>
  <si>
    <t>[143307929A&gt;G]</t>
  </si>
  <si>
    <t>[143307929=]</t>
  </si>
  <si>
    <t>[143281925A&gt;G]</t>
  </si>
  <si>
    <t>[143281925=]</t>
  </si>
  <si>
    <t>[143300779C&gt;A]</t>
  </si>
  <si>
    <t>[143300779=]</t>
  </si>
  <si>
    <t>cytosine (C)</t>
  </si>
  <si>
    <t>NC_000005.10:g.143300779C&gt;A</t>
  </si>
  <si>
    <t>NC_000005.10:g.143281925A&gt;G</t>
  </si>
  <si>
    <t>NC_000005.10:g.143307929A&gt;G</t>
  </si>
  <si>
    <t>NC_000005.10:g.143282324A&gt;G</t>
  </si>
  <si>
    <t>[T2298C (p.Asn766=)](https://www.ncbi.nlm.nih.gov/projects/SNP/snp_ref.cgi?rs=852977)</t>
  </si>
  <si>
    <t>A143380220G</t>
  </si>
  <si>
    <t>[A143380220G](https://www.ncbi.nlm.nih.gov/projects/SNP/snp_ref.cgi?rs=1866388)</t>
  </si>
  <si>
    <t>T158189C</t>
  </si>
  <si>
    <t>[T158189C](https://www.ncbi.nlm.nih.gov/projects/SNP/snp_ref.cgi?rs=258750)</t>
  </si>
  <si>
    <t>T143342788C</t>
  </si>
  <si>
    <t>[T143342788C](https://www.ncbi.nlm.nih.gov/projects/SNP/snp_ref.cgi?rs=2918419)</t>
  </si>
  <si>
    <t>G1469-16T</t>
  </si>
  <si>
    <t>[G1469-16T](https://www.ncbi.nlm.nih.gov/projects/SNP/snp_ref.cgi?rs=6188)</t>
  </si>
  <si>
    <t>A143281925G</t>
  </si>
  <si>
    <t>[A143281925G](https://www.ncbi.nlm.nih.gov/clinvar/variation/351364/)</t>
  </si>
  <si>
    <t>A143307929G</t>
  </si>
  <si>
    <t>NC_000005.10:g.143277931_143435512</t>
  </si>
  <si>
    <t>adipose tissue and lungs.</t>
  </si>
  <si>
    <t>glucocortisoid receptor</t>
  </si>
  <si>
    <t>NPAS2</t>
  </si>
  <si>
    <t>NC_000002.12:g.100923328G&gt;A</t>
  </si>
  <si>
    <t>NC_000002.12:g.</t>
  </si>
  <si>
    <t>[100923328G&gt;A]</t>
  </si>
  <si>
    <t>[100923328=]</t>
  </si>
  <si>
    <t>one</t>
  </si>
  <si>
    <t>G100923328A</t>
  </si>
  <si>
    <t>[G100923328A](https://www.ncbi.nlm.nih.gov/projects/SNP/snp_ref.cgi?rs=356653)</t>
  </si>
  <si>
    <t>esophagus and bladder.</t>
  </si>
  <si>
    <t xml:space="preserve">gastrointestinal tract D041981 Kidney and urinary bladder D005221 </t>
  </si>
  <si>
    <t>NC_000002.12:g.100820151_100996829</t>
  </si>
  <si>
    <t>three</t>
  </si>
  <si>
    <t>HSD11B1</t>
  </si>
  <si>
    <t>NC_000001.11:g.209711973C&gt;A</t>
  </si>
  <si>
    <t>NC_000001.11:g.</t>
  </si>
  <si>
    <t>[209711973C&gt;A]</t>
  </si>
  <si>
    <t>[209711973=]</t>
  </si>
  <si>
    <t>[209714373T&gt;C]</t>
  </si>
  <si>
    <t>[209714373=]</t>
  </si>
  <si>
    <t>[209732389G&gt;C]</t>
  </si>
  <si>
    <t>[209732389=]</t>
  </si>
  <si>
    <t>NC_000001.11:g.209714373T&gt;C</t>
  </si>
  <si>
    <t>NC_000001.11:g.209732389G&gt;C</t>
  </si>
  <si>
    <t>liver and placenta.</t>
  </si>
  <si>
    <t>NC_000001.11:g.209686180_209734950</t>
  </si>
  <si>
    <t>G209732389C</t>
  </si>
  <si>
    <t>C209711973A</t>
  </si>
  <si>
    <t>T209714373C</t>
  </si>
  <si>
    <t>[C209711973A](https://www.ncbi.nlm.nih.gov/projects/SNP/snp_ref.cgi?rs=11119328)</t>
  </si>
  <si>
    <t>[T209714373C](https://www.ncbi.nlm.nih.gov/projects/SNP/snp_ref.cgi?rs=846906)</t>
  </si>
  <si>
    <t>[G209732389C](https://www.ncbi.nlm.nih.gov/projects/SNP/snp_ref.cgi?rs=932335)</t>
  </si>
  <si>
    <t>DRD2</t>
  </si>
  <si>
    <t>eight</t>
  </si>
  <si>
    <t>adrenal glands, endometrium, testis, salivary gland, and prostate.</t>
  </si>
  <si>
    <t>NC_000011.10:g.113409595_113475279</t>
  </si>
  <si>
    <t>[C932G (p.Ser311Cys](https://www.ncbi.nlm.nih.gov/clinvar/variation/256813/)</t>
  </si>
  <si>
    <t>NC_000011.10:g.113412762G&gt;C</t>
  </si>
  <si>
    <t>C932G</t>
  </si>
  <si>
    <t>G811-83T</t>
  </si>
  <si>
    <t>[G811-83T](https://www.ncbi.nlm.nih.gov/clinvar/variation/375655/)</t>
  </si>
  <si>
    <t>NC_000011.10:g.113412966C&gt;A</t>
  </si>
  <si>
    <t>NC_000011.9:g.113282275C&gt;A</t>
  </si>
  <si>
    <t>NC_000011.10:g.113475529_113475530insA</t>
  </si>
  <si>
    <t>[G2137A (p.Glu713Lys)](https://www.ncbi.nlm.nih.gov/clinvar/variation/2105/)</t>
  </si>
  <si>
    <t>G2137A</t>
  </si>
  <si>
    <t>NC_000011.10:g.113400106G&gt;A</t>
  </si>
  <si>
    <t>NC_000011.10:g.113411553C&gt;A</t>
  </si>
  <si>
    <t>C113411553A</t>
  </si>
  <si>
    <t>[C113411553A](https://www.ncbi.nlm.nih.gov/projects/SNP/snp_ref.cgi?rs=rs46220755)</t>
  </si>
  <si>
    <t>NC_000011.10:g.113460810G&gt;A</t>
  </si>
  <si>
    <t>G113460810A</t>
  </si>
  <si>
    <t>[G113460810A](https://www.ncbi.nlm.nih.gov/projects/SNP/snp_ref.cgi?rs=rs4648317)</t>
  </si>
  <si>
    <t>[C957T (p.Pro319=)](https://www.ncbi.nlm.nih.gov/clinvar/variation/198436/)</t>
  </si>
  <si>
    <t>C957T</t>
  </si>
  <si>
    <t>NC_000011.10:g.113412737G&gt;A</t>
  </si>
  <si>
    <t>NC_000011.10:g.</t>
  </si>
  <si>
    <t>[113412737G&gt;A]</t>
  </si>
  <si>
    <t>[113412737=]</t>
  </si>
  <si>
    <t>[113460810G&gt;A]</t>
  </si>
  <si>
    <t>[113460810=]</t>
  </si>
  <si>
    <t>[113411553C&gt;A]</t>
  </si>
  <si>
    <t>[113411553=]</t>
  </si>
  <si>
    <t>[113400106G&gt;A]</t>
  </si>
  <si>
    <t>[113400106=]</t>
  </si>
  <si>
    <t>[113475529_113475530insA]</t>
  </si>
  <si>
    <t>[113475529_113475530=]</t>
  </si>
  <si>
    <t>NC_000011.9:g.</t>
  </si>
  <si>
    <t>[113282275C&gt;A]</t>
  </si>
  <si>
    <t>[113282275=]</t>
  </si>
  <si>
    <t>[113412966C&gt;A]</t>
  </si>
  <si>
    <t>[113412966=]</t>
  </si>
  <si>
    <t>[113412762G&gt;C]</t>
  </si>
  <si>
    <t>[113412762=]</t>
  </si>
  <si>
    <t>C113282275A</t>
  </si>
  <si>
    <t>[C113282275A](https://www.ncbi.nlm.nih.gov/SNP/snp_ref.cgi?rs=rs1124492)</t>
  </si>
  <si>
    <t>113475530insA</t>
  </si>
  <si>
    <t>[113475530insA](https://www.ncbi.nlm.nih.gov/projects/SNP/snp_ref.cgi?rs=rs1799732)</t>
  </si>
  <si>
    <t>POMC</t>
  </si>
  <si>
    <t>NC_000002.12:g.25164312T&gt;G</t>
  </si>
  <si>
    <t>NC_000002.12:g.25161964T&gt;C</t>
  </si>
  <si>
    <t>NC_000002.12:g.25166355A&gt;G</t>
  </si>
  <si>
    <t>A25166355G</t>
  </si>
  <si>
    <t>[A25166355G](https://www.ncbi.nlm.nih.gov/projects/SNP/snp_ref.cgi?rs=934778)</t>
  </si>
  <si>
    <t>T25161964C</t>
  </si>
  <si>
    <t>[T25161964C](https://www.ncbi.nlm.nih.gov/projects/SNP/snp_ref.cgi?rs=6713532)</t>
  </si>
  <si>
    <t>[T25164312G](https://www.ncbi.nlm.nih.gov/projects/SNP/snp_ref.cgi?rs=12473543)</t>
  </si>
  <si>
    <t>T25164312G</t>
  </si>
  <si>
    <t>[25164312T&gt;G]</t>
  </si>
  <si>
    <t>[25164312=]</t>
  </si>
  <si>
    <t>[25161964T&gt;C]</t>
  </si>
  <si>
    <t>[25161964=]</t>
  </si>
  <si>
    <t>[25166355A&gt;G]</t>
  </si>
  <si>
    <t>[25166355=]</t>
  </si>
  <si>
    <t>testis and pancreas.</t>
  </si>
  <si>
    <t>NC_000002.12:g.25160853_25168851</t>
  </si>
  <si>
    <t>male tissue D005837 pancreas D010179</t>
  </si>
  <si>
    <t>CHRNA2</t>
  </si>
  <si>
    <t>NC_000008.11:g.27459761_27479296</t>
  </si>
  <si>
    <t>brain and prostate.</t>
  </si>
  <si>
    <t>male tissue D005837 brain D001921</t>
  </si>
  <si>
    <t>[C65T (p.Thr22Ile)](https://www.ncbi.nlm.nih.gov/clinvar/variation/128740/)</t>
  </si>
  <si>
    <t>C65T</t>
  </si>
  <si>
    <t>NC_000008.11:g.27468610A&gt;G</t>
  </si>
  <si>
    <t>NC_000008.11:g.27470994G&gt;A</t>
  </si>
  <si>
    <t>NC_000008.11:g.</t>
  </si>
  <si>
    <t>[27470994G&gt;A]</t>
  </si>
  <si>
    <t>[27470994=]</t>
  </si>
  <si>
    <t>A27468610G</t>
  </si>
  <si>
    <t>[A27468610G](https://www.ncbi.nlm.nih.gov/projects/SNP/snp_ref.cgi?rs=2741343)</t>
  </si>
  <si>
    <t>[A373G (p.Thr125Ala)](https://www.ncbi.nlm.nih.gov/clinvar/variation/128739/)</t>
  </si>
  <si>
    <t>A373G</t>
  </si>
  <si>
    <t>NC_000008.11:g.27467305T&gt;C</t>
  </si>
  <si>
    <t>[27468610A&gt;G]</t>
  </si>
  <si>
    <t>[27468610=]</t>
  </si>
  <si>
    <t>[27467305T&gt;C]</t>
  </si>
  <si>
    <t>[27467305=]</t>
  </si>
  <si>
    <t>NC_000013.11:g.46895805G&gt;A</t>
  </si>
  <si>
    <t>NC_000013.11:g.46847701C&gt;T</t>
  </si>
  <si>
    <t>NC_000013.11:g.46848951T&gt;C</t>
  </si>
  <si>
    <t>NC_000013.11:g.46892414T&gt;C</t>
  </si>
  <si>
    <t>NC_000013.11:g.46897343C&gt;T</t>
  </si>
  <si>
    <t>NC_000013.11:g.46834899G&gt;A</t>
  </si>
  <si>
    <t>NC_000013.11:g.46837850A&gt;G</t>
  </si>
  <si>
    <t>NC_000013.11:g.46866425C&gt;T</t>
  </si>
  <si>
    <t>Ser34</t>
  </si>
  <si>
    <t>[Ser34=](https://www.ncbi.nlm.nih.gov/projects/SNP/snp_ref.cgi?rs=6313)</t>
  </si>
  <si>
    <t>C46847701T</t>
  </si>
  <si>
    <t>[C46847701T](https://www.ncbi.nlm.nih.gov/projects/SNP/snp_ref.cgi?rs=1923884)</t>
  </si>
  <si>
    <t>T46848951C</t>
  </si>
  <si>
    <t>[T46848951C](https://www.ncbi.nlm.nih.gov/projects/SNP/snp_ref.cgi?rs=1923885)</t>
  </si>
  <si>
    <t>C46897343T</t>
  </si>
  <si>
    <t>[C46897343T](https://www.ncbi.nlm.nih.gov/projects/SNP/snp_ref.cgi?rs=6304)</t>
  </si>
  <si>
    <t>[C46897343T](https://www.ncbi.nlm.nih.gov/projects/SNP/snp_ref.cgi?rs=6311)</t>
  </si>
  <si>
    <t>His452Tyr</t>
  </si>
  <si>
    <t>[His452Tyr](https://www.ncbi.nlm.nih.gov/projects/SNP/snp_ref.cgi?rs=6314)</t>
  </si>
  <si>
    <t>T614-2211C</t>
  </si>
  <si>
    <t>[T614-2211C](https://www.ncbi.nlm.nih.gov/projects/SNP/snp_ref.cgi?rs=6314)</t>
  </si>
  <si>
    <t>C46866425T</t>
  </si>
  <si>
    <t>[C46866425T](https://www.ncbi.nlm.nih.gov/projects/SNP/snp_ref.cgi?rs=2770296)</t>
  </si>
  <si>
    <t>Ile197Val</t>
  </si>
  <si>
    <t>NC_000013.11:g.</t>
  </si>
  <si>
    <t>[46895805G&gt;A]</t>
  </si>
  <si>
    <t>[46895805=]</t>
  </si>
  <si>
    <t>[46847701C&gt;T]</t>
  </si>
  <si>
    <t>[46847701=]</t>
  </si>
  <si>
    <t>[46848951T&gt;C]</t>
  </si>
  <si>
    <t>[46848951=]</t>
  </si>
  <si>
    <t>[6892414T&gt;C]</t>
  </si>
  <si>
    <t>[6892414=]</t>
  </si>
  <si>
    <t>[46897343C&gt;T]</t>
  </si>
  <si>
    <t>[46897343=]</t>
  </si>
  <si>
    <t>[46834899G&gt;A]</t>
  </si>
  <si>
    <t>[46834899=]</t>
  </si>
  <si>
    <t>[46837850A&gt;G]</t>
  </si>
  <si>
    <t>[46837850=]</t>
  </si>
  <si>
    <t>[46866425C&gt;T]</t>
  </si>
  <si>
    <t>[46866425=]</t>
  </si>
  <si>
    <t>HTR2A</t>
  </si>
  <si>
    <t>brain and gall bladder.</t>
  </si>
  <si>
    <t>brain D001921 gallbladder D001659</t>
  </si>
  <si>
    <t>NC_000013.11:g.46831542_46897076</t>
  </si>
  <si>
    <t>IL12B</t>
  </si>
  <si>
    <t>immune system.</t>
  </si>
  <si>
    <t>NC_000005.10:g.159314783_159330473</t>
  </si>
  <si>
    <t>NC_000005.10:g.159315006G&gt;T</t>
  </si>
  <si>
    <t>[159315006G&gt;T]</t>
  </si>
  <si>
    <t>[159315006=]</t>
  </si>
  <si>
    <t>NC_000005.10:g.159323005T&gt;C</t>
  </si>
  <si>
    <t>[159323005T&gt;C]</t>
  </si>
  <si>
    <t>[159323005=]</t>
  </si>
  <si>
    <t>NC_000005.10:g.159315942T&gt;G</t>
  </si>
  <si>
    <t>A159C</t>
  </si>
  <si>
    <t>C1095A</t>
  </si>
  <si>
    <t>T159323005C</t>
  </si>
  <si>
    <t>[C1095A](https://www.ncbi.nlm.nih.gov/clinvar/variation/352554/)</t>
  </si>
  <si>
    <t>[T159323005C](https://www.ncbi.nlm.nih.gov/projects/SNP/snp_ref.cgi?rs=2288831)</t>
  </si>
  <si>
    <t>[A159C](https://www.ncbi.nlm.nih.gov/clinvar/variation/352569/)</t>
  </si>
  <si>
    <t>TRPC4</t>
  </si>
  <si>
    <t>NC_000013.11:g.37668344G&gt;T</t>
  </si>
  <si>
    <t>NC_000013.11:g.37656405G&gt;A</t>
  </si>
  <si>
    <t>NC_000013.11:g.37793875G&gt;T</t>
  </si>
  <si>
    <t>[37668344G&gt;T]</t>
  </si>
  <si>
    <t>[37668344=]</t>
  </si>
  <si>
    <t>[37656405G&gt;A]</t>
  </si>
  <si>
    <t>[37656405=]</t>
  </si>
  <si>
    <t>[37793875G&gt;T]</t>
  </si>
  <si>
    <t>[37793875=]</t>
  </si>
  <si>
    <t>[159315942T&gt;G]</t>
  </si>
  <si>
    <t>[159315942=]</t>
  </si>
  <si>
    <t>endometrium and prostate.</t>
  </si>
  <si>
    <t>NC_000013.11:g.37632063_37870425</t>
  </si>
  <si>
    <t>male tissue D005837 female tissue D005836</t>
  </si>
  <si>
    <t>male tissue D005837  female tissue D005836  endocrine tissues D004703</t>
  </si>
  <si>
    <t>G3628856T</t>
  </si>
  <si>
    <t>G37793875T</t>
  </si>
  <si>
    <t>G37668344T</t>
  </si>
  <si>
    <t>[G37668344T](https://www.ncbi.nlm.nih.gov/projects/SNP/snp_ref.cgi?rs=1570612)</t>
  </si>
  <si>
    <t>[T159323005C](https://www.ncbi.nlm.nih.gov/projects/SNP/snp_ref.cgi?rs=2985167)</t>
  </si>
  <si>
    <t>[G37793875T](https://www.ncbi.nlm.nih.gov/projects/SNP/snp_ref.cgi?rs=655207)</t>
  </si>
  <si>
    <t>NC_000008.11:g.27463607A&gt;T</t>
  </si>
  <si>
    <t>[T836A (p.Ile279Asn)](https://www.ncbi.nlm.nih.gov/clinvar/variation/17504/)</t>
  </si>
  <si>
    <t>T836A</t>
  </si>
  <si>
    <t>NC_000008.11:g.27463554T&gt;A</t>
  </si>
  <si>
    <t>T889A</t>
  </si>
  <si>
    <t>[889A&gt;T (p.Ile297Phe)](https://www.ncbi.nlm.nih.gov/clinvar/variation/522582/)</t>
  </si>
  <si>
    <t>[20_21insGGGCCCTCGGGGGCCCCTCGGGTGG (p.Ser7Argfs)](https://www.ncbi.nlm.nih.gov/clinvar/variation/520619/)</t>
  </si>
  <si>
    <t>Ser7Argfs</t>
  </si>
  <si>
    <t>NC_000002.12:g.25164752_25164753insCCACCCGAGGGGCCCCCGAGGGCCC</t>
  </si>
  <si>
    <t>CCACCCGAGGGGCCCCCGAGGGCCC</t>
  </si>
  <si>
    <t>NC_000002.12:g.25161754T&gt;G</t>
  </si>
  <si>
    <t>A133-2C</t>
  </si>
  <si>
    <t>[A133-2C](https://www.ncbi.nlm.nih.gov/clinvar/variation/436364/)</t>
  </si>
  <si>
    <t>NC_000002.12:g.2</t>
  </si>
  <si>
    <t>[5161754T&gt;G]</t>
  </si>
  <si>
    <t>[5161754=]</t>
  </si>
  <si>
    <t>[25164752_25164753insCCACCCGAGGGGCCCCCGAGGGCCC]</t>
  </si>
  <si>
    <t>[25164752_25164753=]</t>
  </si>
  <si>
    <t>five</t>
  </si>
  <si>
    <t>LYS187ASN</t>
  </si>
  <si>
    <t>[LYS187ASN](https://www.ncbi.nlm.nih.gov/clinvar/variation/31589/)</t>
  </si>
  <si>
    <t>NC_000001.11:g.209707020C&gt;T</t>
  </si>
  <si>
    <t>C409T</t>
  </si>
  <si>
    <t>[C409T (p.Arg137Cys)](https://www.ncbi.nlm.nih.gov/clinvar/variation/31588/)</t>
  </si>
  <si>
    <t>G1430A</t>
  </si>
  <si>
    <t>NC_000005.10:g.143310135C&gt;T</t>
  </si>
  <si>
    <t>NC_000005.10:g.143300520A&gt;G</t>
  </si>
  <si>
    <t>NC_000005.10:g.143298666_143298669delACTC</t>
  </si>
  <si>
    <t>NC_000005.10:g.143295561T&gt;A</t>
  </si>
  <si>
    <t>NC_000005.10:g.143282714C&gt;T</t>
  </si>
  <si>
    <t>NC_000005.10:g.143281964T&gt;A</t>
  </si>
  <si>
    <t>NC_000005.10:g.143281905A&gt;G</t>
  </si>
  <si>
    <t>sixteen</t>
  </si>
  <si>
    <t>1891_1892+2delGAGT</t>
  </si>
  <si>
    <t>G2035A</t>
  </si>
  <si>
    <t>NC_000005.10:g.143282014A&gt;G</t>
  </si>
  <si>
    <t>T2259A</t>
  </si>
  <si>
    <t>T2318C</t>
  </si>
  <si>
    <t>A1676G</t>
  </si>
  <si>
    <t>C1712T</t>
  </si>
  <si>
    <t>GAGT</t>
  </si>
  <si>
    <t>C2209T</t>
  </si>
  <si>
    <t>T1922A</t>
  </si>
  <si>
    <t>[T2318C (p.Leu773Pro)](https://www.ncbi.nlm.nih.gov/projects/SNP/snp_ref.cgi?rs=1891301)</t>
  </si>
  <si>
    <t>[T2259A (p.Leu753Phe)](https://www.ncbi.nlm.nih.gov/projects/SNP/snp_ref.cgi?rs=12682832)</t>
  </si>
  <si>
    <t>[C2209T (p.Phe737Leu)](https://www.ncbi.nlm.nih.gov/clinvar/variation/16158/)</t>
  </si>
  <si>
    <t>[G2035A (p.Gly679Ser)](https://www.ncbi.nlm.nih.gov/clinvar/variation/16157/)</t>
  </si>
  <si>
    <t>[T1922T (p.Asp641Val)](https://www.ncbi.nlm.nih.gov/clinvar/variation/16147/)</t>
  </si>
  <si>
    <t>[1891_1892+2delGAGT](https://www.ncbi.nlm.nih.gov/clinvar/variation/16148/)</t>
  </si>
  <si>
    <t>[C1712T (p.Val571Ala)](https://www.ncbi.nlm.nih.gov/clinvar/variation/16153/)</t>
  </si>
  <si>
    <t>[A1676G (p.Ile559Asn)](https://www.ncbi.nlm.nih.gov/clinvar/variation/16151/)</t>
  </si>
  <si>
    <t>[G1430A (p.Arg477His)](https://www.ncbi.nlm.nih.gov/clinvar/variation/16156/)</t>
  </si>
  <si>
    <t>[143300520A&gt;G]</t>
  </si>
  <si>
    <t>[143300520=]</t>
  </si>
  <si>
    <t>[143298666_143298669delACTC]</t>
  </si>
  <si>
    <t>[143298666_143298669=]</t>
  </si>
  <si>
    <t>[143295561T&gt;A]</t>
  </si>
  <si>
    <t>[143295561=]</t>
  </si>
  <si>
    <t>[143282714C&gt;T]</t>
  </si>
  <si>
    <t>[143282014A&gt;G]</t>
  </si>
  <si>
    <t>[143282014=]</t>
  </si>
  <si>
    <t>[143281964T&gt;A]</t>
  </si>
  <si>
    <t>[143281964=]</t>
  </si>
  <si>
    <t>[143281905A&gt;G]</t>
  </si>
  <si>
    <t>[143281905=]</t>
  </si>
  <si>
    <t>[143310135C&gt;T]</t>
  </si>
  <si>
    <t>[143310135=]</t>
  </si>
  <si>
    <t>NOS3</t>
  </si>
  <si>
    <t>NC_000007.14:g.150998920A&gt;G</t>
  </si>
  <si>
    <t>NC_000007.14:g.151010400C&gt;T</t>
  </si>
  <si>
    <t>NC_000007.14:g.151011001A&gt;G</t>
  </si>
  <si>
    <t>NC_000007.14:g.150999023T&gt;G</t>
  </si>
  <si>
    <t>NC_000007.14:g.150992991C=</t>
  </si>
  <si>
    <t>A2984+15G</t>
  </si>
  <si>
    <t>[A2984+15G](https://www.ncbi.nlm.nih.gov/clinvar/variation/403250/)</t>
  </si>
  <si>
    <t>[-51-762C=](https://www.ncbi.nlm.nih.gov/clinvar/variation/14016/)</t>
  </si>
  <si>
    <t>T894G</t>
  </si>
  <si>
    <t>[T894G (p.Asp298Glu)](https://www.ncbi.nlm.nih.gov/clinvar/variation/14015/)</t>
  </si>
  <si>
    <t>[A150998920G](https://www.ncbi.nlm.nih.gov/projects/SNP/snp_ref.cgi?rs=1007311
)</t>
  </si>
  <si>
    <t>A150998920G</t>
  </si>
  <si>
    <t>C151010400T</t>
  </si>
  <si>
    <t>[C151010400T](https://www.ncbi.nlm.nih.gov/projects/SNP/snp_ref.cgi?rs=2741343)</t>
  </si>
  <si>
    <t>NC_000007.14:g.</t>
  </si>
  <si>
    <t>[150998920A&gt;G]</t>
  </si>
  <si>
    <t>[150998920=]</t>
  </si>
  <si>
    <t>[151010400C&gt;T]</t>
  </si>
  <si>
    <t>[151010400=]</t>
  </si>
  <si>
    <t>[151011001A&gt;G]</t>
  </si>
  <si>
    <t>[151011001=]</t>
  </si>
  <si>
    <t>[150999023T&gt;G]</t>
  </si>
  <si>
    <t>[150999023=]</t>
  </si>
  <si>
    <t>[150992991C=]</t>
  </si>
  <si>
    <t>[150992991=]</t>
  </si>
  <si>
    <t>spleen and placenta.</t>
  </si>
  <si>
    <t>NC_000007.14:g.150991056_151014599</t>
  </si>
  <si>
    <t xml:space="preserve">female tissue D005836 bone marrow and immune system D007107  </t>
  </si>
  <si>
    <t>GRIK2</t>
  </si>
  <si>
    <t>NC_000006.12:g.101518578A&gt;G</t>
  </si>
  <si>
    <t>NC_000006.12:g.</t>
  </si>
  <si>
    <t>[101518578A&gt;G]</t>
  </si>
  <si>
    <t>[101518578=]</t>
  </si>
  <si>
    <t>You are in the Severe Loss of Function category. See below for more information.</t>
  </si>
  <si>
    <t>A101518578G</t>
  </si>
  <si>
    <t>[A101518578G](https://www.ncbi.nlm.nih.gov/projects/SNP/snp_ref.cgi?rs=2247215)</t>
  </si>
  <si>
    <t>brain and heart.</t>
  </si>
  <si>
    <t xml:space="preserve">brain D001921 circulatory and cardiovascular system D002319   </t>
  </si>
  <si>
    <t>NC_000006.12:g.101393708_102070083</t>
  </si>
  <si>
    <t>NC_000011.10:g.3628856G&gt;T</t>
  </si>
  <si>
    <t>[3628856G&gt;T]</t>
  </si>
  <si>
    <t>[3628856=]</t>
  </si>
  <si>
    <t>[G3628856T](https://www.ncbi.nlm.nih.gov/projects/SNP/snp_ref.cgi?rs=7108612)</t>
  </si>
  <si>
    <t>TRPC2</t>
  </si>
  <si>
    <t>bone marrow and lungs.</t>
  </si>
  <si>
    <t xml:space="preserve">respiratory system and lung D012137  bone marrow and immune system D007107  </t>
  </si>
  <si>
    <t>NC_000011.10:g.3626460_3637559</t>
  </si>
  <si>
    <t>CRHR1</t>
  </si>
  <si>
    <t>NC_000012.12:g.68156382A&gt;G</t>
  </si>
  <si>
    <t>NC_000005.10:g.40831840C&gt;T</t>
  </si>
  <si>
    <t>NC_000017.11:g.45815234A&gt;G</t>
  </si>
  <si>
    <t>NC_000017.11:g.45825631G&gt;A</t>
  </si>
  <si>
    <t>endometrium and brain.</t>
  </si>
  <si>
    <t>NC_000017.11:g.45784280_45835828</t>
  </si>
  <si>
    <t>A45815234G</t>
  </si>
  <si>
    <t>[A45815234G](https://www.ncbi.nlm.nih.gov/projects/SNP/snp_ref.cgi?rs=242940)</t>
  </si>
  <si>
    <t>[G45825631A](https://www.ncbi.nlm.nih.gov/projects/SNP/snp_ref.cgi?rs=1396862)</t>
  </si>
  <si>
    <t>G45825631A</t>
  </si>
  <si>
    <t>NC_000017.11:g.</t>
  </si>
  <si>
    <t>[45825631G&gt;A]</t>
  </si>
  <si>
    <t>[45825631=]</t>
  </si>
  <si>
    <t>[45815234A&gt;G]</t>
  </si>
  <si>
    <t>[45815234=]</t>
  </si>
  <si>
    <t>TPH2</t>
  </si>
  <si>
    <t>four</t>
  </si>
  <si>
    <t>NC_000012.12:g.71942732A&gt;G</t>
  </si>
  <si>
    <t>NC_000012.12:g.72018440A&gt;G</t>
  </si>
  <si>
    <t>NC_000012.12:g.71966484A&gt;G</t>
  </si>
  <si>
    <t>NC_000012.12:g.71978821C&gt;T</t>
  </si>
  <si>
    <t>NC_000012.12:g.</t>
  </si>
  <si>
    <t>[71978821C&gt;T]</t>
  </si>
  <si>
    <t>[71978821=]</t>
  </si>
  <si>
    <t>[71942732A&gt;G]</t>
  </si>
  <si>
    <t>[71942732=]</t>
  </si>
  <si>
    <t>[72018440A&gt;G]</t>
  </si>
  <si>
    <t>[72018440=]</t>
  </si>
  <si>
    <t>[71966484A&gt;G]</t>
  </si>
  <si>
    <t>[71966484=]</t>
  </si>
  <si>
    <t>NC_000012.12:g.71938846_72032441</t>
  </si>
  <si>
    <t>brain.</t>
  </si>
  <si>
    <t>C71978821T</t>
  </si>
  <si>
    <t>[C71978821T](https://www.ncbi.nlm.nih.gov/clinvar/variation/14016/)</t>
  </si>
  <si>
    <t>A71966484G</t>
  </si>
  <si>
    <t>[A71966484G](https://www.ncbi.nlm.nih.gov/clinvar/variation/403250/)</t>
  </si>
  <si>
    <t>A72018440G</t>
  </si>
  <si>
    <t>[A72018440G](https://www.ncbi.nlm.nih.gov/projects/SNP/snp_ref.cgi?rs=2741343)</t>
  </si>
  <si>
    <t>A71942732G</t>
  </si>
  <si>
    <t>[A71942732G](https://www.ncbi.nlm.nih.gov/projects/SNP/snp_ref.cgi?rs=1007311)</t>
  </si>
  <si>
    <t>IFNG</t>
  </si>
  <si>
    <t>bone marrow and lymph nodes.</t>
  </si>
  <si>
    <t xml:space="preserve">endocrine tissues D004703   bone marrow and immune system D007107  </t>
  </si>
  <si>
    <t>NC_000012.12:g.68154770_68159741</t>
  </si>
  <si>
    <t>two</t>
  </si>
  <si>
    <t>G-179T</t>
  </si>
  <si>
    <t>[G-179T](https://www.ncbi.nlm.nih.gov/clinvar/variation/14724/)</t>
  </si>
  <si>
    <t>A68156382G</t>
  </si>
  <si>
    <t>[A68156382G](https://www.ncbi.nlm.nih.gov/projects/SNP/snp_ref.cgi?rs=2069718)</t>
  </si>
  <si>
    <t>[40831840C&gt;T]</t>
  </si>
  <si>
    <t>[40831840=]</t>
  </si>
  <si>
    <t>[68156382A&gt;G]</t>
  </si>
  <si>
    <t>[68156382=]</t>
  </si>
  <si>
    <t>NC_000013.11:g.37793812C&gt;T</t>
  </si>
  <si>
    <t>[37793812C&gt;T]</t>
  </si>
  <si>
    <t>[37793812=]</t>
  </si>
  <si>
    <t>C37793812T</t>
  </si>
  <si>
    <t>[C37793812T](https://www.ncbi.nlm.nih.gov/SNP/snp_ref.cgi?rs=6650469)</t>
  </si>
  <si>
    <t>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t>
  </si>
  <si>
    <t>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t>
  </si>
  <si>
    <t>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</si>
  <si>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&lt;# A68156382G(T;T) A68156382G(C;T) #&gt;</t>
  </si>
  <si>
    <t>&lt;# G-179T (T;T) #&gt;</t>
  </si>
  <si>
    <t>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t>
  </si>
  <si>
    <t>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</si>
  <si>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fatigue D005221 pain D010146 muscle aches and pain D063806 tender lymph nodes D000072281 inflamation D007249</t>
  </si>
  <si>
    <t xml:space="preserve">| Variant       |Population %           | 
| :-------------: |:-------------:| 
| G-179T (T;T) | 0.5%     | 
| G-179T (C;T) | 1.7%     | 
</t>
  </si>
  <si>
    <t xml:space="preserve">| Variant       |Population %           |
| :-------------: |:-------------:| 
| A68156382G (T;T) | 26.5% | 
| A68156382G (C;T) |  47.3%   | </t>
  </si>
  <si>
    <t>NC_000011.9:g.3638061G&gt;A</t>
  </si>
  <si>
    <t>G3638061A</t>
  </si>
  <si>
    <t>[3638061G&gt;A]</t>
  </si>
  <si>
    <t>[3638061=]</t>
  </si>
  <si>
    <t>[G3638061A](https://www.ncbi.nlm.nih.gov/projects/SNP/snp_ref.cgi?rs=6578398)</t>
  </si>
  <si>
    <t xml:space="preserve">| Variant       |Population %           |
| :-------------: |:-------------:| 
| G3628856T (G;T) | 26.7% | 
| G3638061A (A;A) |  23.8%   | </t>
  </si>
  <si>
    <t>&lt;#  G3628856T (G;T) G3638061A (A;A) #&gt;</t>
  </si>
  <si>
    <t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t>
  </si>
  <si>
    <t>fatigue D005221 pain D010146 tender lymph nodes D000072281 inflamation D007249</t>
  </si>
  <si>
    <t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t>
  </si>
  <si>
    <t>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t>
  </si>
  <si>
    <t>Gene_Name</t>
  </si>
  <si>
    <t>GeneName_full</t>
  </si>
  <si>
    <t>symptoms</t>
  </si>
  <si>
    <t>Tissue List</t>
  </si>
  <si>
    <t>Pathways</t>
  </si>
  <si>
    <t>Nicotine metabolism, ion transport, ion channel gating</t>
  </si>
  <si>
    <t>D011978 D017136 D015640</t>
  </si>
  <si>
    <t>Diseases</t>
  </si>
  <si>
    <t>cancer; cancer, lung cancer; Disease susceptibility - increased susceptibility to viral, bacterial, and parasitical infections; disease, Genetic Predisposition to Disease; nicotine dependency;</t>
  </si>
  <si>
    <t>D009369 D008175 D004198 D01402</t>
  </si>
  <si>
    <t>D014786 D010146 D023341 D018777 D007249</t>
  </si>
  <si>
    <t xml:space="preserve"> vision problems; pain; chills and night sweats; multiple chemical sensitivity/allergies; inflamation;</t>
  </si>
  <si>
    <t>adipose and soft tissue; respiratory system and lung;</t>
  </si>
  <si>
    <t xml:space="preserve">D000273 D012137 </t>
  </si>
  <si>
    <t>brain; female tissue;</t>
  </si>
  <si>
    <t>D001921 D005836</t>
  </si>
  <si>
    <t>brain;</t>
  </si>
  <si>
    <t>D001921</t>
  </si>
  <si>
    <t>brain</t>
  </si>
  <si>
    <t xml:space="preserve">gastrointestinal tract; Kidney and urinary bladder; </t>
  </si>
  <si>
    <t xml:space="preserve">D041981 D005221 </t>
  </si>
  <si>
    <t xml:space="preserve">brain; circulatory and cardiovascular system; </t>
  </si>
  <si>
    <t xml:space="preserve">D001921 D002319   </t>
  </si>
  <si>
    <t>transient receptor potential cation channel, subfamily C, member 2</t>
  </si>
  <si>
    <t>TPRC2</t>
  </si>
  <si>
    <t xml:space="preserve">respiratory system and lung;  bone marrow and immune system;  </t>
  </si>
  <si>
    <t xml:space="preserve">D012137 D007107  </t>
  </si>
  <si>
    <t>D005221 D010146 D000072281 D007249</t>
  </si>
  <si>
    <t>fatigue; pain; tender lymph nodes; inflamation;</t>
  </si>
  <si>
    <t>#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t>
  </si>
  <si>
    <t>Interferon gamma</t>
  </si>
  <si>
    <t xml:space="preserve">D004703 D007107  </t>
  </si>
  <si>
    <t xml:space="preserve">endocrine tissues; bone marrow and immune system; </t>
  </si>
  <si>
    <t>#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</si>
  <si>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t>
  </si>
  <si>
    <t xml:space="preserve">male tissue; female tissue; </t>
  </si>
  <si>
    <t>D005837 D005836</t>
  </si>
  <si>
    <t xml:space="preserve">D005836 D007107  </t>
  </si>
  <si>
    <t>female tissue; bone marrow and immune system;</t>
  </si>
  <si>
    <t>D005837 D001921</t>
  </si>
  <si>
    <t>male tissue; brain;</t>
  </si>
  <si>
    <t>D005837 D010179</t>
  </si>
  <si>
    <t>male tissue; pancreas;</t>
  </si>
  <si>
    <t>gastrointestinal tract; Kidney and urinary bladder;</t>
  </si>
  <si>
    <t>D005837 D005836 D004703</t>
  </si>
  <si>
    <t>male tissue; female tissue; endocrine tissues;</t>
  </si>
  <si>
    <t>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t>
  </si>
  <si>
    <t>glutamate ionotropic receptor kainate type subunit 2</t>
  </si>
  <si>
    <t>#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t>
  </si>
  <si>
    <t>depression D003863; common-name: memory problems D008569; vision problems D014786;</t>
  </si>
  <si>
    <t>D003863 D008569 D014786</t>
  </si>
  <si>
    <t>depression D003866; ME/CFS D015673; mood disorder D019964; OCD D009771</t>
  </si>
  <si>
    <t>D003866 D015673 D019964 D009771</t>
  </si>
  <si>
    <t>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t>
  </si>
  <si>
    <t>Neuronal PAS domain-containing protein 2</t>
  </si>
  <si>
    <t>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t>
  </si>
  <si>
    <t xml:space="preserve">fatigue D005221; depression D003863; sleep disorder D012893;  memory problems D008569; </t>
  </si>
  <si>
    <t>Depression D003866; insomnia D007319; ME/CFS D015673; metabolic syndrome  D024821; cardiovascular disease D002318; cancer D009369; Seasonal Affective Disorder D016574;</t>
  </si>
  <si>
    <t>D005221 D003863 D012893 D008569</t>
  </si>
  <si>
    <t>D003866 D007319 D015673 D024821 D002318 D009369 D016574</t>
  </si>
  <si>
    <t>Corticotropin-releasing factor receptor 1</t>
  </si>
  <si>
    <t>depression D003866; ME/CFS D015673; hypothyroid D007037; Parkinson Disease D010300;</t>
  </si>
  <si>
    <t>D003866 D015673 D007037 D010300</t>
  </si>
  <si>
    <t>D005221 D003863 D040701 D054971 D010146 D007249</t>
  </si>
  <si>
    <t>fatigue D005221; depression D003863; stress D040701; orthostatic intolerance (POTS) D054971; pain D010146; inflamation D007249</t>
  </si>
  <si>
    <t>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t>
  </si>
  <si>
    <t>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t>
  </si>
  <si>
    <t>CRHR1 ([Corticotropin-releasing factor receptor 1](http://www.uniprot.org/uniprot/P34998)) encodes a protein that binds to a neurotransmitter in the corticotropin releasing hormone family (CRH). This hormone is necessary for normal embryonic development and acts in the hypothalamic-pituitary-adrenal (HPA) pathway, controlling [stress, reproduction, immune response, and obesity](https://www.ncbi.nlm.nih.gov/gene/1394). CRHR1 also helps activate enzymes to increase levels of cAMP (a messenger that transfers the effects of hormones into cells and activates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</si>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</sst>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font>
    <font>
      <sz val="12"/>
      <color theme="1"/>
      <name val="Calibri"/>
      <family val="2"/>
    </font>
    <font>
      <sz val="10"/>
      <color theme="1"/>
      <name val="Times New Roman"/>
      <family val="1"/>
    </font>
    <font>
      <sz val="12"/>
      <color theme="1"/>
      <name val="Times New Roman"/>
      <family val="1"/>
    </font>
    <font>
      <sz val="12"/>
      <color rgb="FF24292E"/>
      <name val="Calibri"/>
      <family val="2"/>
    </font>
    <font>
      <sz val="11"/>
      <color rgb="FF000000"/>
      <name val="Calibri"/>
      <family val="2"/>
      <scheme val="minor"/>
    </font>
    <font>
      <sz val="12"/>
      <color rgb="FF000000"/>
      <name val="Calibri"/>
      <family val="2"/>
    </font>
    <font>
      <sz val="10"/>
      <color rgb="FF000000"/>
      <name val="Arial"/>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2">
    <xf numFmtId="0" fontId="0" fillId="0" borderId="0" xfId="0"/>
    <xf numFmtId="0" fontId="1"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Fill="1" applyAlignment="1"/>
    <xf numFmtId="0" fontId="0" fillId="0" borderId="0" xfId="0" applyFont="1" applyFill="1"/>
    <xf numFmtId="0" fontId="3" fillId="0" borderId="0" xfId="0" applyFont="1"/>
    <xf numFmtId="0" fontId="4" fillId="0" borderId="0" xfId="0" applyFont="1"/>
    <xf numFmtId="0" fontId="5" fillId="0" borderId="0" xfId="0" applyFont="1" applyAlignment="1">
      <alignment horizontal="left" vertical="center"/>
    </xf>
    <xf numFmtId="0" fontId="2" fillId="0" borderId="0" xfId="0" applyFont="1" applyAlignment="1">
      <alignment horizontal="left"/>
    </xf>
    <xf numFmtId="0" fontId="3" fillId="0" borderId="0" xfId="0" applyFont="1" applyAlignment="1">
      <alignment vertical="center" wrapText="1"/>
    </xf>
    <xf numFmtId="0" fontId="0" fillId="0" borderId="0" xfId="0" applyFont="1"/>
    <xf numFmtId="0" fontId="0" fillId="0" borderId="0" xfId="0" applyFill="1"/>
    <xf numFmtId="0" fontId="2" fillId="0" borderId="0" xfId="0" applyFont="1" applyAlignment="1">
      <alignment wrapText="1"/>
    </xf>
    <xf numFmtId="0" fontId="5" fillId="0" borderId="0" xfId="0" applyFont="1" applyAlignment="1">
      <alignment horizontal="left"/>
    </xf>
    <xf numFmtId="0" fontId="2" fillId="0" borderId="0" xfId="0" applyFont="1" applyAlignment="1">
      <alignment horizontal="left" vertical="center"/>
    </xf>
    <xf numFmtId="0" fontId="5" fillId="2" borderId="0" xfId="0" applyFont="1" applyFill="1" applyAlignment="1">
      <alignment horizontal="left" vertical="center"/>
    </xf>
    <xf numFmtId="0" fontId="2" fillId="2" borderId="0" xfId="0" applyFont="1" applyFill="1" applyAlignment="1">
      <alignment horizontal="left"/>
    </xf>
    <xf numFmtId="0" fontId="2" fillId="2" borderId="0" xfId="0" applyFont="1" applyFill="1" applyAlignment="1"/>
    <xf numFmtId="0" fontId="6" fillId="0" borderId="0" xfId="0" applyFont="1"/>
    <xf numFmtId="0" fontId="7" fillId="2" borderId="0" xfId="0" applyFont="1" applyFill="1" applyAlignment="1"/>
    <xf numFmtId="0" fontId="7" fillId="0" borderId="0" xfId="0" applyFont="1" applyAlignment="1">
      <alignment horizontal="left"/>
    </xf>
    <xf numFmtId="0" fontId="2" fillId="0" borderId="0" xfId="0" applyFont="1" applyFill="1" applyAlignment="1">
      <alignment horizontal="left" vertical="center"/>
    </xf>
    <xf numFmtId="0" fontId="2" fillId="0" borderId="0" xfId="0" applyFont="1" applyFill="1" applyAlignment="1">
      <alignment horizontal="left"/>
    </xf>
    <xf numFmtId="0" fontId="5" fillId="0" borderId="0" xfId="0" applyFont="1" applyFill="1" applyAlignment="1">
      <alignment horizontal="left" vertical="center"/>
    </xf>
    <xf numFmtId="0" fontId="7" fillId="0" borderId="0" xfId="0" applyFont="1" applyFill="1" applyAlignment="1">
      <alignment horizontal="left"/>
    </xf>
    <xf numFmtId="0" fontId="7" fillId="0" borderId="0" xfId="0" applyFont="1" applyFill="1" applyAlignment="1"/>
    <xf numFmtId="0" fontId="2" fillId="2" borderId="0" xfId="0" applyFont="1" applyFill="1" applyAlignment="1">
      <alignment horizontal="left" vertical="center"/>
    </xf>
    <xf numFmtId="0" fontId="8" fillId="0" borderId="0" xfId="0" applyFont="1" applyAlignment="1">
      <alignment horizontal="left" vertical="center" wrapText="1" indent="1"/>
    </xf>
    <xf numFmtId="0" fontId="6" fillId="0" borderId="0" xfId="0" applyFont="1" applyAlignment="1">
      <alignment wrapText="1"/>
    </xf>
    <xf numFmtId="0" fontId="2" fillId="0" borderId="0" xfId="0" applyFont="1" applyAlignment="1">
      <alignment horizontal="left" wrapText="1"/>
    </xf>
    <xf numFmtId="0" fontId="8" fillId="0" borderId="0" xfId="0" applyFont="1"/>
    <xf numFmtId="0" fontId="0" fillId="0" borderId="0" xfId="0" applyFont="1" applyAlignment="1">
      <alignment vertical="center"/>
    </xf>
    <xf numFmtId="0" fontId="0" fillId="0" borderId="0" xfId="0" applyFill="1" applyAlignment="1">
      <alignment vertical="center"/>
    </xf>
    <xf numFmtId="0" fontId="2" fillId="0" borderId="0" xfId="0" applyFont="1" applyAlignment="1">
      <alignment vertical="center"/>
    </xf>
    <xf numFmtId="0" fontId="1" fillId="0" borderId="0" xfId="0" applyFont="1" applyAlignment="1">
      <alignment vertical="center"/>
    </xf>
    <xf numFmtId="0" fontId="5" fillId="0" borderId="0" xfId="0" applyFont="1" applyAlignment="1">
      <alignment vertical="center"/>
    </xf>
    <xf numFmtId="0" fontId="2" fillId="2" borderId="0" xfId="0" applyFont="1" applyFill="1" applyAlignment="1">
      <alignment vertical="center"/>
    </xf>
    <xf numFmtId="0" fontId="6" fillId="0" borderId="0" xfId="0" applyFont="1" applyAlignment="1">
      <alignment vertical="center" wrapText="1"/>
    </xf>
    <xf numFmtId="0" fontId="7" fillId="0" borderId="0" xfId="0" applyFont="1" applyAlignment="1">
      <alignment vertical="center"/>
    </xf>
    <xf numFmtId="0" fontId="9" fillId="0" borderId="1" xfId="0" applyFont="1" applyBorder="1" applyAlignment="1"/>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654B7-EA6C-4D86-861D-EF6E2B2578D9}">
  <dimension ref="A1:AJ2670"/>
  <sheetViews>
    <sheetView topLeftCell="A448" workbookViewId="0">
      <selection activeCell="B456" sqref="B456"/>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270</v>
      </c>
      <c r="C2" s="3" t="str">
        <f>CONCATENATE("# What does the ",B2," gene do?")</f>
        <v># What does the HTR2A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13</v>
      </c>
      <c r="C6" s="3" t="str">
        <f>CONCATENATE("This gene is located on chromosome ",B6,". The ",B7," it creates acts in your ",B8)</f>
        <v>This gene is located on chromosome 13. The protein it creates acts in your brain and gall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271</v>
      </c>
      <c r="H8" s="3" t="s">
        <v>19</v>
      </c>
      <c r="I8" s="11" t="s">
        <v>20</v>
      </c>
      <c r="J8" s="3">
        <v>0.17299999999999999</v>
      </c>
      <c r="K8" s="3">
        <v>0.1</v>
      </c>
      <c r="L8" s="3">
        <f t="shared" si="0"/>
        <v>1.7299999999999998</v>
      </c>
      <c r="Y8" s="6"/>
      <c r="AC8" s="10"/>
    </row>
    <row r="9" spans="1:36" x14ac:dyDescent="0.25">
      <c r="A9" s="15" t="s">
        <v>21</v>
      </c>
      <c r="B9" s="9" t="s">
        <v>272</v>
      </c>
      <c r="C9" s="3" t="str">
        <f>CONCATENATE("&lt;TissueList ",B9," /&gt;")</f>
        <v>&lt;TissueList brain D001921 gallbladder D001659 /&gt;</v>
      </c>
      <c r="H9" s="3" t="s">
        <v>22</v>
      </c>
      <c r="I9" s="11" t="s">
        <v>23</v>
      </c>
      <c r="J9" s="3">
        <v>0.435</v>
      </c>
      <c r="K9" s="3">
        <v>0.33500000000000002</v>
      </c>
      <c r="L9" s="3">
        <f t="shared" si="0"/>
        <v>1.2985074626865671</v>
      </c>
      <c r="Y9" s="6"/>
      <c r="AC9" s="10"/>
    </row>
    <row r="10" spans="1:36" s="18" customFormat="1" x14ac:dyDescent="0.25">
      <c r="A10" s="16"/>
      <c r="B10" s="17"/>
      <c r="H10" s="18" t="str">
        <f>B19</f>
        <v>Ser34</v>
      </c>
      <c r="I10" s="18" t="str">
        <f>B25</f>
        <v>C46847701T</v>
      </c>
      <c r="J10" s="18" t="str">
        <f>B31</f>
        <v>T46848951C</v>
      </c>
      <c r="K10" s="18" t="str">
        <f>B37</f>
        <v>Ile197Val</v>
      </c>
      <c r="L10" s="18" t="str">
        <f>B43</f>
        <v>C46897343T</v>
      </c>
      <c r="M10" s="18" t="str">
        <f>B49</f>
        <v>His452Tyr</v>
      </c>
      <c r="N10" s="18" t="str">
        <f>B55</f>
        <v>T614-2211C</v>
      </c>
      <c r="O10" s="18" t="str">
        <f>B61</f>
        <v>C46866425T</v>
      </c>
    </row>
    <row r="11" spans="1:36" x14ac:dyDescent="0.25">
      <c r="A11" s="8" t="s">
        <v>3</v>
      </c>
      <c r="B11" s="9" t="s">
        <v>270</v>
      </c>
      <c r="C11" s="3" t="str">
        <f>CONCATENATE("&lt;GeneAnalysis gene=",CHAR(34),B11,CHAR(34)," interval=",CHAR(34),B12,CHAR(34),"&gt; ")</f>
        <v xml:space="preserve">&lt;GeneAnalysis gene="HTR2A" interval="NC_000013.11:g.46831542_46897076"&gt; </v>
      </c>
      <c r="H11" s="19" t="s">
        <v>253</v>
      </c>
      <c r="I11" s="19" t="s">
        <v>253</v>
      </c>
      <c r="J11" s="19" t="s">
        <v>253</v>
      </c>
      <c r="K11" s="19" t="s">
        <v>253</v>
      </c>
      <c r="L11" s="19" t="s">
        <v>253</v>
      </c>
      <c r="M11" s="19" t="s">
        <v>253</v>
      </c>
      <c r="N11" s="19" t="s">
        <v>253</v>
      </c>
      <c r="O11" s="25" t="s">
        <v>253</v>
      </c>
      <c r="P11" s="20"/>
      <c r="Q11" s="20"/>
      <c r="R11" s="20"/>
      <c r="S11" s="20"/>
      <c r="T11" s="20"/>
      <c r="U11" s="20"/>
      <c r="V11" s="20"/>
      <c r="W11" s="20"/>
      <c r="X11" s="20"/>
      <c r="Y11" s="20"/>
      <c r="Z11" s="20"/>
    </row>
    <row r="12" spans="1:36" x14ac:dyDescent="0.25">
      <c r="A12" s="8" t="s">
        <v>24</v>
      </c>
      <c r="B12" s="9" t="s">
        <v>273</v>
      </c>
      <c r="H12" s="9" t="s">
        <v>254</v>
      </c>
      <c r="I12" s="9" t="s">
        <v>256</v>
      </c>
      <c r="J12" s="9" t="s">
        <v>258</v>
      </c>
      <c r="K12" s="9" t="s">
        <v>260</v>
      </c>
      <c r="L12" s="9" t="s">
        <v>262</v>
      </c>
      <c r="M12" s="9" t="s">
        <v>264</v>
      </c>
      <c r="N12" s="9" t="s">
        <v>266</v>
      </c>
      <c r="O12" s="9" t="s">
        <v>268</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HTR2A?</v>
      </c>
      <c r="H13" s="9" t="s">
        <v>255</v>
      </c>
      <c r="I13" s="9" t="s">
        <v>257</v>
      </c>
      <c r="J13" s="9" t="s">
        <v>259</v>
      </c>
      <c r="K13" s="9" t="s">
        <v>261</v>
      </c>
      <c r="L13" s="9" t="s">
        <v>263</v>
      </c>
      <c r="M13" s="9" t="s">
        <v>265</v>
      </c>
      <c r="N13" s="9" t="s">
        <v>267</v>
      </c>
      <c r="O13" s="9" t="s">
        <v>269</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[Ser34=](https://www.ncbi.nlm.nih.gov/projects/SNP/snp_ref.cgi?rs=6313)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[C46897343T](https://www.ncbi.nlm.nih.gov/projects/SNP/snp_ref.cgi?rs=6304)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[C46897343T](https://www.ncbi.nlm.nih.gov/projects/SNP/snp_ref.cgi?rs=6311)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[His452Tyr](https://www.ncbi.nlm.nih.gov/projects/SNP/snp_ref.cgi?rs=6314)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[T614-2211C](https://www.ncbi.nlm.nih.gov/projects/SNP/snp_ref.cgi?rs=6314) variant. This substitution of a single nucleotide is known as a missense mutation.</v>
      </c>
      <c r="O14" s="9" t="str">
        <f>CONCATENATE("People with this variant have one copy of the ",B64)</f>
        <v>People with this variant have one copy of the [C46866425T](https://www.ncbi.nlm.nih.gov/projects/SNP/snp_ref.cgi?rs=2770296)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5" s="9" t="s">
        <v>27</v>
      </c>
      <c r="I15" s="9" t="s">
        <v>27</v>
      </c>
      <c r="J15" s="9" t="s">
        <v>26</v>
      </c>
      <c r="K15" s="9"/>
      <c r="L15" s="9" t="s">
        <v>27</v>
      </c>
      <c r="M15" s="9" t="s">
        <v>26</v>
      </c>
      <c r="N15" s="9"/>
      <c r="O15" s="9" t="s">
        <v>27</v>
      </c>
      <c r="P15" s="9"/>
      <c r="Q15" s="9"/>
      <c r="R15" s="9"/>
      <c r="S15" s="9"/>
      <c r="T15" s="9"/>
      <c r="U15" s="9"/>
      <c r="V15" s="9"/>
      <c r="W15" s="9"/>
      <c r="X15" s="9"/>
      <c r="Y15" s="9"/>
      <c r="Z15" s="9"/>
    </row>
    <row r="16" spans="1:36" x14ac:dyDescent="0.25">
      <c r="H16" s="9">
        <v>48.3</v>
      </c>
      <c r="I16" s="9">
        <v>24.3</v>
      </c>
      <c r="J16" s="9">
        <v>45.4</v>
      </c>
      <c r="K16" s="9">
        <v>1.3</v>
      </c>
      <c r="L16" s="9">
        <v>49.4</v>
      </c>
      <c r="M16" s="9">
        <v>14.5</v>
      </c>
      <c r="N16" s="9">
        <v>39.700000000000003</v>
      </c>
      <c r="O16" s="9">
        <v>36.200000000000003</v>
      </c>
      <c r="P16" s="9"/>
      <c r="Q16" s="9"/>
      <c r="R16" s="9"/>
      <c r="S16" s="9"/>
      <c r="T16" s="9"/>
      <c r="U16" s="9"/>
      <c r="V16" s="9"/>
      <c r="W16" s="9"/>
      <c r="X16" s="9"/>
      <c r="Y16" s="9"/>
      <c r="Z16" s="9"/>
    </row>
    <row r="17" spans="1:26" x14ac:dyDescent="0.25">
      <c r="C17" s="3" t="str">
        <f>CONCATENATE("&lt;# ",B19," #&gt;")</f>
        <v>&lt;# Ser34 #&gt;</v>
      </c>
      <c r="H17" s="9" t="str">
        <f>CONCATENATE("People with this variant have two copies of the ",B22," variant. This substitution of a single nucleotide is known as a missense mutation.")</f>
        <v>People with this variant have two copies of the [Ser34=](https://www.ncbi.nlm.nih.gov/projects/SNP/snp_ref.cgi?rs=6313)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[C46897343T](https://www.ncbi.nlm.nih.gov/projects/SNP/snp_ref.cgi?rs=6304)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[C46897343T](https://www.ncbi.nlm.nih.gov/projects/SNP/snp_ref.cgi?rs=6311)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[His452Tyr](https://www.ncbi.nlm.nih.gov/projects/SNP/snp_ref.cgi?rs=6314)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[T614-2211C](https://www.ncbi.nlm.nih.gov/projects/SNP/snp_ref.cgi?rs=6314)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17" s="9"/>
      <c r="Q17" s="9"/>
      <c r="R17" s="9"/>
      <c r="S17" s="9"/>
      <c r="T17" s="9"/>
      <c r="U17" s="9"/>
      <c r="V17" s="9"/>
      <c r="W17" s="9"/>
      <c r="X17" s="9"/>
      <c r="Y17" s="9"/>
      <c r="Z17" s="9"/>
    </row>
    <row r="18" spans="1:26" x14ac:dyDescent="0.25">
      <c r="A18" s="8" t="s">
        <v>29</v>
      </c>
      <c r="B18" s="19" t="s">
        <v>229</v>
      </c>
      <c r="C18" s="3" t="str">
        <f>CONCATENATE("  &lt;Variant hgvs=",CHAR(34),B18,CHAR(34)," name=",CHAR(34),B19,CHAR(34),"&gt; ")</f>
        <v xml:space="preserve">  &lt;Variant hgvs="NC_000013.11:g.46895805G&gt;A" name="Ser34"&gt; </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A19" s="15" t="s">
        <v>30</v>
      </c>
      <c r="B19" s="21" t="s">
        <v>237</v>
      </c>
      <c r="H19" s="9">
        <v>32.1</v>
      </c>
      <c r="I19" s="9">
        <v>13.1</v>
      </c>
      <c r="J19" s="9">
        <v>23.5</v>
      </c>
      <c r="K19" s="9">
        <v>1.8</v>
      </c>
      <c r="L19" s="9">
        <v>32</v>
      </c>
      <c r="M19" s="9">
        <v>3.8</v>
      </c>
      <c r="N19" s="9">
        <v>17.399999999999999</v>
      </c>
      <c r="O19" s="9">
        <v>14.7</v>
      </c>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c r="H20" s="9" t="str">
        <f>CONCATENATE("Your ",B11," gene has no variants. A normal gene is referred to as a ",CHAR(34),"wild-type",CHAR(34)," gene.")</f>
        <v>Your HTR2A gene has no variants. A normal gene is referred to as a "wild-type" gene.</v>
      </c>
      <c r="I20" s="9" t="str">
        <f>CONCATENATE("Your ",B11," gene has no variants. A normal gene is referred to as a ",CHAR(34),"wild-type",CHAR(34)," gene.")</f>
        <v>Your HTR2A gene has no variants. A normal gene is referred to as a "wild-type" gene.</v>
      </c>
      <c r="J20" s="9" t="str">
        <f>CONCATENATE("Your ",B11," gene has no variants. A normal gene is referred to as a ",CHAR(34),"wild-type",CHAR(34)," gene.")</f>
        <v>Your HTR2A gene has no variants. A normal gene is referred to as a "wild-type" gene.</v>
      </c>
      <c r="K20" s="9" t="str">
        <f>CONCATENATE("Your ",B11," gene has no variants. A normal gene is referred to as a ",CHAR(34),"wild-type",CHAR(34)," gene.")</f>
        <v>Your HTR2A gene has no variants. A normal gene is referred to as a "wild-type" gene.</v>
      </c>
      <c r="L20" s="9" t="str">
        <f>CONCATENATE("Your ",B11," gene has no variants. A normal gene is referred to as a ",CHAR(34),"wild-type",CHAR(34)," gene.")</f>
        <v>Your HTR2A gene has no variants. A normal gene is referred to as a "wild-type" gene.</v>
      </c>
      <c r="M20" s="9" t="str">
        <f>CONCATENATE("Your ",B11," gene has no variants. A normal gene is referred to as a ",CHAR(34),"wild-type",CHAR(34)," gene.")</f>
        <v>Your HTR2A gene has no variants. A normal gene is referred to as a "wild-type" gene.</v>
      </c>
      <c r="N20" s="9" t="str">
        <f>CONCATENATE("Your ",B11," gene has no variants. A normal gene is referred to as a ",CHAR(34),"wild-type",CHAR(34)," gene.")</f>
        <v>Your HTR2A gene has no variants. A normal gene is referred to as a "wild-type" gene.</v>
      </c>
      <c r="O20" s="9" t="str">
        <f>CONCATENATE("Your ",B11," gene has no variants. A normal gene is referred to as a ",CHAR(34),"wild-type",CHAR(34)," gene.")</f>
        <v>Your HTR2A gene has no variants. A normal gene is referred to as a "wild-type" gene.</v>
      </c>
      <c r="P20" s="9"/>
      <c r="Q20" s="9"/>
      <c r="R20" s="9"/>
      <c r="S20" s="9"/>
      <c r="T20" s="9"/>
      <c r="U20" s="9"/>
      <c r="V20" s="9"/>
      <c r="W20" s="9"/>
      <c r="X20" s="9"/>
      <c r="Y20" s="9"/>
      <c r="Z20" s="9"/>
    </row>
    <row r="21" spans="1:26" x14ac:dyDescent="0.25">
      <c r="A21" s="15" t="s">
        <v>33</v>
      </c>
      <c r="B21" s="9" t="s">
        <v>32</v>
      </c>
      <c r="H21" s="9" t="s">
        <v>28</v>
      </c>
      <c r="I21" s="9" t="s">
        <v>28</v>
      </c>
      <c r="J21" s="9" t="s">
        <v>26</v>
      </c>
      <c r="K21" s="9"/>
      <c r="L21" s="9" t="s">
        <v>28</v>
      </c>
      <c r="M21" s="9" t="s">
        <v>26</v>
      </c>
      <c r="N21" s="9"/>
      <c r="O21" s="9" t="s">
        <v>28</v>
      </c>
      <c r="P21" s="9"/>
      <c r="Q21" s="9"/>
      <c r="R21" s="9"/>
      <c r="S21" s="9"/>
      <c r="T21" s="9"/>
      <c r="U21" s="9"/>
      <c r="V21" s="9"/>
      <c r="W21" s="9"/>
      <c r="X21" s="9"/>
      <c r="Y21" s="9"/>
      <c r="Z21" s="9"/>
    </row>
    <row r="22" spans="1:26" x14ac:dyDescent="0.25">
      <c r="A22" s="15" t="s">
        <v>35</v>
      </c>
      <c r="B22" s="9" t="s">
        <v>238</v>
      </c>
      <c r="C22" s="3" t="str">
        <f>"  &lt;/Variant&gt;"</f>
        <v xml:space="preserve">  &lt;/Variant&gt;</v>
      </c>
      <c r="H22" s="9">
        <v>19.600000000000001</v>
      </c>
      <c r="I22" s="9">
        <v>62.6</v>
      </c>
      <c r="J22" s="9">
        <v>31.2</v>
      </c>
      <c r="K22" s="9">
        <v>96.9</v>
      </c>
      <c r="L22" s="9">
        <v>18.600000000000001</v>
      </c>
      <c r="M22" s="9">
        <v>81.7</v>
      </c>
      <c r="N22" s="9">
        <v>42.9</v>
      </c>
      <c r="O22" s="9">
        <v>49.2</v>
      </c>
      <c r="P22" s="9"/>
      <c r="Q22" s="9"/>
      <c r="R22" s="9"/>
      <c r="S22" s="9"/>
      <c r="T22" s="9"/>
      <c r="U22" s="9"/>
      <c r="V22" s="9"/>
      <c r="W22" s="9"/>
      <c r="X22" s="9"/>
      <c r="Y22" s="9"/>
      <c r="Z22" s="9"/>
    </row>
    <row r="23" spans="1:26" x14ac:dyDescent="0.25">
      <c r="A23" s="15"/>
      <c r="C23" s="3" t="str">
        <f>CONCATENATE("&lt;# ",B25," #&gt;")</f>
        <v>&lt;# C46847701T #&gt;</v>
      </c>
    </row>
    <row r="24" spans="1:26" x14ac:dyDescent="0.25">
      <c r="A24" s="8" t="s">
        <v>29</v>
      </c>
      <c r="B24" s="29" t="s">
        <v>230</v>
      </c>
      <c r="C24" s="3" t="str">
        <f>CONCATENATE("  &lt;Variant hgvs=",CHAR(34),B24,CHAR(34)," name=",CHAR(34),B25,CHAR(34),"&gt; ")</f>
        <v xml:space="preserve">  &lt;Variant hgvs="NC_000013.11:g.46847701C&gt;T" name="C46847701T"&gt; </v>
      </c>
    </row>
    <row r="25" spans="1:26" x14ac:dyDescent="0.25">
      <c r="A25" s="15" t="s">
        <v>30</v>
      </c>
      <c r="B25" s="9" t="s">
        <v>239</v>
      </c>
    </row>
    <row r="26" spans="1:26" x14ac:dyDescent="0.25">
      <c r="A26" s="15" t="s">
        <v>31</v>
      </c>
      <c r="B26" s="9"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240</v>
      </c>
      <c r="C28" s="3" t="str">
        <f>"  &lt;/Variant&gt;"</f>
        <v xml:space="preserve">  &lt;/Variant&gt;</v>
      </c>
    </row>
    <row r="29" spans="1:26" x14ac:dyDescent="0.25">
      <c r="A29" s="8"/>
      <c r="C29" s="3" t="str">
        <f>CONCATENATE("&lt;# ",B31," #&gt;")</f>
        <v>&lt;# T46848951C #&gt;</v>
      </c>
    </row>
    <row r="30" spans="1:26" x14ac:dyDescent="0.25">
      <c r="A30" s="8" t="s">
        <v>29</v>
      </c>
      <c r="B30" s="19" t="s">
        <v>231</v>
      </c>
      <c r="C30" s="3" t="str">
        <f>CONCATENATE("  &lt;Variant hgvs=",CHAR(34),B30,CHAR(34)," name=",CHAR(34),B31,CHAR(34),"&gt; ")</f>
        <v xml:space="preserve">  &lt;Variant hgvs="NC_000013.11:g.46848951T&gt;C" name="T46848951C"&gt; </v>
      </c>
    </row>
    <row r="31" spans="1:26" x14ac:dyDescent="0.25">
      <c r="A31" s="15" t="s">
        <v>30</v>
      </c>
      <c r="B31" s="9" t="s">
        <v>241</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242</v>
      </c>
      <c r="C34" s="3" t="str">
        <f>"  &lt;/Variant&gt;"</f>
        <v xml:space="preserve">  &lt;/Variant&gt;</v>
      </c>
    </row>
    <row r="35" spans="1:3" x14ac:dyDescent="0.25">
      <c r="A35" s="15"/>
      <c r="C35" s="3" t="str">
        <f>CONCATENATE("&lt;# ",B37," #&gt;")</f>
        <v>&lt;# Ile197Val #&gt;</v>
      </c>
    </row>
    <row r="36" spans="1:3" x14ac:dyDescent="0.25">
      <c r="A36" s="8" t="s">
        <v>29</v>
      </c>
      <c r="B36" s="19" t="s">
        <v>232</v>
      </c>
      <c r="C36" s="3" t="str">
        <f>CONCATENATE("  &lt;Variant hgvs=",CHAR(34),B36,CHAR(34)," name=",CHAR(34),B37,CHAR(34),"&gt; ")</f>
        <v xml:space="preserve">  &lt;Variant hgvs="NC_000013.11:g.46892414T&gt;C" name="Ile197Val"&gt; </v>
      </c>
    </row>
    <row r="37" spans="1:3" x14ac:dyDescent="0.25">
      <c r="A37" s="15" t="s">
        <v>30</v>
      </c>
      <c r="B37" s="9" t="s">
        <v>252</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244</v>
      </c>
      <c r="C40" s="3" t="str">
        <f>"  &lt;/Variant&gt;"</f>
        <v xml:space="preserve">  &lt;/Variant&gt;</v>
      </c>
    </row>
    <row r="41" spans="1:3" x14ac:dyDescent="0.25">
      <c r="A41" s="15"/>
      <c r="C41" s="3" t="str">
        <f>CONCATENATE("&lt;# ",B43," #&gt;")</f>
        <v>&lt;# C46897343T #&gt;</v>
      </c>
    </row>
    <row r="42" spans="1:3" x14ac:dyDescent="0.25">
      <c r="A42" s="8" t="s">
        <v>29</v>
      </c>
      <c r="B42" s="19" t="s">
        <v>233</v>
      </c>
      <c r="C42" s="3" t="str">
        <f>CONCATENATE("  &lt;Variant hgvs=",CHAR(34),B42,CHAR(34)," name=",CHAR(34),B43,CHAR(34),"&gt; ")</f>
        <v xml:space="preserve">  &lt;Variant hgvs="NC_000013.11:g.46897343C&gt;T" name="C46897343T"&gt; </v>
      </c>
    </row>
    <row r="43" spans="1:3" x14ac:dyDescent="0.25">
      <c r="A43" s="15" t="s">
        <v>30</v>
      </c>
      <c r="B43" s="9" t="s">
        <v>243</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245</v>
      </c>
      <c r="C46" s="3" t="str">
        <f>"  &lt;/Variant&gt;"</f>
        <v xml:space="preserve">  &lt;/Variant&gt;</v>
      </c>
    </row>
    <row r="47" spans="1:3" x14ac:dyDescent="0.25">
      <c r="A47" s="15"/>
      <c r="C47" s="3" t="str">
        <f>CONCATENATE("&lt;# ",B49," #&gt;")</f>
        <v>&lt;# His452Tyr #&gt;</v>
      </c>
    </row>
    <row r="48" spans="1:3" x14ac:dyDescent="0.25">
      <c r="A48" s="8" t="s">
        <v>29</v>
      </c>
      <c r="B48" s="19" t="s">
        <v>234</v>
      </c>
      <c r="C48" s="3" t="str">
        <f>CONCATENATE("  &lt;Variant hgvs=",CHAR(34),B48,CHAR(34)," name=",CHAR(34),B49,CHAR(34),"&gt; ")</f>
        <v xml:space="preserve">  &lt;Variant hgvs="NC_000013.11:g.46834899G&gt;A" name="His452Tyr"&gt; </v>
      </c>
    </row>
    <row r="49" spans="1:16" x14ac:dyDescent="0.25">
      <c r="A49" s="15" t="s">
        <v>30</v>
      </c>
      <c r="B49" s="9" t="s">
        <v>246</v>
      </c>
    </row>
    <row r="50" spans="1:16" x14ac:dyDescent="0.25">
      <c r="A50" s="15" t="s">
        <v>31</v>
      </c>
      <c r="B50" s="9" t="s">
        <v>34</v>
      </c>
      <c r="C50" s="3" t="str">
        <f>CONCATENATE("    This variant is a change at a specific point in the ",B11," gene from ",B50," to ",B51," resulting in incorrect ",B7," function. This substitution of a single nucleotide is known as a missense variant.")</f>
        <v xml:space="preserve">    This variant is a change at a specific point in the HTR2A gene from guanine (G) to adenine (A) resulting in incorrect protein function. This substitution of a single nucleotide is known as a missense variant.</v>
      </c>
    </row>
    <row r="51" spans="1:16" x14ac:dyDescent="0.25">
      <c r="A51" s="15" t="s">
        <v>33</v>
      </c>
      <c r="B51" s="9" t="s">
        <v>32</v>
      </c>
    </row>
    <row r="52" spans="1:16" x14ac:dyDescent="0.25">
      <c r="A52" s="15" t="s">
        <v>35</v>
      </c>
      <c r="B52" s="23" t="s">
        <v>247</v>
      </c>
      <c r="C52" s="3" t="str">
        <f>"  &lt;/Variant&gt;"</f>
        <v xml:space="preserve">  &lt;/Variant&gt;</v>
      </c>
    </row>
    <row r="53" spans="1:16" x14ac:dyDescent="0.25">
      <c r="A53" s="15"/>
      <c r="C53" s="3" t="str">
        <f>CONCATENATE("&lt;# ",B55," #&gt;")</f>
        <v>&lt;# T614-2211C #&gt;</v>
      </c>
    </row>
    <row r="54" spans="1:16" x14ac:dyDescent="0.25">
      <c r="A54" s="8" t="s">
        <v>29</v>
      </c>
      <c r="B54" s="19" t="s">
        <v>235</v>
      </c>
      <c r="C54" s="3" t="str">
        <f>CONCATENATE("  &lt;Variant hgvs=",CHAR(34),B54,CHAR(34)," name=",CHAR(34),B55,CHAR(34),"&gt; ")</f>
        <v xml:space="preserve">  &lt;Variant hgvs="NC_000013.11:g.46837850A&gt;G" name="T614-2211C"&gt; </v>
      </c>
    </row>
    <row r="55" spans="1:16" x14ac:dyDescent="0.25">
      <c r="A55" s="15" t="s">
        <v>30</v>
      </c>
      <c r="B55" s="9" t="s">
        <v>248</v>
      </c>
    </row>
    <row r="56" spans="1:16" x14ac:dyDescent="0.25">
      <c r="A56" s="15" t="s">
        <v>31</v>
      </c>
      <c r="B56" s="9" t="s">
        <v>36</v>
      </c>
      <c r="C56" s="3" t="str">
        <f>CONCATENATE("    This variant is a change at a specific point in the ",B11," gene from ",B56," to ",B57," resulting in incorrect ",B7," function. This substitution of a single nucleotide is known as a missense variant.")</f>
        <v xml:space="preserve">    This variant is a change at a specific point in the HTR2A gene from thymine (T) to cytosine (C) resulting in incorrect protein function. This substitution of a single nucleotide is known as a missense variant.</v>
      </c>
    </row>
    <row r="57" spans="1:16" x14ac:dyDescent="0.25">
      <c r="A57" s="15" t="s">
        <v>33</v>
      </c>
      <c r="B57" s="9" t="s">
        <v>93</v>
      </c>
    </row>
    <row r="58" spans="1:16" s="4" customFormat="1" x14ac:dyDescent="0.25">
      <c r="A58" s="22" t="s">
        <v>35</v>
      </c>
      <c r="B58" s="23" t="s">
        <v>249</v>
      </c>
      <c r="C58" s="4" t="str">
        <f>"  &lt;/Variant&gt;"</f>
        <v xml:space="preserve">  &lt;/Variant&gt;</v>
      </c>
    </row>
    <row r="59" spans="1:16" s="4" customFormat="1" x14ac:dyDescent="0.25">
      <c r="A59" s="24"/>
      <c r="B59" s="23"/>
      <c r="C59" s="4" t="str">
        <f>CONCATENATE("&lt;# ",B61," #&gt;")</f>
        <v>&lt;# C46866425T #&gt;</v>
      </c>
    </row>
    <row r="60" spans="1:16" s="4" customFormat="1" x14ac:dyDescent="0.25">
      <c r="A60" s="24" t="s">
        <v>29</v>
      </c>
      <c r="B60" s="25" t="s">
        <v>236</v>
      </c>
      <c r="C60" s="4" t="str">
        <f>CONCATENATE("  &lt;Variant hgvs=",CHAR(34),B60,CHAR(34)," name=",CHAR(34),B61,CHAR(34),"&gt; ")</f>
        <v xml:space="preserve">  &lt;Variant hgvs="NC_000013.11:g.46866425C&gt;T" name="C46866425T"&gt; </v>
      </c>
      <c r="H60" s="26"/>
      <c r="I60" s="26"/>
      <c r="J60" s="26"/>
      <c r="K60" s="26"/>
      <c r="L60" s="26"/>
      <c r="M60" s="26"/>
      <c r="N60" s="26"/>
      <c r="O60" s="26"/>
      <c r="P60" s="26"/>
    </row>
    <row r="61" spans="1:16" s="4" customFormat="1" x14ac:dyDescent="0.25">
      <c r="A61" s="22" t="s">
        <v>30</v>
      </c>
      <c r="B61" s="23" t="s">
        <v>250</v>
      </c>
      <c r="H61" s="23"/>
      <c r="I61" s="23"/>
      <c r="J61" s="23"/>
      <c r="K61" s="23"/>
      <c r="L61" s="23"/>
      <c r="M61" s="23"/>
      <c r="N61" s="23"/>
      <c r="O61" s="23"/>
      <c r="P61" s="23"/>
    </row>
    <row r="62" spans="1:16" x14ac:dyDescent="0.25">
      <c r="A62" s="15" t="s">
        <v>31</v>
      </c>
      <c r="B62" s="9" t="s">
        <v>93</v>
      </c>
      <c r="C62" s="3" t="str">
        <f>CONCATENATE("    This variant is a change at a specific point in the ",B11," gene from ",B62," to ",B63," resulting in incorrect ",B7," function. This substitution of a single nucleotide is known as a missense variant.")</f>
        <v xml:space="preserve">    This variant is a change at a specific point in the HTR2A gene from cytosine (C) to thymine (T) resulting in incorrect protein function. This substitution of a single nucleotide is known as a missense variant.</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251</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Ser34 #&gt;</v>
      </c>
    </row>
    <row r="67" spans="1:3" x14ac:dyDescent="0.25">
      <c r="A67" s="15" t="s">
        <v>37</v>
      </c>
      <c r="B67" s="21" t="str">
        <f>H11</f>
        <v>NC_000013.11:g.</v>
      </c>
      <c r="C67" s="3" t="str">
        <f>CONCATENATE("  &lt;Genotype hgvs=",CHAR(34),B67,B68,";",B69,CHAR(34)," name=",CHAR(34),B19,CHAR(34),"&gt; ")</f>
        <v xml:space="preserve">  &lt;Genotype hgvs="NC_000013.11:g.[46895805G&gt;A];[46895805=]" name="Ser34"&gt; </v>
      </c>
    </row>
    <row r="68" spans="1:3" x14ac:dyDescent="0.25">
      <c r="A68" s="15" t="s">
        <v>35</v>
      </c>
      <c r="B68" s="21" t="str">
        <f t="shared" ref="B68:B72" si="1">H12</f>
        <v>[46895805G&gt;A]</v>
      </c>
    </row>
    <row r="69" spans="1:3" x14ac:dyDescent="0.25">
      <c r="A69" s="15" t="s">
        <v>31</v>
      </c>
      <c r="B69" s="21" t="str">
        <f t="shared" si="1"/>
        <v>[46895805=]</v>
      </c>
      <c r="C69" s="3" t="s">
        <v>38</v>
      </c>
    </row>
    <row r="70" spans="1:3" x14ac:dyDescent="0.25">
      <c r="A70" s="15" t="s">
        <v>39</v>
      </c>
      <c r="B70" s="21" t="str">
        <f t="shared" si="1"/>
        <v>People with this variant have one copy of the [Ser34=](https://www.ncbi.nlm.nih.gov/projects/SNP/snp_ref.cgi?rs=6313) variant. This substitution of a single nucleotide is known as a missense mutation.</v>
      </c>
      <c r="C70" s="3" t="s">
        <v>26</v>
      </c>
    </row>
    <row r="71" spans="1:3" x14ac:dyDescent="0.25">
      <c r="A71" s="8" t="s">
        <v>40</v>
      </c>
      <c r="B71" s="21" t="str">
        <f t="shared" si="1"/>
        <v>You are in the Moderate Loss of Function category. See below for more information.</v>
      </c>
      <c r="C71" s="3" t="str">
        <f>CONCATENATE("    ",B70)</f>
        <v xml:space="preserve">    People with this variant have one copy of the [Ser34=](https://www.ncbi.nlm.nih.gov/projects/SNP/snp_ref.cgi?rs=6313) variant. This substitution of a single nucleotide is known as a missense mutation.</v>
      </c>
    </row>
    <row r="72" spans="1:3" x14ac:dyDescent="0.25">
      <c r="A72" s="8" t="s">
        <v>41</v>
      </c>
      <c r="B72" s="21">
        <f t="shared" si="1"/>
        <v>48.3</v>
      </c>
    </row>
    <row r="73" spans="1:3" x14ac:dyDescent="0.25">
      <c r="A73" s="15"/>
      <c r="C73" s="3" t="s">
        <v>42</v>
      </c>
    </row>
    <row r="74" spans="1:3" x14ac:dyDescent="0.25">
      <c r="A74" s="8"/>
    </row>
    <row r="75" spans="1:3" x14ac:dyDescent="0.25">
      <c r="A75" s="8"/>
      <c r="C75" s="3" t="str">
        <f>CONCATENATE("    ",B71)</f>
        <v xml:space="preserve">    You are in the Moderate Loss of Function category. See below for more information.</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percentage=48.3 /&gt;</v>
      </c>
    </row>
    <row r="80" spans="1:3" x14ac:dyDescent="0.25">
      <c r="A80" s="15"/>
      <c r="C80" s="3" t="str">
        <f>"  &lt;/Genotype&gt;"</f>
        <v xml:space="preserve">  &lt;/Genotype&gt;</v>
      </c>
    </row>
    <row r="81" spans="1:3" x14ac:dyDescent="0.25">
      <c r="A81" s="15" t="s">
        <v>44</v>
      </c>
      <c r="B81" s="9" t="str">
        <f>H17</f>
        <v>People with this variant have two copies of the [Ser34=](https://www.ncbi.nlm.nih.gov/projects/SNP/snp_ref.cgi?rs=6313) variant. This substitution of a single nucleotide is known as a missense mutation.</v>
      </c>
      <c r="C81" s="3" t="str">
        <f>CONCATENATE("  &lt;Genotype hgvs=",CHAR(34),B67,B68,";",B68,CHAR(34)," name=",CHAR(34),B19,CHAR(34),"&gt; ")</f>
        <v xml:space="preserve">  &lt;Genotype hgvs="NC_000013.11:g.[46895805G&gt;A];[46895805G&gt;A]" name="Ser34"&gt; </v>
      </c>
    </row>
    <row r="82" spans="1:3" x14ac:dyDescent="0.25">
      <c r="A82" s="8" t="s">
        <v>45</v>
      </c>
      <c r="B82" s="9" t="str">
        <f t="shared" ref="B82:B83" si="2">H18</f>
        <v>You are in the Moderate Loss of Function category. See below for more information.</v>
      </c>
      <c r="C82" s="3" t="s">
        <v>26</v>
      </c>
    </row>
    <row r="83" spans="1:3" x14ac:dyDescent="0.25">
      <c r="A83" s="8" t="s">
        <v>41</v>
      </c>
      <c r="B83" s="9">
        <f t="shared" si="2"/>
        <v>32.1</v>
      </c>
      <c r="C83" s="3" t="s">
        <v>38</v>
      </c>
    </row>
    <row r="84" spans="1:3" x14ac:dyDescent="0.25">
      <c r="A84" s="8"/>
    </row>
    <row r="85" spans="1:3" x14ac:dyDescent="0.25">
      <c r="A85" s="15"/>
      <c r="C85" s="3" t="str">
        <f>CONCATENATE("    ",B81)</f>
        <v xml:space="preserve">    People with this variant have two copies of the [Ser34=](https://www.ncbi.nlm.nih.gov/projects/SNP/snp_ref.cgi?rs=6313)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You are in the Moderate Loss of Function category. See below for more information.</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percentage=32.1 /&gt;</v>
      </c>
    </row>
    <row r="94" spans="1:3" x14ac:dyDescent="0.25">
      <c r="A94" s="15"/>
      <c r="C94" s="3" t="str">
        <f>"  &lt;/Genotype&gt;"</f>
        <v xml:space="preserve">  &lt;/Genotype&gt;</v>
      </c>
    </row>
    <row r="95" spans="1:3" x14ac:dyDescent="0.25">
      <c r="A95" s="15" t="s">
        <v>46</v>
      </c>
      <c r="B95" s="9" t="str">
        <f>H20</f>
        <v>Your HTR2A gene has no variants. A normal gene is referred to as a "wild-type" gene.</v>
      </c>
      <c r="C95" s="3" t="str">
        <f>CONCATENATE("  &lt;Genotype hgvs=",CHAR(34),B67,B69,";",B69,CHAR(34)," name=",CHAR(34),B19,CHAR(34),"&gt; ")</f>
        <v xml:space="preserve">  &lt;Genotype hgvs="NC_000013.11:g.[46895805=];[46895805=]" name="Ser34"&gt; </v>
      </c>
    </row>
    <row r="96" spans="1:3" x14ac:dyDescent="0.25">
      <c r="A96" s="8" t="s">
        <v>47</v>
      </c>
      <c r="B96" s="9" t="str">
        <f t="shared" ref="B96:B97" si="3">H21</f>
        <v>This variant is not associated with increased risk.</v>
      </c>
      <c r="C96" s="3" t="s">
        <v>26</v>
      </c>
    </row>
    <row r="97" spans="1:3" x14ac:dyDescent="0.25">
      <c r="A97" s="8" t="s">
        <v>41</v>
      </c>
      <c r="B97" s="9">
        <f t="shared" si="3"/>
        <v>19.600000000000001</v>
      </c>
      <c r="C97" s="3" t="s">
        <v>38</v>
      </c>
    </row>
    <row r="98" spans="1:3" x14ac:dyDescent="0.25">
      <c r="A98" s="15"/>
    </row>
    <row r="99" spans="1:3" x14ac:dyDescent="0.25">
      <c r="A99" s="8"/>
      <c r="C99" s="3" t="str">
        <f>CONCATENATE("    ",B95)</f>
        <v xml:space="preserve">    Your HTR2A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This variant is not associated with increased risk.</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percentage=19.6 /&gt;</v>
      </c>
    </row>
    <row r="108" spans="1:3" x14ac:dyDescent="0.25">
      <c r="A108" s="15"/>
      <c r="C108" s="3" t="str">
        <f>"  &lt;/Genotype&gt;"</f>
        <v xml:space="preserve">  &lt;/Genotype&gt;</v>
      </c>
    </row>
    <row r="109" spans="1:3" x14ac:dyDescent="0.25">
      <c r="A109" s="15"/>
      <c r="C109" s="3" t="str">
        <f>C23</f>
        <v>&lt;# C46847701T #&gt;</v>
      </c>
    </row>
    <row r="110" spans="1:3" x14ac:dyDescent="0.25">
      <c r="A110" s="15" t="s">
        <v>37</v>
      </c>
      <c r="B110" s="21" t="str">
        <f>I11</f>
        <v>NC_000013.11:g.</v>
      </c>
      <c r="C110" s="3" t="str">
        <f>CONCATENATE("  &lt;Genotype hgvs=",CHAR(34),B110,B111,";",B112,CHAR(34)," name=",CHAR(34),B25,CHAR(34),"&gt; ")</f>
        <v xml:space="preserve">  &lt;Genotype hgvs="NC_000013.11:g.[46847701C&gt;T];[46847701=]" name="C46847701T"&gt; </v>
      </c>
    </row>
    <row r="111" spans="1:3" x14ac:dyDescent="0.25">
      <c r="A111" s="15" t="s">
        <v>35</v>
      </c>
      <c r="B111" s="21" t="str">
        <f t="shared" ref="B111:B115" si="4">I12</f>
        <v>[46847701C&gt;T]</v>
      </c>
    </row>
    <row r="112" spans="1:3" x14ac:dyDescent="0.25">
      <c r="A112" s="15" t="s">
        <v>31</v>
      </c>
      <c r="B112" s="21" t="str">
        <f t="shared" si="4"/>
        <v>[46847701=]</v>
      </c>
      <c r="C112" s="3" t="s">
        <v>38</v>
      </c>
    </row>
    <row r="113" spans="1:3" x14ac:dyDescent="0.25">
      <c r="A113" s="15" t="s">
        <v>39</v>
      </c>
      <c r="B113" s="21" t="str">
        <f t="shared" si="4"/>
        <v>People with this variant have one copy of the [C46847701T](https://www.ncbi.nlm.nih.gov/projects/SNP/snp_ref.cgi?rs=1923884) variant. This substitution of a single nucleotide is known as a missense mutation.</v>
      </c>
      <c r="C113" s="3" t="s">
        <v>26</v>
      </c>
    </row>
    <row r="114" spans="1:3" x14ac:dyDescent="0.25">
      <c r="A114" s="8" t="s">
        <v>40</v>
      </c>
      <c r="B114" s="21" t="str">
        <f t="shared" si="4"/>
        <v>You are in the Moderate Loss of Function category. See below for more information.</v>
      </c>
      <c r="C114" s="3" t="str">
        <f>CONCATENATE("    ",B113)</f>
        <v xml:space="preserve">    People with this variant have one copy of the [C46847701T](https://www.ncbi.nlm.nih.gov/projects/SNP/snp_ref.cgi?rs=1923884) variant. This substitution of a single nucleotide is known as a missense mutation.</v>
      </c>
    </row>
    <row r="115" spans="1:3" x14ac:dyDescent="0.25">
      <c r="A115" s="8" t="s">
        <v>41</v>
      </c>
      <c r="B115" s="21">
        <f t="shared" si="4"/>
        <v>24.3</v>
      </c>
    </row>
    <row r="116" spans="1:3" x14ac:dyDescent="0.25">
      <c r="A116" s="15"/>
      <c r="C116" s="3" t="s">
        <v>42</v>
      </c>
    </row>
    <row r="117" spans="1:3" x14ac:dyDescent="0.25">
      <c r="A117" s="8"/>
    </row>
    <row r="118" spans="1:3" x14ac:dyDescent="0.25">
      <c r="A118" s="8"/>
      <c r="C118" s="3" t="str">
        <f>CONCATENATE("    ",B114)</f>
        <v xml:space="preserve">    You are in the Moderate Loss of Function category. See below for more information.</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percentage=24.3 /&gt;</v>
      </c>
    </row>
    <row r="123" spans="1:3" x14ac:dyDescent="0.25">
      <c r="A123" s="15"/>
      <c r="C123" s="3" t="str">
        <f>"  &lt;/Genotype&gt;"</f>
        <v xml:space="preserve">  &lt;/Genotype&gt;</v>
      </c>
    </row>
    <row r="124" spans="1:3" x14ac:dyDescent="0.25">
      <c r="A124" s="15" t="s">
        <v>44</v>
      </c>
      <c r="B124" s="9" t="str">
        <f>I17</f>
        <v>People with this variant have two copies of the [C46847701T](https://www.ncbi.nlm.nih.gov/projects/SNP/snp_ref.cgi?rs=1923884) variant. This substitution of a single nucleotide is known as a missense mutation.</v>
      </c>
      <c r="C124" s="3" t="str">
        <f>CONCATENATE("  &lt;Genotype hgvs=",CHAR(34),B110,B111,";",B111,CHAR(34)," name=",CHAR(34),B25,CHAR(34),"&gt; ")</f>
        <v xml:space="preserve">  &lt;Genotype hgvs="NC_000013.11:g.[46847701C&gt;T];[46847701C&gt;T]" name="C46847701T"&gt;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13.1</v>
      </c>
      <c r="C126" s="3" t="s">
        <v>38</v>
      </c>
    </row>
    <row r="127" spans="1:3" x14ac:dyDescent="0.25">
      <c r="A127" s="8"/>
    </row>
    <row r="128" spans="1:3" x14ac:dyDescent="0.25">
      <c r="A128" s="15"/>
      <c r="C128" s="3" t="str">
        <f>CONCATENATE("    ",B124)</f>
        <v xml:space="preserve">    People with this variant have two copies of the [C46847701T](https://www.ncbi.nlm.nih.gov/projects/SNP/snp_ref.cgi?rs=1923884)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percentage=13.1 /&gt;</v>
      </c>
    </row>
    <row r="137" spans="1:3" x14ac:dyDescent="0.25">
      <c r="A137" s="15"/>
      <c r="C137" s="3" t="str">
        <f>"  &lt;/Genotype&gt;"</f>
        <v xml:space="preserve">  &lt;/Genotype&gt;</v>
      </c>
    </row>
    <row r="138" spans="1:3" x14ac:dyDescent="0.25">
      <c r="A138" s="15" t="s">
        <v>46</v>
      </c>
      <c r="B138" s="9" t="str">
        <f>I20</f>
        <v>Your HTR2A gene has no variants. A normal gene is referred to as a "wild-type" gene.</v>
      </c>
      <c r="C138" s="3" t="str">
        <f>CONCATENATE("  &lt;Genotype hgvs=",CHAR(34),B110,B112,";",B112,CHAR(34)," name=",CHAR(34),B25,CHAR(34),"&gt; ")</f>
        <v xml:space="preserve">  &lt;Genotype hgvs="NC_000013.11:g.[46847701=];[46847701=]" name="C46847701T"&gt; </v>
      </c>
    </row>
    <row r="139" spans="1:3" x14ac:dyDescent="0.25">
      <c r="A139" s="8" t="s">
        <v>47</v>
      </c>
      <c r="B139" s="9" t="str">
        <f t="shared" ref="B139:B140" si="6">I21</f>
        <v>This variant is not associated with increased risk.</v>
      </c>
      <c r="C139" s="3" t="s">
        <v>26</v>
      </c>
    </row>
    <row r="140" spans="1:3" x14ac:dyDescent="0.25">
      <c r="A140" s="8" t="s">
        <v>41</v>
      </c>
      <c r="B140" s="9">
        <f t="shared" si="6"/>
        <v>62.6</v>
      </c>
      <c r="C140" s="3" t="s">
        <v>38</v>
      </c>
    </row>
    <row r="141" spans="1:3" x14ac:dyDescent="0.25">
      <c r="A141" s="15"/>
    </row>
    <row r="142" spans="1:3" x14ac:dyDescent="0.25">
      <c r="A142" s="8"/>
      <c r="C142" s="3" t="str">
        <f>CONCATENATE("    ",B138)</f>
        <v xml:space="preserve">    Your HTR2A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percentage=62.6 /&gt;</v>
      </c>
    </row>
    <row r="151" spans="1:3" x14ac:dyDescent="0.25">
      <c r="A151" s="15"/>
      <c r="C151" s="3" t="str">
        <f>"  &lt;/Genotype&gt;"</f>
        <v xml:space="preserve">  &lt;/Genotype&gt;</v>
      </c>
    </row>
    <row r="152" spans="1:3" x14ac:dyDescent="0.25">
      <c r="A152" s="15"/>
      <c r="C152" s="3" t="str">
        <f>C29</f>
        <v>&lt;# T46848951C #&gt;</v>
      </c>
    </row>
    <row r="153" spans="1:3" x14ac:dyDescent="0.25">
      <c r="A153" s="15" t="s">
        <v>37</v>
      </c>
      <c r="B153" s="21" t="str">
        <f>J11</f>
        <v>NC_000013.11:g.</v>
      </c>
      <c r="C153" s="3" t="str">
        <f>CONCATENATE("  &lt;Genotype hgvs=",CHAR(34),B153,B154,";",B155,CHAR(34)," name=",CHAR(34),B31,CHAR(34),"&gt; ")</f>
        <v xml:space="preserve">  &lt;Genotype hgvs="NC_000013.11:g.[46848951T&gt;C];[46848951=]" name="T46848951C"&gt; </v>
      </c>
    </row>
    <row r="154" spans="1:3" x14ac:dyDescent="0.25">
      <c r="A154" s="15" t="s">
        <v>35</v>
      </c>
      <c r="B154" s="21" t="str">
        <f t="shared" ref="B154:B158" si="7">J12</f>
        <v>[46848951T&gt;C]</v>
      </c>
    </row>
    <row r="155" spans="1:3" x14ac:dyDescent="0.25">
      <c r="A155" s="15" t="s">
        <v>31</v>
      </c>
      <c r="B155" s="21" t="str">
        <f t="shared" si="7"/>
        <v>[46848951=]</v>
      </c>
      <c r="C155" s="3" t="s">
        <v>38</v>
      </c>
    </row>
    <row r="156" spans="1:3" x14ac:dyDescent="0.25">
      <c r="A156" s="15" t="s">
        <v>39</v>
      </c>
      <c r="B156" s="21" t="str">
        <f t="shared" si="7"/>
        <v>People with this variant have one copy of the [T46848951C](https://www.ncbi.nlm.nih.gov/projects/SNP/snp_ref.cgi?rs=1923885) variant. This substitution of a single nucleotide is known as a missense mutation.</v>
      </c>
      <c r="C156" s="3" t="s">
        <v>26</v>
      </c>
    </row>
    <row r="157" spans="1:3" x14ac:dyDescent="0.25">
      <c r="A157" s="8" t="s">
        <v>40</v>
      </c>
      <c r="B157" s="21" t="str">
        <f t="shared" si="7"/>
        <v xml:space="preserve"> </v>
      </c>
      <c r="C157" s="3" t="str">
        <f>CONCATENATE("    ",B156)</f>
        <v xml:space="preserve">    People with this variant have one copy of the [T46848951C](https://www.ncbi.nlm.nih.gov/projects/SNP/snp_ref.cgi?rs=1923885) variant. This substitution of a single nucleotide is known as a missense mutation.</v>
      </c>
    </row>
    <row r="158" spans="1:3" x14ac:dyDescent="0.25">
      <c r="A158" s="8" t="s">
        <v>41</v>
      </c>
      <c r="B158" s="21">
        <f t="shared" si="7"/>
        <v>45.4</v>
      </c>
    </row>
    <row r="159" spans="1:3" x14ac:dyDescent="0.25">
      <c r="A159" s="15"/>
      <c r="C159" s="3" t="s">
        <v>42</v>
      </c>
    </row>
    <row r="160" spans="1:3" x14ac:dyDescent="0.25">
      <c r="A160" s="8"/>
    </row>
    <row r="161" spans="1:3" x14ac:dyDescent="0.25">
      <c r="A161" s="8"/>
      <c r="C161" s="3" t="str">
        <f>CONCATENATE("    ",B157)</f>
        <v xml:space="preserve">     </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percentage=45.4 /&gt;</v>
      </c>
    </row>
    <row r="166" spans="1:3" x14ac:dyDescent="0.25">
      <c r="A166" s="15"/>
      <c r="C166" s="3" t="str">
        <f>"  &lt;/Genotype&gt;"</f>
        <v xml:space="preserve">  &lt;/Genotype&gt;</v>
      </c>
    </row>
    <row r="167" spans="1:3" x14ac:dyDescent="0.25">
      <c r="A167" s="15" t="s">
        <v>44</v>
      </c>
      <c r="B167" s="9" t="str">
        <f>J17</f>
        <v>People with this variant have two copies of the [T46848951C](https://www.ncbi.nlm.nih.gov/projects/SNP/snp_ref.cgi?rs=1923885) variant. This substitution of a single nucleotide is known as a missense mutation.</v>
      </c>
      <c r="C167" s="3" t="str">
        <f>CONCATENATE("  &lt;Genotype hgvs=",CHAR(34),B153,B154,";",B154,CHAR(34)," name=",CHAR(34),B31,CHAR(34),"&gt; ")</f>
        <v xml:space="preserve">  &lt;Genotype hgvs="NC_000013.11:g.[46848951T&gt;C];[46848951T&gt;C]" name="T46848951C"&gt; </v>
      </c>
    </row>
    <row r="168" spans="1:3" x14ac:dyDescent="0.25">
      <c r="A168" s="8" t="s">
        <v>45</v>
      </c>
      <c r="B168" s="9" t="str">
        <f t="shared" ref="B168:B169" si="8">J18</f>
        <v xml:space="preserve"> </v>
      </c>
      <c r="C168" s="3" t="s">
        <v>26</v>
      </c>
    </row>
    <row r="169" spans="1:3" x14ac:dyDescent="0.25">
      <c r="A169" s="8" t="s">
        <v>41</v>
      </c>
      <c r="B169" s="9">
        <f t="shared" si="8"/>
        <v>23.5</v>
      </c>
      <c r="C169" s="3" t="s">
        <v>38</v>
      </c>
    </row>
    <row r="170" spans="1:3" x14ac:dyDescent="0.25">
      <c r="A170" s="8"/>
    </row>
    <row r="171" spans="1:3" x14ac:dyDescent="0.25">
      <c r="A171" s="15"/>
      <c r="C171" s="3" t="str">
        <f>CONCATENATE("    ",B167)</f>
        <v xml:space="preserve">    People with this variant have two copies of the [T46848951C](https://www.ncbi.nlm.nih.gov/projects/SNP/snp_ref.cgi?rs=1923885)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percentage=23.5 /&gt;</v>
      </c>
    </row>
    <row r="180" spans="1:3" x14ac:dyDescent="0.25">
      <c r="A180" s="15"/>
      <c r="C180" s="3" t="str">
        <f>"  &lt;/Genotype&gt;"</f>
        <v xml:space="preserve">  &lt;/Genotype&gt;</v>
      </c>
    </row>
    <row r="181" spans="1:3" x14ac:dyDescent="0.25">
      <c r="A181" s="15" t="s">
        <v>46</v>
      </c>
      <c r="B181" s="9" t="str">
        <f>J20</f>
        <v>Your HTR2A gene has no variants. A normal gene is referred to as a "wild-type" gene.</v>
      </c>
      <c r="C181" s="3" t="str">
        <f>CONCATENATE("  &lt;Genotype hgvs=",CHAR(34),B153,B155,";",B155,CHAR(34)," name=",CHAR(34),B31,CHAR(34),"&gt; ")</f>
        <v xml:space="preserve">  &lt;Genotype hgvs="NC_000013.11:g.[46848951=];[46848951=]" name="T46848951C"&gt; </v>
      </c>
    </row>
    <row r="182" spans="1:3" x14ac:dyDescent="0.25">
      <c r="A182" s="8" t="s">
        <v>47</v>
      </c>
      <c r="B182" s="9" t="str">
        <f t="shared" ref="B182:B183" si="9">J21</f>
        <v xml:space="preserve"> </v>
      </c>
      <c r="C182" s="3" t="s">
        <v>26</v>
      </c>
    </row>
    <row r="183" spans="1:3" x14ac:dyDescent="0.25">
      <c r="A183" s="8" t="s">
        <v>41</v>
      </c>
      <c r="B183" s="9">
        <f t="shared" si="9"/>
        <v>31.2</v>
      </c>
      <c r="C183" s="3" t="s">
        <v>38</v>
      </c>
    </row>
    <row r="184" spans="1:3" x14ac:dyDescent="0.25">
      <c r="A184" s="15"/>
    </row>
    <row r="185" spans="1:3" x14ac:dyDescent="0.25">
      <c r="A185" s="8"/>
      <c r="C185" s="3" t="str">
        <f>CONCATENATE("    ",B181)</f>
        <v xml:space="preserve">    Your HTR2A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percentage=31.2 /&gt;</v>
      </c>
    </row>
    <row r="194" spans="1:3" x14ac:dyDescent="0.25">
      <c r="A194" s="15"/>
      <c r="C194" s="3" t="str">
        <f>"  &lt;/Genotype&gt;"</f>
        <v xml:space="preserve">  &lt;/Genotype&gt;</v>
      </c>
    </row>
    <row r="195" spans="1:3" x14ac:dyDescent="0.25">
      <c r="A195" s="15"/>
      <c r="C195" s="3" t="str">
        <f>C35</f>
        <v>&lt;# Ile197Val #&gt;</v>
      </c>
    </row>
    <row r="196" spans="1:3" x14ac:dyDescent="0.25">
      <c r="A196" s="15" t="s">
        <v>37</v>
      </c>
      <c r="B196" s="21" t="str">
        <f>K11</f>
        <v>NC_000013.11:g.</v>
      </c>
      <c r="C196" s="3" t="str">
        <f>CONCATENATE("  &lt;Genotype hgvs=",CHAR(34),B196,B197,";",B198,CHAR(34)," name=",CHAR(34),B37,CHAR(34),"&gt; ")</f>
        <v xml:space="preserve">  &lt;Genotype hgvs="NC_000013.11:g.[6892414T&gt;C];[6892414=]" name="Ile197Val"&gt; </v>
      </c>
    </row>
    <row r="197" spans="1:3" x14ac:dyDescent="0.25">
      <c r="A197" s="15" t="s">
        <v>35</v>
      </c>
      <c r="B197" s="21" t="str">
        <f t="shared" ref="B197:B201" si="10">K12</f>
        <v>[6892414T&gt;C]</v>
      </c>
    </row>
    <row r="198" spans="1:3" x14ac:dyDescent="0.25">
      <c r="A198" s="15" t="s">
        <v>31</v>
      </c>
      <c r="B198" s="21" t="str">
        <f t="shared" si="10"/>
        <v>[6892414=]</v>
      </c>
      <c r="C198" s="3" t="s">
        <v>38</v>
      </c>
    </row>
    <row r="199" spans="1:3" x14ac:dyDescent="0.25">
      <c r="A199" s="15" t="s">
        <v>39</v>
      </c>
      <c r="B199" s="21" t="str">
        <f t="shared" si="10"/>
        <v>People with this variant have one copy of the [C46897343T](https://www.ncbi.nlm.nih.gov/projects/SNP/snp_ref.cgi?rs=6304) variant. This substitution of a single nucleotide is known as a missense mutation.</v>
      </c>
      <c r="C199" s="3" t="s">
        <v>26</v>
      </c>
    </row>
    <row r="200" spans="1:3" x14ac:dyDescent="0.25">
      <c r="A200" s="8" t="s">
        <v>40</v>
      </c>
      <c r="B200" s="21">
        <f t="shared" si="10"/>
        <v>0</v>
      </c>
      <c r="C200" s="3" t="str">
        <f>CONCATENATE("    ",B199)</f>
        <v xml:space="preserve">    People with this variant have one copy of the [C46897343T](https://www.ncbi.nlm.nih.gov/projects/SNP/snp_ref.cgi?rs=6304) variant. This substitution of a single nucleotide is known as a missense mutation.</v>
      </c>
    </row>
    <row r="201" spans="1:3" x14ac:dyDescent="0.25">
      <c r="A201" s="8" t="s">
        <v>41</v>
      </c>
      <c r="B201" s="21">
        <f t="shared" si="10"/>
        <v>1.3</v>
      </c>
    </row>
    <row r="202" spans="1:3" x14ac:dyDescent="0.25">
      <c r="A202" s="15"/>
      <c r="C202" s="3" t="s">
        <v>42</v>
      </c>
    </row>
    <row r="203" spans="1:3" x14ac:dyDescent="0.25">
      <c r="A203" s="8"/>
    </row>
    <row r="204" spans="1:3" x14ac:dyDescent="0.25">
      <c r="A204" s="8"/>
      <c r="C204" s="3" t="str">
        <f>CONCATENATE("    ",B200)</f>
        <v xml:space="preserve">    0</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percentage=1.3 /&gt;</v>
      </c>
    </row>
    <row r="209" spans="1:3" x14ac:dyDescent="0.25">
      <c r="A209" s="15"/>
      <c r="C209" s="3" t="str">
        <f>"  &lt;/Genotype&gt;"</f>
        <v xml:space="preserve">  &lt;/Genotype&gt;</v>
      </c>
    </row>
    <row r="210" spans="1:3" x14ac:dyDescent="0.25">
      <c r="A210" s="15" t="s">
        <v>44</v>
      </c>
      <c r="B210" s="9" t="str">
        <f>K17</f>
        <v>People with this variant have two copies of the [C46897343T](https://www.ncbi.nlm.nih.gov/projects/SNP/snp_ref.cgi?rs=6304) variant. This substitution of a single nucleotide is known as a missense mutation.</v>
      </c>
      <c r="C210" s="3" t="str">
        <f>CONCATENATE("  &lt;Genotype hgvs=",CHAR(34),B196,B197,";",B197,CHAR(34)," name=",CHAR(34),B37,CHAR(34),"&gt; ")</f>
        <v xml:space="preserve">  &lt;Genotype hgvs="NC_000013.11:g.[6892414T&gt;C];[6892414T&gt;C]" name="Ile197Val"&gt; </v>
      </c>
    </row>
    <row r="211" spans="1:3" x14ac:dyDescent="0.25">
      <c r="A211" s="8" t="s">
        <v>45</v>
      </c>
      <c r="B211" s="9">
        <f t="shared" ref="B211:B212" si="11">K18</f>
        <v>0</v>
      </c>
      <c r="C211" s="3" t="s">
        <v>26</v>
      </c>
    </row>
    <row r="212" spans="1:3" x14ac:dyDescent="0.25">
      <c r="A212" s="8" t="s">
        <v>41</v>
      </c>
      <c r="B212" s="9">
        <f t="shared" si="11"/>
        <v>1.8</v>
      </c>
      <c r="C212" s="3" t="s">
        <v>38</v>
      </c>
    </row>
    <row r="213" spans="1:3" x14ac:dyDescent="0.25">
      <c r="A213" s="8"/>
    </row>
    <row r="214" spans="1:3" x14ac:dyDescent="0.25">
      <c r="A214" s="15"/>
      <c r="C214" s="3" t="str">
        <f>CONCATENATE("    ",B210)</f>
        <v xml:space="preserve">    People with this variant have two copies of the [C46897343T](https://www.ncbi.nlm.nih.gov/projects/SNP/snp_ref.cgi?rs=6304) variant. This substitution of a single nucleotide is known as a missense mutation.</v>
      </c>
    </row>
    <row r="215" spans="1:3" x14ac:dyDescent="0.25">
      <c r="A215" s="8"/>
    </row>
    <row r="216" spans="1:3" x14ac:dyDescent="0.25">
      <c r="A216" s="8"/>
      <c r="C216" s="3" t="s">
        <v>42</v>
      </c>
    </row>
    <row r="217" spans="1:3" x14ac:dyDescent="0.25">
      <c r="A217" s="8"/>
    </row>
    <row r="218" spans="1:3" x14ac:dyDescent="0.25">
      <c r="A218" s="8"/>
      <c r="C218" s="3" t="str">
        <f>CONCATENATE("    ",B211)</f>
        <v xml:space="preserve">    0</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percentage=1.8 /&gt;</v>
      </c>
    </row>
    <row r="223" spans="1:3" x14ac:dyDescent="0.25">
      <c r="A223" s="15"/>
      <c r="C223" s="3" t="str">
        <f>"  &lt;/Genotype&gt;"</f>
        <v xml:space="preserve">  &lt;/Genotype&gt;</v>
      </c>
    </row>
    <row r="224" spans="1:3" x14ac:dyDescent="0.25">
      <c r="A224" s="15" t="s">
        <v>46</v>
      </c>
      <c r="B224" s="9" t="str">
        <f>K20</f>
        <v>Your HTR2A gene has no variants. A normal gene is referred to as a "wild-type" gene.</v>
      </c>
      <c r="C224" s="3" t="str">
        <f>CONCATENATE("  &lt;Genotype hgvs=",CHAR(34),B196,B198,";",B198,CHAR(34)," name=",CHAR(34),B37,CHAR(34),"&gt; ")</f>
        <v xml:space="preserve">  &lt;Genotype hgvs="NC_000013.11:g.[6892414=];[6892414=]" name="Ile197Val"&gt; </v>
      </c>
    </row>
    <row r="225" spans="1:3" x14ac:dyDescent="0.25">
      <c r="A225" s="8" t="s">
        <v>47</v>
      </c>
      <c r="B225" s="9">
        <f t="shared" ref="B225:B226" si="12">K21</f>
        <v>0</v>
      </c>
      <c r="C225" s="3" t="s">
        <v>26</v>
      </c>
    </row>
    <row r="226" spans="1:3" x14ac:dyDescent="0.25">
      <c r="A226" s="8" t="s">
        <v>41</v>
      </c>
      <c r="B226" s="9">
        <f t="shared" si="12"/>
        <v>96.9</v>
      </c>
      <c r="C226" s="3" t="s">
        <v>38</v>
      </c>
    </row>
    <row r="227" spans="1:3" x14ac:dyDescent="0.25">
      <c r="A227" s="15"/>
    </row>
    <row r="228" spans="1:3" x14ac:dyDescent="0.25">
      <c r="A228" s="8"/>
      <c r="C228" s="3" t="str">
        <f>CONCATENATE("    ",B224)</f>
        <v xml:space="preserve">    Your HTR2A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0</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percentage=96.9 /&gt;</v>
      </c>
    </row>
    <row r="237" spans="1:3" x14ac:dyDescent="0.25">
      <c r="A237" s="15"/>
      <c r="C237" s="3" t="str">
        <f>"  &lt;/Genotype&gt;"</f>
        <v xml:space="preserve">  &lt;/Genotype&gt;</v>
      </c>
    </row>
    <row r="238" spans="1:3" x14ac:dyDescent="0.25">
      <c r="A238" s="15"/>
      <c r="C238" s="3" t="str">
        <f>C41</f>
        <v>&lt;# C46897343T #&gt;</v>
      </c>
    </row>
    <row r="239" spans="1:3" x14ac:dyDescent="0.25">
      <c r="A239" s="15" t="s">
        <v>37</v>
      </c>
      <c r="B239" s="21" t="str">
        <f>L11</f>
        <v>NC_000013.11:g.</v>
      </c>
      <c r="C239" s="3" t="str">
        <f>CONCATENATE("  &lt;Genotype hgvs=",CHAR(34),B239,B240,";",B241,CHAR(34)," name=",CHAR(34),B43,CHAR(34),"&gt; ")</f>
        <v xml:space="preserve">  &lt;Genotype hgvs="NC_000013.11:g.[46897343C&gt;T];[46897343=]" name="C46897343T"&gt; </v>
      </c>
    </row>
    <row r="240" spans="1:3" x14ac:dyDescent="0.25">
      <c r="A240" s="15" t="s">
        <v>35</v>
      </c>
      <c r="B240" s="21" t="str">
        <f t="shared" ref="B240:B244" si="13">L12</f>
        <v>[46897343C&gt;T]</v>
      </c>
    </row>
    <row r="241" spans="1:3" x14ac:dyDescent="0.25">
      <c r="A241" s="15" t="s">
        <v>31</v>
      </c>
      <c r="B241" s="21" t="str">
        <f t="shared" si="13"/>
        <v>[46897343=]</v>
      </c>
      <c r="C241" s="3" t="s">
        <v>38</v>
      </c>
    </row>
    <row r="242" spans="1:3" x14ac:dyDescent="0.25">
      <c r="A242" s="15" t="s">
        <v>39</v>
      </c>
      <c r="B242" s="21" t="str">
        <f t="shared" si="13"/>
        <v>People with this variant have one copy of the [C46897343T](https://www.ncbi.nlm.nih.gov/projects/SNP/snp_ref.cgi?rs=6311) variant. This substitution of a single nucleotide is known as a missense mutation.</v>
      </c>
      <c r="C242" s="3" t="s">
        <v>26</v>
      </c>
    </row>
    <row r="243" spans="1:3" x14ac:dyDescent="0.25">
      <c r="A243" s="8" t="s">
        <v>40</v>
      </c>
      <c r="B243" s="21" t="str">
        <f t="shared" si="13"/>
        <v>You are in the Moderate Loss of Function category. See below for more information.</v>
      </c>
      <c r="C243" s="3" t="str">
        <f>CONCATENATE("    ",B242)</f>
        <v xml:space="preserve">    People with this variant have one copy of the [C46897343T](https://www.ncbi.nlm.nih.gov/projects/SNP/snp_ref.cgi?rs=6311) variant. This substitution of a single nucleotide is known as a missense mutation.</v>
      </c>
    </row>
    <row r="244" spans="1:3" x14ac:dyDescent="0.25">
      <c r="A244" s="8" t="s">
        <v>41</v>
      </c>
      <c r="B244" s="21">
        <f t="shared" si="13"/>
        <v>49.4</v>
      </c>
    </row>
    <row r="245" spans="1:3" x14ac:dyDescent="0.25">
      <c r="A245" s="15"/>
      <c r="C245" s="3" t="s">
        <v>42</v>
      </c>
    </row>
    <row r="246" spans="1:3" x14ac:dyDescent="0.25">
      <c r="A246" s="8"/>
    </row>
    <row r="247" spans="1:3" x14ac:dyDescent="0.25">
      <c r="A247" s="8"/>
      <c r="C247" s="3" t="str">
        <f>CONCATENATE("    ",B243)</f>
        <v xml:space="preserve">    You are in the Moderate Loss of Function category. See below for more information.</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percentage=49.4 /&gt;</v>
      </c>
    </row>
    <row r="252" spans="1:3" x14ac:dyDescent="0.25">
      <c r="A252" s="15"/>
      <c r="C252" s="3" t="str">
        <f>"  &lt;/Genotype&gt;"</f>
        <v xml:space="preserve">  &lt;/Genotype&gt;</v>
      </c>
    </row>
    <row r="253" spans="1:3" x14ac:dyDescent="0.25">
      <c r="A253" s="15" t="s">
        <v>44</v>
      </c>
      <c r="B253" s="9" t="str">
        <f>L17</f>
        <v>People with this variant have two copies of the [C46897343T](https://www.ncbi.nlm.nih.gov/projects/SNP/snp_ref.cgi?rs=6311) variant. This substitution of a single nucleotide is known as a missense mutation.</v>
      </c>
      <c r="C253" s="3" t="str">
        <f>CONCATENATE("  &lt;Genotype hgvs=",CHAR(34),B239,B240,";",B240,CHAR(34)," name=",CHAR(34),B43,CHAR(34),"&gt; ")</f>
        <v xml:space="preserve">  &lt;Genotype hgvs="NC_000013.11:g.[46897343C&gt;T];[46897343C&gt;T]" name="C46897343T"&gt; </v>
      </c>
    </row>
    <row r="254" spans="1:3" x14ac:dyDescent="0.25">
      <c r="A254" s="8" t="s">
        <v>45</v>
      </c>
      <c r="B254" s="9" t="str">
        <f t="shared" ref="B254:B255" si="14">L18</f>
        <v>You are in the Moderate Loss of Function category. See below for more information.</v>
      </c>
      <c r="C254" s="3" t="s">
        <v>26</v>
      </c>
    </row>
    <row r="255" spans="1:3" x14ac:dyDescent="0.25">
      <c r="A255" s="8" t="s">
        <v>41</v>
      </c>
      <c r="B255" s="9">
        <f t="shared" si="14"/>
        <v>32</v>
      </c>
      <c r="C255" s="3" t="s">
        <v>38</v>
      </c>
    </row>
    <row r="256" spans="1:3" x14ac:dyDescent="0.25">
      <c r="A256" s="8"/>
    </row>
    <row r="257" spans="1:3" x14ac:dyDescent="0.25">
      <c r="A257" s="15"/>
      <c r="C257" s="3" t="str">
        <f>CONCATENATE("    ",B253)</f>
        <v xml:space="preserve">    People with this variant have two copies of the [C46897343T](https://www.ncbi.nlm.nih.gov/projects/SNP/snp_ref.cgi?rs=6311)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You are in the Moderate Loss of Function category. See below for more information.</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percentage=32 /&gt;</v>
      </c>
    </row>
    <row r="266" spans="1:3" x14ac:dyDescent="0.25">
      <c r="A266" s="15"/>
      <c r="C266" s="3" t="str">
        <f>"  &lt;/Genotype&gt;"</f>
        <v xml:space="preserve">  &lt;/Genotype&gt;</v>
      </c>
    </row>
    <row r="267" spans="1:3" x14ac:dyDescent="0.25">
      <c r="A267" s="15" t="s">
        <v>46</v>
      </c>
      <c r="B267" s="9" t="str">
        <f>L20</f>
        <v>Your HTR2A gene has no variants. A normal gene is referred to as a "wild-type" gene.</v>
      </c>
      <c r="C267" s="3" t="str">
        <f>CONCATENATE("  &lt;Genotype hgvs=",CHAR(34),B239,B241,";",B241,CHAR(34)," name=",CHAR(34),B43,CHAR(34),"&gt; ")</f>
        <v xml:space="preserve">  &lt;Genotype hgvs="NC_000013.11:g.[46897343=];[46897343=]" name="C46897343T"&gt; </v>
      </c>
    </row>
    <row r="268" spans="1:3" x14ac:dyDescent="0.25">
      <c r="A268" s="8" t="s">
        <v>47</v>
      </c>
      <c r="B268" s="9" t="str">
        <f t="shared" ref="B268:B269" si="15">L21</f>
        <v>This variant is not associated with increased risk.</v>
      </c>
      <c r="C268" s="3" t="s">
        <v>26</v>
      </c>
    </row>
    <row r="269" spans="1:3" x14ac:dyDescent="0.25">
      <c r="A269" s="8" t="s">
        <v>41</v>
      </c>
      <c r="B269" s="9">
        <f t="shared" si="15"/>
        <v>18.600000000000001</v>
      </c>
      <c r="C269" s="3" t="s">
        <v>38</v>
      </c>
    </row>
    <row r="270" spans="1:3" x14ac:dyDescent="0.25">
      <c r="A270" s="15"/>
    </row>
    <row r="271" spans="1:3" x14ac:dyDescent="0.25">
      <c r="A271" s="8"/>
      <c r="C271" s="3" t="str">
        <f>CONCATENATE("    ",B267)</f>
        <v xml:space="preserve">    Your HTR2A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This variant is not associated with increased risk.</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percentage=18.6 /&gt;</v>
      </c>
    </row>
    <row r="280" spans="1:3" x14ac:dyDescent="0.25">
      <c r="A280" s="15"/>
      <c r="C280" s="3" t="str">
        <f>"  &lt;/Genotype&gt;"</f>
        <v xml:space="preserve">  &lt;/Genotype&gt;</v>
      </c>
    </row>
    <row r="281" spans="1:3" x14ac:dyDescent="0.25">
      <c r="A281" s="15"/>
      <c r="C281" s="3" t="str">
        <f>C47</f>
        <v>&lt;# His452Tyr #&gt;</v>
      </c>
    </row>
    <row r="282" spans="1:3" x14ac:dyDescent="0.25">
      <c r="A282" s="15" t="s">
        <v>37</v>
      </c>
      <c r="B282" s="21" t="str">
        <f>M11</f>
        <v>NC_000013.11:g.</v>
      </c>
      <c r="C282" s="3" t="str">
        <f>CONCATENATE("  &lt;Genotype hgvs=",CHAR(34),B282,B283,";",B284,CHAR(34)," name=",CHAR(34),B49,CHAR(34),"&gt; ")</f>
        <v xml:space="preserve">  &lt;Genotype hgvs="NC_000013.11:g.[46834899G&gt;A];[46834899=]" name="His452Tyr"&gt; </v>
      </c>
    </row>
    <row r="283" spans="1:3" x14ac:dyDescent="0.25">
      <c r="A283" s="15" t="s">
        <v>35</v>
      </c>
      <c r="B283" s="21" t="str">
        <f t="shared" ref="B283:B287" si="16">M12</f>
        <v>[46834899G&gt;A]</v>
      </c>
    </row>
    <row r="284" spans="1:3" x14ac:dyDescent="0.25">
      <c r="A284" s="15" t="s">
        <v>31</v>
      </c>
      <c r="B284" s="21" t="str">
        <f t="shared" si="16"/>
        <v>[46834899=]</v>
      </c>
      <c r="C284" s="3" t="s">
        <v>38</v>
      </c>
    </row>
    <row r="285" spans="1:3" x14ac:dyDescent="0.25">
      <c r="A285" s="15" t="s">
        <v>39</v>
      </c>
      <c r="B285" s="21" t="str">
        <f t="shared" si="16"/>
        <v>People with this variant have one copy of the [His452Tyr](https://www.ncbi.nlm.nih.gov/projects/SNP/snp_ref.cgi?rs=6314) variant. This substitution of a single nucleotide is known as a missense mutation.</v>
      </c>
      <c r="C285" s="3" t="s">
        <v>26</v>
      </c>
    </row>
    <row r="286" spans="1:3" x14ac:dyDescent="0.25">
      <c r="A286" s="8" t="s">
        <v>40</v>
      </c>
      <c r="B286" s="21" t="str">
        <f t="shared" si="16"/>
        <v xml:space="preserve"> </v>
      </c>
      <c r="C286" s="3" t="str">
        <f>CONCATENATE("    ",B285)</f>
        <v xml:space="preserve">    People with this variant have one copy of the [His452Tyr](https://www.ncbi.nlm.nih.gov/projects/SNP/snp_ref.cgi?rs=6314) variant. This substitution of a single nucleotide is known as a missense mutation.</v>
      </c>
    </row>
    <row r="287" spans="1:3" x14ac:dyDescent="0.25">
      <c r="A287" s="8" t="s">
        <v>41</v>
      </c>
      <c r="B287" s="21">
        <f t="shared" si="16"/>
        <v>14.5</v>
      </c>
    </row>
    <row r="288" spans="1:3" x14ac:dyDescent="0.25">
      <c r="A288" s="15"/>
      <c r="C288" s="3" t="s">
        <v>42</v>
      </c>
    </row>
    <row r="289" spans="1:3" x14ac:dyDescent="0.25">
      <c r="A289" s="8"/>
    </row>
    <row r="290" spans="1:3" x14ac:dyDescent="0.25">
      <c r="A290" s="8"/>
      <c r="C290" s="3" t="str">
        <f>CONCATENATE("    ",B286)</f>
        <v xml:space="preserve">     </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percentage=14.5 /&gt;</v>
      </c>
    </row>
    <row r="295" spans="1:3" x14ac:dyDescent="0.25">
      <c r="A295" s="15"/>
      <c r="C295" s="3" t="str">
        <f>"  &lt;/Genotype&gt;"</f>
        <v xml:space="preserve">  &lt;/Genotype&gt;</v>
      </c>
    </row>
    <row r="296" spans="1:3" x14ac:dyDescent="0.25">
      <c r="A296" s="15" t="s">
        <v>44</v>
      </c>
      <c r="B296" s="9" t="str">
        <f>M17</f>
        <v>People with this variant have two copies of the [His452Tyr](https://www.ncbi.nlm.nih.gov/projects/SNP/snp_ref.cgi?rs=6314) variant. This substitution of a single nucleotide is known as a missense mutation.</v>
      </c>
      <c r="C296" s="3" t="str">
        <f>CONCATENATE("  &lt;Genotype hgvs=",CHAR(34),B282,B283,";",B283,CHAR(34)," name=",CHAR(34),B49,CHAR(34),"&gt; ")</f>
        <v xml:space="preserve">  &lt;Genotype hgvs="NC_000013.11:g.[46834899G&gt;A];[46834899G&gt;A]" name="His452Tyr"&gt; </v>
      </c>
    </row>
    <row r="297" spans="1:3" x14ac:dyDescent="0.25">
      <c r="A297" s="8" t="s">
        <v>45</v>
      </c>
      <c r="B297" s="9" t="str">
        <f t="shared" ref="B297:B298" si="17">M18</f>
        <v xml:space="preserve"> </v>
      </c>
      <c r="C297" s="3" t="s">
        <v>26</v>
      </c>
    </row>
    <row r="298" spans="1:3" x14ac:dyDescent="0.25">
      <c r="A298" s="8" t="s">
        <v>41</v>
      </c>
      <c r="B298" s="9">
        <f t="shared" si="17"/>
        <v>3.8</v>
      </c>
      <c r="C298" s="3" t="s">
        <v>38</v>
      </c>
    </row>
    <row r="299" spans="1:3" x14ac:dyDescent="0.25">
      <c r="A299" s="8"/>
    </row>
    <row r="300" spans="1:3" x14ac:dyDescent="0.25">
      <c r="A300" s="15"/>
      <c r="C300" s="3" t="str">
        <f>CONCATENATE("    ",B296)</f>
        <v xml:space="preserve">    People with this variant have two copies of the [His452Tyr](https://www.ncbi.nlm.nih.gov/projects/SNP/snp_ref.cgi?rs=6314)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percentage=3.8 /&gt;</v>
      </c>
    </row>
    <row r="309" spans="1:3" x14ac:dyDescent="0.25">
      <c r="A309" s="15"/>
      <c r="C309" s="3" t="str">
        <f>"  &lt;/Genotype&gt;"</f>
        <v xml:space="preserve">  &lt;/Genotype&gt;</v>
      </c>
    </row>
    <row r="310" spans="1:3" x14ac:dyDescent="0.25">
      <c r="A310" s="15" t="s">
        <v>46</v>
      </c>
      <c r="B310" s="9" t="str">
        <f>M20</f>
        <v>Your HTR2A gene has no variants. A normal gene is referred to as a "wild-type" gene.</v>
      </c>
      <c r="C310" s="3" t="str">
        <f>CONCATENATE("  &lt;Genotype hgvs=",CHAR(34),B282,B284,";",B284,CHAR(34)," name=",CHAR(34),B49,CHAR(34),"&gt; ")</f>
        <v xml:space="preserve">  &lt;Genotype hgvs="NC_000013.11:g.[46834899=];[46834899=]" name="His452Tyr"&gt; </v>
      </c>
    </row>
    <row r="311" spans="1:3" x14ac:dyDescent="0.25">
      <c r="A311" s="8" t="s">
        <v>47</v>
      </c>
      <c r="B311" s="9" t="str">
        <f t="shared" ref="B311:B312" si="18">M21</f>
        <v xml:space="preserve"> </v>
      </c>
      <c r="C311" s="3" t="s">
        <v>26</v>
      </c>
    </row>
    <row r="312" spans="1:3" x14ac:dyDescent="0.25">
      <c r="A312" s="8" t="s">
        <v>41</v>
      </c>
      <c r="B312" s="9">
        <f t="shared" si="18"/>
        <v>81.7</v>
      </c>
      <c r="C312" s="3" t="s">
        <v>38</v>
      </c>
    </row>
    <row r="313" spans="1:3" x14ac:dyDescent="0.25">
      <c r="A313" s="15"/>
    </row>
    <row r="314" spans="1:3" x14ac:dyDescent="0.25">
      <c r="A314" s="8"/>
      <c r="C314" s="3" t="str">
        <f>CONCATENATE("    ",B310)</f>
        <v xml:space="preserve">    Your HTR2A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percentage=81.7 /&gt;</v>
      </c>
    </row>
    <row r="323" spans="1:3" x14ac:dyDescent="0.25">
      <c r="A323" s="15"/>
      <c r="C323" s="3" t="str">
        <f>"  &lt;/Genotype&gt;"</f>
        <v xml:space="preserve">  &lt;/Genotype&gt;</v>
      </c>
    </row>
    <row r="324" spans="1:3" x14ac:dyDescent="0.25">
      <c r="A324" s="15"/>
      <c r="C324" s="3" t="str">
        <f>C53</f>
        <v>&lt;# T614-2211C #&gt;</v>
      </c>
    </row>
    <row r="325" spans="1:3" x14ac:dyDescent="0.25">
      <c r="A325" s="15" t="s">
        <v>37</v>
      </c>
      <c r="B325" s="21" t="str">
        <f>N11</f>
        <v>NC_000013.11:g.</v>
      </c>
      <c r="C325" s="3" t="str">
        <f>CONCATENATE("  &lt;Genotype hgvs=",CHAR(34),B325,B326,";",B327,CHAR(34)," name=",CHAR(34),B55,CHAR(34),"&gt; ")</f>
        <v xml:space="preserve">  &lt;Genotype hgvs="NC_000013.11:g.[46837850A&gt;G];[46837850=]" name="T614-2211C"&gt; </v>
      </c>
    </row>
    <row r="326" spans="1:3" x14ac:dyDescent="0.25">
      <c r="A326" s="15" t="s">
        <v>35</v>
      </c>
      <c r="B326" s="21" t="str">
        <f t="shared" ref="B326:B330" si="19">N12</f>
        <v>[46837850A&gt;G]</v>
      </c>
    </row>
    <row r="327" spans="1:3" x14ac:dyDescent="0.25">
      <c r="A327" s="15" t="s">
        <v>31</v>
      </c>
      <c r="B327" s="21" t="str">
        <f t="shared" si="19"/>
        <v>[46837850=]</v>
      </c>
      <c r="C327" s="3" t="s">
        <v>38</v>
      </c>
    </row>
    <row r="328" spans="1:3" x14ac:dyDescent="0.25">
      <c r="A328" s="15" t="s">
        <v>39</v>
      </c>
      <c r="B328" s="21" t="str">
        <f t="shared" si="19"/>
        <v>People with this variant have one copy of the [T614-2211C](https://www.ncbi.nlm.nih.gov/projects/SNP/snp_ref.cgi?rs=6314) variant. This substitution of a single nucleotide is known as a missense mutation.</v>
      </c>
      <c r="C328" s="3" t="s">
        <v>26</v>
      </c>
    </row>
    <row r="329" spans="1:3" x14ac:dyDescent="0.25">
      <c r="A329" s="8" t="s">
        <v>40</v>
      </c>
      <c r="B329" s="21">
        <f t="shared" si="19"/>
        <v>0</v>
      </c>
      <c r="C329" s="3" t="str">
        <f>CONCATENATE("    ",B328)</f>
        <v xml:space="preserve">    People with this variant have one copy of the [T614-2211C](https://www.ncbi.nlm.nih.gov/projects/SNP/snp_ref.cgi?rs=6314) variant. This substitution of a single nucleotide is known as a missense mutation.</v>
      </c>
    </row>
    <row r="330" spans="1:3" x14ac:dyDescent="0.25">
      <c r="A330" s="8" t="s">
        <v>41</v>
      </c>
      <c r="B330" s="21">
        <f t="shared" si="19"/>
        <v>39.700000000000003</v>
      </c>
    </row>
    <row r="331" spans="1:3" x14ac:dyDescent="0.25">
      <c r="A331" s="15"/>
      <c r="C331" s="3" t="s">
        <v>42</v>
      </c>
    </row>
    <row r="332" spans="1:3" x14ac:dyDescent="0.25">
      <c r="A332" s="8"/>
    </row>
    <row r="333" spans="1:3" x14ac:dyDescent="0.25">
      <c r="A333" s="8"/>
      <c r="C333" s="3" t="str">
        <f>CONCATENATE("    ",B329)</f>
        <v xml:space="preserve">    0</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percentage=39.7 /&gt;</v>
      </c>
    </row>
    <row r="338" spans="1:3" x14ac:dyDescent="0.25">
      <c r="A338" s="15"/>
      <c r="C338" s="3" t="str">
        <f>"  &lt;/Genotype&gt;"</f>
        <v xml:space="preserve">  &lt;/Genotype&gt;</v>
      </c>
    </row>
    <row r="339" spans="1:3" x14ac:dyDescent="0.25">
      <c r="A339" s="15" t="s">
        <v>44</v>
      </c>
      <c r="B339" s="9" t="str">
        <f>N17</f>
        <v>People with this variant have two copies of the [T614-2211C](https://www.ncbi.nlm.nih.gov/projects/SNP/snp_ref.cgi?rs=6314) variant. This substitution of a single nucleotide is known as a missense mutation.</v>
      </c>
      <c r="C339" s="3" t="str">
        <f>CONCATENATE("  &lt;Genotype hgvs=",CHAR(34),B325,B326,";",B326,CHAR(34)," name=",CHAR(34),B55,CHAR(34),"&gt; ")</f>
        <v xml:space="preserve">  &lt;Genotype hgvs="NC_000013.11:g.[46837850A&gt;G];[46837850A&gt;G]" name="T614-2211C"&gt; </v>
      </c>
    </row>
    <row r="340" spans="1:3" x14ac:dyDescent="0.25">
      <c r="A340" s="8" t="s">
        <v>45</v>
      </c>
      <c r="B340" s="9">
        <f t="shared" ref="B340:B341" si="20">N18</f>
        <v>0</v>
      </c>
      <c r="C340" s="3" t="s">
        <v>26</v>
      </c>
    </row>
    <row r="341" spans="1:3" x14ac:dyDescent="0.25">
      <c r="A341" s="8" t="s">
        <v>41</v>
      </c>
      <c r="B341" s="9">
        <f t="shared" si="20"/>
        <v>17.399999999999999</v>
      </c>
      <c r="C341" s="3" t="s">
        <v>38</v>
      </c>
    </row>
    <row r="342" spans="1:3" x14ac:dyDescent="0.25">
      <c r="A342" s="8"/>
    </row>
    <row r="343" spans="1:3" x14ac:dyDescent="0.25">
      <c r="A343" s="15"/>
      <c r="C343" s="3" t="str">
        <f>CONCATENATE("    ",B339)</f>
        <v xml:space="preserve">    People with this variant have two copies of the [T614-2211C](https://www.ncbi.nlm.nih.gov/projects/SNP/snp_ref.cgi?rs=6314)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0</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percentage=17.4 /&gt;</v>
      </c>
    </row>
    <row r="352" spans="1:3" x14ac:dyDescent="0.25">
      <c r="A352" s="15"/>
      <c r="C352" s="3" t="str">
        <f>"  &lt;/Genotype&gt;"</f>
        <v xml:space="preserve">  &lt;/Genotype&gt;</v>
      </c>
    </row>
    <row r="353" spans="1:3" x14ac:dyDescent="0.25">
      <c r="A353" s="15" t="s">
        <v>46</v>
      </c>
      <c r="B353" s="9" t="str">
        <f>N20</f>
        <v>Your HTR2A gene has no variants. A normal gene is referred to as a "wild-type" gene.</v>
      </c>
      <c r="C353" s="3" t="str">
        <f>CONCATENATE("  &lt;Genotype hgvs=",CHAR(34),B325,B327,";",B327,CHAR(34)," name=",CHAR(34),B55,CHAR(34),"&gt; ")</f>
        <v xml:space="preserve">  &lt;Genotype hgvs="NC_000013.11:g.[46837850=];[46837850=]" name="T614-2211C"&gt; </v>
      </c>
    </row>
    <row r="354" spans="1:3" x14ac:dyDescent="0.25">
      <c r="A354" s="8" t="s">
        <v>47</v>
      </c>
      <c r="B354" s="9">
        <f t="shared" ref="B354:B355" si="21">N21</f>
        <v>0</v>
      </c>
      <c r="C354" s="3" t="s">
        <v>26</v>
      </c>
    </row>
    <row r="355" spans="1:3" x14ac:dyDescent="0.25">
      <c r="A355" s="8" t="s">
        <v>41</v>
      </c>
      <c r="B355" s="9">
        <f t="shared" si="21"/>
        <v>42.9</v>
      </c>
      <c r="C355" s="3" t="s">
        <v>38</v>
      </c>
    </row>
    <row r="356" spans="1:3" x14ac:dyDescent="0.25">
      <c r="A356" s="15"/>
    </row>
    <row r="357" spans="1:3" x14ac:dyDescent="0.25">
      <c r="A357" s="8"/>
      <c r="C357" s="3" t="str">
        <f>CONCATENATE("    ",B353)</f>
        <v xml:space="preserve">    Your HTR2A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0</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percentage=42.9 /&gt;</v>
      </c>
    </row>
    <row r="366" spans="1:3" x14ac:dyDescent="0.25">
      <c r="A366" s="15"/>
      <c r="C366" s="3" t="str">
        <f>"  &lt;/Genotype&gt;"</f>
        <v xml:space="preserve">  &lt;/Genotype&gt;</v>
      </c>
    </row>
    <row r="367" spans="1:3" x14ac:dyDescent="0.25">
      <c r="A367" s="27"/>
      <c r="B367" s="17"/>
      <c r="C367" s="3" t="str">
        <f>C59</f>
        <v>&lt;# C46866425T #&gt;</v>
      </c>
    </row>
    <row r="368" spans="1:3" x14ac:dyDescent="0.25">
      <c r="A368" s="15" t="s">
        <v>37</v>
      </c>
      <c r="B368" s="21" t="str">
        <f t="shared" ref="B368:B373" si="22">O11</f>
        <v>NC_000013.11:g.</v>
      </c>
      <c r="C368" s="3" t="str">
        <f>CONCATENATE("  &lt;Genotype hgvs=",CHAR(34),B368,B369,";",B370,CHAR(34)," name=",CHAR(34),B61,CHAR(34),"&gt; ")</f>
        <v xml:space="preserve">  &lt;Genotype hgvs="NC_000013.11:g.[46866425C&gt;T];[46866425=]" name="C46866425T"&gt; </v>
      </c>
    </row>
    <row r="369" spans="1:3" x14ac:dyDescent="0.25">
      <c r="A369" s="15" t="s">
        <v>35</v>
      </c>
      <c r="B369" s="21" t="str">
        <f t="shared" si="22"/>
        <v>[46866425C&gt;T]</v>
      </c>
    </row>
    <row r="370" spans="1:3" x14ac:dyDescent="0.25">
      <c r="A370" s="15" t="s">
        <v>31</v>
      </c>
      <c r="B370" s="21" t="str">
        <f t="shared" si="22"/>
        <v>[46866425=]</v>
      </c>
      <c r="C370" s="3" t="s">
        <v>38</v>
      </c>
    </row>
    <row r="371" spans="1:3" x14ac:dyDescent="0.25">
      <c r="A371" s="15" t="s">
        <v>39</v>
      </c>
      <c r="B371" s="21" t="str">
        <f t="shared" si="22"/>
        <v>People with this variant have one copy of the [C46866425T](https://www.ncbi.nlm.nih.gov/projects/SNP/snp_ref.cgi?rs=2770296)</v>
      </c>
      <c r="C371" s="3" t="s">
        <v>26</v>
      </c>
    </row>
    <row r="372" spans="1:3" x14ac:dyDescent="0.25">
      <c r="A372" s="8" t="s">
        <v>40</v>
      </c>
      <c r="B372" s="21" t="str">
        <f t="shared" si="22"/>
        <v>You are in the Moderate Loss of Function category. See below for more information.</v>
      </c>
      <c r="C372" s="3" t="str">
        <f>CONCATENATE("    ",B371)</f>
        <v xml:space="preserve">    People with this variant have one copy of the [C46866425T](https://www.ncbi.nlm.nih.gov/projects/SNP/snp_ref.cgi?rs=2770296)</v>
      </c>
    </row>
    <row r="373" spans="1:3" x14ac:dyDescent="0.25">
      <c r="A373" s="8" t="s">
        <v>41</v>
      </c>
      <c r="B373" s="21">
        <f t="shared" si="22"/>
        <v>36.200000000000003</v>
      </c>
    </row>
    <row r="374" spans="1:3" x14ac:dyDescent="0.25">
      <c r="A374" s="15"/>
      <c r="B374" s="21"/>
      <c r="C374" s="3" t="s">
        <v>42</v>
      </c>
    </row>
    <row r="375" spans="1:3" x14ac:dyDescent="0.25">
      <c r="A375" s="8"/>
      <c r="B375" s="21"/>
    </row>
    <row r="376" spans="1:3" x14ac:dyDescent="0.25">
      <c r="A376" s="8"/>
      <c r="B376" s="21"/>
      <c r="C376" s="3" t="str">
        <f>CONCATENATE("    ",B372)</f>
        <v xml:space="preserve">    You are in the Moderate Loss of Function category. See below for more information.</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percentage=36.2 /&gt;</v>
      </c>
    </row>
    <row r="381" spans="1:3" x14ac:dyDescent="0.25">
      <c r="A381" s="15"/>
      <c r="C381" s="3" t="str">
        <f>"  &lt;/Genotype&gt;"</f>
        <v xml:space="preserve">  &lt;/Genotype&gt;</v>
      </c>
    </row>
    <row r="382" spans="1:3" x14ac:dyDescent="0.25">
      <c r="A382" s="15" t="s">
        <v>44</v>
      </c>
      <c r="B382" s="9" t="str">
        <f>O17</f>
        <v>People with this variant have two copies of the [C46866425T](https://www.ncbi.nlm.nih.gov/projects/SNP/snp_ref.cgi?rs=2770296) variant. This substitution of a single nucleotide is known as a missense mutation.</v>
      </c>
      <c r="C382" s="3" t="str">
        <f>CONCATENATE("  &lt;Genotype hgvs=",CHAR(34),B368,B369,";",B369,CHAR(34)," name=",CHAR(34),B61,CHAR(34),"&gt; ")</f>
        <v xml:space="preserve">  &lt;Genotype hgvs="NC_000013.11:g.[46866425C&gt;T];[46866425C&gt;T]" name="C46866425T"&gt;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14.7</v>
      </c>
      <c r="C384" s="3" t="s">
        <v>38</v>
      </c>
    </row>
    <row r="385" spans="1:3" x14ac:dyDescent="0.25">
      <c r="A385" s="8"/>
    </row>
    <row r="386" spans="1:3" x14ac:dyDescent="0.25">
      <c r="A386" s="15"/>
      <c r="C386" s="3" t="str">
        <f>CONCATENATE("    ",B382)</f>
        <v xml:space="preserve">    People with this variant have two copies of the [C46866425T](https://www.ncbi.nlm.nih.gov/projects/SNP/snp_ref.cgi?rs=2770296)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percentage=14.7 /&gt;</v>
      </c>
    </row>
    <row r="395" spans="1:3" x14ac:dyDescent="0.25">
      <c r="A395" s="15"/>
      <c r="C395" s="3" t="str">
        <f>"  &lt;/Genotype&gt;"</f>
        <v xml:space="preserve">  &lt;/Genotype&gt;</v>
      </c>
    </row>
    <row r="396" spans="1:3" x14ac:dyDescent="0.25">
      <c r="A396" s="15" t="s">
        <v>46</v>
      </c>
      <c r="B396" s="9" t="str">
        <f>O20</f>
        <v>Your HTR2A gene has no variants. A normal gene is referred to as a "wild-type" gene.</v>
      </c>
      <c r="C396" s="3" t="str">
        <f>CONCATENATE("  &lt;Genotype hgvs=",CHAR(34),B368,B370,";",B370,CHAR(34)," name=",CHAR(34),B61,CHAR(34),"&gt; ")</f>
        <v xml:space="preserve">  &lt;Genotype hgvs="NC_000013.11:g.[46866425=];[46866425=]" name="C46866425T"&gt; </v>
      </c>
    </row>
    <row r="397" spans="1:3" x14ac:dyDescent="0.25">
      <c r="A397" s="8" t="s">
        <v>47</v>
      </c>
      <c r="B397" s="9" t="str">
        <f t="shared" ref="B397:B398" si="24">O21</f>
        <v>This variant is not associated with increased risk.</v>
      </c>
      <c r="C397" s="3" t="s">
        <v>26</v>
      </c>
    </row>
    <row r="398" spans="1:3" x14ac:dyDescent="0.25">
      <c r="A398" s="8" t="s">
        <v>41</v>
      </c>
      <c r="B398" s="9">
        <f t="shared" si="24"/>
        <v>49.2</v>
      </c>
      <c r="C398" s="3" t="s">
        <v>38</v>
      </c>
    </row>
    <row r="399" spans="1:3" x14ac:dyDescent="0.25">
      <c r="A399" s="15"/>
    </row>
    <row r="400" spans="1:3" x14ac:dyDescent="0.25">
      <c r="A400" s="8"/>
      <c r="C400" s="3" t="str">
        <f>CONCATENATE("    ",B396)</f>
        <v xml:space="preserve">    Your HTR2A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percentage=49.2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HTR2A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HTR2A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HTR2A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HTR2A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HTR2A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HTR2A variants is small and does not impact treatment. It is possible that variants in this gene interact with other gene variants, which is the reason for our inclusion of this gene.</v>
      </c>
      <c r="C444" s="3" t="str">
        <f>B444</f>
        <v>For the vast majority of people, the overall risk associated with the common HTR2A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FC69-4513-41EC-918C-B55259FAE93A}">
  <dimension ref="A1:AJ2327"/>
  <sheetViews>
    <sheetView topLeftCell="C5" workbookViewId="0">
      <selection activeCell="H10" sqref="H10:H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408</v>
      </c>
      <c r="C2" s="3" t="str">
        <f>CONCATENATE("# What does the ",B2," gene do?")</f>
        <v># What does the GRIK2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6</v>
      </c>
      <c r="C6" s="3" t="str">
        <f>CONCATENATE("This gene is located on chromosome ",B6,". The ",B7," it creates acts in your ",B8)</f>
        <v>This gene is located on chromosome 6. The protein it creates acts in your brain and heart.</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416</v>
      </c>
      <c r="H8" s="3" t="s">
        <v>19</v>
      </c>
      <c r="I8" s="11" t="s">
        <v>20</v>
      </c>
      <c r="J8" s="3">
        <v>0.17299999999999999</v>
      </c>
      <c r="K8" s="3">
        <v>0.1</v>
      </c>
      <c r="L8" s="3">
        <f t="shared" si="0"/>
        <v>1.7299999999999998</v>
      </c>
      <c r="Y8" s="6"/>
      <c r="AC8" s="10"/>
    </row>
    <row r="9" spans="1:36" x14ac:dyDescent="0.25">
      <c r="A9" s="15" t="s">
        <v>21</v>
      </c>
      <c r="B9" s="9" t="s">
        <v>417</v>
      </c>
      <c r="C9" s="3" t="str">
        <f>CONCATENATE("&lt;TissueList ",B9," /&gt;")</f>
        <v>&lt;TissueList brain D001921 circulatory and cardiovascular system D002319    /&gt;</v>
      </c>
      <c r="H9" s="3" t="s">
        <v>22</v>
      </c>
      <c r="I9" s="11" t="s">
        <v>23</v>
      </c>
      <c r="J9" s="3">
        <v>0.435</v>
      </c>
      <c r="K9" s="3">
        <v>0.33500000000000002</v>
      </c>
      <c r="L9" s="3">
        <f t="shared" si="0"/>
        <v>1.2985074626865671</v>
      </c>
      <c r="Y9" s="6"/>
      <c r="AC9" s="10"/>
    </row>
    <row r="10" spans="1:36" s="18" customFormat="1" x14ac:dyDescent="0.25">
      <c r="A10" s="16"/>
      <c r="B10" s="17"/>
      <c r="H10" s="18" t="str">
        <f>B19</f>
        <v>A101518578G</v>
      </c>
    </row>
    <row r="11" spans="1:36" x14ac:dyDescent="0.25">
      <c r="A11" s="8" t="s">
        <v>3</v>
      </c>
      <c r="B11" s="9" t="s">
        <v>408</v>
      </c>
      <c r="C11" s="3" t="str">
        <f>CONCATENATE("&lt;GeneAnalysis gene=",CHAR(34),B11,CHAR(34)," interval=",CHAR(34),B12,CHAR(34),"&gt; ")</f>
        <v xml:space="preserve">&lt;GeneAnalysis gene="GRIK2" interval="NC_000006.12:g.101393708_102070083"&gt; </v>
      </c>
      <c r="H11" s="19" t="s">
        <v>410</v>
      </c>
      <c r="I11" s="19"/>
      <c r="J11" s="19"/>
      <c r="K11" s="19"/>
      <c r="L11" s="19"/>
      <c r="M11" s="19"/>
      <c r="N11" s="19"/>
      <c r="O11" s="20"/>
      <c r="P11" s="20"/>
      <c r="Q11" s="20"/>
      <c r="R11" s="20"/>
      <c r="S11" s="20"/>
      <c r="T11" s="20"/>
      <c r="U11" s="20"/>
      <c r="V11" s="20"/>
      <c r="W11" s="20"/>
      <c r="X11" s="20"/>
      <c r="Y11" s="20"/>
      <c r="Z11" s="20"/>
    </row>
    <row r="12" spans="1:36" x14ac:dyDescent="0.25">
      <c r="A12" s="8" t="s">
        <v>24</v>
      </c>
      <c r="B12" s="9" t="s">
        <v>418</v>
      </c>
      <c r="H12" s="9" t="s">
        <v>411</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GRIK2?</v>
      </c>
      <c r="H13" s="9" t="s">
        <v>412</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GRIK2: [A101518578G](https://www.ncbi.nlm.nih.gov/projects/SNP/snp_ref.cgi?rs=2247215).</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A101518578G #&gt;</v>
      </c>
      <c r="H17" s="9" t="str">
        <f>CONCATENATE("People with this variant have two copies of the ",B22,"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409</v>
      </c>
      <c r="C18" s="3" t="str">
        <f>CONCATENATE("  &lt;Variant hgvs=",CHAR(34),B18,CHAR(34)," name=",CHAR(34),B19,CHAR(34),"&gt; ")</f>
        <v xml:space="preserve">  &lt;Variant hgvs="NC_000006.12:g.101518578A&gt;G" name="A101518578G"&gt; </v>
      </c>
      <c r="H18" s="9" t="s">
        <v>413</v>
      </c>
      <c r="I18" s="9"/>
      <c r="J18" s="9"/>
      <c r="K18" s="9"/>
      <c r="L18" s="9"/>
      <c r="M18" s="9"/>
      <c r="N18" s="9"/>
      <c r="O18" s="9"/>
      <c r="P18" s="9"/>
      <c r="Q18" s="9"/>
      <c r="R18" s="9"/>
      <c r="S18" s="9"/>
      <c r="T18" s="9"/>
      <c r="U18" s="9"/>
      <c r="V18" s="9"/>
      <c r="W18" s="9"/>
      <c r="X18" s="9"/>
      <c r="Y18" s="9"/>
      <c r="Z18" s="9"/>
    </row>
    <row r="19" spans="1:26" x14ac:dyDescent="0.25">
      <c r="A19" s="15" t="s">
        <v>30</v>
      </c>
      <c r="B19" s="21" t="s">
        <v>414</v>
      </c>
      <c r="H19" s="9">
        <v>31.6</v>
      </c>
      <c r="I19" s="9"/>
      <c r="J19" s="9"/>
      <c r="K19" s="9"/>
      <c r="L19" s="9"/>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GRIK2 gene from adenine (A) to guanine (G) resulting in incorrect protein function. This substitution of a single nucleotide is known as a missense variant.</v>
      </c>
      <c r="H20" s="9" t="str">
        <f>CONCATENATE("Your ",B11," gene has no variants. A normal gene is referred to as a ",CHAR(34),"wild-type",CHAR(34)," gene.")</f>
        <v>Your GRIK2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34</v>
      </c>
      <c r="H21" s="9" t="s">
        <v>28</v>
      </c>
      <c r="I21" s="9"/>
      <c r="J21" s="9"/>
      <c r="K21" s="9"/>
      <c r="L21" s="9"/>
      <c r="M21" s="9"/>
      <c r="N21" s="9"/>
      <c r="O21" s="9"/>
      <c r="P21" s="9"/>
      <c r="Q21" s="9"/>
      <c r="R21" s="9"/>
      <c r="S21" s="9"/>
      <c r="T21" s="9"/>
      <c r="U21" s="9"/>
      <c r="V21" s="9"/>
      <c r="W21" s="9"/>
      <c r="X21" s="9"/>
      <c r="Y21" s="9"/>
      <c r="Z21" s="9"/>
    </row>
    <row r="22" spans="1:26" x14ac:dyDescent="0.25">
      <c r="A22" s="15" t="s">
        <v>35</v>
      </c>
      <c r="B22" s="9" t="s">
        <v>415</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A101518578G #&gt;</v>
      </c>
    </row>
    <row r="25" spans="1:26" x14ac:dyDescent="0.25">
      <c r="A25" s="15" t="s">
        <v>37</v>
      </c>
      <c r="B25" s="21" t="str">
        <f>H11</f>
        <v>NC_000006.12:g.</v>
      </c>
      <c r="C25" s="3" t="str">
        <f>CONCATENATE("  &lt;Genotype hgvs=",CHAR(34),B25,B26,";",B27,CHAR(34)," name=",CHAR(34),B19,CHAR(34),"&gt; ")</f>
        <v xml:space="preserve">  &lt;Genotype hgvs="NC_000006.12:g.[101518578A&gt;G];[101518578=]" name="A101518578G"&gt; </v>
      </c>
    </row>
    <row r="26" spans="1:26" x14ac:dyDescent="0.25">
      <c r="A26" s="15" t="s">
        <v>35</v>
      </c>
      <c r="B26" s="21" t="str">
        <f t="shared" ref="B26:B30" si="1">H12</f>
        <v>[101518578A&gt;G]</v>
      </c>
    </row>
    <row r="27" spans="1:26" x14ac:dyDescent="0.25">
      <c r="A27" s="15" t="s">
        <v>31</v>
      </c>
      <c r="B27" s="21" t="str">
        <f t="shared" si="1"/>
        <v>[101518578=]</v>
      </c>
      <c r="C27" s="3" t="s">
        <v>38</v>
      </c>
    </row>
    <row r="28" spans="1:26" x14ac:dyDescent="0.25">
      <c r="A28" s="15" t="s">
        <v>39</v>
      </c>
      <c r="B28" s="21" t="str">
        <f t="shared" si="1"/>
        <v>People with this variant have one copy of the [A101518578G](https://www.ncbi.nlm.nih.gov/projects/SNP/snp_ref.cgi?rs=2247215)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[A101518578G](https://www.ncbi.nlm.nih.gov/projects/SNP/snp_ref.cgi?rs=2247215)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[A101518578G](https://www.ncbi.nlm.nih.gov/projects/SNP/snp_ref.cgi?rs=2247215) variant. This substitution of a single nucleotide is known as a missense mutation.</v>
      </c>
      <c r="C39" s="3" t="str">
        <f>CONCATENATE("  &lt;Genotype hgvs=",CHAR(34),B25,B26,";",B26,CHAR(34)," name=",CHAR(34),B19,CHAR(34),"&gt; ")</f>
        <v xml:space="preserve">  &lt;Genotype hgvs="NC_000006.12:g.[101518578A&gt;G];[101518578A&gt;G]" name="A101518578G"&gt; </v>
      </c>
    </row>
    <row r="40" spans="1:3" x14ac:dyDescent="0.25">
      <c r="A40" s="8" t="s">
        <v>45</v>
      </c>
      <c r="B40" s="9" t="str">
        <f t="shared" ref="B40:B41" si="2">H18</f>
        <v>You are in the Severe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[A101518578G](https://www.ncbi.nlm.nih.gov/projects/SNP/snp_ref.cgi?rs=2247215)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Severe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GRIK2 gene has no variants. A normal gene is referred to as a "wild-type" gene.</v>
      </c>
      <c r="C53" s="3" t="str">
        <f>CONCATENATE("  &lt;Genotype hgvs=",CHAR(34),B25,B27,";",B27,CHAR(34)," name=",CHAR(34),B19,CHAR(34),"&gt; ")</f>
        <v xml:space="preserve">  &lt;Genotype hgvs="NC_000006.12:g.[101518578=];[101518578=]" name="A101518578G"&gt;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GRIK2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GRIK2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GRIK2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GRIK2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GRIK2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GRIK2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GRIK2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GRIK2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4CFA-E796-43F0-9922-9AFB092143F0}">
  <dimension ref="A1:AJ2670"/>
  <sheetViews>
    <sheetView topLeftCell="A3" workbookViewId="0">
      <selection activeCell="C64" sqref="C17:C64"/>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144</v>
      </c>
      <c r="C2" s="3" t="str">
        <f>CONCATENATE("# What does the ",B2," gene do?")</f>
        <v># What does the DRD2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adrenal glands, endometrium, testis, salivary gland,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146</v>
      </c>
      <c r="H8" s="3" t="s">
        <v>19</v>
      </c>
      <c r="I8" s="11" t="s">
        <v>20</v>
      </c>
      <c r="J8" s="3">
        <v>0.17299999999999999</v>
      </c>
      <c r="K8" s="3">
        <v>0.1</v>
      </c>
      <c r="L8" s="3">
        <f t="shared" si="0"/>
        <v>1.7299999999999998</v>
      </c>
      <c r="Y8" s="6"/>
      <c r="AC8" s="10"/>
    </row>
    <row r="9" spans="1:36" x14ac:dyDescent="0.25">
      <c r="A9" s="15" t="s">
        <v>21</v>
      </c>
      <c r="B9" s="9" t="s">
        <v>305</v>
      </c>
      <c r="C9" s="3" t="str">
        <f>CONCATENATE("&lt;TissueList ",B9," /&gt;")</f>
        <v>&lt;TissueList male tissue D005837  female tissue D005836  endocrine tissues D004703 /&gt;</v>
      </c>
      <c r="H9" s="3" t="s">
        <v>22</v>
      </c>
      <c r="I9" s="11" t="s">
        <v>23</v>
      </c>
      <c r="J9" s="3">
        <v>0.435</v>
      </c>
      <c r="K9" s="3">
        <v>0.33500000000000002</v>
      </c>
      <c r="L9" s="3">
        <f t="shared" si="0"/>
        <v>1.2985074626865671</v>
      </c>
      <c r="Y9" s="6"/>
      <c r="AC9" s="10"/>
    </row>
    <row r="10" spans="1:36" s="18" customFormat="1" x14ac:dyDescent="0.25">
      <c r="A10" s="16"/>
      <c r="B10" s="17"/>
      <c r="H10" s="18" t="str">
        <f>B19</f>
        <v>C932G</v>
      </c>
      <c r="I10" s="18" t="str">
        <f>B25</f>
        <v>G811-83T</v>
      </c>
      <c r="J10" s="18" t="str">
        <f>B31</f>
        <v>C113282275A</v>
      </c>
      <c r="K10" s="18" t="str">
        <f>B37</f>
        <v>113475530insA</v>
      </c>
      <c r="L10" s="18" t="str">
        <f>B43</f>
        <v>G2137A</v>
      </c>
      <c r="M10" s="18" t="str">
        <f>B49</f>
        <v>C113411553A</v>
      </c>
      <c r="N10" s="18" t="str">
        <f>B55</f>
        <v>G113460810A</v>
      </c>
      <c r="O10" s="18" t="str">
        <f>B61</f>
        <v>C957T</v>
      </c>
    </row>
    <row r="11" spans="1:36" x14ac:dyDescent="0.25">
      <c r="A11" s="8" t="s">
        <v>3</v>
      </c>
      <c r="B11" s="9" t="s">
        <v>144</v>
      </c>
      <c r="C11" s="3" t="str">
        <f>CONCATENATE("&lt;GeneAnalysis gene=",CHAR(34),B11,CHAR(34)," interval=",CHAR(34),B12,CHAR(34),"&gt; ")</f>
        <v xml:space="preserve">&lt;GeneAnalysis gene="DRD2" interval="NC_000011.10:g.113409595_113475279"&gt; </v>
      </c>
      <c r="H11" s="19" t="s">
        <v>168</v>
      </c>
      <c r="I11" s="19" t="s">
        <v>168</v>
      </c>
      <c r="J11" s="19" t="s">
        <v>179</v>
      </c>
      <c r="K11" s="19" t="s">
        <v>168</v>
      </c>
      <c r="L11" s="19" t="s">
        <v>168</v>
      </c>
      <c r="M11" s="19" t="s">
        <v>168</v>
      </c>
      <c r="N11" s="19" t="s">
        <v>168</v>
      </c>
      <c r="O11" s="25" t="s">
        <v>168</v>
      </c>
      <c r="P11" s="20"/>
      <c r="Q11" s="20"/>
      <c r="R11" s="20"/>
      <c r="S11" s="20"/>
      <c r="T11" s="20"/>
      <c r="U11" s="20"/>
      <c r="V11" s="20"/>
      <c r="W11" s="20"/>
      <c r="X11" s="20"/>
      <c r="Y11" s="20"/>
      <c r="Z11" s="20"/>
    </row>
    <row r="12" spans="1:36" x14ac:dyDescent="0.25">
      <c r="A12" s="8" t="s">
        <v>24</v>
      </c>
      <c r="B12" s="9" t="s">
        <v>147</v>
      </c>
      <c r="H12" s="9" t="s">
        <v>184</v>
      </c>
      <c r="I12" s="9" t="s">
        <v>182</v>
      </c>
      <c r="J12" s="9" t="s">
        <v>180</v>
      </c>
      <c r="K12" s="9" t="s">
        <v>177</v>
      </c>
      <c r="L12" s="9" t="s">
        <v>175</v>
      </c>
      <c r="M12" s="9" t="s">
        <v>173</v>
      </c>
      <c r="N12" s="9" t="s">
        <v>171</v>
      </c>
      <c r="O12" s="9" t="s">
        <v>169</v>
      </c>
      <c r="P12" s="9"/>
      <c r="Q12" s="9"/>
      <c r="R12" s="9"/>
      <c r="S12" s="9"/>
      <c r="T12" s="9"/>
      <c r="U12" s="9"/>
      <c r="V12" s="9"/>
      <c r="W12" s="9"/>
      <c r="X12" s="9"/>
      <c r="Y12" s="9"/>
      <c r="Z12" s="9"/>
    </row>
    <row r="13" spans="1:36" x14ac:dyDescent="0.25">
      <c r="A13" s="8" t="s">
        <v>25</v>
      </c>
      <c r="B13" s="9" t="s">
        <v>145</v>
      </c>
      <c r="C13" s="3" t="str">
        <f>CONCATENATE("# What are some common mutations of ",B11,"?")</f>
        <v># What are some common mutations of DRD2?</v>
      </c>
      <c r="H13" s="9" t="s">
        <v>185</v>
      </c>
      <c r="I13" s="9" t="s">
        <v>183</v>
      </c>
      <c r="J13" s="9" t="s">
        <v>181</v>
      </c>
      <c r="K13" s="9" t="s">
        <v>178</v>
      </c>
      <c r="L13" s="9" t="s">
        <v>176</v>
      </c>
      <c r="M13" s="9" t="s">
        <v>174</v>
      </c>
      <c r="N13" s="9" t="s">
        <v>172</v>
      </c>
      <c r="O13" s="9" t="s">
        <v>170</v>
      </c>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[C932G (p.Ser311Cys](https://www.ncbi.nlm.nih.gov/clinvar/variation/256813/)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[G811-83T](https://www.ncbi.nlm.nih.gov/clinvar/variation/375655/)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[C113282275A](https://www.ncbi.nlm.nih.gov/SNP/snp_ref.cgi?rs=rs1124492) variant. This substitution of a single nucleotide is known as a missense mutation.</v>
      </c>
      <c r="K14" s="9" t="str">
        <f>CONCATENATE("People with this variant have one additional ",B38," inserted, also known as the ",B40, " variant.")</f>
        <v>People with this variant have one additional adenine (A) inserted, also known as the [113475530insA](https://www.ncbi.nlm.nih.gov/projects/SNP/snp_ref.cgi?rs=rs1799732) variant.</v>
      </c>
      <c r="L14" s="9" t="str">
        <f>CONCATENATE("People with this variant have one copy of the ",B46," variant. This substitution of a single nucleotide is known as a missense mutation.")</f>
        <v>People with this variant have one copy of the [G2137A (p.Glu713Lys)](https://www.ncbi.nlm.nih.gov/clinvar/variation/2105/) variant. This substitution of a single nucleotide is known as a missense mutation.</v>
      </c>
      <c r="M14" s="9" t="str">
        <f>CONCATENATE("People with this variant have one copy of the ",B52,"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4" s="9" t="str">
        <f>CONCATENATE("People with this variant have one copy of the ",B58,"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4" s="9" t="str">
        <f>CONCATENATE("People with this variant have one copy of the ",B64)</f>
        <v>People with this variant have one copy of the [C957T (p.Pro319=)](https://www.ncbi.nlm.nih.gov/clinvar/variation/198436/)</v>
      </c>
      <c r="P14" s="9"/>
      <c r="Q14" s="9"/>
      <c r="R14" s="9"/>
      <c r="S14" s="9"/>
      <c r="T14" s="9"/>
      <c r="U14" s="9"/>
      <c r="V14" s="9"/>
      <c r="W14" s="9"/>
      <c r="X14" s="9"/>
      <c r="Y14" s="9"/>
      <c r="Z14" s="9"/>
    </row>
    <row r="15" spans="1:36" x14ac:dyDescent="0.25">
      <c r="C15" s="3" t="str">
        <f>CONCATENATE("There are ",B13," common variants in ",B11,": ",B22,", ",B28,", ",B34,", ",B40,", ",B46,", ",B52,", ",B58,", and ",B64,".")</f>
        <v>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5" s="9" t="s">
        <v>28</v>
      </c>
      <c r="I15" s="9" t="s">
        <v>28</v>
      </c>
      <c r="J15" s="9" t="s">
        <v>27</v>
      </c>
      <c r="K15" s="9" t="s">
        <v>28</v>
      </c>
      <c r="L15" s="9"/>
      <c r="M15" s="9" t="s">
        <v>27</v>
      </c>
      <c r="N15" s="9" t="s">
        <v>28</v>
      </c>
      <c r="O15" s="9" t="s">
        <v>28</v>
      </c>
      <c r="P15" s="9"/>
      <c r="Q15" s="9"/>
      <c r="R15" s="9"/>
      <c r="S15" s="9"/>
      <c r="T15" s="9"/>
      <c r="U15" s="9"/>
      <c r="V15" s="9"/>
      <c r="W15" s="9"/>
      <c r="X15" s="9"/>
      <c r="Y15" s="9"/>
      <c r="Z15" s="9"/>
    </row>
    <row r="16" spans="1:36" x14ac:dyDescent="0.25">
      <c r="H16" s="9">
        <v>5.0999999999999996</v>
      </c>
      <c r="I16" s="9">
        <v>35.4</v>
      </c>
      <c r="J16" s="9">
        <v>42</v>
      </c>
      <c r="K16" s="9">
        <v>36.6</v>
      </c>
      <c r="L16" s="9">
        <v>40</v>
      </c>
      <c r="M16" s="9">
        <v>34.299999999999997</v>
      </c>
      <c r="N16" s="9">
        <v>34.299999999999997</v>
      </c>
      <c r="O16" s="9">
        <v>48.6</v>
      </c>
      <c r="P16" s="9"/>
      <c r="Q16" s="9"/>
      <c r="R16" s="9"/>
      <c r="S16" s="9"/>
      <c r="T16" s="9"/>
      <c r="U16" s="9"/>
      <c r="V16" s="9"/>
      <c r="W16" s="9"/>
      <c r="X16" s="9"/>
      <c r="Y16" s="9"/>
      <c r="Z16" s="9"/>
    </row>
    <row r="17" spans="1:26" x14ac:dyDescent="0.25">
      <c r="C17" s="3" t="str">
        <f>CONCATENATE("&lt;# ",B19," #&gt;")</f>
        <v>&lt;# C932G #&gt;</v>
      </c>
      <c r="H17" s="9" t="str">
        <f>CONCATENATE("People with this variant have two copies of the ",B22,"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[G811-83T](https://www.ncbi.nlm.nih.gov/clinvar/variation/375655/)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[C113282275A](https://www.ncbi.nlm.nih.gov/SNP/snp_ref.cgi?rs=rs1124492) variant. This substitution of a single nucleotide is known as a missense mutation.</v>
      </c>
      <c r="K17" s="9" t="str">
        <f>CONCATENATE("People with this variant have two additional ",B38," inserted, also known as the ",B40, " variant.")</f>
        <v>People with this variant have two additional adenine (A) inserted, also known as the [113475530insA](https://www.ncbi.nlm.nih.gov/projects/SNP/snp_ref.cgi?rs=rs1799732) variant.</v>
      </c>
      <c r="L17" s="9" t="str">
        <f>CONCATENATE("People with this variant have two copies of the ",B46," variant. This substitution of a single nucleotide is known as a missense mutation.")</f>
        <v>People with this variant have two copies of the [G2137A (p.Glu713Lys)](https://www.ncbi.nlm.nih.gov/clinvar/variation/2105/) variant. This substitution of a single nucleotide is known as a missense mutation.</v>
      </c>
      <c r="M17" s="9" t="str">
        <f>CONCATENATE("People with this variant have two copies of the ",B52,"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17" s="9" t="str">
        <f>CONCATENATE("People with this variant have two copies of the ",B58,"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17" s="9" t="str">
        <f>CONCATENATE("People with this variant have two copies of the ",B64," variant. This substitution of a single nucleotide is known as a missense mutation.")</f>
        <v>People with this variant have two copies of the [C957T (p.Pro319=)](https://www.ncbi.nlm.nih.gov/clinvar/variation/198436/) variant. This substitution of a single nucleotide is known as a missense mutation.</v>
      </c>
      <c r="P17" s="9"/>
      <c r="Q17" s="9"/>
      <c r="R17" s="9"/>
      <c r="S17" s="9"/>
      <c r="T17" s="9"/>
      <c r="U17" s="9"/>
      <c r="V17" s="9"/>
      <c r="W17" s="9"/>
      <c r="X17" s="9"/>
      <c r="Y17" s="9"/>
      <c r="Z17" s="9"/>
    </row>
    <row r="18" spans="1:26" x14ac:dyDescent="0.25">
      <c r="A18" s="8" t="s">
        <v>29</v>
      </c>
      <c r="B18" s="19" t="s">
        <v>149</v>
      </c>
      <c r="C18" s="3" t="str">
        <f>CONCATENATE("  &lt;Variant hgvs=",CHAR(34),B18,CHAR(34)," name=",CHAR(34),B19,CHAR(34),"&gt; ")</f>
        <v xml:space="preserve">  &lt;Variant hgvs="NC_000011.10:g.113412762G&gt;C" name="C932G"&gt; </v>
      </c>
      <c r="H18" s="9" t="s">
        <v>28</v>
      </c>
      <c r="I18" s="9" t="s">
        <v>27</v>
      </c>
      <c r="J18" s="9" t="s">
        <v>27</v>
      </c>
      <c r="K18" s="9" t="s">
        <v>27</v>
      </c>
      <c r="L18" s="9"/>
      <c r="M18" s="9" t="s">
        <v>27</v>
      </c>
      <c r="N18" s="9" t="s">
        <v>27</v>
      </c>
      <c r="O18" s="9" t="s">
        <v>27</v>
      </c>
      <c r="P18" s="9"/>
      <c r="Q18" s="9"/>
      <c r="R18" s="9"/>
      <c r="S18" s="9"/>
      <c r="T18" s="9"/>
      <c r="U18" s="9"/>
      <c r="V18" s="9"/>
      <c r="W18" s="9"/>
      <c r="X18" s="9"/>
      <c r="Y18" s="9"/>
      <c r="Z18" s="9"/>
    </row>
    <row r="19" spans="1:26" x14ac:dyDescent="0.25">
      <c r="A19" s="15" t="s">
        <v>30</v>
      </c>
      <c r="B19" s="21" t="s">
        <v>150</v>
      </c>
      <c r="H19" s="9">
        <v>1.9</v>
      </c>
      <c r="I19" s="9">
        <v>14.1</v>
      </c>
      <c r="J19" s="9">
        <v>19.5</v>
      </c>
      <c r="K19" s="9">
        <v>15</v>
      </c>
      <c r="L19" s="9">
        <v>22.6</v>
      </c>
      <c r="M19" s="9">
        <v>6.8</v>
      </c>
      <c r="N19" s="9">
        <v>13.4</v>
      </c>
      <c r="O19" s="9">
        <v>29.4</v>
      </c>
      <c r="P19" s="9"/>
      <c r="Q19" s="9"/>
      <c r="R19" s="9"/>
      <c r="S19" s="9"/>
      <c r="T19" s="9"/>
      <c r="U19" s="9"/>
      <c r="V19" s="9"/>
      <c r="W19" s="9"/>
      <c r="X19" s="9"/>
      <c r="Y19" s="9"/>
      <c r="Z19" s="9"/>
    </row>
    <row r="20" spans="1:26" x14ac:dyDescent="0.25">
      <c r="A20" s="15" t="s">
        <v>31</v>
      </c>
      <c r="B20" s="9" t="s">
        <v>93</v>
      </c>
      <c r="C20" s="3" t="str">
        <f>CONCATENATE("    Instead of ",B20,", there is a ",B21," nucleotide.")</f>
        <v xml:space="preserve">    Instead of cytosine (C), there is a guanine (G) nucleotide.</v>
      </c>
      <c r="H20" s="9" t="str">
        <f>CONCATENATE("Your ",B11," gene has no variants. A normal gene is referred to as a ",CHAR(34),"wild-type",CHAR(34)," gene.")</f>
        <v>Your DRD2 gene has no variants. A normal gene is referred to as a "wild-type" gene.</v>
      </c>
      <c r="I20" s="9" t="str">
        <f>CONCATENATE("Your ",B11," gene has no variants. A normal gene is referred to as a ",CHAR(34),"wild-type",CHAR(34)," gene.")</f>
        <v>Your DRD2 gene has no variants. A normal gene is referred to as a "wild-type" gene.</v>
      </c>
      <c r="J20" s="9" t="str">
        <f>CONCATENATE("Your ",B11," gene has no variants. A normal gene is referred to as a ",CHAR(34),"wild-type",CHAR(34)," gene.")</f>
        <v>Your DRD2 gene has no variants. A normal gene is referred to as a "wild-type" gene.</v>
      </c>
      <c r="K20" s="9" t="str">
        <f>CONCATENATE("Your ",B11," gene has no variants. A normal gene is referred to as a ",CHAR(34),"wild-type",CHAR(34)," gene.")</f>
        <v>Your DRD2 gene has no variants. A normal gene is referred to as a "wild-type" gene.</v>
      </c>
      <c r="L20" s="9" t="str">
        <f>CONCATENATE("Your ",B11," gene has no variants. A normal gene is referred to as a ",CHAR(34),"wild-type",CHAR(34)," gene.")</f>
        <v>Your DRD2 gene has no variants. A normal gene is referred to as a "wild-type" gene.</v>
      </c>
      <c r="M20" s="9" t="str">
        <f>CONCATENATE("Your ",B11," gene has no variants. A normal gene is referred to as a ",CHAR(34),"wild-type",CHAR(34)," gene.")</f>
        <v>Your DRD2 gene has no variants. A normal gene is referred to as a "wild-type" gene.</v>
      </c>
      <c r="N20" s="9" t="str">
        <f>CONCATENATE("Your ",B11," gene has no variants. A normal gene is referred to as a ",CHAR(34),"wild-type",CHAR(34)," gene.")</f>
        <v>Your DRD2 gene has no variants. A normal gene is referred to as a "wild-type" gene.</v>
      </c>
      <c r="O20" s="9" t="str">
        <f>CONCATENATE("Your ",B11," gene has no variants. A normal gene is referred to as a ",CHAR(34),"wild-type",CHAR(34)," gene.")</f>
        <v>Your DRD2 gene has no variants. A normal gene is referred to as a "wild-type" gene.</v>
      </c>
      <c r="P20" s="9"/>
      <c r="Q20" s="9"/>
      <c r="R20" s="9"/>
      <c r="S20" s="9"/>
      <c r="T20" s="9"/>
      <c r="U20" s="9"/>
      <c r="V20" s="9"/>
      <c r="W20" s="9"/>
      <c r="X20" s="9"/>
      <c r="Y20" s="9"/>
      <c r="Z20" s="9"/>
    </row>
    <row r="21" spans="1:26" x14ac:dyDescent="0.25">
      <c r="A21" s="15" t="s">
        <v>33</v>
      </c>
      <c r="B21" s="9" t="s">
        <v>34</v>
      </c>
      <c r="H21" s="9" t="s">
        <v>27</v>
      </c>
      <c r="I21" s="9" t="s">
        <v>28</v>
      </c>
      <c r="J21" s="9" t="s">
        <v>28</v>
      </c>
      <c r="K21" s="9" t="s">
        <v>28</v>
      </c>
      <c r="L21" s="9"/>
      <c r="M21" s="9" t="s">
        <v>28</v>
      </c>
      <c r="N21" s="9" t="s">
        <v>28</v>
      </c>
      <c r="O21" s="9" t="s">
        <v>28</v>
      </c>
      <c r="P21" s="9"/>
      <c r="Q21" s="9"/>
      <c r="R21" s="9"/>
      <c r="S21" s="9"/>
      <c r="T21" s="9"/>
      <c r="U21" s="9"/>
      <c r="V21" s="9"/>
      <c r="W21" s="9"/>
      <c r="X21" s="9"/>
      <c r="Y21" s="9"/>
      <c r="Z21" s="9"/>
    </row>
    <row r="22" spans="1:26" x14ac:dyDescent="0.25">
      <c r="A22" s="15" t="s">
        <v>35</v>
      </c>
      <c r="B22" s="9" t="s">
        <v>148</v>
      </c>
      <c r="C22" s="3" t="str">
        <f>"  &lt;/Variant&gt;"</f>
        <v xml:space="preserve">  &lt;/Variant&gt;</v>
      </c>
      <c r="H22" s="9">
        <v>93</v>
      </c>
      <c r="I22" s="9">
        <v>50.5</v>
      </c>
      <c r="J22" s="9">
        <v>38.5</v>
      </c>
      <c r="K22" s="9">
        <v>48.4</v>
      </c>
      <c r="L22" s="9">
        <v>37.4</v>
      </c>
      <c r="M22" s="9">
        <v>58.9</v>
      </c>
      <c r="N22" s="9">
        <v>52.3</v>
      </c>
      <c r="O22" s="9">
        <v>22</v>
      </c>
      <c r="P22" s="9"/>
      <c r="Q22" s="9"/>
      <c r="R22" s="9"/>
      <c r="S22" s="9"/>
      <c r="T22" s="9"/>
      <c r="U22" s="9"/>
      <c r="V22" s="9"/>
      <c r="W22" s="9"/>
      <c r="X22" s="9"/>
      <c r="Y22" s="9"/>
      <c r="Z22" s="9"/>
    </row>
    <row r="23" spans="1:26" x14ac:dyDescent="0.25">
      <c r="A23" s="15"/>
      <c r="C23" s="3" t="str">
        <f>CONCATENATE("&lt;# ",B25," #&gt;")</f>
        <v>&lt;# G811-83T #&gt;</v>
      </c>
    </row>
    <row r="24" spans="1:26" x14ac:dyDescent="0.25">
      <c r="A24" s="8" t="s">
        <v>29</v>
      </c>
      <c r="B24" s="29" t="s">
        <v>153</v>
      </c>
      <c r="C24" s="3" t="str">
        <f>CONCATENATE("  &lt;Variant hgvs=",CHAR(34),B24,CHAR(34)," name=",CHAR(34),B25,CHAR(34),"&gt; ")</f>
        <v xml:space="preserve">  &lt;Variant hgvs="NC_000011.10:g.113412966C&gt;A" name="G811-83T"&gt; </v>
      </c>
    </row>
    <row r="25" spans="1:26" x14ac:dyDescent="0.25">
      <c r="A25" s="15" t="s">
        <v>30</v>
      </c>
      <c r="B25" s="9" t="s">
        <v>151</v>
      </c>
    </row>
    <row r="26" spans="1:26" x14ac:dyDescent="0.25">
      <c r="A26" s="15" t="s">
        <v>31</v>
      </c>
      <c r="B26" s="9" t="s">
        <v>34</v>
      </c>
      <c r="C26" s="3" t="str">
        <f>CONCATENATE("    Instead of ",B26,", there is a ",B27," nucleotide.")</f>
        <v xml:space="preserve">    Instead of guanine (G), there is a thymine (T) nucleotide.</v>
      </c>
    </row>
    <row r="27" spans="1:26" x14ac:dyDescent="0.25">
      <c r="A27" s="15" t="s">
        <v>33</v>
      </c>
      <c r="B27" s="9" t="s">
        <v>36</v>
      </c>
    </row>
    <row r="28" spans="1:26" x14ac:dyDescent="0.25">
      <c r="A28" s="15" t="s">
        <v>35</v>
      </c>
      <c r="B28" s="9" t="s">
        <v>152</v>
      </c>
      <c r="C28" s="3" t="str">
        <f>"  &lt;/Variant&gt;"</f>
        <v xml:space="preserve">  &lt;/Variant&gt;</v>
      </c>
    </row>
    <row r="29" spans="1:26" x14ac:dyDescent="0.25">
      <c r="A29" s="8"/>
      <c r="C29" s="3" t="str">
        <f>CONCATENATE("&lt;# ",B31," #&gt;")</f>
        <v>&lt;# C113282275A #&gt;</v>
      </c>
    </row>
    <row r="30" spans="1:26" x14ac:dyDescent="0.25">
      <c r="A30" s="8" t="s">
        <v>29</v>
      </c>
      <c r="B30" s="19" t="s">
        <v>154</v>
      </c>
      <c r="C30" s="3" t="str">
        <f>CONCATENATE("  &lt;Variant hgvs=",CHAR(34),B30,CHAR(34)," name=",CHAR(34),B31,CHAR(34),"&gt; ")</f>
        <v xml:space="preserve">  &lt;Variant hgvs="NC_000011.9:g.113282275C&gt;A" name="C113282275A"&gt; </v>
      </c>
    </row>
    <row r="31" spans="1:26" x14ac:dyDescent="0.25">
      <c r="A31" s="15" t="s">
        <v>30</v>
      </c>
      <c r="B31" s="9" t="s">
        <v>186</v>
      </c>
    </row>
    <row r="32" spans="1:26" x14ac:dyDescent="0.25">
      <c r="A32" s="15" t="s">
        <v>31</v>
      </c>
      <c r="B32" s="9" t="s">
        <v>93</v>
      </c>
      <c r="C32" s="3" t="str">
        <f>CONCATENATE("    Instead of ",B32,", there is a ",B33," nucleotide.")</f>
        <v xml:space="preserve">    Instead of cytosine (C), there is a adenine (A) nucleotide.</v>
      </c>
    </row>
    <row r="33" spans="1:3" x14ac:dyDescent="0.25">
      <c r="A33" s="15" t="s">
        <v>33</v>
      </c>
      <c r="B33" s="9" t="s">
        <v>32</v>
      </c>
    </row>
    <row r="34" spans="1:3" x14ac:dyDescent="0.25">
      <c r="A34" s="15" t="s">
        <v>35</v>
      </c>
      <c r="B34" s="9" t="s">
        <v>187</v>
      </c>
      <c r="C34" s="3" t="str">
        <f>"  &lt;/Variant&gt;"</f>
        <v xml:space="preserve">  &lt;/Variant&gt;</v>
      </c>
    </row>
    <row r="35" spans="1:3" x14ac:dyDescent="0.25">
      <c r="A35" s="15"/>
      <c r="C35" s="3" t="str">
        <f>CONCATENATE("&lt;# ",B37," #&gt;")</f>
        <v>&lt;# 113475530insA #&gt;</v>
      </c>
    </row>
    <row r="36" spans="1:3" x14ac:dyDescent="0.25">
      <c r="A36" s="8" t="s">
        <v>29</v>
      </c>
      <c r="B36" s="19" t="s">
        <v>155</v>
      </c>
      <c r="C36" s="3" t="str">
        <f>CONCATENATE("  &lt;Variant hgvs=",CHAR(34),B36,CHAR(34)," name=",CHAR(34),B37,CHAR(34),"&gt; ")</f>
        <v xml:space="preserve">  &lt;Variant hgvs="NC_000011.10:g.113475529_113475530insA" name="113475530insA"&gt; </v>
      </c>
    </row>
    <row r="37" spans="1:3" x14ac:dyDescent="0.25">
      <c r="A37" s="15" t="s">
        <v>30</v>
      </c>
      <c r="B37" s="9" t="s">
        <v>188</v>
      </c>
    </row>
    <row r="38" spans="1:3" x14ac:dyDescent="0.25">
      <c r="A38" s="15" t="s">
        <v>31</v>
      </c>
      <c r="B38" s="9" t="s">
        <v>32</v>
      </c>
      <c r="C38" s="3" t="str">
        <f xml:space="preserve">    CONCATENATE("    This inserts a single nucleotide, ",B38," into the sequence.")</f>
        <v xml:space="preserve">    This inserts a single nucleotide, adenine (A) into the sequence.</v>
      </c>
    </row>
    <row r="39" spans="1:3" x14ac:dyDescent="0.25">
      <c r="A39" s="15" t="s">
        <v>33</v>
      </c>
    </row>
    <row r="40" spans="1:3" x14ac:dyDescent="0.25">
      <c r="A40" s="15" t="s">
        <v>35</v>
      </c>
      <c r="B40" s="9" t="s">
        <v>189</v>
      </c>
      <c r="C40" s="3" t="str">
        <f>"  &lt;/Variant&gt;"</f>
        <v xml:space="preserve">  &lt;/Variant&gt;</v>
      </c>
    </row>
    <row r="41" spans="1:3" x14ac:dyDescent="0.25">
      <c r="A41" s="15"/>
      <c r="C41" s="3" t="str">
        <f>CONCATENATE("&lt;# ",B43," #&gt;")</f>
        <v>&lt;# G2137A #&gt;</v>
      </c>
    </row>
    <row r="42" spans="1:3" x14ac:dyDescent="0.25">
      <c r="A42" s="8" t="s">
        <v>29</v>
      </c>
      <c r="B42" s="19" t="s">
        <v>158</v>
      </c>
      <c r="C42" s="3" t="str">
        <f>CONCATENATE("  &lt;Variant hgvs=",CHAR(34),B42,CHAR(34)," name=",CHAR(34),B43,CHAR(34),"&gt; ")</f>
        <v xml:space="preserve">  &lt;Variant hgvs="NC_000011.10:g.113400106G&gt;A" name="G2137A"&gt; </v>
      </c>
    </row>
    <row r="43" spans="1:3" x14ac:dyDescent="0.25">
      <c r="A43" s="15" t="s">
        <v>30</v>
      </c>
      <c r="B43" s="9" t="s">
        <v>157</v>
      </c>
    </row>
    <row r="44" spans="1:3" x14ac:dyDescent="0.25">
      <c r="A44" s="15" t="s">
        <v>31</v>
      </c>
      <c r="B44" s="9" t="s">
        <v>34</v>
      </c>
      <c r="C44" s="3" t="str">
        <f>CONCATENATE("    Instead of ",B44,", there is a ",B45," nucleotide.")</f>
        <v xml:space="preserve">    Instead of guanine (G), there is a adenine (A) nucleotide.</v>
      </c>
    </row>
    <row r="45" spans="1:3" x14ac:dyDescent="0.25">
      <c r="A45" s="15" t="s">
        <v>33</v>
      </c>
      <c r="B45" s="9" t="s">
        <v>32</v>
      </c>
    </row>
    <row r="46" spans="1:3" x14ac:dyDescent="0.25">
      <c r="A46" s="15" t="s">
        <v>35</v>
      </c>
      <c r="B46" s="9" t="s">
        <v>156</v>
      </c>
      <c r="C46" s="3" t="str">
        <f>"  &lt;/Variant&gt;"</f>
        <v xml:space="preserve">  &lt;/Variant&gt;</v>
      </c>
    </row>
    <row r="47" spans="1:3" x14ac:dyDescent="0.25">
      <c r="A47" s="15"/>
      <c r="C47" s="3" t="str">
        <f>CONCATENATE("&lt;# ",B49," #&gt;")</f>
        <v>&lt;# C113411553A #&gt;</v>
      </c>
    </row>
    <row r="48" spans="1:3" x14ac:dyDescent="0.25">
      <c r="A48" s="8" t="s">
        <v>29</v>
      </c>
      <c r="B48" s="19" t="s">
        <v>159</v>
      </c>
      <c r="C48" s="3" t="str">
        <f>CONCATENATE("  &lt;Variant hgvs=",CHAR(34),B48,CHAR(34)," name=",CHAR(34),B49,CHAR(34),"&gt; ")</f>
        <v xml:space="preserve">  &lt;Variant hgvs="NC_000011.10:g.113411553C&gt;A" name="C113411553A"&gt; </v>
      </c>
    </row>
    <row r="49" spans="1:16" x14ac:dyDescent="0.25">
      <c r="A49" s="15" t="s">
        <v>30</v>
      </c>
      <c r="B49" s="9" t="s">
        <v>160</v>
      </c>
    </row>
    <row r="50" spans="1:16" x14ac:dyDescent="0.25">
      <c r="A50" s="15" t="s">
        <v>31</v>
      </c>
      <c r="B50" s="9" t="str">
        <f>"cytosine (C)"</f>
        <v>cytosine (C)</v>
      </c>
      <c r="C50" s="3" t="str">
        <f>CONCATENATE("    Instead of ",B50,", there is a ",B51," nucleotide.")</f>
        <v xml:space="preserve">    Instead of cytosine (C), there is a adenine (A) nucleotide.</v>
      </c>
    </row>
    <row r="51" spans="1:16" x14ac:dyDescent="0.25">
      <c r="A51" s="15" t="s">
        <v>33</v>
      </c>
      <c r="B51" s="9" t="s">
        <v>32</v>
      </c>
    </row>
    <row r="52" spans="1:16" x14ac:dyDescent="0.25">
      <c r="A52" s="15" t="s">
        <v>35</v>
      </c>
      <c r="B52" s="9" t="s">
        <v>161</v>
      </c>
      <c r="C52" s="3" t="str">
        <f>"  &lt;/Variant&gt;"</f>
        <v xml:space="preserve">  &lt;/Variant&gt;</v>
      </c>
    </row>
    <row r="53" spans="1:16" x14ac:dyDescent="0.25">
      <c r="A53" s="15"/>
      <c r="C53" s="3" t="str">
        <f>CONCATENATE("&lt;# ",B55," #&gt;")</f>
        <v>&lt;# G113460810A #&gt;</v>
      </c>
    </row>
    <row r="54" spans="1:16" x14ac:dyDescent="0.25">
      <c r="A54" s="8" t="s">
        <v>29</v>
      </c>
      <c r="B54" s="19" t="s">
        <v>162</v>
      </c>
      <c r="C54" s="3" t="str">
        <f>CONCATENATE("  &lt;Variant hgvs=",CHAR(34),B54,CHAR(34)," name=",CHAR(34),B55,CHAR(34),"&gt; ")</f>
        <v xml:space="preserve">  &lt;Variant hgvs="NC_000011.10:g.113460810G&gt;A" name="G113460810A"&gt; </v>
      </c>
    </row>
    <row r="55" spans="1:16" x14ac:dyDescent="0.25">
      <c r="A55" s="15" t="s">
        <v>30</v>
      </c>
      <c r="B55" s="9" t="s">
        <v>163</v>
      </c>
    </row>
    <row r="56" spans="1:16" x14ac:dyDescent="0.25">
      <c r="A56" s="15" t="s">
        <v>31</v>
      </c>
      <c r="B56" s="9" t="s">
        <v>34</v>
      </c>
      <c r="C56" s="3" t="str">
        <f>CONCATENATE("    Instead of ",B56,", there is a ",B57," nucleotide.")</f>
        <v xml:space="preserve">    Instead of guanine (G), there is a adenine (A) nucleotide.</v>
      </c>
    </row>
    <row r="57" spans="1:16" x14ac:dyDescent="0.25">
      <c r="A57" s="15" t="s">
        <v>33</v>
      </c>
      <c r="B57" s="9" t="s">
        <v>32</v>
      </c>
    </row>
    <row r="58" spans="1:16" s="4" customFormat="1" x14ac:dyDescent="0.25">
      <c r="A58" s="22" t="s">
        <v>35</v>
      </c>
      <c r="B58" s="23" t="s">
        <v>164</v>
      </c>
      <c r="C58" s="4" t="str">
        <f>"  &lt;/Variant&gt;"</f>
        <v xml:space="preserve">  &lt;/Variant&gt;</v>
      </c>
    </row>
    <row r="59" spans="1:16" s="4" customFormat="1" x14ac:dyDescent="0.25">
      <c r="A59" s="24"/>
      <c r="B59" s="23"/>
      <c r="C59" s="4" t="str">
        <f>CONCATENATE("&lt;# ",B61," #&gt;")</f>
        <v>&lt;# C957T #&gt;</v>
      </c>
    </row>
    <row r="60" spans="1:16" s="4" customFormat="1" x14ac:dyDescent="0.25">
      <c r="A60" s="24" t="s">
        <v>29</v>
      </c>
      <c r="B60" s="25" t="s">
        <v>167</v>
      </c>
      <c r="C60" s="4" t="str">
        <f>CONCATENATE("  &lt;Variant hgvs=",CHAR(34),B60,CHAR(34)," name=",CHAR(34),B61,CHAR(34),"&gt; ")</f>
        <v xml:space="preserve">  &lt;Variant hgvs="NC_000011.10:g.113412737G&gt;A" name="C957T"&gt; </v>
      </c>
      <c r="H60" s="26"/>
      <c r="I60" s="26"/>
      <c r="J60" s="26"/>
      <c r="K60" s="26"/>
      <c r="L60" s="26"/>
      <c r="M60" s="26"/>
      <c r="N60" s="26"/>
      <c r="O60" s="26"/>
      <c r="P60" s="26"/>
    </row>
    <row r="61" spans="1:16" s="4" customFormat="1" x14ac:dyDescent="0.25">
      <c r="A61" s="22" t="s">
        <v>30</v>
      </c>
      <c r="B61" s="23" t="s">
        <v>166</v>
      </c>
      <c r="H61" s="23"/>
      <c r="I61" s="23"/>
      <c r="J61" s="23"/>
      <c r="K61" s="23"/>
      <c r="L61" s="23"/>
      <c r="M61" s="23"/>
      <c r="N61" s="23"/>
      <c r="O61" s="23"/>
      <c r="P61" s="23"/>
    </row>
    <row r="62" spans="1:16" x14ac:dyDescent="0.25">
      <c r="A62" s="15" t="s">
        <v>31</v>
      </c>
      <c r="B62" s="9" t="str">
        <f>"cytosine (C)"</f>
        <v>cytosine (C)</v>
      </c>
      <c r="C62" s="3" t="str">
        <f>CONCATENATE("    Instead of ",B62,", there is a ",B63," nucleotide.")</f>
        <v xml:space="preserve">    Instead of cytosine (C), there is a thymine (T) nucleotide.</v>
      </c>
      <c r="H62" s="9"/>
      <c r="I62" s="9"/>
      <c r="J62" s="9"/>
      <c r="K62" s="9"/>
      <c r="L62" s="9"/>
      <c r="M62" s="9"/>
      <c r="N62" s="9"/>
      <c r="O62" s="9"/>
      <c r="P62" s="9"/>
    </row>
    <row r="63" spans="1:16" x14ac:dyDescent="0.25">
      <c r="A63" s="15" t="s">
        <v>33</v>
      </c>
      <c r="B63" s="9" t="s">
        <v>36</v>
      </c>
      <c r="C63" s="3" t="s">
        <v>26</v>
      </c>
      <c r="H63" s="9"/>
      <c r="I63" s="9"/>
      <c r="J63" s="9"/>
      <c r="K63" s="9"/>
      <c r="L63" s="9"/>
      <c r="M63" s="9"/>
      <c r="N63" s="9"/>
      <c r="O63" s="9"/>
      <c r="P63" s="9"/>
    </row>
    <row r="64" spans="1:16" x14ac:dyDescent="0.25">
      <c r="A64" s="15" t="s">
        <v>35</v>
      </c>
      <c r="B64" s="9" t="s">
        <v>165</v>
      </c>
      <c r="C64" s="3" t="str">
        <f>"  &lt;/Variant&gt;"</f>
        <v xml:space="preserve">  &lt;/Variant&gt;</v>
      </c>
      <c r="H64" s="9"/>
      <c r="I64" s="9"/>
      <c r="J64" s="9"/>
      <c r="K64" s="9"/>
      <c r="L64" s="9"/>
      <c r="M64" s="9"/>
      <c r="N64" s="9"/>
      <c r="O64" s="9"/>
      <c r="P64" s="9"/>
    </row>
    <row r="65" spans="1:3" s="18" customFormat="1" x14ac:dyDescent="0.25">
      <c r="A65" s="27"/>
      <c r="B65" s="17"/>
    </row>
    <row r="66" spans="1:3" s="18" customFormat="1" x14ac:dyDescent="0.25">
      <c r="A66" s="27"/>
      <c r="B66" s="17"/>
      <c r="C66" s="18" t="str">
        <f>C17</f>
        <v>&lt;# C932G #&gt;</v>
      </c>
    </row>
    <row r="67" spans="1:3" x14ac:dyDescent="0.25">
      <c r="A67" s="15" t="s">
        <v>37</v>
      </c>
      <c r="B67" s="21" t="str">
        <f>H11</f>
        <v>NC_000011.10:g.</v>
      </c>
      <c r="C67" s="3" t="str">
        <f>CONCATENATE("  &lt;Genotype hgvs=",CHAR(34),B67,B68,";",B69,CHAR(34)," name=",CHAR(34),B19,CHAR(34),"&gt; ")</f>
        <v xml:space="preserve">  &lt;Genotype hgvs="NC_000011.10:g.[113412762G&gt;C];[113412762=]" name="C932G"&gt; </v>
      </c>
    </row>
    <row r="68" spans="1:3" x14ac:dyDescent="0.25">
      <c r="A68" s="15" t="s">
        <v>35</v>
      </c>
      <c r="B68" s="21" t="str">
        <f t="shared" ref="B68:B72" si="1">H12</f>
        <v>[113412762G&gt;C]</v>
      </c>
    </row>
    <row r="69" spans="1:3" x14ac:dyDescent="0.25">
      <c r="A69" s="15" t="s">
        <v>31</v>
      </c>
      <c r="B69" s="21" t="str">
        <f t="shared" si="1"/>
        <v>[113412762=]</v>
      </c>
      <c r="C69" s="3" t="s">
        <v>38</v>
      </c>
    </row>
    <row r="70" spans="1:3" x14ac:dyDescent="0.25">
      <c r="A70" s="15" t="s">
        <v>39</v>
      </c>
      <c r="B70" s="21" t="str">
        <f t="shared" si="1"/>
        <v>People with this variant have one copy of the [C932G (p.Ser311Cys](https://www.ncbi.nlm.nih.gov/clinvar/variation/256813/) variant. This substitution of a single nucleotide is known as a missense mutation.</v>
      </c>
      <c r="C70" s="3" t="s">
        <v>26</v>
      </c>
    </row>
    <row r="71" spans="1:3" x14ac:dyDescent="0.25">
      <c r="A71" s="8" t="s">
        <v>40</v>
      </c>
      <c r="B71" s="21" t="str">
        <f t="shared" si="1"/>
        <v>This variant is not associated with increased risk.</v>
      </c>
      <c r="C71" s="3" t="str">
        <f>CONCATENATE("    ",B70)</f>
        <v xml:space="preserve">    People with this variant have one copy of the [C932G (p.Ser311Cys](https://www.ncbi.nlm.nih.gov/clinvar/variation/256813/) variant. This substitution of a single nucleotide is known as a missense mutation.</v>
      </c>
    </row>
    <row r="72" spans="1:3" x14ac:dyDescent="0.25">
      <c r="A72" s="8" t="s">
        <v>41</v>
      </c>
      <c r="B72" s="21">
        <f t="shared" si="1"/>
        <v>5.0999999999999996</v>
      </c>
    </row>
    <row r="73" spans="1:3" x14ac:dyDescent="0.25">
      <c r="A73" s="15"/>
      <c r="C73" s="3" t="s">
        <v>42</v>
      </c>
    </row>
    <row r="74" spans="1:3" x14ac:dyDescent="0.25">
      <c r="A74" s="8"/>
    </row>
    <row r="75" spans="1:3" x14ac:dyDescent="0.25">
      <c r="A75" s="8"/>
      <c r="C75" s="3" t="str">
        <f>CONCATENATE("    ",B71)</f>
        <v xml:space="preserve">    This variant is not associated with increased risk.</v>
      </c>
    </row>
    <row r="76" spans="1:3" x14ac:dyDescent="0.25">
      <c r="A76" s="8"/>
    </row>
    <row r="77" spans="1:3" x14ac:dyDescent="0.25">
      <c r="A77" s="8"/>
      <c r="C77" s="3" t="s">
        <v>43</v>
      </c>
    </row>
    <row r="78" spans="1:3" x14ac:dyDescent="0.25">
      <c r="A78" s="15"/>
    </row>
    <row r="79" spans="1:3" x14ac:dyDescent="0.25">
      <c r="A79" s="15"/>
      <c r="C79" s="3" t="str">
        <f>CONCATENATE( "    &lt;piechart percentage=",B72," /&gt;")</f>
        <v xml:space="preserve">    &lt;piechart percentage=5.1 /&gt;</v>
      </c>
    </row>
    <row r="80" spans="1:3" x14ac:dyDescent="0.25">
      <c r="A80" s="15"/>
      <c r="C80" s="3" t="str">
        <f>"  &lt;/Genotype&gt;"</f>
        <v xml:space="preserve">  &lt;/Genotype&gt;</v>
      </c>
    </row>
    <row r="81" spans="1:3" x14ac:dyDescent="0.25">
      <c r="A81" s="15" t="s">
        <v>44</v>
      </c>
      <c r="B81" s="9" t="str">
        <f>H17</f>
        <v>People with this variant have two copies of the [C932G (p.Ser311Cys](https://www.ncbi.nlm.nih.gov/clinvar/variation/256813/) variant. This substitution of a single nucleotide is known as a missense mutation.</v>
      </c>
      <c r="C81" s="3" t="str">
        <f>CONCATENATE("  &lt;Genotype hgvs=",CHAR(34),B67,B68,";",B68,CHAR(34)," name=",CHAR(34),B19,CHAR(34),"&gt; ")</f>
        <v xml:space="preserve">  &lt;Genotype hgvs="NC_000011.10:g.[113412762G&gt;C];[113412762G&gt;C]" name="C932G"&gt; </v>
      </c>
    </row>
    <row r="82" spans="1:3" x14ac:dyDescent="0.25">
      <c r="A82" s="8" t="s">
        <v>45</v>
      </c>
      <c r="B82" s="9" t="str">
        <f t="shared" ref="B82:B83" si="2">H18</f>
        <v>This variant is not associated with increased risk.</v>
      </c>
      <c r="C82" s="3" t="s">
        <v>26</v>
      </c>
    </row>
    <row r="83" spans="1:3" x14ac:dyDescent="0.25">
      <c r="A83" s="8" t="s">
        <v>41</v>
      </c>
      <c r="B83" s="9">
        <f t="shared" si="2"/>
        <v>1.9</v>
      </c>
      <c r="C83" s="3" t="s">
        <v>38</v>
      </c>
    </row>
    <row r="84" spans="1:3" x14ac:dyDescent="0.25">
      <c r="A84" s="8"/>
    </row>
    <row r="85" spans="1:3" x14ac:dyDescent="0.25">
      <c r="A85" s="15"/>
      <c r="C85" s="3" t="str">
        <f>CONCATENATE("    ",B81)</f>
        <v xml:space="preserve">    People with this variant have two copies of the [C932G (p.Ser311Cys](https://www.ncbi.nlm.nih.gov/clinvar/variation/256813/) variant. This substitution of a single nucleotide is known as a missense mutation.</v>
      </c>
    </row>
    <row r="86" spans="1:3" x14ac:dyDescent="0.25">
      <c r="A86" s="8"/>
    </row>
    <row r="87" spans="1:3" x14ac:dyDescent="0.25">
      <c r="A87" s="8"/>
      <c r="C87" s="3" t="s">
        <v>42</v>
      </c>
    </row>
    <row r="88" spans="1:3" x14ac:dyDescent="0.25">
      <c r="A88" s="8"/>
    </row>
    <row r="89" spans="1:3" x14ac:dyDescent="0.25">
      <c r="A89" s="8"/>
      <c r="C89" s="3" t="str">
        <f>CONCATENATE("    ",B82)</f>
        <v xml:space="preserve">    This variant is not associated with increased risk.</v>
      </c>
    </row>
    <row r="90" spans="1:3" x14ac:dyDescent="0.25">
      <c r="A90" s="8"/>
    </row>
    <row r="91" spans="1:3" x14ac:dyDescent="0.25">
      <c r="A91" s="15"/>
      <c r="C91" s="3" t="s">
        <v>43</v>
      </c>
    </row>
    <row r="92" spans="1:3" x14ac:dyDescent="0.25">
      <c r="A92" s="15"/>
    </row>
    <row r="93" spans="1:3" x14ac:dyDescent="0.25">
      <c r="A93" s="15"/>
      <c r="C93" s="3" t="str">
        <f>CONCATENATE( "    &lt;piechart percentage=",B83," /&gt;")</f>
        <v xml:space="preserve">    &lt;piechart percentage=1.9 /&gt;</v>
      </c>
    </row>
    <row r="94" spans="1:3" x14ac:dyDescent="0.25">
      <c r="A94" s="15"/>
      <c r="C94" s="3" t="str">
        <f>"  &lt;/Genotype&gt;"</f>
        <v xml:space="preserve">  &lt;/Genotype&gt;</v>
      </c>
    </row>
    <row r="95" spans="1:3" x14ac:dyDescent="0.25">
      <c r="A95" s="15" t="s">
        <v>46</v>
      </c>
      <c r="B95" s="9" t="str">
        <f>H20</f>
        <v>Your DRD2 gene has no variants. A normal gene is referred to as a "wild-type" gene.</v>
      </c>
      <c r="C95" s="3" t="str">
        <f>CONCATENATE("  &lt;Genotype hgvs=",CHAR(34),B67,B69,";",B69,CHAR(34)," name=",CHAR(34),B19,CHAR(34),"&gt; ")</f>
        <v xml:space="preserve">  &lt;Genotype hgvs="NC_000011.10:g.[113412762=];[113412762=]" name="C932G"&gt; </v>
      </c>
    </row>
    <row r="96" spans="1:3" x14ac:dyDescent="0.25">
      <c r="A96" s="8" t="s">
        <v>47</v>
      </c>
      <c r="B96" s="9" t="str">
        <f t="shared" ref="B96:B97" si="3">H21</f>
        <v>You are in the Moderate Loss of Function category. See below for more information.</v>
      </c>
      <c r="C96" s="3" t="s">
        <v>26</v>
      </c>
    </row>
    <row r="97" spans="1:3" x14ac:dyDescent="0.25">
      <c r="A97" s="8" t="s">
        <v>41</v>
      </c>
      <c r="B97" s="9">
        <f t="shared" si="3"/>
        <v>93</v>
      </c>
      <c r="C97" s="3" t="s">
        <v>38</v>
      </c>
    </row>
    <row r="98" spans="1:3" x14ac:dyDescent="0.25">
      <c r="A98" s="15"/>
    </row>
    <row r="99" spans="1:3" x14ac:dyDescent="0.25">
      <c r="A99" s="8"/>
      <c r="C99" s="3" t="str">
        <f>CONCATENATE("    ",B95)</f>
        <v xml:space="preserve">    Your DRD2 gene has no variants. A normal gene is referred to as a "wild-type" gene.</v>
      </c>
    </row>
    <row r="100" spans="1:3" x14ac:dyDescent="0.25">
      <c r="A100" s="8"/>
    </row>
    <row r="101" spans="1:3" x14ac:dyDescent="0.25">
      <c r="A101" s="8"/>
      <c r="C101" s="3" t="s">
        <v>42</v>
      </c>
    </row>
    <row r="102" spans="1:3" x14ac:dyDescent="0.25">
      <c r="A102" s="8"/>
    </row>
    <row r="103" spans="1:3" x14ac:dyDescent="0.25">
      <c r="A103" s="8"/>
      <c r="C103" s="3" t="str">
        <f>CONCATENATE("    ",B96)</f>
        <v xml:space="preserve">    You are in the Moderate Loss of Function category. See below for more information.</v>
      </c>
    </row>
    <row r="104" spans="1:3" x14ac:dyDescent="0.25">
      <c r="A104" s="15"/>
    </row>
    <row r="105" spans="1:3" x14ac:dyDescent="0.25">
      <c r="A105" s="15"/>
      <c r="C105" s="3" t="s">
        <v>43</v>
      </c>
    </row>
    <row r="106" spans="1:3" x14ac:dyDescent="0.25">
      <c r="A106" s="15"/>
    </row>
    <row r="107" spans="1:3" x14ac:dyDescent="0.25">
      <c r="A107" s="15"/>
      <c r="C107" s="3" t="str">
        <f>CONCATENATE( "    &lt;piechart percentage=",B97," /&gt;")</f>
        <v xml:space="preserve">    &lt;piechart percentage=93 /&gt;</v>
      </c>
    </row>
    <row r="108" spans="1:3" x14ac:dyDescent="0.25">
      <c r="A108" s="15"/>
      <c r="C108" s="3" t="str">
        <f>"  &lt;/Genotype&gt;"</f>
        <v xml:space="preserve">  &lt;/Genotype&gt;</v>
      </c>
    </row>
    <row r="109" spans="1:3" x14ac:dyDescent="0.25">
      <c r="A109" s="15"/>
      <c r="C109" s="3" t="str">
        <f>C23</f>
        <v>&lt;# G811-83T #&gt;</v>
      </c>
    </row>
    <row r="110" spans="1:3" x14ac:dyDescent="0.25">
      <c r="A110" s="15" t="s">
        <v>37</v>
      </c>
      <c r="B110" s="21" t="str">
        <f>I11</f>
        <v>NC_000011.10:g.</v>
      </c>
      <c r="C110" s="3" t="str">
        <f>CONCATENATE("  &lt;Genotype hgvs=",CHAR(34),B110,B111,";",B112,CHAR(34)," name=",CHAR(34),B25,CHAR(34),"&gt; ")</f>
        <v xml:space="preserve">  &lt;Genotype hgvs="NC_000011.10:g.[113412966C&gt;A];[113412966=]" name="G811-83T"&gt; </v>
      </c>
    </row>
    <row r="111" spans="1:3" x14ac:dyDescent="0.25">
      <c r="A111" s="15" t="s">
        <v>35</v>
      </c>
      <c r="B111" s="21" t="str">
        <f t="shared" ref="B111:B115" si="4">I12</f>
        <v>[113412966C&gt;A]</v>
      </c>
    </row>
    <row r="112" spans="1:3" x14ac:dyDescent="0.25">
      <c r="A112" s="15" t="s">
        <v>31</v>
      </c>
      <c r="B112" s="21" t="str">
        <f t="shared" si="4"/>
        <v>[113412966=]</v>
      </c>
      <c r="C112" s="3" t="s">
        <v>38</v>
      </c>
    </row>
    <row r="113" spans="1:3" x14ac:dyDescent="0.25">
      <c r="A113" s="15" t="s">
        <v>39</v>
      </c>
      <c r="B113" s="21" t="str">
        <f t="shared" si="4"/>
        <v>People with this variant have one copy of the [G811-83T](https://www.ncbi.nlm.nih.gov/clinvar/variation/375655/) variant. This substitution of a single nucleotide is known as a missense mutation.</v>
      </c>
      <c r="C113" s="3" t="s">
        <v>26</v>
      </c>
    </row>
    <row r="114" spans="1:3" x14ac:dyDescent="0.25">
      <c r="A114" s="8" t="s">
        <v>40</v>
      </c>
      <c r="B114" s="21" t="str">
        <f t="shared" si="4"/>
        <v>This variant is not associated with increased risk.</v>
      </c>
      <c r="C114" s="3" t="str">
        <f>CONCATENATE("    ",B113)</f>
        <v xml:space="preserve">    People with this variant have one copy of the [G811-83T](https://www.ncbi.nlm.nih.gov/clinvar/variation/375655/) variant. This substitution of a single nucleotide is known as a missense mutation.</v>
      </c>
    </row>
    <row r="115" spans="1:3" x14ac:dyDescent="0.25">
      <c r="A115" s="8" t="s">
        <v>41</v>
      </c>
      <c r="B115" s="21">
        <f t="shared" si="4"/>
        <v>35.4</v>
      </c>
    </row>
    <row r="116" spans="1:3" x14ac:dyDescent="0.25">
      <c r="A116" s="15"/>
      <c r="C116" s="3" t="s">
        <v>42</v>
      </c>
    </row>
    <row r="117" spans="1:3" x14ac:dyDescent="0.25">
      <c r="A117" s="8"/>
    </row>
    <row r="118" spans="1:3" x14ac:dyDescent="0.25">
      <c r="A118" s="8"/>
      <c r="C118" s="3" t="str">
        <f>CONCATENATE("    ",B114)</f>
        <v xml:space="preserve">    This variant is not associated with increased risk.</v>
      </c>
    </row>
    <row r="119" spans="1:3" x14ac:dyDescent="0.25">
      <c r="A119" s="8"/>
    </row>
    <row r="120" spans="1:3" x14ac:dyDescent="0.25">
      <c r="A120" s="8"/>
      <c r="C120" s="3" t="s">
        <v>43</v>
      </c>
    </row>
    <row r="121" spans="1:3" x14ac:dyDescent="0.25">
      <c r="A121" s="15"/>
    </row>
    <row r="122" spans="1:3" x14ac:dyDescent="0.25">
      <c r="A122" s="15"/>
      <c r="C122" s="3" t="str">
        <f>CONCATENATE( "    &lt;piechart percentage=",B115," /&gt;")</f>
        <v xml:space="preserve">    &lt;piechart percentage=35.4 /&gt;</v>
      </c>
    </row>
    <row r="123" spans="1:3" x14ac:dyDescent="0.25">
      <c r="A123" s="15"/>
      <c r="C123" s="3" t="str">
        <f>"  &lt;/Genotype&gt;"</f>
        <v xml:space="preserve">  &lt;/Genotype&gt;</v>
      </c>
    </row>
    <row r="124" spans="1:3" x14ac:dyDescent="0.25">
      <c r="A124" s="15" t="s">
        <v>44</v>
      </c>
      <c r="B124" s="9" t="str">
        <f>I17</f>
        <v>People with this variant have two copies of the [G811-83T](https://www.ncbi.nlm.nih.gov/clinvar/variation/375655/) variant. This substitution of a single nucleotide is known as a missense mutation.</v>
      </c>
      <c r="C124" s="3" t="str">
        <f>CONCATENATE("  &lt;Genotype hgvs=",CHAR(34),B110,B111,";",B111,CHAR(34)," name=",CHAR(34),B25,CHAR(34),"&gt; ")</f>
        <v xml:space="preserve">  &lt;Genotype hgvs="NC_000011.10:g.[113412966C&gt;A];[113412966C&gt;A]" name="G811-83T"&gt; </v>
      </c>
    </row>
    <row r="125" spans="1:3" x14ac:dyDescent="0.25">
      <c r="A125" s="8" t="s">
        <v>45</v>
      </c>
      <c r="B125" s="9" t="str">
        <f t="shared" ref="B125:B126" si="5">I18</f>
        <v>You are in the Moderate Loss of Function category. See below for more information.</v>
      </c>
      <c r="C125" s="3" t="s">
        <v>26</v>
      </c>
    </row>
    <row r="126" spans="1:3" x14ac:dyDescent="0.25">
      <c r="A126" s="8" t="s">
        <v>41</v>
      </c>
      <c r="B126" s="9">
        <f t="shared" si="5"/>
        <v>14.1</v>
      </c>
      <c r="C126" s="3" t="s">
        <v>38</v>
      </c>
    </row>
    <row r="127" spans="1:3" x14ac:dyDescent="0.25">
      <c r="A127" s="8"/>
    </row>
    <row r="128" spans="1:3" x14ac:dyDescent="0.25">
      <c r="A128" s="15"/>
      <c r="C128" s="3" t="str">
        <f>CONCATENATE("    ",B124)</f>
        <v xml:space="preserve">    People with this variant have two copies of the [G811-83T](https://www.ncbi.nlm.nih.gov/clinvar/variation/375655/) variant. This substitution of a single nucleotide is known as a missense mutation.</v>
      </c>
    </row>
    <row r="129" spans="1:3" x14ac:dyDescent="0.25">
      <c r="A129" s="8"/>
    </row>
    <row r="130" spans="1:3" x14ac:dyDescent="0.25">
      <c r="A130" s="8"/>
      <c r="C130" s="3" t="s">
        <v>42</v>
      </c>
    </row>
    <row r="131" spans="1:3" x14ac:dyDescent="0.25">
      <c r="A131" s="8"/>
    </row>
    <row r="132" spans="1:3" x14ac:dyDescent="0.25">
      <c r="A132" s="8"/>
      <c r="C132" s="3" t="str">
        <f>CONCATENATE("    ",B125)</f>
        <v xml:space="preserve">    You are in the Moderate Loss of Function category. See below for more information.</v>
      </c>
    </row>
    <row r="133" spans="1:3" x14ac:dyDescent="0.25">
      <c r="A133" s="8"/>
    </row>
    <row r="134" spans="1:3" x14ac:dyDescent="0.25">
      <c r="A134" s="15"/>
      <c r="C134" s="3" t="s">
        <v>43</v>
      </c>
    </row>
    <row r="135" spans="1:3" x14ac:dyDescent="0.25">
      <c r="A135" s="15"/>
    </row>
    <row r="136" spans="1:3" x14ac:dyDescent="0.25">
      <c r="A136" s="15"/>
      <c r="C136" s="3" t="str">
        <f>CONCATENATE( "    &lt;piechart percentage=",B126," /&gt;")</f>
        <v xml:space="preserve">    &lt;piechart percentage=14.1 /&gt;</v>
      </c>
    </row>
    <row r="137" spans="1:3" x14ac:dyDescent="0.25">
      <c r="A137" s="15"/>
      <c r="C137" s="3" t="str">
        <f>"  &lt;/Genotype&gt;"</f>
        <v xml:space="preserve">  &lt;/Genotype&gt;</v>
      </c>
    </row>
    <row r="138" spans="1:3" x14ac:dyDescent="0.25">
      <c r="A138" s="15" t="s">
        <v>46</v>
      </c>
      <c r="B138" s="9" t="str">
        <f>I20</f>
        <v>Your DRD2 gene has no variants. A normal gene is referred to as a "wild-type" gene.</v>
      </c>
      <c r="C138" s="3" t="str">
        <f>CONCATENATE("  &lt;Genotype hgvs=",CHAR(34),B110,B112,";",B112,CHAR(34)," name=",CHAR(34),B25,CHAR(34),"&gt; ")</f>
        <v xml:space="preserve">  &lt;Genotype hgvs="NC_000011.10:g.[113412966=];[113412966=]" name="G811-83T"&gt; </v>
      </c>
    </row>
    <row r="139" spans="1:3" x14ac:dyDescent="0.25">
      <c r="A139" s="8" t="s">
        <v>47</v>
      </c>
      <c r="B139" s="9" t="str">
        <f t="shared" ref="B139:B140" si="6">I21</f>
        <v>This variant is not associated with increased risk.</v>
      </c>
      <c r="C139" s="3" t="s">
        <v>26</v>
      </c>
    </row>
    <row r="140" spans="1:3" x14ac:dyDescent="0.25">
      <c r="A140" s="8" t="s">
        <v>41</v>
      </c>
      <c r="B140" s="9">
        <f t="shared" si="6"/>
        <v>50.5</v>
      </c>
      <c r="C140" s="3" t="s">
        <v>38</v>
      </c>
    </row>
    <row r="141" spans="1:3" x14ac:dyDescent="0.25">
      <c r="A141" s="15"/>
    </row>
    <row r="142" spans="1:3" x14ac:dyDescent="0.25">
      <c r="A142" s="8"/>
      <c r="C142" s="3" t="str">
        <f>CONCATENATE("    ",B138)</f>
        <v xml:space="preserve">    Your DRD2 gene has no variants. A normal gene is referred to as a "wild-type" gene.</v>
      </c>
    </row>
    <row r="143" spans="1:3" x14ac:dyDescent="0.25">
      <c r="A143" s="8"/>
    </row>
    <row r="144" spans="1:3" x14ac:dyDescent="0.25">
      <c r="A144" s="8"/>
      <c r="C144" s="3" t="s">
        <v>42</v>
      </c>
    </row>
    <row r="145" spans="1:3" x14ac:dyDescent="0.25">
      <c r="A145" s="8"/>
    </row>
    <row r="146" spans="1:3" x14ac:dyDescent="0.25">
      <c r="A146" s="8"/>
      <c r="C146" s="3" t="str">
        <f>CONCATENATE("    ",B139)</f>
        <v xml:space="preserve">    This variant is not associated with increased risk.</v>
      </c>
    </row>
    <row r="147" spans="1:3" x14ac:dyDescent="0.25">
      <c r="A147" s="15"/>
    </row>
    <row r="148" spans="1:3" x14ac:dyDescent="0.25">
      <c r="A148" s="15"/>
      <c r="C148" s="3" t="s">
        <v>43</v>
      </c>
    </row>
    <row r="149" spans="1:3" x14ac:dyDescent="0.25">
      <c r="A149" s="15"/>
    </row>
    <row r="150" spans="1:3" x14ac:dyDescent="0.25">
      <c r="A150" s="15"/>
      <c r="C150" s="3" t="str">
        <f>CONCATENATE( "    &lt;piechart percentage=",B140," /&gt;")</f>
        <v xml:space="preserve">    &lt;piechart percentage=50.5 /&gt;</v>
      </c>
    </row>
    <row r="151" spans="1:3" x14ac:dyDescent="0.25">
      <c r="A151" s="15"/>
      <c r="C151" s="3" t="str">
        <f>"  &lt;/Genotype&gt;"</f>
        <v xml:space="preserve">  &lt;/Genotype&gt;</v>
      </c>
    </row>
    <row r="152" spans="1:3" x14ac:dyDescent="0.25">
      <c r="A152" s="15"/>
      <c r="C152" s="3" t="str">
        <f>C29</f>
        <v>&lt;# C113282275A #&gt;</v>
      </c>
    </row>
    <row r="153" spans="1:3" x14ac:dyDescent="0.25">
      <c r="A153" s="15" t="s">
        <v>37</v>
      </c>
      <c r="B153" s="21" t="str">
        <f>J11</f>
        <v>NC_000011.9:g.</v>
      </c>
      <c r="C153" s="3" t="str">
        <f>CONCATENATE("  &lt;Genotype hgvs=",CHAR(34),B153,B154,";",B155,CHAR(34)," name=",CHAR(34),B31,CHAR(34),"&gt; ")</f>
        <v xml:space="preserve">  &lt;Genotype hgvs="NC_000011.9:g.[113282275C&gt;A];[113282275=]" name="C113282275A"&gt; </v>
      </c>
    </row>
    <row r="154" spans="1:3" x14ac:dyDescent="0.25">
      <c r="A154" s="15" t="s">
        <v>35</v>
      </c>
      <c r="B154" s="21" t="str">
        <f t="shared" ref="B154:B158" si="7">J12</f>
        <v>[113282275C&gt;A]</v>
      </c>
    </row>
    <row r="155" spans="1:3" x14ac:dyDescent="0.25">
      <c r="A155" s="15" t="s">
        <v>31</v>
      </c>
      <c r="B155" s="21" t="str">
        <f t="shared" si="7"/>
        <v>[113282275=]</v>
      </c>
      <c r="C155" s="3" t="s">
        <v>38</v>
      </c>
    </row>
    <row r="156" spans="1:3" x14ac:dyDescent="0.25">
      <c r="A156" s="15" t="s">
        <v>39</v>
      </c>
      <c r="B156" s="21" t="str">
        <f t="shared" si="7"/>
        <v>People with this variant have one copy of the [C113282275A](https://www.ncbi.nlm.nih.gov/SNP/snp_ref.cgi?rs=rs1124492) variant. This substitution of a single nucleotide is known as a missense mutation.</v>
      </c>
      <c r="C156" s="3" t="s">
        <v>26</v>
      </c>
    </row>
    <row r="157" spans="1:3" x14ac:dyDescent="0.25">
      <c r="A157" s="8" t="s">
        <v>40</v>
      </c>
      <c r="B157" s="21" t="str">
        <f t="shared" si="7"/>
        <v>You are in the Moderate Loss of Function category. See below for more information.</v>
      </c>
      <c r="C157" s="3" t="str">
        <f>CONCATENATE("    ",B156)</f>
        <v xml:space="preserve">    People with this variant have one copy of the [C113282275A](https://www.ncbi.nlm.nih.gov/SNP/snp_ref.cgi?rs=rs1124492) variant. This substitution of a single nucleotide is known as a missense mutation.</v>
      </c>
    </row>
    <row r="158" spans="1:3" x14ac:dyDescent="0.25">
      <c r="A158" s="8" t="s">
        <v>41</v>
      </c>
      <c r="B158" s="21">
        <f t="shared" si="7"/>
        <v>42</v>
      </c>
    </row>
    <row r="159" spans="1:3" x14ac:dyDescent="0.25">
      <c r="A159" s="15"/>
      <c r="C159" s="3" t="s">
        <v>42</v>
      </c>
    </row>
    <row r="160" spans="1:3" x14ac:dyDescent="0.25">
      <c r="A160" s="8"/>
    </row>
    <row r="161" spans="1:3" x14ac:dyDescent="0.25">
      <c r="A161" s="8"/>
      <c r="C161" s="3" t="str">
        <f>CONCATENATE("    ",B157)</f>
        <v xml:space="preserve">    You are in the Moderate Loss of Function category. See below for more information.</v>
      </c>
    </row>
    <row r="162" spans="1:3" x14ac:dyDescent="0.25">
      <c r="A162" s="8"/>
    </row>
    <row r="163" spans="1:3" x14ac:dyDescent="0.25">
      <c r="A163" s="8"/>
      <c r="C163" s="3" t="s">
        <v>43</v>
      </c>
    </row>
    <row r="164" spans="1:3" x14ac:dyDescent="0.25">
      <c r="A164" s="15"/>
    </row>
    <row r="165" spans="1:3" x14ac:dyDescent="0.25">
      <c r="A165" s="15"/>
      <c r="C165" s="3" t="str">
        <f>CONCATENATE( "    &lt;piechart percentage=",B158," /&gt;")</f>
        <v xml:space="preserve">    &lt;piechart percentage=42 /&gt;</v>
      </c>
    </row>
    <row r="166" spans="1:3" x14ac:dyDescent="0.25">
      <c r="A166" s="15"/>
      <c r="C166" s="3" t="str">
        <f>"  &lt;/Genotype&gt;"</f>
        <v xml:space="preserve">  &lt;/Genotype&gt;</v>
      </c>
    </row>
    <row r="167" spans="1:3" x14ac:dyDescent="0.25">
      <c r="A167" s="15" t="s">
        <v>44</v>
      </c>
      <c r="B167" s="9" t="str">
        <f>J17</f>
        <v>People with this variant have two copies of the [C113282275A](https://www.ncbi.nlm.nih.gov/SNP/snp_ref.cgi?rs=rs1124492) variant. This substitution of a single nucleotide is known as a missense mutation.</v>
      </c>
      <c r="C167" s="3" t="str">
        <f>CONCATENATE("  &lt;Genotype hgvs=",CHAR(34),B153,B154,";",B154,CHAR(34)," name=",CHAR(34),B31,CHAR(34),"&gt; ")</f>
        <v xml:space="preserve">  &lt;Genotype hgvs="NC_000011.9:g.[113282275C&gt;A];[113282275C&gt;A]" name="C113282275A"&gt; </v>
      </c>
    </row>
    <row r="168" spans="1:3" x14ac:dyDescent="0.25">
      <c r="A168" s="8" t="s">
        <v>45</v>
      </c>
      <c r="B168" s="9" t="str">
        <f t="shared" ref="B168:B169" si="8">J18</f>
        <v>You are in the Moderate Loss of Function category. See below for more information.</v>
      </c>
      <c r="C168" s="3" t="s">
        <v>26</v>
      </c>
    </row>
    <row r="169" spans="1:3" x14ac:dyDescent="0.25">
      <c r="A169" s="8" t="s">
        <v>41</v>
      </c>
      <c r="B169" s="9">
        <f t="shared" si="8"/>
        <v>19.5</v>
      </c>
      <c r="C169" s="3" t="s">
        <v>38</v>
      </c>
    </row>
    <row r="170" spans="1:3" x14ac:dyDescent="0.25">
      <c r="A170" s="8"/>
    </row>
    <row r="171" spans="1:3" x14ac:dyDescent="0.25">
      <c r="A171" s="15"/>
      <c r="C171" s="3" t="str">
        <f>CONCATENATE("    ",B167)</f>
        <v xml:space="preserve">    People with this variant have two copies of the [C113282275A](https://www.ncbi.nlm.nih.gov/SNP/snp_ref.cgi?rs=rs1124492) variant. This substitution of a single nucleotide is known as a missense mutation.</v>
      </c>
    </row>
    <row r="172" spans="1:3" x14ac:dyDescent="0.25">
      <c r="A172" s="8"/>
    </row>
    <row r="173" spans="1:3" x14ac:dyDescent="0.25">
      <c r="A173" s="8"/>
      <c r="C173" s="3" t="s">
        <v>42</v>
      </c>
    </row>
    <row r="174" spans="1:3" x14ac:dyDescent="0.25">
      <c r="A174" s="8"/>
    </row>
    <row r="175" spans="1:3" x14ac:dyDescent="0.25">
      <c r="A175" s="8"/>
      <c r="C175" s="3" t="str">
        <f>CONCATENATE("    ",B168)</f>
        <v xml:space="preserve">    You are in the Moderate Loss of Function category. See below for more information.</v>
      </c>
    </row>
    <row r="176" spans="1:3" x14ac:dyDescent="0.25">
      <c r="A176" s="8"/>
    </row>
    <row r="177" spans="1:3" x14ac:dyDescent="0.25">
      <c r="A177" s="15"/>
      <c r="C177" s="3" t="s">
        <v>43</v>
      </c>
    </row>
    <row r="178" spans="1:3" x14ac:dyDescent="0.25">
      <c r="A178" s="15"/>
    </row>
    <row r="179" spans="1:3" x14ac:dyDescent="0.25">
      <c r="A179" s="15"/>
      <c r="C179" s="3" t="str">
        <f>CONCATENATE( "    &lt;piechart percentage=",B169," /&gt;")</f>
        <v xml:space="preserve">    &lt;piechart percentage=19.5 /&gt;</v>
      </c>
    </row>
    <row r="180" spans="1:3" x14ac:dyDescent="0.25">
      <c r="A180" s="15"/>
      <c r="C180" s="3" t="str">
        <f>"  &lt;/Genotype&gt;"</f>
        <v xml:space="preserve">  &lt;/Genotype&gt;</v>
      </c>
    </row>
    <row r="181" spans="1:3" x14ac:dyDescent="0.25">
      <c r="A181" s="15" t="s">
        <v>46</v>
      </c>
      <c r="B181" s="9" t="str">
        <f>J20</f>
        <v>Your DRD2 gene has no variants. A normal gene is referred to as a "wild-type" gene.</v>
      </c>
      <c r="C181" s="3" t="str">
        <f>CONCATENATE("  &lt;Genotype hgvs=",CHAR(34),B153,B155,";",B155,CHAR(34)," name=",CHAR(34),B31,CHAR(34),"&gt; ")</f>
        <v xml:space="preserve">  &lt;Genotype hgvs="NC_000011.9:g.[113282275=];[113282275=]" name="C113282275A"&gt; </v>
      </c>
    </row>
    <row r="182" spans="1:3" x14ac:dyDescent="0.25">
      <c r="A182" s="8" t="s">
        <v>47</v>
      </c>
      <c r="B182" s="9" t="str">
        <f t="shared" ref="B182:B183" si="9">J21</f>
        <v>This variant is not associated with increased risk.</v>
      </c>
      <c r="C182" s="3" t="s">
        <v>26</v>
      </c>
    </row>
    <row r="183" spans="1:3" x14ac:dyDescent="0.25">
      <c r="A183" s="8" t="s">
        <v>41</v>
      </c>
      <c r="B183" s="9">
        <f t="shared" si="9"/>
        <v>38.5</v>
      </c>
      <c r="C183" s="3" t="s">
        <v>38</v>
      </c>
    </row>
    <row r="184" spans="1:3" x14ac:dyDescent="0.25">
      <c r="A184" s="15"/>
    </row>
    <row r="185" spans="1:3" x14ac:dyDescent="0.25">
      <c r="A185" s="8"/>
      <c r="C185" s="3" t="str">
        <f>CONCATENATE("    ",B181)</f>
        <v xml:space="preserve">    Your DRD2 gene has no variants. A normal gene is referred to as a "wild-type" gene.</v>
      </c>
    </row>
    <row r="186" spans="1:3" x14ac:dyDescent="0.25">
      <c r="A186" s="8"/>
    </row>
    <row r="187" spans="1:3" x14ac:dyDescent="0.25">
      <c r="A187" s="8"/>
      <c r="C187" s="3" t="s">
        <v>42</v>
      </c>
    </row>
    <row r="188" spans="1:3" x14ac:dyDescent="0.25">
      <c r="A188" s="8"/>
    </row>
    <row r="189" spans="1:3" x14ac:dyDescent="0.25">
      <c r="A189" s="8"/>
      <c r="C189" s="3" t="str">
        <f>CONCATENATE("    ",B182)</f>
        <v xml:space="preserve">    This variant is not associated with increased risk.</v>
      </c>
    </row>
    <row r="190" spans="1:3" x14ac:dyDescent="0.25">
      <c r="A190" s="15"/>
    </row>
    <row r="191" spans="1:3" x14ac:dyDescent="0.25">
      <c r="A191" s="15"/>
      <c r="C191" s="3" t="s">
        <v>43</v>
      </c>
    </row>
    <row r="192" spans="1:3" x14ac:dyDescent="0.25">
      <c r="A192" s="15"/>
    </row>
    <row r="193" spans="1:3" x14ac:dyDescent="0.25">
      <c r="A193" s="15"/>
      <c r="C193" s="3" t="str">
        <f>CONCATENATE( "    &lt;piechart percentage=",B183," /&gt;")</f>
        <v xml:space="preserve">    &lt;piechart percentage=38.5 /&gt;</v>
      </c>
    </row>
    <row r="194" spans="1:3" x14ac:dyDescent="0.25">
      <c r="A194" s="15"/>
      <c r="C194" s="3" t="str">
        <f>"  &lt;/Genotype&gt;"</f>
        <v xml:space="preserve">  &lt;/Genotype&gt;</v>
      </c>
    </row>
    <row r="195" spans="1:3" x14ac:dyDescent="0.25">
      <c r="A195" s="15"/>
      <c r="C195" s="3" t="str">
        <f>C35</f>
        <v>&lt;# 113475530insA #&gt;</v>
      </c>
    </row>
    <row r="196" spans="1:3" x14ac:dyDescent="0.25">
      <c r="A196" s="15" t="s">
        <v>37</v>
      </c>
      <c r="B196" s="21" t="str">
        <f>K11</f>
        <v>NC_000011.10:g.</v>
      </c>
      <c r="C196" s="3" t="str">
        <f>CONCATENATE("  &lt;Genotype hgvs=",CHAR(34),B196,B197,";",B198,CHAR(34)," name=",CHAR(34),B37,CHAR(34),"&gt; ")</f>
        <v xml:space="preserve">  &lt;Genotype hgvs="NC_000011.10:g.[113475529_113475530insA];[113475529_113475530=]" name="113475530insA"&gt; </v>
      </c>
    </row>
    <row r="197" spans="1:3" x14ac:dyDescent="0.25">
      <c r="A197" s="15" t="s">
        <v>35</v>
      </c>
      <c r="B197" s="21" t="str">
        <f t="shared" ref="B197:B201" si="10">K12</f>
        <v>[113475529_113475530insA]</v>
      </c>
    </row>
    <row r="198" spans="1:3" x14ac:dyDescent="0.25">
      <c r="A198" s="15" t="s">
        <v>31</v>
      </c>
      <c r="B198" s="21" t="str">
        <f t="shared" si="10"/>
        <v>[113475529_113475530=]</v>
      </c>
      <c r="C198" s="3" t="s">
        <v>38</v>
      </c>
    </row>
    <row r="199" spans="1:3" x14ac:dyDescent="0.25">
      <c r="A199" s="15" t="s">
        <v>39</v>
      </c>
      <c r="B199" s="21" t="str">
        <f t="shared" si="10"/>
        <v>People with this variant have one additional adenine (A) inserted, also known as the [113475530insA](https://www.ncbi.nlm.nih.gov/projects/SNP/snp_ref.cgi?rs=rs1799732) variant.</v>
      </c>
      <c r="C199" s="3" t="s">
        <v>26</v>
      </c>
    </row>
    <row r="200" spans="1:3" x14ac:dyDescent="0.25">
      <c r="A200" s="8" t="s">
        <v>40</v>
      </c>
      <c r="B200" s="21" t="str">
        <f t="shared" si="10"/>
        <v>This variant is not associated with increased risk.</v>
      </c>
      <c r="C200" s="3" t="str">
        <f>CONCATENATE("    ",B199)</f>
        <v xml:space="preserve">    People with this variant have one additional adenine (A) inserted, also known as the [113475530insA](https://www.ncbi.nlm.nih.gov/projects/SNP/snp_ref.cgi?rs=rs1799732) variant.</v>
      </c>
    </row>
    <row r="201" spans="1:3" x14ac:dyDescent="0.25">
      <c r="A201" s="8" t="s">
        <v>41</v>
      </c>
      <c r="B201" s="21">
        <f t="shared" si="10"/>
        <v>36.6</v>
      </c>
    </row>
    <row r="202" spans="1:3" x14ac:dyDescent="0.25">
      <c r="A202" s="15"/>
      <c r="C202" s="3" t="s">
        <v>42</v>
      </c>
    </row>
    <row r="203" spans="1:3" x14ac:dyDescent="0.25">
      <c r="A203" s="8"/>
    </row>
    <row r="204" spans="1:3" x14ac:dyDescent="0.25">
      <c r="A204" s="8"/>
      <c r="C204" s="3" t="str">
        <f>CONCATENATE("    ",B200)</f>
        <v xml:space="preserve">    This variant is not associated with increased risk.</v>
      </c>
    </row>
    <row r="205" spans="1:3" x14ac:dyDescent="0.25">
      <c r="A205" s="8"/>
    </row>
    <row r="206" spans="1:3" x14ac:dyDescent="0.25">
      <c r="A206" s="8"/>
      <c r="C206" s="3" t="s">
        <v>43</v>
      </c>
    </row>
    <row r="207" spans="1:3" x14ac:dyDescent="0.25">
      <c r="A207" s="15"/>
    </row>
    <row r="208" spans="1:3" x14ac:dyDescent="0.25">
      <c r="A208" s="15"/>
      <c r="C208" s="3" t="str">
        <f>CONCATENATE( "    &lt;piechart percentage=",B201," /&gt;")</f>
        <v xml:space="preserve">    &lt;piechart percentage=36.6 /&gt;</v>
      </c>
    </row>
    <row r="209" spans="1:3" x14ac:dyDescent="0.25">
      <c r="A209" s="15"/>
      <c r="C209" s="3" t="str">
        <f>"  &lt;/Genotype&gt;"</f>
        <v xml:space="preserve">  &lt;/Genotype&gt;</v>
      </c>
    </row>
    <row r="210" spans="1:3" x14ac:dyDescent="0.25">
      <c r="A210" s="15" t="s">
        <v>44</v>
      </c>
      <c r="B210" s="9" t="str">
        <f>K17</f>
        <v>People with this variant have two additional adenine (A) inserted, also known as the [113475530insA](https://www.ncbi.nlm.nih.gov/projects/SNP/snp_ref.cgi?rs=rs1799732) variant.</v>
      </c>
      <c r="C210" s="3" t="str">
        <f>CONCATENATE("  &lt;Genotype hgvs=",CHAR(34),B196,B197,";",B197,CHAR(34)," name=",CHAR(34),B37,CHAR(34),"&gt; ")</f>
        <v xml:space="preserve">  &lt;Genotype hgvs="NC_000011.10:g.[113475529_113475530insA];[113475529_113475530insA]" name="113475530insA"&gt; </v>
      </c>
    </row>
    <row r="211" spans="1:3" x14ac:dyDescent="0.25">
      <c r="A211" s="8" t="s">
        <v>45</v>
      </c>
      <c r="B211" s="9" t="str">
        <f t="shared" ref="B211:B212" si="11">K18</f>
        <v>You are in the Moderate Loss of Function category. See below for more information.</v>
      </c>
      <c r="C211" s="3" t="s">
        <v>26</v>
      </c>
    </row>
    <row r="212" spans="1:3" x14ac:dyDescent="0.25">
      <c r="A212" s="8" t="s">
        <v>41</v>
      </c>
      <c r="B212" s="9">
        <f t="shared" si="11"/>
        <v>15</v>
      </c>
      <c r="C212" s="3" t="s">
        <v>38</v>
      </c>
    </row>
    <row r="213" spans="1:3" x14ac:dyDescent="0.25">
      <c r="A213" s="8"/>
    </row>
    <row r="214" spans="1:3" x14ac:dyDescent="0.25">
      <c r="A214" s="15"/>
      <c r="C214" s="3" t="str">
        <f>CONCATENATE("    ",B210)</f>
        <v xml:space="preserve">    People with this variant have two additional adenine (A) inserted, also known as the [113475530insA](https://www.ncbi.nlm.nih.gov/projects/SNP/snp_ref.cgi?rs=rs1799732) variant.</v>
      </c>
    </row>
    <row r="215" spans="1:3" x14ac:dyDescent="0.25">
      <c r="A215" s="8"/>
    </row>
    <row r="216" spans="1:3" x14ac:dyDescent="0.25">
      <c r="A216" s="8"/>
      <c r="C216" s="3" t="s">
        <v>42</v>
      </c>
    </row>
    <row r="217" spans="1:3" x14ac:dyDescent="0.25">
      <c r="A217" s="8"/>
    </row>
    <row r="218" spans="1:3" x14ac:dyDescent="0.25">
      <c r="A218" s="8"/>
      <c r="C218" s="3" t="str">
        <f>CONCATENATE("    ",B211)</f>
        <v xml:space="preserve">    You are in the Moderate Loss of Function category. See below for more information.</v>
      </c>
    </row>
    <row r="219" spans="1:3" x14ac:dyDescent="0.25">
      <c r="A219" s="8"/>
    </row>
    <row r="220" spans="1:3" x14ac:dyDescent="0.25">
      <c r="A220" s="15"/>
      <c r="C220" s="3" t="s">
        <v>43</v>
      </c>
    </row>
    <row r="221" spans="1:3" x14ac:dyDescent="0.25">
      <c r="A221" s="15"/>
    </row>
    <row r="222" spans="1:3" x14ac:dyDescent="0.25">
      <c r="A222" s="15"/>
      <c r="C222" s="3" t="str">
        <f>CONCATENATE( "    &lt;piechart percentage=",B212," /&gt;")</f>
        <v xml:space="preserve">    &lt;piechart percentage=15 /&gt;</v>
      </c>
    </row>
    <row r="223" spans="1:3" x14ac:dyDescent="0.25">
      <c r="A223" s="15"/>
      <c r="C223" s="3" t="str">
        <f>"  &lt;/Genotype&gt;"</f>
        <v xml:space="preserve">  &lt;/Genotype&gt;</v>
      </c>
    </row>
    <row r="224" spans="1:3" x14ac:dyDescent="0.25">
      <c r="A224" s="15" t="s">
        <v>46</v>
      </c>
      <c r="B224" s="9" t="str">
        <f>K20</f>
        <v>Your DRD2 gene has no variants. A normal gene is referred to as a "wild-type" gene.</v>
      </c>
      <c r="C224" s="3" t="str">
        <f>CONCATENATE("  &lt;Genotype hgvs=",CHAR(34),B196,B198,";",B198,CHAR(34)," name=",CHAR(34),B37,CHAR(34),"&gt; ")</f>
        <v xml:space="preserve">  &lt;Genotype hgvs="NC_000011.10:g.[113475529_113475530=];[113475529_113475530=]" name="113475530insA"&gt; </v>
      </c>
    </row>
    <row r="225" spans="1:3" x14ac:dyDescent="0.25">
      <c r="A225" s="8" t="s">
        <v>47</v>
      </c>
      <c r="B225" s="9" t="str">
        <f t="shared" ref="B225:B226" si="12">K21</f>
        <v>This variant is not associated with increased risk.</v>
      </c>
      <c r="C225" s="3" t="s">
        <v>26</v>
      </c>
    </row>
    <row r="226" spans="1:3" x14ac:dyDescent="0.25">
      <c r="A226" s="8" t="s">
        <v>41</v>
      </c>
      <c r="B226" s="9">
        <f t="shared" si="12"/>
        <v>48.4</v>
      </c>
      <c r="C226" s="3" t="s">
        <v>38</v>
      </c>
    </row>
    <row r="227" spans="1:3" x14ac:dyDescent="0.25">
      <c r="A227" s="15"/>
    </row>
    <row r="228" spans="1:3" x14ac:dyDescent="0.25">
      <c r="A228" s="8"/>
      <c r="C228" s="3" t="str">
        <f>CONCATENATE("    ",B224)</f>
        <v xml:space="preserve">    Your DRD2 gene has no variants. A normal gene is referred to as a "wild-type" gene.</v>
      </c>
    </row>
    <row r="229" spans="1:3" x14ac:dyDescent="0.25">
      <c r="A229" s="8"/>
    </row>
    <row r="230" spans="1:3" x14ac:dyDescent="0.25">
      <c r="A230" s="8"/>
      <c r="C230" s="3" t="s">
        <v>42</v>
      </c>
    </row>
    <row r="231" spans="1:3" x14ac:dyDescent="0.25">
      <c r="A231" s="8"/>
    </row>
    <row r="232" spans="1:3" x14ac:dyDescent="0.25">
      <c r="A232" s="8"/>
      <c r="C232" s="3" t="str">
        <f>CONCATENATE("    ",B225)</f>
        <v xml:space="preserve">    This variant is not associated with increased risk.</v>
      </c>
    </row>
    <row r="233" spans="1:3" x14ac:dyDescent="0.25">
      <c r="A233" s="15"/>
    </row>
    <row r="234" spans="1:3" x14ac:dyDescent="0.25">
      <c r="A234" s="15"/>
      <c r="C234" s="3" t="s">
        <v>43</v>
      </c>
    </row>
    <row r="235" spans="1:3" x14ac:dyDescent="0.25">
      <c r="A235" s="15"/>
    </row>
    <row r="236" spans="1:3" x14ac:dyDescent="0.25">
      <c r="A236" s="15"/>
      <c r="C236" s="3" t="str">
        <f>CONCATENATE( "    &lt;piechart percentage=",B226," /&gt;")</f>
        <v xml:space="preserve">    &lt;piechart percentage=48.4 /&gt;</v>
      </c>
    </row>
    <row r="237" spans="1:3" x14ac:dyDescent="0.25">
      <c r="A237" s="15"/>
      <c r="C237" s="3" t="str">
        <f>"  &lt;/Genotype&gt;"</f>
        <v xml:space="preserve">  &lt;/Genotype&gt;</v>
      </c>
    </row>
    <row r="238" spans="1:3" x14ac:dyDescent="0.25">
      <c r="A238" s="15"/>
      <c r="C238" s="3" t="str">
        <f>C41</f>
        <v>&lt;# G2137A #&gt;</v>
      </c>
    </row>
    <row r="239" spans="1:3" x14ac:dyDescent="0.25">
      <c r="A239" s="15" t="s">
        <v>37</v>
      </c>
      <c r="B239" s="21" t="str">
        <f>L11</f>
        <v>NC_000011.10:g.</v>
      </c>
      <c r="C239" s="3" t="str">
        <f>CONCATENATE("  &lt;Genotype hgvs=",CHAR(34),B239,B240,";",B241,CHAR(34)," name=",CHAR(34),B43,CHAR(34),"&gt; ")</f>
        <v xml:space="preserve">  &lt;Genotype hgvs="NC_000011.10:g.[113400106G&gt;A];[113400106=]" name="G2137A"&gt; </v>
      </c>
    </row>
    <row r="240" spans="1:3" x14ac:dyDescent="0.25">
      <c r="A240" s="15" t="s">
        <v>35</v>
      </c>
      <c r="B240" s="21" t="str">
        <f t="shared" ref="B240:B244" si="13">L12</f>
        <v>[113400106G&gt;A]</v>
      </c>
    </row>
    <row r="241" spans="1:3" x14ac:dyDescent="0.25">
      <c r="A241" s="15" t="s">
        <v>31</v>
      </c>
      <c r="B241" s="21" t="str">
        <f t="shared" si="13"/>
        <v>[113400106=]</v>
      </c>
      <c r="C241" s="3" t="s">
        <v>38</v>
      </c>
    </row>
    <row r="242" spans="1:3" x14ac:dyDescent="0.25">
      <c r="A242" s="15" t="s">
        <v>39</v>
      </c>
      <c r="B242" s="21" t="str">
        <f t="shared" si="13"/>
        <v>People with this variant have one copy of the [G2137A (p.Glu713Lys)](https://www.ncbi.nlm.nih.gov/clinvar/variation/2105/) variant. This substitution of a single nucleotide is known as a missense mutation.</v>
      </c>
      <c r="C242" s="3" t="s">
        <v>26</v>
      </c>
    </row>
    <row r="243" spans="1:3" x14ac:dyDescent="0.25">
      <c r="A243" s="8" t="s">
        <v>40</v>
      </c>
      <c r="B243" s="21">
        <f t="shared" si="13"/>
        <v>0</v>
      </c>
      <c r="C243" s="3" t="str">
        <f>CONCATENATE("    ",B242)</f>
        <v xml:space="preserve">    People with this variant have one copy of the [G2137A (p.Glu713Lys)](https://www.ncbi.nlm.nih.gov/clinvar/variation/2105/) variant. This substitution of a single nucleotide is known as a missense mutation.</v>
      </c>
    </row>
    <row r="244" spans="1:3" x14ac:dyDescent="0.25">
      <c r="A244" s="8" t="s">
        <v>41</v>
      </c>
      <c r="B244" s="21">
        <f t="shared" si="13"/>
        <v>40</v>
      </c>
    </row>
    <row r="245" spans="1:3" x14ac:dyDescent="0.25">
      <c r="A245" s="15"/>
      <c r="C245" s="3" t="s">
        <v>42</v>
      </c>
    </row>
    <row r="246" spans="1:3" x14ac:dyDescent="0.25">
      <c r="A246" s="8"/>
    </row>
    <row r="247" spans="1:3" x14ac:dyDescent="0.25">
      <c r="A247" s="8"/>
      <c r="C247" s="3" t="str">
        <f>CONCATENATE("    ",B243)</f>
        <v xml:space="preserve">    0</v>
      </c>
    </row>
    <row r="248" spans="1:3" x14ac:dyDescent="0.25">
      <c r="A248" s="8"/>
    </row>
    <row r="249" spans="1:3" x14ac:dyDescent="0.25">
      <c r="A249" s="8"/>
      <c r="C249" s="3" t="s">
        <v>43</v>
      </c>
    </row>
    <row r="250" spans="1:3" x14ac:dyDescent="0.25">
      <c r="A250" s="15"/>
    </row>
    <row r="251" spans="1:3" x14ac:dyDescent="0.25">
      <c r="A251" s="15"/>
      <c r="C251" s="3" t="str">
        <f>CONCATENATE( "    &lt;piechart percentage=",B244," /&gt;")</f>
        <v xml:space="preserve">    &lt;piechart percentage=40 /&gt;</v>
      </c>
    </row>
    <row r="252" spans="1:3" x14ac:dyDescent="0.25">
      <c r="A252" s="15"/>
      <c r="C252" s="3" t="str">
        <f>"  &lt;/Genotype&gt;"</f>
        <v xml:space="preserve">  &lt;/Genotype&gt;</v>
      </c>
    </row>
    <row r="253" spans="1:3" x14ac:dyDescent="0.25">
      <c r="A253" s="15" t="s">
        <v>44</v>
      </c>
      <c r="B253" s="9" t="str">
        <f>L17</f>
        <v>People with this variant have two copies of the [G2137A (p.Glu713Lys)](https://www.ncbi.nlm.nih.gov/clinvar/variation/2105/) variant. This substitution of a single nucleotide is known as a missense mutation.</v>
      </c>
      <c r="C253" s="3" t="str">
        <f>CONCATENATE("  &lt;Genotype hgvs=",CHAR(34),B239,B240,";",B240,CHAR(34)," name=",CHAR(34),B43,CHAR(34),"&gt; ")</f>
        <v xml:space="preserve">  &lt;Genotype hgvs="NC_000011.10:g.[113400106G&gt;A];[113400106G&gt;A]" name="G2137A"&gt; </v>
      </c>
    </row>
    <row r="254" spans="1:3" x14ac:dyDescent="0.25">
      <c r="A254" s="8" t="s">
        <v>45</v>
      </c>
      <c r="B254" s="9">
        <f t="shared" ref="B254:B255" si="14">L18</f>
        <v>0</v>
      </c>
      <c r="C254" s="3" t="s">
        <v>26</v>
      </c>
    </row>
    <row r="255" spans="1:3" x14ac:dyDescent="0.25">
      <c r="A255" s="8" t="s">
        <v>41</v>
      </c>
      <c r="B255" s="9">
        <f t="shared" si="14"/>
        <v>22.6</v>
      </c>
      <c r="C255" s="3" t="s">
        <v>38</v>
      </c>
    </row>
    <row r="256" spans="1:3" x14ac:dyDescent="0.25">
      <c r="A256" s="8"/>
    </row>
    <row r="257" spans="1:3" x14ac:dyDescent="0.25">
      <c r="A257" s="15"/>
      <c r="C257" s="3" t="str">
        <f>CONCATENATE("    ",B253)</f>
        <v xml:space="preserve">    People with this variant have two copies of the [G2137A (p.Glu713Lys)](https://www.ncbi.nlm.nih.gov/clinvar/variation/2105/) variant. This substitution of a single nucleotide is known as a missense mutation.</v>
      </c>
    </row>
    <row r="258" spans="1:3" x14ac:dyDescent="0.25">
      <c r="A258" s="8"/>
    </row>
    <row r="259" spans="1:3" x14ac:dyDescent="0.25">
      <c r="A259" s="8"/>
      <c r="C259" s="3" t="s">
        <v>42</v>
      </c>
    </row>
    <row r="260" spans="1:3" x14ac:dyDescent="0.25">
      <c r="A260" s="8"/>
    </row>
    <row r="261" spans="1:3" x14ac:dyDescent="0.25">
      <c r="A261" s="8"/>
      <c r="C261" s="3" t="str">
        <f>CONCATENATE("    ",B254)</f>
        <v xml:space="preserve">    0</v>
      </c>
    </row>
    <row r="262" spans="1:3" x14ac:dyDescent="0.25">
      <c r="A262" s="8"/>
    </row>
    <row r="263" spans="1:3" x14ac:dyDescent="0.25">
      <c r="A263" s="15"/>
      <c r="C263" s="3" t="s">
        <v>43</v>
      </c>
    </row>
    <row r="264" spans="1:3" x14ac:dyDescent="0.25">
      <c r="A264" s="15"/>
    </row>
    <row r="265" spans="1:3" x14ac:dyDescent="0.25">
      <c r="A265" s="15"/>
      <c r="C265" s="3" t="str">
        <f>CONCATENATE( "    &lt;piechart percentage=",B255," /&gt;")</f>
        <v xml:space="preserve">    &lt;piechart percentage=22.6 /&gt;</v>
      </c>
    </row>
    <row r="266" spans="1:3" x14ac:dyDescent="0.25">
      <c r="A266" s="15"/>
      <c r="C266" s="3" t="str">
        <f>"  &lt;/Genotype&gt;"</f>
        <v xml:space="preserve">  &lt;/Genotype&gt;</v>
      </c>
    </row>
    <row r="267" spans="1:3" x14ac:dyDescent="0.25">
      <c r="A267" s="15" t="s">
        <v>46</v>
      </c>
      <c r="B267" s="9" t="str">
        <f>L20</f>
        <v>Your DRD2 gene has no variants. A normal gene is referred to as a "wild-type" gene.</v>
      </c>
      <c r="C267" s="3" t="str">
        <f>CONCATENATE("  &lt;Genotype hgvs=",CHAR(34),B239,B241,";",B241,CHAR(34)," name=",CHAR(34),B43,CHAR(34),"&gt; ")</f>
        <v xml:space="preserve">  &lt;Genotype hgvs="NC_000011.10:g.[113400106=];[113400106=]" name="G2137A"&gt; </v>
      </c>
    </row>
    <row r="268" spans="1:3" x14ac:dyDescent="0.25">
      <c r="A268" s="8" t="s">
        <v>47</v>
      </c>
      <c r="B268" s="9">
        <f t="shared" ref="B268:B269" si="15">L21</f>
        <v>0</v>
      </c>
      <c r="C268" s="3" t="s">
        <v>26</v>
      </c>
    </row>
    <row r="269" spans="1:3" x14ac:dyDescent="0.25">
      <c r="A269" s="8" t="s">
        <v>41</v>
      </c>
      <c r="B269" s="9">
        <f t="shared" si="15"/>
        <v>37.4</v>
      </c>
      <c r="C269" s="3" t="s">
        <v>38</v>
      </c>
    </row>
    <row r="270" spans="1:3" x14ac:dyDescent="0.25">
      <c r="A270" s="15"/>
    </row>
    <row r="271" spans="1:3" x14ac:dyDescent="0.25">
      <c r="A271" s="8"/>
      <c r="C271" s="3" t="str">
        <f>CONCATENATE("    ",B267)</f>
        <v xml:space="preserve">    Your DRD2 gene has no variants. A normal gene is referred to as a "wild-type" gene.</v>
      </c>
    </row>
    <row r="272" spans="1:3" x14ac:dyDescent="0.25">
      <c r="A272" s="8"/>
    </row>
    <row r="273" spans="1:3" x14ac:dyDescent="0.25">
      <c r="A273" s="8"/>
      <c r="C273" s="3" t="s">
        <v>42</v>
      </c>
    </row>
    <row r="274" spans="1:3" x14ac:dyDescent="0.25">
      <c r="A274" s="8"/>
    </row>
    <row r="275" spans="1:3" x14ac:dyDescent="0.25">
      <c r="A275" s="8"/>
      <c r="C275" s="3" t="str">
        <f>CONCATENATE("    ",B268)</f>
        <v xml:space="preserve">    0</v>
      </c>
    </row>
    <row r="276" spans="1:3" x14ac:dyDescent="0.25">
      <c r="A276" s="15"/>
    </row>
    <row r="277" spans="1:3" x14ac:dyDescent="0.25">
      <c r="A277" s="15"/>
      <c r="C277" s="3" t="s">
        <v>43</v>
      </c>
    </row>
    <row r="278" spans="1:3" x14ac:dyDescent="0.25">
      <c r="A278" s="15"/>
    </row>
    <row r="279" spans="1:3" x14ac:dyDescent="0.25">
      <c r="A279" s="15"/>
      <c r="C279" s="3" t="str">
        <f>CONCATENATE( "    &lt;piechart percentage=",B269," /&gt;")</f>
        <v xml:space="preserve">    &lt;piechart percentage=37.4 /&gt;</v>
      </c>
    </row>
    <row r="280" spans="1:3" x14ac:dyDescent="0.25">
      <c r="A280" s="15"/>
      <c r="C280" s="3" t="str">
        <f>"  &lt;/Genotype&gt;"</f>
        <v xml:space="preserve">  &lt;/Genotype&gt;</v>
      </c>
    </row>
    <row r="281" spans="1:3" x14ac:dyDescent="0.25">
      <c r="A281" s="15"/>
      <c r="C281" s="3" t="str">
        <f>C47</f>
        <v>&lt;# C113411553A #&gt;</v>
      </c>
    </row>
    <row r="282" spans="1:3" x14ac:dyDescent="0.25">
      <c r="A282" s="15" t="s">
        <v>37</v>
      </c>
      <c r="B282" s="21" t="str">
        <f>M11</f>
        <v>NC_000011.10:g.</v>
      </c>
      <c r="C282" s="3" t="str">
        <f>CONCATENATE("  &lt;Genotype hgvs=",CHAR(34),B282,B283,";",B284,CHAR(34)," name=",CHAR(34),B49,CHAR(34),"&gt; ")</f>
        <v xml:space="preserve">  &lt;Genotype hgvs="NC_000011.10:g.[113411553C&gt;A];[113411553=]" name="C113411553A"&gt; </v>
      </c>
    </row>
    <row r="283" spans="1:3" x14ac:dyDescent="0.25">
      <c r="A283" s="15" t="s">
        <v>35</v>
      </c>
      <c r="B283" s="21" t="str">
        <f t="shared" ref="B283:B287" si="16">M12</f>
        <v>[113411553C&gt;A]</v>
      </c>
    </row>
    <row r="284" spans="1:3" x14ac:dyDescent="0.25">
      <c r="A284" s="15" t="s">
        <v>31</v>
      </c>
      <c r="B284" s="21" t="str">
        <f t="shared" si="16"/>
        <v>[113411553=]</v>
      </c>
      <c r="C284" s="3" t="s">
        <v>38</v>
      </c>
    </row>
    <row r="285" spans="1:3" x14ac:dyDescent="0.25">
      <c r="A285" s="15" t="s">
        <v>39</v>
      </c>
      <c r="B285" s="21" t="str">
        <f t="shared" si="16"/>
        <v>People with this variant have one copy of the [C113411553A](https://www.ncbi.nlm.nih.gov/projects/SNP/snp_ref.cgi?rs=rs46220755) variant. This substitution of a single nucleotide is known as a missense mutation.</v>
      </c>
      <c r="C285" s="3" t="s">
        <v>26</v>
      </c>
    </row>
    <row r="286" spans="1:3" x14ac:dyDescent="0.25">
      <c r="A286" s="8" t="s">
        <v>40</v>
      </c>
      <c r="B286" s="21" t="str">
        <f t="shared" si="16"/>
        <v>You are in the Moderate Loss of Function category. See below for more information.</v>
      </c>
      <c r="C286" s="3" t="str">
        <f>CONCATENATE("    ",B285)</f>
        <v xml:space="preserve">    People with this variant have one copy of the [C113411553A](https://www.ncbi.nlm.nih.gov/projects/SNP/snp_ref.cgi?rs=rs46220755) variant. This substitution of a single nucleotide is known as a missense mutation.</v>
      </c>
    </row>
    <row r="287" spans="1:3" x14ac:dyDescent="0.25">
      <c r="A287" s="8" t="s">
        <v>41</v>
      </c>
      <c r="B287" s="21">
        <f t="shared" si="16"/>
        <v>34.299999999999997</v>
      </c>
    </row>
    <row r="288" spans="1:3" x14ac:dyDescent="0.25">
      <c r="A288" s="15"/>
      <c r="C288" s="3" t="s">
        <v>42</v>
      </c>
    </row>
    <row r="289" spans="1:3" x14ac:dyDescent="0.25">
      <c r="A289" s="8"/>
    </row>
    <row r="290" spans="1:3" x14ac:dyDescent="0.25">
      <c r="A290" s="8"/>
      <c r="C290" s="3" t="str">
        <f>CONCATENATE("    ",B286)</f>
        <v xml:space="preserve">    You are in the Moderate Loss of Function category. See below for more information.</v>
      </c>
    </row>
    <row r="291" spans="1:3" x14ac:dyDescent="0.25">
      <c r="A291" s="8"/>
    </row>
    <row r="292" spans="1:3" x14ac:dyDescent="0.25">
      <c r="A292" s="8"/>
      <c r="C292" s="3" t="s">
        <v>43</v>
      </c>
    </row>
    <row r="293" spans="1:3" x14ac:dyDescent="0.25">
      <c r="A293" s="15"/>
    </row>
    <row r="294" spans="1:3" x14ac:dyDescent="0.25">
      <c r="A294" s="15"/>
      <c r="C294" s="3" t="str">
        <f>CONCATENATE( "    &lt;piechart percentage=",B287," /&gt;")</f>
        <v xml:space="preserve">    &lt;piechart percentage=34.3 /&gt;</v>
      </c>
    </row>
    <row r="295" spans="1:3" x14ac:dyDescent="0.25">
      <c r="A295" s="15"/>
      <c r="C295" s="3" t="str">
        <f>"  &lt;/Genotype&gt;"</f>
        <v xml:space="preserve">  &lt;/Genotype&gt;</v>
      </c>
    </row>
    <row r="296" spans="1:3" x14ac:dyDescent="0.25">
      <c r="A296" s="15" t="s">
        <v>44</v>
      </c>
      <c r="B296" s="9" t="str">
        <f>M17</f>
        <v>People with this variant have two copies of the [C113411553A](https://www.ncbi.nlm.nih.gov/projects/SNP/snp_ref.cgi?rs=rs46220755) variant. This substitution of a single nucleotide is known as a missense mutation.</v>
      </c>
      <c r="C296" s="3" t="str">
        <f>CONCATENATE("  &lt;Genotype hgvs=",CHAR(34),B282,B283,";",B283,CHAR(34)," name=",CHAR(34),B49,CHAR(34),"&gt; ")</f>
        <v xml:space="preserve">  &lt;Genotype hgvs="NC_000011.10:g.[113411553C&gt;A];[113411553C&gt;A]" name="C113411553A"&gt; </v>
      </c>
    </row>
    <row r="297" spans="1:3" x14ac:dyDescent="0.25">
      <c r="A297" s="8" t="s">
        <v>45</v>
      </c>
      <c r="B297" s="9" t="str">
        <f t="shared" ref="B297:B298" si="17">M18</f>
        <v>You are in the Moderate Loss of Function category. See below for more information.</v>
      </c>
      <c r="C297" s="3" t="s">
        <v>26</v>
      </c>
    </row>
    <row r="298" spans="1:3" x14ac:dyDescent="0.25">
      <c r="A298" s="8" t="s">
        <v>41</v>
      </c>
      <c r="B298" s="9">
        <f t="shared" si="17"/>
        <v>6.8</v>
      </c>
      <c r="C298" s="3" t="s">
        <v>38</v>
      </c>
    </row>
    <row r="299" spans="1:3" x14ac:dyDescent="0.25">
      <c r="A299" s="8"/>
    </row>
    <row r="300" spans="1:3" x14ac:dyDescent="0.25">
      <c r="A300" s="15"/>
      <c r="C300" s="3" t="str">
        <f>CONCATENATE("    ",B296)</f>
        <v xml:space="preserve">    People with this variant have two copies of the [C113411553A](https://www.ncbi.nlm.nih.gov/projects/SNP/snp_ref.cgi?rs=rs46220755) variant. This substitution of a single nucleotide is known as a missense mutation.</v>
      </c>
    </row>
    <row r="301" spans="1:3" x14ac:dyDescent="0.25">
      <c r="A301" s="8"/>
    </row>
    <row r="302" spans="1:3" x14ac:dyDescent="0.25">
      <c r="A302" s="8"/>
      <c r="C302" s="3" t="s">
        <v>42</v>
      </c>
    </row>
    <row r="303" spans="1:3" x14ac:dyDescent="0.25">
      <c r="A303" s="8"/>
    </row>
    <row r="304" spans="1:3" x14ac:dyDescent="0.25">
      <c r="A304" s="8"/>
      <c r="C304" s="3" t="str">
        <f>CONCATENATE("    ",B297)</f>
        <v xml:space="preserve">    You are in the Moderate Loss of Function category. See below for more information.</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percentage=",B298," /&gt;")</f>
        <v xml:space="preserve">    &lt;piechart percentage=6.8 /&gt;</v>
      </c>
    </row>
    <row r="309" spans="1:3" x14ac:dyDescent="0.25">
      <c r="A309" s="15"/>
      <c r="C309" s="3" t="str">
        <f>"  &lt;/Genotype&gt;"</f>
        <v xml:space="preserve">  &lt;/Genotype&gt;</v>
      </c>
    </row>
    <row r="310" spans="1:3" x14ac:dyDescent="0.25">
      <c r="A310" s="15" t="s">
        <v>46</v>
      </c>
      <c r="B310" s="9" t="str">
        <f>M20</f>
        <v>Your DRD2 gene has no variants. A normal gene is referred to as a "wild-type" gene.</v>
      </c>
      <c r="C310" s="3" t="str">
        <f>CONCATENATE("  &lt;Genotype hgvs=",CHAR(34),B282,B284,";",B284,CHAR(34)," name=",CHAR(34),B49,CHAR(34),"&gt; ")</f>
        <v xml:space="preserve">  &lt;Genotype hgvs="NC_000011.10:g.[113411553=];[113411553=]" name="C113411553A"&gt; </v>
      </c>
    </row>
    <row r="311" spans="1:3" x14ac:dyDescent="0.25">
      <c r="A311" s="8" t="s">
        <v>47</v>
      </c>
      <c r="B311" s="9" t="str">
        <f t="shared" ref="B311:B312" si="18">M21</f>
        <v>This variant is not associated with increased risk.</v>
      </c>
      <c r="C311" s="3" t="s">
        <v>26</v>
      </c>
    </row>
    <row r="312" spans="1:3" x14ac:dyDescent="0.25">
      <c r="A312" s="8" t="s">
        <v>41</v>
      </c>
      <c r="B312" s="9">
        <f t="shared" si="18"/>
        <v>58.9</v>
      </c>
      <c r="C312" s="3" t="s">
        <v>38</v>
      </c>
    </row>
    <row r="313" spans="1:3" x14ac:dyDescent="0.25">
      <c r="A313" s="15"/>
    </row>
    <row r="314" spans="1:3" x14ac:dyDescent="0.25">
      <c r="A314" s="8"/>
      <c r="C314" s="3" t="str">
        <f>CONCATENATE("    ",B310)</f>
        <v xml:space="preserve">    Your DRD2 gene has no variants. A normal gene is referred to as a "wild-type" gene.</v>
      </c>
    </row>
    <row r="315" spans="1:3" x14ac:dyDescent="0.25">
      <c r="A315" s="8"/>
    </row>
    <row r="316" spans="1:3" x14ac:dyDescent="0.25">
      <c r="A316" s="8"/>
      <c r="C316" s="3" t="s">
        <v>42</v>
      </c>
    </row>
    <row r="317" spans="1:3" x14ac:dyDescent="0.25">
      <c r="A317" s="8"/>
    </row>
    <row r="318" spans="1:3" x14ac:dyDescent="0.25">
      <c r="A318" s="8"/>
      <c r="C318" s="3" t="str">
        <f>CONCATENATE("    ",B311)</f>
        <v xml:space="preserve">    This variant is not associated with increased risk.</v>
      </c>
    </row>
    <row r="319" spans="1:3" x14ac:dyDescent="0.25">
      <c r="A319" s="15"/>
    </row>
    <row r="320" spans="1:3" x14ac:dyDescent="0.25">
      <c r="A320" s="15"/>
      <c r="C320" s="3" t="s">
        <v>43</v>
      </c>
    </row>
    <row r="321" spans="1:3" x14ac:dyDescent="0.25">
      <c r="A321" s="15"/>
    </row>
    <row r="322" spans="1:3" x14ac:dyDescent="0.25">
      <c r="A322" s="15"/>
      <c r="C322" s="3" t="str">
        <f>CONCATENATE( "    &lt;piechart percentage=",B312," /&gt;")</f>
        <v xml:space="preserve">    &lt;piechart percentage=58.9 /&gt;</v>
      </c>
    </row>
    <row r="323" spans="1:3" x14ac:dyDescent="0.25">
      <c r="A323" s="15"/>
      <c r="C323" s="3" t="str">
        <f>"  &lt;/Genotype&gt;"</f>
        <v xml:space="preserve">  &lt;/Genotype&gt;</v>
      </c>
    </row>
    <row r="324" spans="1:3" x14ac:dyDescent="0.25">
      <c r="A324" s="15"/>
      <c r="C324" s="3" t="str">
        <f>C53</f>
        <v>&lt;# G113460810A #&gt;</v>
      </c>
    </row>
    <row r="325" spans="1:3" x14ac:dyDescent="0.25">
      <c r="A325" s="15" t="s">
        <v>37</v>
      </c>
      <c r="B325" s="21" t="str">
        <f>N11</f>
        <v>NC_000011.10:g.</v>
      </c>
      <c r="C325" s="3" t="str">
        <f>CONCATENATE("  &lt;Genotype hgvs=",CHAR(34),B325,B326,";",B327,CHAR(34)," name=",CHAR(34),B55,CHAR(34),"&gt; ")</f>
        <v xml:space="preserve">  &lt;Genotype hgvs="NC_000011.10:g.[113460810G&gt;A];[113460810=]" name="G113460810A"&gt; </v>
      </c>
    </row>
    <row r="326" spans="1:3" x14ac:dyDescent="0.25">
      <c r="A326" s="15" t="s">
        <v>35</v>
      </c>
      <c r="B326" s="21" t="str">
        <f t="shared" ref="B326:B330" si="19">N12</f>
        <v>[113460810G&gt;A]</v>
      </c>
    </row>
    <row r="327" spans="1:3" x14ac:dyDescent="0.25">
      <c r="A327" s="15" t="s">
        <v>31</v>
      </c>
      <c r="B327" s="21" t="str">
        <f t="shared" si="19"/>
        <v>[113460810=]</v>
      </c>
      <c r="C327" s="3" t="s">
        <v>38</v>
      </c>
    </row>
    <row r="328" spans="1:3" x14ac:dyDescent="0.25">
      <c r="A328" s="15" t="s">
        <v>39</v>
      </c>
      <c r="B328" s="21" t="str">
        <f t="shared" si="19"/>
        <v>People with this variant have one copy of the [G113460810A](https://www.ncbi.nlm.nih.gov/projects/SNP/snp_ref.cgi?rs=rs4648317) variant. This substitution of a single nucleotide is known as a missense mutation.</v>
      </c>
      <c r="C328" s="3" t="s">
        <v>26</v>
      </c>
    </row>
    <row r="329" spans="1:3" x14ac:dyDescent="0.25">
      <c r="A329" s="8" t="s">
        <v>40</v>
      </c>
      <c r="B329" s="21" t="str">
        <f t="shared" si="19"/>
        <v>This variant is not associated with increased risk.</v>
      </c>
      <c r="C329" s="3" t="str">
        <f>CONCATENATE("    ",B328)</f>
        <v xml:space="preserve">    People with this variant have one copy of the [G113460810A](https://www.ncbi.nlm.nih.gov/projects/SNP/snp_ref.cgi?rs=rs4648317) variant. This substitution of a single nucleotide is known as a missense mutation.</v>
      </c>
    </row>
    <row r="330" spans="1:3" x14ac:dyDescent="0.25">
      <c r="A330" s="8" t="s">
        <v>41</v>
      </c>
      <c r="B330" s="21">
        <f t="shared" si="19"/>
        <v>34.299999999999997</v>
      </c>
    </row>
    <row r="331" spans="1:3" x14ac:dyDescent="0.25">
      <c r="A331" s="15"/>
      <c r="C331" s="3" t="s">
        <v>42</v>
      </c>
    </row>
    <row r="332" spans="1:3" x14ac:dyDescent="0.25">
      <c r="A332" s="8"/>
    </row>
    <row r="333" spans="1:3" x14ac:dyDescent="0.25">
      <c r="A333" s="8"/>
      <c r="C333" s="3" t="str">
        <f>CONCATENATE("    ",B329)</f>
        <v xml:space="preserve">    This variant is not associated with increased risk.</v>
      </c>
    </row>
    <row r="334" spans="1:3" x14ac:dyDescent="0.25">
      <c r="A334" s="8"/>
    </row>
    <row r="335" spans="1:3" x14ac:dyDescent="0.25">
      <c r="A335" s="8"/>
      <c r="C335" s="3" t="s">
        <v>43</v>
      </c>
    </row>
    <row r="336" spans="1:3" x14ac:dyDescent="0.25">
      <c r="A336" s="15"/>
    </row>
    <row r="337" spans="1:3" x14ac:dyDescent="0.25">
      <c r="A337" s="15"/>
      <c r="C337" s="3" t="str">
        <f>CONCATENATE( "    &lt;piechart percentage=",B330," /&gt;")</f>
        <v xml:space="preserve">    &lt;piechart percentage=34.3 /&gt;</v>
      </c>
    </row>
    <row r="338" spans="1:3" x14ac:dyDescent="0.25">
      <c r="A338" s="15"/>
      <c r="C338" s="3" t="str">
        <f>"  &lt;/Genotype&gt;"</f>
        <v xml:space="preserve">  &lt;/Genotype&gt;</v>
      </c>
    </row>
    <row r="339" spans="1:3" x14ac:dyDescent="0.25">
      <c r="A339" s="15" t="s">
        <v>44</v>
      </c>
      <c r="B339" s="9" t="str">
        <f>N17</f>
        <v>People with this variant have two copies of the [G113460810A](https://www.ncbi.nlm.nih.gov/projects/SNP/snp_ref.cgi?rs=rs4648317) variant. This substitution of a single nucleotide is known as a missense mutation.</v>
      </c>
      <c r="C339" s="3" t="str">
        <f>CONCATENATE("  &lt;Genotype hgvs=",CHAR(34),B325,B326,";",B326,CHAR(34)," name=",CHAR(34),B55,CHAR(34),"&gt; ")</f>
        <v xml:space="preserve">  &lt;Genotype hgvs="NC_000011.10:g.[113460810G&gt;A];[113460810G&gt;A]" name="G113460810A"&gt; </v>
      </c>
    </row>
    <row r="340" spans="1:3" x14ac:dyDescent="0.25">
      <c r="A340" s="8" t="s">
        <v>45</v>
      </c>
      <c r="B340" s="9" t="str">
        <f t="shared" ref="B340:B341" si="20">N18</f>
        <v>You are in the Moderate Loss of Function category. See below for more information.</v>
      </c>
      <c r="C340" s="3" t="s">
        <v>26</v>
      </c>
    </row>
    <row r="341" spans="1:3" x14ac:dyDescent="0.25">
      <c r="A341" s="8" t="s">
        <v>41</v>
      </c>
      <c r="B341" s="9">
        <f t="shared" si="20"/>
        <v>13.4</v>
      </c>
      <c r="C341" s="3" t="s">
        <v>38</v>
      </c>
    </row>
    <row r="342" spans="1:3" x14ac:dyDescent="0.25">
      <c r="A342" s="8"/>
    </row>
    <row r="343" spans="1:3" x14ac:dyDescent="0.25">
      <c r="A343" s="15"/>
      <c r="C343" s="3" t="str">
        <f>CONCATENATE("    ",B339)</f>
        <v xml:space="preserve">    People with this variant have two copies of the [G113460810A](https://www.ncbi.nlm.nih.gov/projects/SNP/snp_ref.cgi?rs=rs4648317) variant. This substitution of a single nucleotide is known as a missense mutation.</v>
      </c>
    </row>
    <row r="344" spans="1:3" x14ac:dyDescent="0.25">
      <c r="A344" s="8"/>
    </row>
    <row r="345" spans="1:3" x14ac:dyDescent="0.25">
      <c r="A345" s="8"/>
      <c r="C345" s="3" t="s">
        <v>42</v>
      </c>
    </row>
    <row r="346" spans="1:3" x14ac:dyDescent="0.25">
      <c r="A346" s="8"/>
    </row>
    <row r="347" spans="1:3" x14ac:dyDescent="0.25">
      <c r="A347" s="8"/>
      <c r="C347" s="3" t="str">
        <f>CONCATENATE("    ",B340)</f>
        <v xml:space="preserve">    You are in the Moderate Loss of Function category. See below for more information.</v>
      </c>
    </row>
    <row r="348" spans="1:3" x14ac:dyDescent="0.25">
      <c r="A348" s="8"/>
    </row>
    <row r="349" spans="1:3" x14ac:dyDescent="0.25">
      <c r="A349" s="15"/>
      <c r="C349" s="3" t="s">
        <v>43</v>
      </c>
    </row>
    <row r="350" spans="1:3" x14ac:dyDescent="0.25">
      <c r="A350" s="15"/>
    </row>
    <row r="351" spans="1:3" x14ac:dyDescent="0.25">
      <c r="A351" s="15"/>
      <c r="C351" s="3" t="str">
        <f>CONCATENATE( "    &lt;piechart percentage=",B341," /&gt;")</f>
        <v xml:space="preserve">    &lt;piechart percentage=13.4 /&gt;</v>
      </c>
    </row>
    <row r="352" spans="1:3" x14ac:dyDescent="0.25">
      <c r="A352" s="15"/>
      <c r="C352" s="3" t="str">
        <f>"  &lt;/Genotype&gt;"</f>
        <v xml:space="preserve">  &lt;/Genotype&gt;</v>
      </c>
    </row>
    <row r="353" spans="1:3" x14ac:dyDescent="0.25">
      <c r="A353" s="15" t="s">
        <v>46</v>
      </c>
      <c r="B353" s="9" t="str">
        <f>N20</f>
        <v>Your DRD2 gene has no variants. A normal gene is referred to as a "wild-type" gene.</v>
      </c>
      <c r="C353" s="3" t="str">
        <f>CONCATENATE("  &lt;Genotype hgvs=",CHAR(34),B325,B327,";",B327,CHAR(34)," name=",CHAR(34),B55,CHAR(34),"&gt; ")</f>
        <v xml:space="preserve">  &lt;Genotype hgvs="NC_000011.10:g.[113460810=];[113460810=]" name="G113460810A"&gt; </v>
      </c>
    </row>
    <row r="354" spans="1:3" x14ac:dyDescent="0.25">
      <c r="A354" s="8" t="s">
        <v>47</v>
      </c>
      <c r="B354" s="9" t="str">
        <f t="shared" ref="B354:B355" si="21">N21</f>
        <v>This variant is not associated with increased risk.</v>
      </c>
      <c r="C354" s="3" t="s">
        <v>26</v>
      </c>
    </row>
    <row r="355" spans="1:3" x14ac:dyDescent="0.25">
      <c r="A355" s="8" t="s">
        <v>41</v>
      </c>
      <c r="B355" s="9">
        <f t="shared" si="21"/>
        <v>52.3</v>
      </c>
      <c r="C355" s="3" t="s">
        <v>38</v>
      </c>
    </row>
    <row r="356" spans="1:3" x14ac:dyDescent="0.25">
      <c r="A356" s="15"/>
    </row>
    <row r="357" spans="1:3" x14ac:dyDescent="0.25">
      <c r="A357" s="8"/>
      <c r="C357" s="3" t="str">
        <f>CONCATENATE("    ",B353)</f>
        <v xml:space="preserve">    Your DRD2 gene has no variants. A normal gene is referred to as a "wild-type" gene.</v>
      </c>
    </row>
    <row r="358" spans="1:3" x14ac:dyDescent="0.25">
      <c r="A358" s="8"/>
    </row>
    <row r="359" spans="1:3" x14ac:dyDescent="0.25">
      <c r="A359" s="8"/>
      <c r="C359" s="3" t="s">
        <v>42</v>
      </c>
    </row>
    <row r="360" spans="1:3" x14ac:dyDescent="0.25">
      <c r="A360" s="8"/>
    </row>
    <row r="361" spans="1:3" x14ac:dyDescent="0.25">
      <c r="A361" s="8"/>
      <c r="C361" s="3" t="str">
        <f>CONCATENATE("    ",B354)</f>
        <v xml:space="preserve">    This variant is not associated with increased risk.</v>
      </c>
    </row>
    <row r="362" spans="1:3" x14ac:dyDescent="0.25">
      <c r="A362" s="15"/>
    </row>
    <row r="363" spans="1:3" x14ac:dyDescent="0.25">
      <c r="A363" s="15"/>
      <c r="C363" s="3" t="s">
        <v>43</v>
      </c>
    </row>
    <row r="364" spans="1:3" x14ac:dyDescent="0.25">
      <c r="A364" s="15"/>
    </row>
    <row r="365" spans="1:3" x14ac:dyDescent="0.25">
      <c r="A365" s="15"/>
      <c r="C365" s="3" t="str">
        <f>CONCATENATE( "    &lt;piechart percentage=",B355," /&gt;")</f>
        <v xml:space="preserve">    &lt;piechart percentage=52.3 /&gt;</v>
      </c>
    </row>
    <row r="366" spans="1:3" x14ac:dyDescent="0.25">
      <c r="A366" s="15"/>
      <c r="C366" s="3" t="str">
        <f>"  &lt;/Genotype&gt;"</f>
        <v xml:space="preserve">  &lt;/Genotype&gt;</v>
      </c>
    </row>
    <row r="367" spans="1:3" x14ac:dyDescent="0.25">
      <c r="A367" s="27"/>
      <c r="B367" s="17"/>
      <c r="C367" s="3" t="str">
        <f>C59</f>
        <v>&lt;# C957T #&gt;</v>
      </c>
    </row>
    <row r="368" spans="1:3" x14ac:dyDescent="0.25">
      <c r="A368" s="15" t="s">
        <v>37</v>
      </c>
      <c r="B368" s="21" t="str">
        <f t="shared" ref="B368:B373" si="22">O11</f>
        <v>NC_000011.10:g.</v>
      </c>
      <c r="C368" s="3" t="str">
        <f>CONCATENATE("  &lt;Genotype hgvs=",CHAR(34),B368,B369,";",B370,CHAR(34)," name=",CHAR(34),B61,CHAR(34),"&gt; ")</f>
        <v xml:space="preserve">  &lt;Genotype hgvs="NC_000011.10:g.[113412737G&gt;A];[113412737=]" name="C957T"&gt; </v>
      </c>
    </row>
    <row r="369" spans="1:3" x14ac:dyDescent="0.25">
      <c r="A369" s="15" t="s">
        <v>35</v>
      </c>
      <c r="B369" s="21" t="str">
        <f t="shared" si="22"/>
        <v>[113412737G&gt;A]</v>
      </c>
    </row>
    <row r="370" spans="1:3" x14ac:dyDescent="0.25">
      <c r="A370" s="15" t="s">
        <v>31</v>
      </c>
      <c r="B370" s="21" t="str">
        <f t="shared" si="22"/>
        <v>[113412737=]</v>
      </c>
      <c r="C370" s="3" t="s">
        <v>38</v>
      </c>
    </row>
    <row r="371" spans="1:3" x14ac:dyDescent="0.25">
      <c r="A371" s="15" t="s">
        <v>39</v>
      </c>
      <c r="B371" s="21" t="str">
        <f t="shared" si="22"/>
        <v>People with this variant have one copy of the [C957T (p.Pro319=)](https://www.ncbi.nlm.nih.gov/clinvar/variation/198436/)</v>
      </c>
      <c r="C371" s="3" t="s">
        <v>26</v>
      </c>
    </row>
    <row r="372" spans="1:3" x14ac:dyDescent="0.25">
      <c r="A372" s="8" t="s">
        <v>40</v>
      </c>
      <c r="B372" s="21" t="str">
        <f t="shared" si="22"/>
        <v>This variant is not associated with increased risk.</v>
      </c>
      <c r="C372" s="3" t="str">
        <f>CONCATENATE("    ",B371)</f>
        <v xml:space="preserve">    People with this variant have one copy of the [C957T (p.Pro319=)](https://www.ncbi.nlm.nih.gov/clinvar/variation/198436/)</v>
      </c>
    </row>
    <row r="373" spans="1:3" x14ac:dyDescent="0.25">
      <c r="A373" s="8" t="s">
        <v>41</v>
      </c>
      <c r="B373" s="21">
        <f t="shared" si="22"/>
        <v>48.6</v>
      </c>
    </row>
    <row r="374" spans="1:3" x14ac:dyDescent="0.25">
      <c r="A374" s="15"/>
      <c r="B374" s="21"/>
      <c r="C374" s="3" t="s">
        <v>42</v>
      </c>
    </row>
    <row r="375" spans="1:3" x14ac:dyDescent="0.25">
      <c r="A375" s="8"/>
      <c r="B375" s="21"/>
    </row>
    <row r="376" spans="1:3" x14ac:dyDescent="0.25">
      <c r="A376" s="8"/>
      <c r="B376" s="21"/>
      <c r="C376" s="3" t="str">
        <f>CONCATENATE("    ",B372)</f>
        <v xml:space="preserve">    This variant is not associated with increased risk.</v>
      </c>
    </row>
    <row r="377" spans="1:3" x14ac:dyDescent="0.25">
      <c r="A377" s="8"/>
      <c r="B377" s="21"/>
    </row>
    <row r="378" spans="1:3" x14ac:dyDescent="0.25">
      <c r="A378" s="8"/>
      <c r="B378" s="21"/>
      <c r="C378" s="3" t="s">
        <v>43</v>
      </c>
    </row>
    <row r="379" spans="1:3" x14ac:dyDescent="0.25">
      <c r="A379" s="15"/>
      <c r="B379" s="21"/>
    </row>
    <row r="380" spans="1:3" x14ac:dyDescent="0.25">
      <c r="A380" s="15"/>
      <c r="C380" s="3" t="str">
        <f>CONCATENATE( "    &lt;piechart percentage=",B373," /&gt;")</f>
        <v xml:space="preserve">    &lt;piechart percentage=48.6 /&gt;</v>
      </c>
    </row>
    <row r="381" spans="1:3" x14ac:dyDescent="0.25">
      <c r="A381" s="15"/>
      <c r="C381" s="3" t="str">
        <f>"  &lt;/Genotype&gt;"</f>
        <v xml:space="preserve">  &lt;/Genotype&gt;</v>
      </c>
    </row>
    <row r="382" spans="1:3" x14ac:dyDescent="0.25">
      <c r="A382" s="15" t="s">
        <v>44</v>
      </c>
      <c r="B382" s="9" t="str">
        <f>O17</f>
        <v>People with this variant have two copies of the [C957T (p.Pro319=)](https://www.ncbi.nlm.nih.gov/clinvar/variation/198436/) variant. This substitution of a single nucleotide is known as a missense mutation.</v>
      </c>
      <c r="C382" s="3" t="str">
        <f>CONCATENATE("  &lt;Genotype hgvs=",CHAR(34),B368,B369,";",B369,CHAR(34)," name=",CHAR(34),B61,CHAR(34),"&gt; ")</f>
        <v xml:space="preserve">  &lt;Genotype hgvs="NC_000011.10:g.[113412737G&gt;A];[113412737G&gt;A]" name="C957T"&gt; </v>
      </c>
    </row>
    <row r="383" spans="1:3" x14ac:dyDescent="0.25">
      <c r="A383" s="8" t="s">
        <v>45</v>
      </c>
      <c r="B383" s="9" t="str">
        <f t="shared" ref="B383:B384" si="23">O18</f>
        <v>You are in the Moderate Loss of Function category. See below for more information.</v>
      </c>
      <c r="C383" s="3" t="s">
        <v>26</v>
      </c>
    </row>
    <row r="384" spans="1:3" x14ac:dyDescent="0.25">
      <c r="A384" s="8" t="s">
        <v>41</v>
      </c>
      <c r="B384" s="9">
        <f t="shared" si="23"/>
        <v>29.4</v>
      </c>
      <c r="C384" s="3" t="s">
        <v>38</v>
      </c>
    </row>
    <row r="385" spans="1:3" x14ac:dyDescent="0.25">
      <c r="A385" s="8"/>
    </row>
    <row r="386" spans="1:3" x14ac:dyDescent="0.25">
      <c r="A386" s="15"/>
      <c r="C386" s="3" t="str">
        <f>CONCATENATE("    ",B382)</f>
        <v xml:space="preserve">    People with this variant have two copies of the [C957T (p.Pro319=)](https://www.ncbi.nlm.nih.gov/clinvar/variation/198436/) variant. This substitution of a single nucleotide is known as a missense mutation.</v>
      </c>
    </row>
    <row r="387" spans="1:3" x14ac:dyDescent="0.25">
      <c r="A387" s="8"/>
    </row>
    <row r="388" spans="1:3" x14ac:dyDescent="0.25">
      <c r="A388" s="8"/>
      <c r="C388" s="3" t="s">
        <v>42</v>
      </c>
    </row>
    <row r="389" spans="1:3" x14ac:dyDescent="0.25">
      <c r="A389" s="8"/>
    </row>
    <row r="390" spans="1:3" x14ac:dyDescent="0.25">
      <c r="A390" s="8"/>
      <c r="C390" s="3" t="str">
        <f>CONCATENATE("    ",B383)</f>
        <v xml:space="preserve">    You are in the Moderate Loss of Function category. See below for more information.</v>
      </c>
    </row>
    <row r="391" spans="1:3" x14ac:dyDescent="0.25">
      <c r="A391" s="8"/>
    </row>
    <row r="392" spans="1:3" x14ac:dyDescent="0.25">
      <c r="A392" s="15"/>
      <c r="C392" s="3" t="s">
        <v>43</v>
      </c>
    </row>
    <row r="393" spans="1:3" x14ac:dyDescent="0.25">
      <c r="A393" s="15"/>
    </row>
    <row r="394" spans="1:3" x14ac:dyDescent="0.25">
      <c r="A394" s="15"/>
      <c r="C394" s="3" t="str">
        <f>CONCATENATE( "    &lt;piechart percentage=",B384," /&gt;")</f>
        <v xml:space="preserve">    &lt;piechart percentage=29.4 /&gt;</v>
      </c>
    </row>
    <row r="395" spans="1:3" x14ac:dyDescent="0.25">
      <c r="A395" s="15"/>
      <c r="C395" s="3" t="str">
        <f>"  &lt;/Genotype&gt;"</f>
        <v xml:space="preserve">  &lt;/Genotype&gt;</v>
      </c>
    </row>
    <row r="396" spans="1:3" x14ac:dyDescent="0.25">
      <c r="A396" s="15" t="s">
        <v>46</v>
      </c>
      <c r="B396" s="9" t="str">
        <f>O20</f>
        <v>Your DRD2 gene has no variants. A normal gene is referred to as a "wild-type" gene.</v>
      </c>
      <c r="C396" s="3" t="str">
        <f>CONCATENATE("  &lt;Genotype hgvs=",CHAR(34),B368,B370,";",B370,CHAR(34)," name=",CHAR(34),B61,CHAR(34),"&gt; ")</f>
        <v xml:space="preserve">  &lt;Genotype hgvs="NC_000011.10:g.[113412737=];[113412737=]" name="C957T"&gt; </v>
      </c>
    </row>
    <row r="397" spans="1:3" x14ac:dyDescent="0.25">
      <c r="A397" s="8" t="s">
        <v>47</v>
      </c>
      <c r="B397" s="9" t="str">
        <f t="shared" ref="B397:B398" si="24">O21</f>
        <v>This variant is not associated with increased risk.</v>
      </c>
      <c r="C397" s="3" t="s">
        <v>26</v>
      </c>
    </row>
    <row r="398" spans="1:3" x14ac:dyDescent="0.25">
      <c r="A398" s="8" t="s">
        <v>41</v>
      </c>
      <c r="B398" s="9">
        <f t="shared" si="24"/>
        <v>22</v>
      </c>
      <c r="C398" s="3" t="s">
        <v>38</v>
      </c>
    </row>
    <row r="399" spans="1:3" x14ac:dyDescent="0.25">
      <c r="A399" s="15"/>
    </row>
    <row r="400" spans="1:3" x14ac:dyDescent="0.25">
      <c r="A400" s="8"/>
      <c r="C400" s="3" t="str">
        <f>CONCATENATE("    ",B396)</f>
        <v xml:space="preserve">    Your DRD2 gene has no variants. A normal gene is referred to as a "wild-type" gene.</v>
      </c>
    </row>
    <row r="401" spans="1:3" x14ac:dyDescent="0.25">
      <c r="A401" s="8"/>
    </row>
    <row r="402" spans="1:3" x14ac:dyDescent="0.25">
      <c r="A402" s="8"/>
      <c r="C402" s="3" t="s">
        <v>42</v>
      </c>
    </row>
    <row r="403" spans="1:3" x14ac:dyDescent="0.25">
      <c r="A403" s="8"/>
    </row>
    <row r="404" spans="1:3" x14ac:dyDescent="0.25">
      <c r="A404" s="8"/>
      <c r="C404" s="3" t="str">
        <f>CONCATENATE("    ",B397)</f>
        <v xml:space="preserve">    This variant is not associated with increased risk.</v>
      </c>
    </row>
    <row r="405" spans="1:3" x14ac:dyDescent="0.25">
      <c r="A405" s="15"/>
    </row>
    <row r="406" spans="1:3" x14ac:dyDescent="0.25">
      <c r="A406" s="15"/>
      <c r="C406" s="3" t="s">
        <v>43</v>
      </c>
    </row>
    <row r="407" spans="1:3" x14ac:dyDescent="0.25">
      <c r="A407" s="15"/>
    </row>
    <row r="408" spans="1:3" x14ac:dyDescent="0.25">
      <c r="A408" s="15"/>
      <c r="C408" s="3" t="str">
        <f>CONCATENATE( "    &lt;piechart percentage=",B398," /&gt;")</f>
        <v xml:space="preserve">    &lt;piechart percentage=22 /&gt;</v>
      </c>
    </row>
    <row r="409" spans="1:3" x14ac:dyDescent="0.25">
      <c r="A409" s="15"/>
      <c r="C409" s="3" t="str">
        <f>"  &lt;/Genotype&gt;"</f>
        <v xml:space="preserve">  &lt;/Genotype&gt;</v>
      </c>
    </row>
    <row r="410" spans="1:3" x14ac:dyDescent="0.25">
      <c r="A410" s="15"/>
      <c r="C410" s="3" t="s">
        <v>48</v>
      </c>
    </row>
    <row r="411" spans="1:3" x14ac:dyDescent="0.25">
      <c r="A411" s="15" t="s">
        <v>49</v>
      </c>
      <c r="B411" s="9" t="str">
        <f>CONCATENATE("Your ",B11," gene has an unknown variant.")</f>
        <v>Your DRD2 gene has an unknown variant.</v>
      </c>
      <c r="C411" s="3" t="str">
        <f>CONCATENATE("  &lt;Genotype hgvs=",CHAR(34),"unknown",CHAR(34),"&gt; ")</f>
        <v xml:space="preserve">  &lt;Genotype hgvs="unknown"&gt; </v>
      </c>
    </row>
    <row r="412" spans="1:3" x14ac:dyDescent="0.25">
      <c r="A412" s="8" t="s">
        <v>49</v>
      </c>
      <c r="B412" s="9" t="s">
        <v>50</v>
      </c>
      <c r="C412" s="3" t="s">
        <v>26</v>
      </c>
    </row>
    <row r="413" spans="1:3" x14ac:dyDescent="0.25">
      <c r="A413" s="8" t="s">
        <v>41</v>
      </c>
      <c r="C413" s="3" t="s">
        <v>38</v>
      </c>
    </row>
    <row r="414" spans="1:3" x14ac:dyDescent="0.25">
      <c r="A414" s="8"/>
    </row>
    <row r="415" spans="1:3" x14ac:dyDescent="0.25">
      <c r="A415" s="8"/>
      <c r="C415" s="3" t="str">
        <f>CONCATENATE("    ",B411)</f>
        <v xml:space="preserve">    Your DRD2 gene has an unknown variant.</v>
      </c>
    </row>
    <row r="416" spans="1:3" x14ac:dyDescent="0.25">
      <c r="A416" s="8"/>
    </row>
    <row r="417" spans="1:3" x14ac:dyDescent="0.25">
      <c r="A417" s="8"/>
      <c r="C417" s="3" t="s">
        <v>42</v>
      </c>
    </row>
    <row r="418" spans="1:3" x14ac:dyDescent="0.25">
      <c r="A418" s="8"/>
    </row>
    <row r="419" spans="1:3" x14ac:dyDescent="0.25">
      <c r="A419" s="15"/>
      <c r="C419" s="3" t="str">
        <f>CONCATENATE("    ",B412)</f>
        <v xml:space="preserve">    The effect is unknown.</v>
      </c>
    </row>
    <row r="420" spans="1:3" x14ac:dyDescent="0.25">
      <c r="A420" s="8"/>
    </row>
    <row r="421" spans="1:3" x14ac:dyDescent="0.25">
      <c r="A421" s="15"/>
      <c r="C421" s="3" t="s">
        <v>43</v>
      </c>
    </row>
    <row r="422" spans="1:3" x14ac:dyDescent="0.25">
      <c r="A422" s="15"/>
    </row>
    <row r="423" spans="1:3" x14ac:dyDescent="0.25">
      <c r="A423" s="15"/>
      <c r="C423" s="3" t="str">
        <f>CONCATENATE( "    &lt;piechart percentage=",B413," /&gt;")</f>
        <v xml:space="preserve">    &lt;piechart percentage= /&gt;</v>
      </c>
    </row>
    <row r="424" spans="1:3" x14ac:dyDescent="0.25">
      <c r="A424" s="15"/>
      <c r="C424" s="3" t="str">
        <f>"  &lt;/Genotype&gt;"</f>
        <v xml:space="preserve">  &lt;/Genotype&gt;</v>
      </c>
    </row>
    <row r="425" spans="1:3" x14ac:dyDescent="0.25">
      <c r="A425" s="15"/>
      <c r="C425" s="3" t="s">
        <v>51</v>
      </c>
    </row>
    <row r="426" spans="1:3" x14ac:dyDescent="0.25">
      <c r="A426" s="15" t="s">
        <v>46</v>
      </c>
      <c r="B426" s="9" t="str">
        <f>CONCATENATE("Your ",B11," gene has no variants. A normal gene is referred to as a ",CHAR(34),"wild-type",CHAR(34)," gene.")</f>
        <v>Your DRD2 gene has no variants. A normal gene is referred to as a "wild-type" gene.</v>
      </c>
      <c r="C426" s="3" t="str">
        <f>CONCATENATE("  &lt;Genotype hgvs=",CHAR(34),"wildtype",CHAR(34),"&gt;")</f>
        <v xml:space="preserve">  &lt;Genotype hgvs="wildtype"&gt;</v>
      </c>
    </row>
    <row r="427" spans="1:3" x14ac:dyDescent="0.25">
      <c r="A427" s="8" t="s">
        <v>47</v>
      </c>
      <c r="B427" s="9" t="s">
        <v>52</v>
      </c>
      <c r="C427" s="3" t="s">
        <v>26</v>
      </c>
    </row>
    <row r="428" spans="1:3" x14ac:dyDescent="0.25">
      <c r="A428" s="8" t="s">
        <v>41</v>
      </c>
      <c r="C428" s="3" t="s">
        <v>38</v>
      </c>
    </row>
    <row r="429" spans="1:3" x14ac:dyDescent="0.25">
      <c r="A429" s="8"/>
    </row>
    <row r="430" spans="1:3" x14ac:dyDescent="0.25">
      <c r="A430" s="8"/>
      <c r="C430" s="3" t="str">
        <f>CONCATENATE("    ",B426)</f>
        <v xml:space="preserve">    Your DRD2 gene has no variants. A normal gene is referred to as a "wild-type" gene.</v>
      </c>
    </row>
    <row r="431" spans="1:3" x14ac:dyDescent="0.25">
      <c r="A431" s="8"/>
    </row>
    <row r="432" spans="1:3" x14ac:dyDescent="0.25">
      <c r="A432" s="8"/>
      <c r="C432" s="3" t="s">
        <v>42</v>
      </c>
    </row>
    <row r="433" spans="1:3" x14ac:dyDescent="0.25">
      <c r="A433" s="8"/>
    </row>
    <row r="434" spans="1:3" x14ac:dyDescent="0.25">
      <c r="A434" s="8"/>
      <c r="C434" s="3" t="str">
        <f>CONCATENATE("    ",B427)</f>
        <v xml:space="preserve">    Your variant is not associated with any loss of function.</v>
      </c>
    </row>
    <row r="435" spans="1:3" x14ac:dyDescent="0.25">
      <c r="A435" s="8"/>
    </row>
    <row r="436" spans="1:3" x14ac:dyDescent="0.25">
      <c r="A436" s="8"/>
      <c r="C436" s="3" t="s">
        <v>43</v>
      </c>
    </row>
    <row r="437" spans="1:3" x14ac:dyDescent="0.25">
      <c r="A437" s="15"/>
    </row>
    <row r="438" spans="1:3" x14ac:dyDescent="0.25">
      <c r="A438" s="8"/>
      <c r="C438" s="3" t="str">
        <f>CONCATENATE( "    &lt;piechart percentage=",B428," /&gt;")</f>
        <v xml:space="preserve">    &lt;piechart percentage= /&gt;</v>
      </c>
    </row>
    <row r="439" spans="1:3" x14ac:dyDescent="0.25">
      <c r="A439" s="8"/>
      <c r="C439" s="3" t="str">
        <f>"  &lt;/Genotype&gt;"</f>
        <v xml:space="preserve">  &lt;/Genotype&gt;</v>
      </c>
    </row>
    <row r="440" spans="1:3" x14ac:dyDescent="0.25">
      <c r="A440" s="8"/>
      <c r="C440" s="3" t="str">
        <f>"&lt;/GeneAnalysis&gt;"</f>
        <v>&lt;/GeneAnalysis&gt;</v>
      </c>
    </row>
    <row r="441" spans="1:3" s="18" customFormat="1" x14ac:dyDescent="0.25">
      <c r="A441" s="27"/>
      <c r="B441" s="17"/>
    </row>
    <row r="442" spans="1:3" x14ac:dyDescent="0.25">
      <c r="A442" s="15"/>
      <c r="C442" s="3" t="str">
        <f>CONCATENATE("# How do changes in ",B11," affect people?")</f>
        <v># How do changes in DRD2 affect people?</v>
      </c>
    </row>
    <row r="443" spans="1:3" x14ac:dyDescent="0.25">
      <c r="A443" s="15"/>
    </row>
    <row r="444" spans="1:3" x14ac:dyDescent="0.25">
      <c r="A444" s="15" t="s">
        <v>53</v>
      </c>
      <c r="B444"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DRD2 variants is small and does not impact treatment. It is possible that variants in this gene interact with other gene variants, which is the reason for our inclusion of this gene.</v>
      </c>
      <c r="C444" s="3" t="str">
        <f>B444</f>
        <v>For the vast majority of people, the overall risk associated with the common DRD2 variants is small and does not impact treatment. It is possible that variants in this gene interact with other gene variants, which is the reason for our inclusion of this gene.</v>
      </c>
    </row>
    <row r="445" spans="1:3" x14ac:dyDescent="0.25">
      <c r="A445" s="15"/>
    </row>
    <row r="446" spans="1:3" s="18" customFormat="1" x14ac:dyDescent="0.25">
      <c r="A446" s="27"/>
      <c r="B446" s="17"/>
      <c r="C446" s="16" t="s">
        <v>54</v>
      </c>
    </row>
    <row r="447" spans="1:3" s="18" customFormat="1" x14ac:dyDescent="0.25">
      <c r="A447" s="27"/>
      <c r="B447" s="17"/>
      <c r="C447" s="16"/>
    </row>
    <row r="448" spans="1:3" s="18" customFormat="1" x14ac:dyDescent="0.25">
      <c r="A448" s="16"/>
      <c r="B448" s="17"/>
      <c r="C448" s="16" t="s">
        <v>55</v>
      </c>
    </row>
    <row r="449" spans="1:3" s="18" customFormat="1" x14ac:dyDescent="0.25">
      <c r="A449" s="16"/>
      <c r="B449" s="17"/>
      <c r="C449" s="16"/>
    </row>
    <row r="450" spans="1:3" x14ac:dyDescent="0.25">
      <c r="A450" s="15"/>
      <c r="C450" s="3" t="s">
        <v>56</v>
      </c>
    </row>
    <row r="451" spans="1:3" x14ac:dyDescent="0.25">
      <c r="A451" s="15"/>
    </row>
    <row r="452" spans="1:3" x14ac:dyDescent="0.25">
      <c r="A452" s="15" t="s">
        <v>26</v>
      </c>
      <c r="B452" s="3" t="s">
        <v>57</v>
      </c>
      <c r="C452" s="3" t="str">
        <f>B452</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453" spans="1:3" x14ac:dyDescent="0.25">
      <c r="A453" s="15"/>
    </row>
    <row r="454" spans="1:3" x14ac:dyDescent="0.25">
      <c r="A454" s="15"/>
      <c r="C454" s="3" t="s">
        <v>58</v>
      </c>
    </row>
    <row r="455" spans="1:3" x14ac:dyDescent="0.25">
      <c r="A455" s="15"/>
    </row>
    <row r="456" spans="1:3" x14ac:dyDescent="0.25">
      <c r="B456" s="3" t="s">
        <v>59</v>
      </c>
      <c r="C456" s="3" t="str">
        <f>B456</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57" spans="1:3" x14ac:dyDescent="0.25">
      <c r="A457" s="15"/>
    </row>
    <row r="458" spans="1:3" s="18" customFormat="1" x14ac:dyDescent="0.25">
      <c r="A458" s="27"/>
      <c r="B458" s="17"/>
      <c r="C458" s="16" t="s">
        <v>60</v>
      </c>
    </row>
    <row r="459" spans="1:3" s="18" customFormat="1" x14ac:dyDescent="0.25">
      <c r="A459" s="27"/>
      <c r="B459" s="17"/>
      <c r="C459" s="16"/>
    </row>
    <row r="460" spans="1:3" s="18" customFormat="1" x14ac:dyDescent="0.25">
      <c r="A460" s="16"/>
      <c r="B460" s="17"/>
      <c r="C460" s="16" t="s">
        <v>61</v>
      </c>
    </row>
    <row r="461" spans="1:3" s="18" customFormat="1" x14ac:dyDescent="0.25">
      <c r="A461" s="16"/>
      <c r="B461" s="17"/>
      <c r="C461" s="16"/>
    </row>
    <row r="462" spans="1:3" x14ac:dyDescent="0.25">
      <c r="A462" s="15"/>
      <c r="C462" s="3" t="s">
        <v>56</v>
      </c>
    </row>
    <row r="463" spans="1:3" x14ac:dyDescent="0.25">
      <c r="A463" s="15"/>
    </row>
    <row r="464" spans="1:3" x14ac:dyDescent="0.25">
      <c r="A464" s="15" t="s">
        <v>26</v>
      </c>
      <c r="B464" s="9" t="s">
        <v>62</v>
      </c>
      <c r="C464" s="3" t="str">
        <f>B464</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465" spans="1:3" x14ac:dyDescent="0.25">
      <c r="A465" s="15"/>
    </row>
    <row r="466" spans="1:3" x14ac:dyDescent="0.25">
      <c r="A466" s="15"/>
      <c r="C466" s="3" t="s">
        <v>58</v>
      </c>
    </row>
    <row r="467" spans="1:3" x14ac:dyDescent="0.25">
      <c r="A467" s="15"/>
    </row>
    <row r="468" spans="1:3" x14ac:dyDescent="0.25">
      <c r="A468" s="15"/>
      <c r="B468" s="9" t="s">
        <v>63</v>
      </c>
      <c r="C468" s="3" t="str">
        <f>B468</f>
        <v>[Anti-CD20 intervention](https://www.ncbi.nlm.nih.gov/pubmed/27834303) may help CFS patients, and has shown to increase muscarinic antibody positivity and reduced symptoms.</v>
      </c>
    </row>
    <row r="470" spans="1:3" s="18" customFormat="1" x14ac:dyDescent="0.25">
      <c r="A470" s="27"/>
      <c r="B470" s="17"/>
      <c r="C470" s="16" t="s">
        <v>64</v>
      </c>
    </row>
    <row r="471" spans="1:3" s="18" customFormat="1" x14ac:dyDescent="0.25">
      <c r="A471" s="27"/>
      <c r="B471" s="17"/>
      <c r="C471" s="16"/>
    </row>
    <row r="472" spans="1:3" s="18" customFormat="1" x14ac:dyDescent="0.25">
      <c r="A472" s="16"/>
      <c r="B472" s="17"/>
      <c r="C472" s="16" t="s">
        <v>65</v>
      </c>
    </row>
    <row r="473" spans="1:3" s="18" customFormat="1" x14ac:dyDescent="0.25">
      <c r="A473" s="16"/>
      <c r="B473" s="17"/>
      <c r="C473" s="16"/>
    </row>
    <row r="474" spans="1:3" x14ac:dyDescent="0.25">
      <c r="A474" s="15"/>
      <c r="C474" s="3" t="s">
        <v>56</v>
      </c>
    </row>
    <row r="475" spans="1:3" x14ac:dyDescent="0.25">
      <c r="A475" s="15"/>
    </row>
    <row r="476" spans="1:3" x14ac:dyDescent="0.25">
      <c r="A476" s="15" t="s">
        <v>26</v>
      </c>
      <c r="B476" s="3" t="s">
        <v>66</v>
      </c>
      <c r="C476" s="3" t="str">
        <f>B476</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477" spans="1:3" x14ac:dyDescent="0.25">
      <c r="A477" s="15"/>
    </row>
    <row r="478" spans="1:3" x14ac:dyDescent="0.25">
      <c r="A478" s="15"/>
      <c r="C478" s="3" t="s">
        <v>58</v>
      </c>
    </row>
    <row r="479" spans="1:3" x14ac:dyDescent="0.25">
      <c r="A479" s="15"/>
    </row>
    <row r="480" spans="1:3" x14ac:dyDescent="0.25">
      <c r="A480" s="15"/>
      <c r="B480" s="3" t="s">
        <v>67</v>
      </c>
      <c r="C480" s="3" t="str">
        <f>B480</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482" spans="1:3" s="18" customFormat="1" x14ac:dyDescent="0.25">
      <c r="A482" s="27"/>
      <c r="B482" s="17"/>
      <c r="C482" s="16" t="s">
        <v>68</v>
      </c>
    </row>
    <row r="483" spans="1:3" s="18" customFormat="1" x14ac:dyDescent="0.25">
      <c r="A483" s="27"/>
      <c r="B483" s="17"/>
      <c r="C483" s="16"/>
    </row>
    <row r="484" spans="1:3" s="18" customFormat="1" x14ac:dyDescent="0.25">
      <c r="A484" s="16"/>
      <c r="B484" s="17"/>
      <c r="C484" s="16" t="s">
        <v>69</v>
      </c>
    </row>
    <row r="485" spans="1:3" s="18" customFormat="1" x14ac:dyDescent="0.25">
      <c r="A485" s="16"/>
      <c r="B485" s="17"/>
      <c r="C485" s="16"/>
    </row>
    <row r="486" spans="1:3" x14ac:dyDescent="0.25">
      <c r="A486" s="15"/>
      <c r="C486" s="3" t="s">
        <v>70</v>
      </c>
    </row>
    <row r="487" spans="1:3" x14ac:dyDescent="0.25">
      <c r="A487" s="15"/>
    </row>
    <row r="488" spans="1:3" x14ac:dyDescent="0.25">
      <c r="A488" s="15" t="s">
        <v>26</v>
      </c>
      <c r="B488" s="9" t="s">
        <v>71</v>
      </c>
      <c r="C488" s="3" t="str">
        <f>B488</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489" spans="1:3" x14ac:dyDescent="0.25">
      <c r="A489" s="15"/>
    </row>
    <row r="490" spans="1:3" x14ac:dyDescent="0.25">
      <c r="A490" s="15"/>
      <c r="C490" s="3" t="s">
        <v>58</v>
      </c>
    </row>
    <row r="491" spans="1:3" x14ac:dyDescent="0.25">
      <c r="A491" s="15"/>
    </row>
    <row r="492" spans="1:3" x14ac:dyDescent="0.25">
      <c r="A492" s="15"/>
      <c r="B492" s="9" t="s">
        <v>72</v>
      </c>
      <c r="C492" s="3" t="str">
        <f>B492</f>
        <v>Symptoms may improve after removal of cataracts, and should be monitored carefully to prevent further lens and iris adhesion due to [incorrect surgery](https://www.ncbi.nlm.nih.gov/pubmed/19246951).</v>
      </c>
    </row>
    <row r="494" spans="1:3" s="18" customFormat="1" x14ac:dyDescent="0.25">
      <c r="B494" s="17"/>
    </row>
    <row r="496" spans="1:3" x14ac:dyDescent="0.25">
      <c r="A496" s="3" t="s">
        <v>73</v>
      </c>
      <c r="B496" s="9" t="s">
        <v>74</v>
      </c>
      <c r="C496" s="3" t="str">
        <f>CONCATENATE("&lt;symptoms ",B496," /&gt;")</f>
        <v>&lt;symptoms  vision problems D014786 pain D010146 chills and night sweats D023341 multiple chemical sensitivity/allergies D018777 inflamation D007249 /&gt;</v>
      </c>
    </row>
    <row r="1168" spans="3:3" x14ac:dyDescent="0.25">
      <c r="C1168" s="3" t="str">
        <f>CONCATENATE("    This variant is a change at a specific point in the ",B1159," gene from ",B1168," to ",B1169,"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74" spans="3:3" x14ac:dyDescent="0.25">
      <c r="C1174" s="3" t="str">
        <f>CONCATENATE("    This variant is a change at a specific point in the ",B1159," gene from ",B1174," to ",B1175," resulting in incorrect ",B1162,"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04" spans="3:3" x14ac:dyDescent="0.25">
      <c r="C1304" s="3" t="str">
        <f>CONCATENATE("    This variant is a change at a specific point in the ",B1295," gene from ",B1304," to ",B1305,"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0" spans="3:3" x14ac:dyDescent="0.25">
      <c r="C1310" s="3" t="str">
        <f>CONCATENATE("    This variant is a change at a specific point in the ",B1295," gene from ",B1310," to ",B1311," resulting in incorrect ",B1298,"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2" spans="3:3" x14ac:dyDescent="0.25">
      <c r="C1712" s="3" t="str">
        <f>CONCATENATE("    This variant is a change at a specific point in the ",B1703," gene from ",B1712," to ",B1713,"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18" spans="3:3" x14ac:dyDescent="0.25">
      <c r="C1718" s="3" t="str">
        <f>CONCATENATE("    This variant is a change at a specific point in the ",B1703," gene from ",B1718," to ",B1719," resulting in incorrect ",B1706,"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8" spans="3:3" x14ac:dyDescent="0.25">
      <c r="C1848" s="3" t="str">
        <f>CONCATENATE("    This variant is a change at a specific point in the ",B1839," gene from ",B1848," to ",B1849,"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54" spans="3:3" x14ac:dyDescent="0.25">
      <c r="C1854" s="3" t="str">
        <f>CONCATENATE("    This variant is a change at a specific point in the ",B1839," gene from ",B1854," to ",B1855," resulting in incorrect ",B1842,"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84" spans="3:3" x14ac:dyDescent="0.25">
      <c r="C1984" s="3" t="str">
        <f>CONCATENATE("    This variant is a change at a specific point in the ",B1975," gene from ",B1984," to ",B1985,"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0" spans="3:3" x14ac:dyDescent="0.25">
      <c r="C1990" s="3" t="str">
        <f>CONCATENATE("    This variant is a change at a specific point in the ",B1975," gene from ",B1990," to ",B1991," resulting in incorrect ",B1978,"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0" spans="3:3" x14ac:dyDescent="0.25">
      <c r="C2120" s="3" t="str">
        <f>CONCATENATE("    This variant is a change at a specific point in the ",B2111," gene from ",B2120," to ",B2121,"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26" spans="3:3" x14ac:dyDescent="0.25">
      <c r="C2126" s="3" t="str">
        <f>CONCATENATE("    This variant is a change at a specific point in the ",B2111," gene from ",B2126," to ",B2127," resulting in incorrect ",B2114,"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6" spans="3:3" x14ac:dyDescent="0.25">
      <c r="C2256" s="3" t="str">
        <f>CONCATENATE("    This variant is a change at a specific point in the ",B2247," gene from ",B2256," to ",B2257,"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2" spans="3:3" x14ac:dyDescent="0.25">
      <c r="C2262" s="3" t="str">
        <f>CONCATENATE("    This variant is a change at a specific point in the ",B2247," gene from ",B2262," to ",B2263," resulting in incorrect ",B2250,"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2" spans="3:3" x14ac:dyDescent="0.25">
      <c r="C2392" s="3" t="str">
        <f>CONCATENATE("    This variant is a change at a specific point in the ",B2383," gene from ",B2392," to ",B2393,"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98" spans="3:3" x14ac:dyDescent="0.25">
      <c r="C2398" s="3" t="str">
        <f>CONCATENATE("    This variant is a change at a specific point in the ",B2383," gene from ",B2398," to ",B2399," resulting in incorrect ",B2386,"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8" spans="3:3" x14ac:dyDescent="0.25">
      <c r="C2528" s="3" t="str">
        <f>CONCATENATE("    This variant is a change at a specific point in the ",B2519," gene from ",B2528," to ",B2529,"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34" spans="3:3" x14ac:dyDescent="0.25">
      <c r="C2534" s="3" t="str">
        <f>CONCATENATE("    This variant is a change at a specific point in the ",B2519," gene from ",B2534," to ",B2535," resulting in incorrect ",B2522,"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64" spans="3:3" x14ac:dyDescent="0.25">
      <c r="C2664" s="3" t="str">
        <f>CONCATENATE("    This variant is a change at a specific point in the ",B2655," gene from ",B2664," to ",B2665,"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70" spans="3:3" x14ac:dyDescent="0.25">
      <c r="C2670" s="3" t="str">
        <f>CONCATENATE("    This variant is a change at a specific point in the ",B2655," gene from ",B2670," to ",B2671," resulting in incorrect ",B2658,"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461AC-A337-47DB-B66B-17F561B88F4D}">
  <dimension ref="A1:AJ2605"/>
  <sheetViews>
    <sheetView tabSelected="1" topLeftCell="E10" workbookViewId="0">
      <selection activeCell="E9" sqref="E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144</v>
      </c>
      <c r="C2" s="3" t="str">
        <f>CONCATENATE("&lt;",A2," ",B2," /&gt;")</f>
        <v>&lt;Gene_Name DRD2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DRD2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f>
        <v>This gene is located on chromosome 11.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146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C932G</v>
      </c>
      <c r="I13" s="18" t="str">
        <f>B28</f>
        <v>G811-83T</v>
      </c>
      <c r="J13" s="18" t="str">
        <f>B34</f>
        <v>C113282275A</v>
      </c>
      <c r="K13" s="18" t="str">
        <f>B40</f>
        <v>113475530insA</v>
      </c>
      <c r="L13" s="18" t="str">
        <f>B46</f>
        <v>G2137A</v>
      </c>
      <c r="M13" s="18" t="str">
        <f>B52</f>
        <v>C113411553A</v>
      </c>
      <c r="N13" s="18" t="str">
        <f>B58</f>
        <v>G113460810A</v>
      </c>
      <c r="O13" s="18" t="str">
        <f>B64</f>
        <v>C957T</v>
      </c>
    </row>
    <row r="14" spans="1:36" ht="16.5" thickBot="1" x14ac:dyDescent="0.3">
      <c r="A14" s="8" t="s">
        <v>3</v>
      </c>
      <c r="B14" s="9" t="s">
        <v>144</v>
      </c>
      <c r="C14" s="3" t="str">
        <f>CONCATENATE("&lt;GeneAnalysis gene=",CHAR(34),B14,CHAR(34)," interval=",CHAR(34),B15,CHAR(34),"&gt; ")</f>
        <v xml:space="preserve">&lt;GeneAnalysis gene="DRD2" interval="NC_000011.10:g.113409595_113475279"&gt; </v>
      </c>
      <c r="H14" s="19" t="s">
        <v>168</v>
      </c>
      <c r="I14" s="19" t="s">
        <v>168</v>
      </c>
      <c r="J14" s="19" t="s">
        <v>179</v>
      </c>
      <c r="K14" s="19" t="s">
        <v>168</v>
      </c>
      <c r="L14" s="19" t="s">
        <v>168</v>
      </c>
      <c r="M14" s="19" t="s">
        <v>168</v>
      </c>
      <c r="N14" s="19" t="s">
        <v>168</v>
      </c>
      <c r="O14" s="25" t="s">
        <v>168</v>
      </c>
      <c r="P14" s="20"/>
      <c r="Q14" s="40"/>
      <c r="R14" s="40"/>
      <c r="S14" s="20"/>
      <c r="T14" s="20"/>
      <c r="U14" s="40"/>
      <c r="V14" s="40"/>
      <c r="W14" s="20"/>
      <c r="X14" s="20"/>
      <c r="Y14" s="20"/>
      <c r="Z14" s="20"/>
    </row>
    <row r="15" spans="1:36" x14ac:dyDescent="0.25">
      <c r="A15" s="8" t="s">
        <v>24</v>
      </c>
      <c r="B15" s="9" t="s">
        <v>147</v>
      </c>
      <c r="H15" s="9" t="s">
        <v>184</v>
      </c>
      <c r="I15" s="9" t="s">
        <v>182</v>
      </c>
      <c r="J15" s="9" t="s">
        <v>180</v>
      </c>
      <c r="K15" s="9" t="s">
        <v>177</v>
      </c>
      <c r="L15" s="9" t="s">
        <v>175</v>
      </c>
      <c r="M15" s="9" t="s">
        <v>173</v>
      </c>
      <c r="N15" s="9" t="s">
        <v>171</v>
      </c>
      <c r="O15" s="9" t="s">
        <v>169</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DRD2?</v>
      </c>
      <c r="H16" s="9" t="s">
        <v>185</v>
      </c>
      <c r="I16" s="9" t="s">
        <v>183</v>
      </c>
      <c r="J16" s="9" t="s">
        <v>181</v>
      </c>
      <c r="K16" s="9" t="s">
        <v>178</v>
      </c>
      <c r="L16" s="9" t="s">
        <v>176</v>
      </c>
      <c r="M16" s="9" t="s">
        <v>174</v>
      </c>
      <c r="N16" s="9" t="s">
        <v>172</v>
      </c>
      <c r="O16" s="9" t="s">
        <v>170</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[C932G (p.Ser311Cys](https://www.ncbi.nlm.nih.gov/clinvar/variation/256813/)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[G811-83T](https://www.ncbi.nlm.nih.gov/clinvar/variation/375655/)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[C113282275A](https://www.ncbi.nlm.nih.gov/SNP/snp_ref.cgi?rs=rs1124492) variant. This substitution of a single nucleotide is known as a missense mutation.</v>
      </c>
      <c r="K17" s="9" t="str">
        <f>CONCATENATE("People with this variant have one additional ",B41," inserted, also known as the ",B43, " variant.")</f>
        <v>People with this variant have one additional adenine (A) inserted, also known as the [113475530insA](https://www.ncbi.nlm.nih.gov/projects/SNP/snp_ref.cgi?rs=rs1799732) variant.</v>
      </c>
      <c r="L17" s="9" t="str">
        <f>CONCATENATE("People with this variant have one copy of the ",B49," variant. This substitution of a single nucleotide is known as a missense mutation.")</f>
        <v>People with this variant have one copy of the [G2137A (p.Glu713Lys)](https://www.ncbi.nlm.nih.gov/clinvar/variation/2105/)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[C113411553A](https://www.ncbi.nlm.nih.gov/projects/SNP/snp_ref.cgi?rs=rs46220755)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[G113460810A](https://www.ncbi.nlm.nih.gov/projects/SNP/snp_ref.cgi?rs=rs4648317) variant. This substitution of a single nucleotide is known as a missense mutation.</v>
      </c>
      <c r="O17" s="9" t="str">
        <f>CONCATENATE("People with this variant have one copy of the ",B67)</f>
        <v>People with this variant have one copy of the [C957T (p.Pro319=)](https://www.ncbi.nlm.nih.gov/clinvar/variation/198436/)</v>
      </c>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and ",B67,".")</f>
        <v>A variant is a change at a specific point in the gene from the expected nucleotide sequence to another, resulting in incorrect protein function. There are eight common variants in DRD2: [C932G (p.Ser311Cys](https://www.ncbi.nlm.nih.gov/clinvar/variation/256813/), [G811-83T](https://www.ncbi.nlm.nih.gov/clinvar/variation/375655/), [C113282275A](https://www.ncbi.nlm.nih.gov/SNP/snp_ref.cgi?rs=rs1124492), [113475530insA](https://www.ncbi.nlm.nih.gov/projects/SNP/snp_ref.cgi?rs=rs1799732), [G2137A (p.Glu713Lys)](https://www.ncbi.nlm.nih.gov/clinvar/variation/2105/), [C113411553A](https://www.ncbi.nlm.nih.gov/projects/SNP/snp_ref.cgi?rs=rs46220755), [G113460810A](https://www.ncbi.nlm.nih.gov/projects/SNP/snp_ref.cgi?rs=rs4648317), and [C957T (p.Pro319=)](https://www.ncbi.nlm.nih.gov/clinvar/variation/198436/).</v>
      </c>
      <c r="H18" s="9" t="s">
        <v>28</v>
      </c>
      <c r="I18" s="9" t="s">
        <v>28</v>
      </c>
      <c r="J18" s="9" t="s">
        <v>27</v>
      </c>
      <c r="K18" s="9" t="s">
        <v>28</v>
      </c>
      <c r="L18" s="9"/>
      <c r="M18" s="9" t="s">
        <v>27</v>
      </c>
      <c r="N18" s="9" t="s">
        <v>28</v>
      </c>
      <c r="O18" s="9" t="s">
        <v>28</v>
      </c>
      <c r="P18" s="9"/>
      <c r="Q18" s="9"/>
      <c r="R18" s="9"/>
      <c r="S18" s="9"/>
      <c r="T18" s="9"/>
      <c r="U18" s="9"/>
      <c r="V18" s="9"/>
      <c r="W18" s="9"/>
      <c r="X18" s="9"/>
      <c r="Y18" s="9"/>
      <c r="Z18" s="9"/>
    </row>
    <row r="19" spans="1:26" x14ac:dyDescent="0.25">
      <c r="H19" s="9">
        <v>5.0999999999999996</v>
      </c>
      <c r="I19" s="9">
        <v>35.4</v>
      </c>
      <c r="J19" s="9">
        <v>42</v>
      </c>
      <c r="K19" s="9">
        <v>36.6</v>
      </c>
      <c r="L19" s="9">
        <v>40</v>
      </c>
      <c r="M19" s="9">
        <v>34.299999999999997</v>
      </c>
      <c r="N19" s="9">
        <v>34.299999999999997</v>
      </c>
      <c r="O19" s="9">
        <v>48.6</v>
      </c>
      <c r="P19" s="9"/>
      <c r="Q19" s="9"/>
      <c r="R19" s="9"/>
      <c r="S19" s="9"/>
      <c r="T19" s="9"/>
      <c r="U19" s="9"/>
      <c r="V19" s="9"/>
      <c r="W19" s="9"/>
      <c r="X19" s="9"/>
      <c r="Y19" s="9"/>
      <c r="Z19" s="9"/>
    </row>
    <row r="20" spans="1:26" x14ac:dyDescent="0.25">
      <c r="C20" s="3" t="str">
        <f>CONCATENATE("&lt;# ",B22," #&gt;")</f>
        <v>&lt;# C932G #&gt;</v>
      </c>
      <c r="H20" s="9" t="str">
        <f>CONCATENATE("People with this variant have two copies of the ",B25," variant. This substitution of a single nucleotide is known as a missense mutation.")</f>
        <v>People with this variant have two copies of the [C932G (p.Ser311Cys](https://www.ncbi.nlm.nih.gov/clinvar/variation/256813/)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[G811-83T](https://www.ncbi.nlm.nih.gov/clinvar/variation/375655/)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[C113282275A](https://www.ncbi.nlm.nih.gov/SNP/snp_ref.cgi?rs=rs1124492) variant. This substitution of a single nucleotide is known as a missense mutation.</v>
      </c>
      <c r="K20" s="9" t="str">
        <f>CONCATENATE("People with this variant have two additional ",B41," inserted, also known as the ",B43, " variant.")</f>
        <v>People with this variant have two additional adenine (A) inserted, also known as the [113475530insA](https://www.ncbi.nlm.nih.gov/projects/SNP/snp_ref.cgi?rs=rs1799732) variant.</v>
      </c>
      <c r="L20" s="9" t="str">
        <f>CONCATENATE("People with this variant have two copies of the ",B49," variant. This substitution of a single nucleotide is known as a missense mutation.")</f>
        <v>People with this variant have two copies of the [G2137A (p.Glu713Lys)](https://www.ncbi.nlm.nih.gov/clinvar/variation/2105/)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[C113411553A](https://www.ncbi.nlm.nih.gov/projects/SNP/snp_ref.cgi?rs=rs46220755)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[G113460810A](https://www.ncbi.nlm.nih.gov/projects/SNP/snp_ref.cgi?rs=rs4648317)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[C957T (p.Pro319=)](https://www.ncbi.nlm.nih.gov/clinvar/variation/198436/) variant. This substitution of a single nucleotide is known as a missense mutation.</v>
      </c>
      <c r="P20" s="9"/>
      <c r="Q20" s="9"/>
      <c r="R20" s="9"/>
      <c r="S20" s="9"/>
      <c r="T20" s="9"/>
      <c r="U20" s="9"/>
      <c r="V20" s="9"/>
      <c r="W20" s="9"/>
      <c r="X20" s="9"/>
      <c r="Y20" s="9"/>
      <c r="Z20" s="9"/>
    </row>
    <row r="21" spans="1:26" x14ac:dyDescent="0.25">
      <c r="A21" s="8" t="s">
        <v>29</v>
      </c>
      <c r="B21" s="19" t="s">
        <v>149</v>
      </c>
      <c r="C21" s="3" t="str">
        <f>CONCATENATE("  &lt;Variant hgvs=",CHAR(34),B21,CHAR(34)," name=",CHAR(34),B22,CHAR(34),"&gt; ")</f>
        <v xml:space="preserve">  &lt;Variant hgvs="NC_000011.10:g.113412762G&gt;C" name="C932G"&gt; </v>
      </c>
      <c r="H21" s="9" t="s">
        <v>28</v>
      </c>
      <c r="I21" s="9" t="s">
        <v>27</v>
      </c>
      <c r="J21" s="9" t="s">
        <v>27</v>
      </c>
      <c r="K21" s="9" t="s">
        <v>27</v>
      </c>
      <c r="L21" s="9"/>
      <c r="M21" s="9" t="s">
        <v>27</v>
      </c>
      <c r="N21" s="9" t="s">
        <v>27</v>
      </c>
      <c r="O21" s="9" t="s">
        <v>27</v>
      </c>
      <c r="P21" s="9"/>
      <c r="Q21" s="9"/>
      <c r="R21" s="9"/>
      <c r="S21" s="9"/>
      <c r="T21" s="9"/>
      <c r="U21" s="9"/>
      <c r="V21" s="9"/>
      <c r="W21" s="9"/>
      <c r="X21" s="9"/>
      <c r="Y21" s="9"/>
      <c r="Z21" s="9"/>
    </row>
    <row r="22" spans="1:26" x14ac:dyDescent="0.25">
      <c r="A22" s="15" t="s">
        <v>30</v>
      </c>
      <c r="B22" s="21" t="s">
        <v>150</v>
      </c>
      <c r="H22" s="9">
        <v>1.9</v>
      </c>
      <c r="I22" s="9">
        <v>14.1</v>
      </c>
      <c r="J22" s="9">
        <v>19.5</v>
      </c>
      <c r="K22" s="9">
        <v>15</v>
      </c>
      <c r="L22" s="9">
        <v>22.6</v>
      </c>
      <c r="M22" s="9">
        <v>6.8</v>
      </c>
      <c r="N22" s="9">
        <v>13.4</v>
      </c>
      <c r="O22" s="9">
        <v>29.4</v>
      </c>
      <c r="P22" s="9"/>
      <c r="Q22" s="9"/>
      <c r="R22" s="9"/>
      <c r="S22" s="9"/>
      <c r="T22" s="9"/>
      <c r="U22" s="9"/>
      <c r="V22" s="9"/>
      <c r="W22" s="9"/>
      <c r="X22" s="9"/>
      <c r="Y22" s="9"/>
      <c r="Z22" s="9"/>
    </row>
    <row r="23" spans="1:26" x14ac:dyDescent="0.25">
      <c r="A23" s="15" t="s">
        <v>31</v>
      </c>
      <c r="B23" s="9" t="s">
        <v>93</v>
      </c>
      <c r="C23" s="3" t="str">
        <f>CONCATENATE("    Instead of ",B23,", there is a ",B24," nucleotide.")</f>
        <v xml:space="preserve">    Instead of cytosine (C), there is a guanine (G) nucleotide.</v>
      </c>
      <c r="H23" s="9" t="str">
        <f>CONCATENATE("Your ",B14," gene has no variants. A normal gene is referred to as a ",CHAR(34),"wild-type",CHAR(34)," gene.")</f>
        <v>Your DRD2 gene has no variants. A normal gene is referred to as a "wild-type" gene.</v>
      </c>
      <c r="I23" s="9" t="str">
        <f>CONCATENATE("Your ",B14," gene has no variants. A normal gene is referred to as a ",CHAR(34),"wild-type",CHAR(34)," gene.")</f>
        <v>Your DRD2 gene has no variants. A normal gene is referred to as a "wild-type" gene.</v>
      </c>
      <c r="J23" s="9" t="str">
        <f>CONCATENATE("Your ",B14," gene has no variants. A normal gene is referred to as a ",CHAR(34),"wild-type",CHAR(34)," gene.")</f>
        <v>Your DRD2 gene has no variants. A normal gene is referred to as a "wild-type" gene.</v>
      </c>
      <c r="K23" s="9" t="str">
        <f>CONCATENATE("Your ",B14," gene has no variants. A normal gene is referred to as a ",CHAR(34),"wild-type",CHAR(34)," gene.")</f>
        <v>Your DRD2 gene has no variants. A normal gene is referred to as a "wild-type" gene.</v>
      </c>
      <c r="L23" s="9" t="str">
        <f>CONCATENATE("Your ",B14," gene has no variants. A normal gene is referred to as a ",CHAR(34),"wild-type",CHAR(34)," gene.")</f>
        <v>Your DRD2 gene has no variants. A normal gene is referred to as a "wild-type" gene.</v>
      </c>
      <c r="M23" s="9" t="str">
        <f>CONCATENATE("Your ",B14," gene has no variants. A normal gene is referred to as a ",CHAR(34),"wild-type",CHAR(34)," gene.")</f>
        <v>Your DRD2 gene has no variants. A normal gene is referred to as a "wild-type" gene.</v>
      </c>
      <c r="N23" s="9" t="str">
        <f>CONCATENATE("Your ",B14," gene has no variants. A normal gene is referred to as a ",CHAR(34),"wild-type",CHAR(34)," gene.")</f>
        <v>Your DRD2 gene has no variants. A normal gene is referred to as a "wild-type" gene.</v>
      </c>
      <c r="O23" s="9" t="str">
        <f>CONCATENATE("Your ",B14," gene has no variants. A normal gene is referred to as a ",CHAR(34),"wild-type",CHAR(34)," gene.")</f>
        <v>Your DRD2 gene has no variants. A normal gene is referred to as a "wild-type" gene.</v>
      </c>
      <c r="P23" s="9"/>
      <c r="Q23" s="9"/>
      <c r="R23" s="9"/>
      <c r="S23" s="9"/>
      <c r="T23" s="9"/>
      <c r="U23" s="9"/>
      <c r="V23" s="9"/>
      <c r="W23" s="9"/>
      <c r="X23" s="9"/>
      <c r="Y23" s="9"/>
      <c r="Z23" s="9"/>
    </row>
    <row r="24" spans="1:26" x14ac:dyDescent="0.25">
      <c r="A24" s="15" t="s">
        <v>33</v>
      </c>
      <c r="B24" s="9" t="s">
        <v>34</v>
      </c>
      <c r="H24" s="9" t="s">
        <v>27</v>
      </c>
      <c r="I24" s="9" t="s">
        <v>28</v>
      </c>
      <c r="J24" s="9" t="s">
        <v>28</v>
      </c>
      <c r="K24" s="9" t="s">
        <v>28</v>
      </c>
      <c r="L24" s="9"/>
      <c r="M24" s="9" t="s">
        <v>28</v>
      </c>
      <c r="N24" s="9" t="s">
        <v>28</v>
      </c>
      <c r="O24" s="9" t="s">
        <v>28</v>
      </c>
      <c r="P24" s="9"/>
      <c r="Q24" s="9"/>
      <c r="R24" s="9"/>
      <c r="S24" s="9"/>
      <c r="T24" s="9"/>
      <c r="U24" s="9"/>
      <c r="V24" s="9"/>
      <c r="W24" s="9"/>
      <c r="X24" s="9"/>
      <c r="Y24" s="9"/>
      <c r="Z24" s="9"/>
    </row>
    <row r="25" spans="1:26" x14ac:dyDescent="0.25">
      <c r="A25" s="15" t="s">
        <v>35</v>
      </c>
      <c r="B25" s="9" t="s">
        <v>148</v>
      </c>
      <c r="C25" s="3" t="str">
        <f>"  &lt;/Variant&gt;"</f>
        <v xml:space="preserve">  &lt;/Variant&gt;</v>
      </c>
      <c r="H25" s="9">
        <v>93</v>
      </c>
      <c r="I25" s="9">
        <v>50.5</v>
      </c>
      <c r="J25" s="9">
        <v>38.5</v>
      </c>
      <c r="K25" s="9">
        <v>48.4</v>
      </c>
      <c r="L25" s="9">
        <v>37.4</v>
      </c>
      <c r="M25" s="9">
        <v>58.9</v>
      </c>
      <c r="N25" s="9">
        <v>52.3</v>
      </c>
      <c r="O25" s="9">
        <v>22</v>
      </c>
      <c r="P25" s="9"/>
      <c r="Q25" s="9"/>
      <c r="R25" s="9"/>
      <c r="S25" s="9"/>
      <c r="T25" s="9"/>
      <c r="U25" s="9"/>
      <c r="V25" s="9"/>
      <c r="W25" s="9"/>
      <c r="X25" s="9"/>
      <c r="Y25" s="9"/>
      <c r="Z25" s="9"/>
    </row>
    <row r="26" spans="1:26" x14ac:dyDescent="0.25">
      <c r="A26" s="15"/>
      <c r="C26" s="3" t="str">
        <f>CONCATENATE("&lt;# ",B28," #&gt;")</f>
        <v>&lt;# G811-83T #&gt;</v>
      </c>
    </row>
    <row r="27" spans="1:26" x14ac:dyDescent="0.25">
      <c r="A27" s="8" t="s">
        <v>29</v>
      </c>
      <c r="B27" s="29" t="s">
        <v>153</v>
      </c>
      <c r="C27" s="3" t="str">
        <f>CONCATENATE("  &lt;Variant hgvs=",CHAR(34),B27,CHAR(34)," name=",CHAR(34),B28,CHAR(34),"&gt; ")</f>
        <v xml:space="preserve">  &lt;Variant hgvs="NC_000011.10:g.113412966C&gt;A" name="G811-83T"&gt; </v>
      </c>
    </row>
    <row r="28" spans="1:26" x14ac:dyDescent="0.25">
      <c r="A28" s="15" t="s">
        <v>30</v>
      </c>
      <c r="B28" s="9" t="s">
        <v>151</v>
      </c>
    </row>
    <row r="29" spans="1:26" x14ac:dyDescent="0.25">
      <c r="A29" s="15" t="s">
        <v>31</v>
      </c>
      <c r="B29" s="9" t="s">
        <v>34</v>
      </c>
      <c r="C29" s="3" t="str">
        <f>CONCATENATE("    Instead of ",B29,", there is a ",B30," nucleotide.")</f>
        <v xml:space="preserve">    Instead of guanine (G), there is a thymine (T) nucleotide.</v>
      </c>
    </row>
    <row r="30" spans="1:26" x14ac:dyDescent="0.25">
      <c r="A30" s="15" t="s">
        <v>33</v>
      </c>
      <c r="B30" s="9" t="s">
        <v>36</v>
      </c>
    </row>
    <row r="31" spans="1:26" x14ac:dyDescent="0.25">
      <c r="A31" s="15" t="s">
        <v>35</v>
      </c>
      <c r="B31" s="9" t="s">
        <v>152</v>
      </c>
      <c r="C31" s="3" t="str">
        <f>"  &lt;/Variant&gt;"</f>
        <v xml:space="preserve">  &lt;/Variant&gt;</v>
      </c>
    </row>
    <row r="32" spans="1:26" x14ac:dyDescent="0.25">
      <c r="A32" s="8"/>
      <c r="C32" s="3" t="str">
        <f>CONCATENATE("&lt;# ",B34," #&gt;")</f>
        <v>&lt;# C113282275A #&gt;</v>
      </c>
    </row>
    <row r="33" spans="1:3" x14ac:dyDescent="0.25">
      <c r="A33" s="8" t="s">
        <v>29</v>
      </c>
      <c r="B33" s="19" t="s">
        <v>154</v>
      </c>
      <c r="C33" s="3" t="str">
        <f>CONCATENATE("  &lt;Variant hgvs=",CHAR(34),B33,CHAR(34)," name=",CHAR(34),B34,CHAR(34),"&gt; ")</f>
        <v xml:space="preserve">  &lt;Variant hgvs="NC_000011.9:g.113282275C&gt;A" name="C113282275A"&gt; </v>
      </c>
    </row>
    <row r="34" spans="1:3" x14ac:dyDescent="0.25">
      <c r="A34" s="15" t="s">
        <v>30</v>
      </c>
      <c r="B34" s="9" t="s">
        <v>186</v>
      </c>
    </row>
    <row r="35" spans="1:3" x14ac:dyDescent="0.25">
      <c r="A35" s="15" t="s">
        <v>31</v>
      </c>
      <c r="B35" s="9" t="s">
        <v>93</v>
      </c>
      <c r="C35" s="3" t="str">
        <f>CONCATENATE("    Instead of ",B35,", there is a ",B36," nucleotide.")</f>
        <v xml:space="preserve">    Instead of cytosine (C), there is a adenine (A) nucleotide.</v>
      </c>
    </row>
    <row r="36" spans="1:3" x14ac:dyDescent="0.25">
      <c r="A36" s="15" t="s">
        <v>33</v>
      </c>
      <c r="B36" s="9" t="s">
        <v>32</v>
      </c>
    </row>
    <row r="37" spans="1:3" x14ac:dyDescent="0.25">
      <c r="A37" s="15" t="s">
        <v>35</v>
      </c>
      <c r="B37" s="9" t="s">
        <v>187</v>
      </c>
      <c r="C37" s="3" t="str">
        <f>"  &lt;/Variant&gt;"</f>
        <v xml:space="preserve">  &lt;/Variant&gt;</v>
      </c>
    </row>
    <row r="38" spans="1:3" x14ac:dyDescent="0.25">
      <c r="A38" s="15"/>
      <c r="C38" s="3" t="str">
        <f>CONCATENATE("&lt;# ",B40," #&gt;")</f>
        <v>&lt;# 113475530insA #&gt;</v>
      </c>
    </row>
    <row r="39" spans="1:3" x14ac:dyDescent="0.25">
      <c r="A39" s="8" t="s">
        <v>29</v>
      </c>
      <c r="B39" s="19" t="s">
        <v>155</v>
      </c>
      <c r="C39" s="3" t="str">
        <f>CONCATENATE("  &lt;Variant hgvs=",CHAR(34),B39,CHAR(34)," name=",CHAR(34),B40,CHAR(34),"&gt; ")</f>
        <v xml:space="preserve">  &lt;Variant hgvs="NC_000011.10:g.113475529_113475530insA" name="113475530insA"&gt; </v>
      </c>
    </row>
    <row r="40" spans="1:3" x14ac:dyDescent="0.25">
      <c r="A40" s="15" t="s">
        <v>30</v>
      </c>
      <c r="B40" s="9" t="s">
        <v>188</v>
      </c>
    </row>
    <row r="41" spans="1:3" x14ac:dyDescent="0.25">
      <c r="A41" s="15" t="s">
        <v>31</v>
      </c>
      <c r="B41" s="9" t="s">
        <v>32</v>
      </c>
      <c r="C41" s="3" t="str">
        <f xml:space="preserve">    CONCATENATE("    This inserts a single nucleotide, ",B41," into the sequence.")</f>
        <v xml:space="preserve">    This inserts a single nucleotide, adenine (A) into the sequence.</v>
      </c>
    </row>
    <row r="42" spans="1:3" x14ac:dyDescent="0.25">
      <c r="A42" s="15" t="s">
        <v>33</v>
      </c>
    </row>
    <row r="43" spans="1:3" x14ac:dyDescent="0.25">
      <c r="A43" s="15" t="s">
        <v>35</v>
      </c>
      <c r="B43" s="9" t="s">
        <v>189</v>
      </c>
      <c r="C43" s="3" t="str">
        <f>"  &lt;/Variant&gt;"</f>
        <v xml:space="preserve">  &lt;/Variant&gt;</v>
      </c>
    </row>
    <row r="44" spans="1:3" x14ac:dyDescent="0.25">
      <c r="A44" s="15"/>
      <c r="C44" s="3" t="str">
        <f>CONCATENATE("&lt;# ",B46," #&gt;")</f>
        <v>&lt;# G2137A #&gt;</v>
      </c>
    </row>
    <row r="45" spans="1:3" x14ac:dyDescent="0.25">
      <c r="A45" s="8" t="s">
        <v>29</v>
      </c>
      <c r="B45" s="19" t="s">
        <v>158</v>
      </c>
      <c r="C45" s="3" t="str">
        <f>CONCATENATE("  &lt;Variant hgvs=",CHAR(34),B45,CHAR(34)," name=",CHAR(34),B46,CHAR(34),"&gt; ")</f>
        <v xml:space="preserve">  &lt;Variant hgvs="NC_000011.10:g.113400106G&gt;A" name="G2137A"&gt; </v>
      </c>
    </row>
    <row r="46" spans="1:3" x14ac:dyDescent="0.25">
      <c r="A46" s="15" t="s">
        <v>30</v>
      </c>
      <c r="B46" s="9" t="s">
        <v>157</v>
      </c>
    </row>
    <row r="47" spans="1:3" x14ac:dyDescent="0.25">
      <c r="A47" s="15" t="s">
        <v>31</v>
      </c>
      <c r="B47" s="9" t="s">
        <v>34</v>
      </c>
      <c r="C47" s="3" t="str">
        <f>CONCATENATE("    Instead of ",B47,", there is a ",B48," nucleotide.")</f>
        <v xml:space="preserve">    Instead of guanine (G), there is a adenine (A) nucleotide.</v>
      </c>
    </row>
    <row r="48" spans="1:3" x14ac:dyDescent="0.25">
      <c r="A48" s="15" t="s">
        <v>33</v>
      </c>
      <c r="B48" s="9" t="s">
        <v>32</v>
      </c>
    </row>
    <row r="49" spans="1:16" x14ac:dyDescent="0.25">
      <c r="A49" s="15" t="s">
        <v>35</v>
      </c>
      <c r="B49" s="9" t="s">
        <v>156</v>
      </c>
      <c r="C49" s="3" t="str">
        <f>"  &lt;/Variant&gt;"</f>
        <v xml:space="preserve">  &lt;/Variant&gt;</v>
      </c>
    </row>
    <row r="50" spans="1:16" x14ac:dyDescent="0.25">
      <c r="A50" s="15"/>
      <c r="C50" s="3" t="str">
        <f>CONCATENATE("&lt;# ",B52," #&gt;")</f>
        <v>&lt;# C113411553A #&gt;</v>
      </c>
    </row>
    <row r="51" spans="1:16" x14ac:dyDescent="0.25">
      <c r="A51" s="8" t="s">
        <v>29</v>
      </c>
      <c r="B51" s="19" t="s">
        <v>159</v>
      </c>
      <c r="C51" s="3" t="str">
        <f>CONCATENATE("  &lt;Variant hgvs=",CHAR(34),B51,CHAR(34)," name=",CHAR(34),B52,CHAR(34),"&gt; ")</f>
        <v xml:space="preserve">  &lt;Variant hgvs="NC_000011.10:g.113411553C&gt;A" name="C113411553A"&gt; </v>
      </c>
    </row>
    <row r="52" spans="1:16" x14ac:dyDescent="0.25">
      <c r="A52" s="15" t="s">
        <v>30</v>
      </c>
      <c r="B52" s="9" t="s">
        <v>160</v>
      </c>
    </row>
    <row r="53" spans="1:16" x14ac:dyDescent="0.25">
      <c r="A53" s="15" t="s">
        <v>31</v>
      </c>
      <c r="B53" s="9" t="str">
        <f>"cytosine (C)"</f>
        <v>cytosine (C)</v>
      </c>
      <c r="C53" s="3" t="str">
        <f>CONCATENATE("    Instead of ",B53,", there is a ",B54," nucleotide.")</f>
        <v xml:space="preserve">    Instead of cytosine (C), there is a adenine (A) nucleotide.</v>
      </c>
    </row>
    <row r="54" spans="1:16" x14ac:dyDescent="0.25">
      <c r="A54" s="15" t="s">
        <v>33</v>
      </c>
      <c r="B54" s="9" t="s">
        <v>32</v>
      </c>
    </row>
    <row r="55" spans="1:16" x14ac:dyDescent="0.25">
      <c r="A55" s="15" t="s">
        <v>35</v>
      </c>
      <c r="B55" s="9" t="s">
        <v>161</v>
      </c>
      <c r="C55" s="3" t="str">
        <f>"  &lt;/Variant&gt;"</f>
        <v xml:space="preserve">  &lt;/Variant&gt;</v>
      </c>
    </row>
    <row r="56" spans="1:16" x14ac:dyDescent="0.25">
      <c r="A56" s="15"/>
      <c r="C56" s="3" t="str">
        <f>CONCATENATE("&lt;# ",B58," #&gt;")</f>
        <v>&lt;# G113460810A #&gt;</v>
      </c>
    </row>
    <row r="57" spans="1:16" x14ac:dyDescent="0.25">
      <c r="A57" s="8" t="s">
        <v>29</v>
      </c>
      <c r="B57" s="19" t="s">
        <v>162</v>
      </c>
      <c r="C57" s="3" t="str">
        <f>CONCATENATE("  &lt;Variant hgvs=",CHAR(34),B57,CHAR(34)," name=",CHAR(34),B58,CHAR(34),"&gt; ")</f>
        <v xml:space="preserve">  &lt;Variant hgvs="NC_000011.10:g.113460810G&gt;A" name="G113460810A"&gt; </v>
      </c>
    </row>
    <row r="58" spans="1:16" x14ac:dyDescent="0.25">
      <c r="A58" s="15" t="s">
        <v>30</v>
      </c>
      <c r="B58" s="9" t="s">
        <v>163</v>
      </c>
    </row>
    <row r="59" spans="1:16" x14ac:dyDescent="0.25">
      <c r="A59" s="15" t="s">
        <v>31</v>
      </c>
      <c r="B59" s="9" t="s">
        <v>34</v>
      </c>
      <c r="C59" s="3" t="str">
        <f>CONCATENATE("    Instead of ",B59,", there is a ",B60," nucleotide.")</f>
        <v xml:space="preserve">    Instead of guanine (G), there is a adenine (A) nucleotide.</v>
      </c>
    </row>
    <row r="60" spans="1:16" x14ac:dyDescent="0.25">
      <c r="A60" s="15" t="s">
        <v>33</v>
      </c>
      <c r="B60" s="9" t="s">
        <v>32</v>
      </c>
    </row>
    <row r="61" spans="1:16" s="4" customFormat="1" x14ac:dyDescent="0.25">
      <c r="A61" s="22" t="s">
        <v>35</v>
      </c>
      <c r="B61" s="23" t="s">
        <v>164</v>
      </c>
      <c r="C61" s="4" t="str">
        <f>"  &lt;/Variant&gt;"</f>
        <v xml:space="preserve">  &lt;/Variant&gt;</v>
      </c>
    </row>
    <row r="62" spans="1:16" s="4" customFormat="1" x14ac:dyDescent="0.25">
      <c r="A62" s="24"/>
      <c r="B62" s="23"/>
      <c r="C62" s="4" t="str">
        <f>CONCATENATE("&lt;# ",B64," #&gt;")</f>
        <v>&lt;# C957T #&gt;</v>
      </c>
    </row>
    <row r="63" spans="1:16" s="4" customFormat="1" x14ac:dyDescent="0.25">
      <c r="A63" s="24" t="s">
        <v>29</v>
      </c>
      <c r="B63" s="25" t="s">
        <v>167</v>
      </c>
      <c r="C63" s="4" t="str">
        <f>CONCATENATE("  &lt;Variant hgvs=",CHAR(34),B63,CHAR(34)," name=",CHAR(34),B64,CHAR(34),"&gt; ")</f>
        <v xml:space="preserve">  &lt;Variant hgvs="NC_000011.10:g.113412737G&gt;A" name="C957T"&gt; </v>
      </c>
      <c r="H63" s="26"/>
      <c r="I63" s="26"/>
      <c r="J63" s="26"/>
      <c r="K63" s="26"/>
      <c r="L63" s="26"/>
      <c r="M63" s="26"/>
      <c r="N63" s="26"/>
      <c r="O63" s="26"/>
      <c r="P63" s="26"/>
    </row>
    <row r="64" spans="1:16" s="4" customFormat="1" x14ac:dyDescent="0.25">
      <c r="A64" s="22" t="s">
        <v>30</v>
      </c>
      <c r="B64" s="23" t="s">
        <v>166</v>
      </c>
      <c r="H64" s="23"/>
      <c r="I64" s="23"/>
      <c r="J64" s="23"/>
      <c r="K64" s="23"/>
      <c r="L64" s="23"/>
      <c r="M64" s="23"/>
      <c r="N64" s="23"/>
      <c r="O64" s="23"/>
      <c r="P64" s="23"/>
    </row>
    <row r="65" spans="1:16" x14ac:dyDescent="0.25">
      <c r="A65" s="15" t="s">
        <v>31</v>
      </c>
      <c r="B65" s="9" t="str">
        <f>"cytosine (C)"</f>
        <v>cytosine (C)</v>
      </c>
      <c r="C65" s="3" t="str">
        <f>CONCATENATE("    Instead of ",B65,", there is a ",B66," nucleotide.")</f>
        <v xml:space="preserve">    Instead of cytosine (C), there is a thymine (T) nucleotide.</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165</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C932G #&gt;</v>
      </c>
    </row>
    <row r="70" spans="1:16" x14ac:dyDescent="0.25">
      <c r="A70" s="15" t="s">
        <v>37</v>
      </c>
      <c r="B70" s="21" t="str">
        <f>H14</f>
        <v>NC_000011.10:g.</v>
      </c>
      <c r="C70" s="3" t="str">
        <f>CONCATENATE("  &lt;Genotype hgvs=",CHAR(34),B70,B71,";",B72,CHAR(34)," name=",CHAR(34),B22,CHAR(34),"&gt; ")</f>
        <v xml:space="preserve">  &lt;Genotype hgvs="NC_000011.10:g.[113412762G&gt;C];[113412762=]" name="C932G"&gt; </v>
      </c>
    </row>
    <row r="71" spans="1:16" x14ac:dyDescent="0.25">
      <c r="A71" s="15" t="s">
        <v>35</v>
      </c>
      <c r="B71" s="21" t="str">
        <f t="shared" ref="B71:B75" si="1">H15</f>
        <v>[113412762G&gt;C]</v>
      </c>
    </row>
    <row r="72" spans="1:16" x14ac:dyDescent="0.25">
      <c r="A72" s="15" t="s">
        <v>31</v>
      </c>
      <c r="B72" s="21" t="str">
        <f t="shared" si="1"/>
        <v>[113412762=]</v>
      </c>
      <c r="C72" s="3" t="s">
        <v>38</v>
      </c>
    </row>
    <row r="73" spans="1:16" x14ac:dyDescent="0.25">
      <c r="A73" s="15" t="s">
        <v>39</v>
      </c>
      <c r="B73" s="21" t="str">
        <f t="shared" si="1"/>
        <v>People with this variant have one copy of the [C932G (p.Ser311Cys](https://www.ncbi.nlm.nih.gov/clinvar/variation/256813/) variant. This substitution of a single nucleotide is known as a missense mutation.</v>
      </c>
      <c r="C73" s="3" t="s">
        <v>26</v>
      </c>
    </row>
    <row r="74" spans="1:16" x14ac:dyDescent="0.25">
      <c r="A74" s="8" t="s">
        <v>40</v>
      </c>
      <c r="B74" s="21" t="str">
        <f t="shared" si="1"/>
        <v>This variant is not associated with increased risk.</v>
      </c>
      <c r="C74" s="3" t="str">
        <f>CONCATENATE("    ",B73)</f>
        <v xml:space="preserve">    People with this variant have one copy of the [C932G (p.Ser311Cys](https://www.ncbi.nlm.nih.gov/clinvar/variation/256813/) variant. This substitution of a single nucleotide is known as a missense mutation.</v>
      </c>
    </row>
    <row r="75" spans="1:16" x14ac:dyDescent="0.25">
      <c r="A75" s="8" t="s">
        <v>41</v>
      </c>
      <c r="B75" s="21">
        <f t="shared" si="1"/>
        <v>5.0999999999999996</v>
      </c>
    </row>
    <row r="76" spans="1:16" x14ac:dyDescent="0.25">
      <c r="A76" s="15"/>
      <c r="C76" s="3" t="s">
        <v>42</v>
      </c>
    </row>
    <row r="77" spans="1:16" x14ac:dyDescent="0.25">
      <c r="A77" s="8"/>
    </row>
    <row r="78" spans="1:16" x14ac:dyDescent="0.25">
      <c r="A78" s="8"/>
      <c r="C78" s="3" t="str">
        <f>CONCATENATE("    ",B74)</f>
        <v xml:space="preserve">    This variant is not associated with increased risk.</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percentage=5.1 /&gt;</v>
      </c>
    </row>
    <row r="83" spans="1:3" x14ac:dyDescent="0.25">
      <c r="A83" s="15"/>
      <c r="C83" s="3" t="str">
        <f>"  &lt;/Genotype&gt;"</f>
        <v xml:space="preserve">  &lt;/Genotype&gt;</v>
      </c>
    </row>
    <row r="84" spans="1:3" x14ac:dyDescent="0.25">
      <c r="A84" s="15" t="s">
        <v>44</v>
      </c>
      <c r="B84" s="9" t="str">
        <f>H20</f>
        <v>People with this variant have two copies of the [C932G (p.Ser311Cys](https://www.ncbi.nlm.nih.gov/clinvar/variation/256813/) variant. This substitution of a single nucleotide is known as a missense mutation.</v>
      </c>
      <c r="C84" s="3" t="str">
        <f>CONCATENATE("  &lt;Genotype hgvs=",CHAR(34),B70,B71,";",B71,CHAR(34)," name=",CHAR(34),B22,CHAR(34),"&gt; ")</f>
        <v xml:space="preserve">  &lt;Genotype hgvs="NC_000011.10:g.[113412762G&gt;C];[113412762G&gt;C]" name="C932G"&gt; </v>
      </c>
    </row>
    <row r="85" spans="1:3" x14ac:dyDescent="0.25">
      <c r="A85" s="8" t="s">
        <v>45</v>
      </c>
      <c r="B85" s="9" t="str">
        <f t="shared" ref="B85:B86" si="2">H21</f>
        <v>This variant is not associated with increased risk.</v>
      </c>
      <c r="C85" s="3" t="s">
        <v>26</v>
      </c>
    </row>
    <row r="86" spans="1:3" x14ac:dyDescent="0.25">
      <c r="A86" s="8" t="s">
        <v>41</v>
      </c>
      <c r="B86" s="9">
        <f t="shared" si="2"/>
        <v>1.9</v>
      </c>
      <c r="C86" s="3" t="s">
        <v>38</v>
      </c>
    </row>
    <row r="87" spans="1:3" x14ac:dyDescent="0.25">
      <c r="A87" s="8"/>
    </row>
    <row r="88" spans="1:3" x14ac:dyDescent="0.25">
      <c r="A88" s="15"/>
      <c r="C88" s="3" t="str">
        <f>CONCATENATE("    ",B84)</f>
        <v xml:space="preserve">    People with this variant have two copies of the [C932G (p.Ser311Cys](https://www.ncbi.nlm.nih.gov/clinvar/variation/256813/)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This variant is not associated with increased risk.</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percentage=1.9 /&gt;</v>
      </c>
    </row>
    <row r="97" spans="1:3" x14ac:dyDescent="0.25">
      <c r="A97" s="15"/>
      <c r="C97" s="3" t="str">
        <f>"  &lt;/Genotype&gt;"</f>
        <v xml:space="preserve">  &lt;/Genotype&gt;</v>
      </c>
    </row>
    <row r="98" spans="1:3" x14ac:dyDescent="0.25">
      <c r="A98" s="15" t="s">
        <v>46</v>
      </c>
      <c r="B98" s="9" t="str">
        <f>H23</f>
        <v>Your DRD2 gene has no variants. A normal gene is referred to as a "wild-type" gene.</v>
      </c>
      <c r="C98" s="3" t="str">
        <f>CONCATENATE("  &lt;Genotype hgvs=",CHAR(34),B70,B72,";",B72,CHAR(34)," name=",CHAR(34),B22,CHAR(34),"&gt; ")</f>
        <v xml:space="preserve">  &lt;Genotype hgvs="NC_000011.10:g.[113412762=];[113412762=]" name="C932G"&gt; </v>
      </c>
    </row>
    <row r="99" spans="1:3" x14ac:dyDescent="0.25">
      <c r="A99" s="8" t="s">
        <v>47</v>
      </c>
      <c r="B99" s="9" t="str">
        <f t="shared" ref="B99:B100" si="3">H24</f>
        <v>You are in the Moderate Loss of Function category. See below for more information.</v>
      </c>
      <c r="C99" s="3" t="s">
        <v>26</v>
      </c>
    </row>
    <row r="100" spans="1:3" x14ac:dyDescent="0.25">
      <c r="A100" s="8" t="s">
        <v>41</v>
      </c>
      <c r="B100" s="9">
        <f t="shared" si="3"/>
        <v>93</v>
      </c>
      <c r="C100" s="3" t="s">
        <v>38</v>
      </c>
    </row>
    <row r="101" spans="1:3" x14ac:dyDescent="0.25">
      <c r="A101" s="15"/>
    </row>
    <row r="102" spans="1:3" x14ac:dyDescent="0.25">
      <c r="A102" s="8"/>
      <c r="C102" s="3" t="str">
        <f>CONCATENATE("    ",B98)</f>
        <v xml:space="preserve">    Your DRD2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percentage=93 /&gt;</v>
      </c>
    </row>
    <row r="107" spans="1:3" x14ac:dyDescent="0.25">
      <c r="A107" s="15"/>
      <c r="C107" s="3" t="str">
        <f>"  &lt;/Genotype&gt;"</f>
        <v xml:space="preserve">  &lt;/Genotype&gt;</v>
      </c>
    </row>
    <row r="108" spans="1:3" x14ac:dyDescent="0.25">
      <c r="A108" s="15"/>
      <c r="C108" s="3" t="str">
        <f>C26</f>
        <v>&lt;# G811-83T #&gt;</v>
      </c>
    </row>
    <row r="109" spans="1:3" x14ac:dyDescent="0.25">
      <c r="A109" s="15" t="s">
        <v>37</v>
      </c>
      <c r="B109" s="21" t="str">
        <f>I14</f>
        <v>NC_000011.10:g.</v>
      </c>
      <c r="C109" s="3" t="str">
        <f>CONCATENATE("  &lt;Genotype hgvs=",CHAR(34),B109,B110,";",B111,CHAR(34)," name=",CHAR(34),B28,CHAR(34),"&gt; ")</f>
        <v xml:space="preserve">  &lt;Genotype hgvs="NC_000011.10:g.[113412966C&gt;A];[113412966=]" name="G811-83T"&gt; </v>
      </c>
    </row>
    <row r="110" spans="1:3" x14ac:dyDescent="0.25">
      <c r="A110" s="15" t="s">
        <v>35</v>
      </c>
      <c r="B110" s="21" t="str">
        <f t="shared" ref="B110:B114" si="4">I15</f>
        <v>[113412966C&gt;A]</v>
      </c>
    </row>
    <row r="111" spans="1:3" x14ac:dyDescent="0.25">
      <c r="A111" s="15" t="s">
        <v>31</v>
      </c>
      <c r="B111" s="21" t="str">
        <f t="shared" si="4"/>
        <v>[113412966=]</v>
      </c>
      <c r="C111" s="3" t="s">
        <v>38</v>
      </c>
    </row>
    <row r="112" spans="1:3" x14ac:dyDescent="0.25">
      <c r="A112" s="15" t="s">
        <v>39</v>
      </c>
      <c r="B112" s="21" t="str">
        <f t="shared" si="4"/>
        <v>People with this variant have one copy of the [G811-83T](https://www.ncbi.nlm.nih.gov/clinvar/variation/375655/) variant. This substitution of a single nucleotide is known as a missense mutation.</v>
      </c>
      <c r="C112" s="3" t="s">
        <v>26</v>
      </c>
    </row>
    <row r="113" spans="1:3" x14ac:dyDescent="0.25">
      <c r="A113" s="8" t="s">
        <v>40</v>
      </c>
      <c r="B113" s="21" t="str">
        <f t="shared" si="4"/>
        <v>This variant is not associated with increased risk.</v>
      </c>
      <c r="C113" s="3" t="str">
        <f>CONCATENATE("    ",B112)</f>
        <v xml:space="preserve">    People with this variant have one copy of the [G811-83T](https://www.ncbi.nlm.nih.gov/clinvar/variation/375655/) variant. This substitution of a single nucleotide is known as a missense mutation.</v>
      </c>
    </row>
    <row r="114" spans="1:3" x14ac:dyDescent="0.25">
      <c r="A114" s="8" t="s">
        <v>41</v>
      </c>
      <c r="B114" s="21">
        <f t="shared" si="4"/>
        <v>35.4</v>
      </c>
    </row>
    <row r="115" spans="1:3" x14ac:dyDescent="0.25">
      <c r="A115" s="15"/>
      <c r="C115" s="3" t="s">
        <v>42</v>
      </c>
    </row>
    <row r="116" spans="1:3" x14ac:dyDescent="0.25">
      <c r="A116" s="8"/>
    </row>
    <row r="117" spans="1:3" x14ac:dyDescent="0.25">
      <c r="A117" s="8"/>
      <c r="C117" s="3" t="str">
        <f>CONCATENATE("    ",B113)</f>
        <v xml:space="preserve">    This variant is not associated with increased risk.</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percentage=35.4 /&gt;</v>
      </c>
    </row>
    <row r="122" spans="1:3" x14ac:dyDescent="0.25">
      <c r="A122" s="15"/>
      <c r="C122" s="3" t="str">
        <f>"  &lt;/Genotype&gt;"</f>
        <v xml:space="preserve">  &lt;/Genotype&gt;</v>
      </c>
    </row>
    <row r="123" spans="1:3" x14ac:dyDescent="0.25">
      <c r="A123" s="15" t="s">
        <v>44</v>
      </c>
      <c r="B123" s="9" t="str">
        <f>I20</f>
        <v>People with this variant have two copies of the [G811-83T](https://www.ncbi.nlm.nih.gov/clinvar/variation/375655/) variant. This substitution of a single nucleotide is known as a missense mutation.</v>
      </c>
      <c r="C123" s="3" t="str">
        <f>CONCATENATE("  &lt;Genotype hgvs=",CHAR(34),B109,B110,";",B110,CHAR(34)," name=",CHAR(34),B28,CHAR(34),"&gt; ")</f>
        <v xml:space="preserve">  &lt;Genotype hgvs="NC_000011.10:g.[113412966C&gt;A];[113412966C&gt;A]" name="G811-83T"&gt;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14.1</v>
      </c>
      <c r="C125" s="3" t="s">
        <v>38</v>
      </c>
    </row>
    <row r="126" spans="1:3" x14ac:dyDescent="0.25">
      <c r="A126" s="8"/>
    </row>
    <row r="127" spans="1:3" x14ac:dyDescent="0.25">
      <c r="A127" s="15"/>
      <c r="C127" s="3" t="str">
        <f>CONCATENATE("    ",B123)</f>
        <v xml:space="preserve">    People with this variant have two copies of the [G811-83T](https://www.ncbi.nlm.nih.gov/clinvar/variation/375655/)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percentage=14.1 /&gt;</v>
      </c>
    </row>
    <row r="136" spans="1:3" x14ac:dyDescent="0.25">
      <c r="A136" s="15"/>
      <c r="C136" s="3" t="str">
        <f>"  &lt;/Genotype&gt;"</f>
        <v xml:space="preserve">  &lt;/Genotype&gt;</v>
      </c>
    </row>
    <row r="137" spans="1:3" x14ac:dyDescent="0.25">
      <c r="A137" s="15" t="s">
        <v>46</v>
      </c>
      <c r="B137" s="9" t="str">
        <f>I23</f>
        <v>Your DRD2 gene has no variants. A normal gene is referred to as a "wild-type" gene.</v>
      </c>
      <c r="C137" s="3" t="str">
        <f>CONCATENATE("  &lt;Genotype hgvs=",CHAR(34),B109,B111,";",B111,CHAR(34)," name=",CHAR(34),B28,CHAR(34),"&gt; ")</f>
        <v xml:space="preserve">  &lt;Genotype hgvs="NC_000011.10:g.[113412966=];[113412966=]" name="G811-83T"&gt; </v>
      </c>
    </row>
    <row r="138" spans="1:3" x14ac:dyDescent="0.25">
      <c r="A138" s="8" t="s">
        <v>47</v>
      </c>
      <c r="B138" s="9" t="str">
        <f t="shared" ref="B138:B139" si="6">I24</f>
        <v>This variant is not associated with increased risk.</v>
      </c>
      <c r="C138" s="3" t="s">
        <v>26</v>
      </c>
    </row>
    <row r="139" spans="1:3" x14ac:dyDescent="0.25">
      <c r="A139" s="8" t="s">
        <v>41</v>
      </c>
      <c r="B139" s="9">
        <f t="shared" si="6"/>
        <v>50.5</v>
      </c>
      <c r="C139" s="3" t="s">
        <v>38</v>
      </c>
    </row>
    <row r="140" spans="1:3" x14ac:dyDescent="0.25">
      <c r="A140" s="15"/>
    </row>
    <row r="141" spans="1:3" x14ac:dyDescent="0.25">
      <c r="A141" s="8"/>
      <c r="C141" s="3" t="str">
        <f>CONCATENATE("    ",B137)</f>
        <v xml:space="preserve">    Your DRD2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percentage=50.5 /&gt;</v>
      </c>
    </row>
    <row r="146" spans="1:3" x14ac:dyDescent="0.25">
      <c r="A146" s="15"/>
      <c r="C146" s="3" t="str">
        <f>"  &lt;/Genotype&gt;"</f>
        <v xml:space="preserve">  &lt;/Genotype&gt;</v>
      </c>
    </row>
    <row r="147" spans="1:3" x14ac:dyDescent="0.25">
      <c r="A147" s="15"/>
      <c r="C147" s="3" t="str">
        <f>C32</f>
        <v>&lt;# C113282275A #&gt;</v>
      </c>
    </row>
    <row r="148" spans="1:3" x14ac:dyDescent="0.25">
      <c r="A148" s="15" t="s">
        <v>37</v>
      </c>
      <c r="B148" s="21" t="str">
        <f>J14</f>
        <v>NC_000011.9:g.</v>
      </c>
      <c r="C148" s="3" t="str">
        <f>CONCATENATE("  &lt;Genotype hgvs=",CHAR(34),B148,B149,";",B150,CHAR(34)," name=",CHAR(34),B34,CHAR(34),"&gt; ")</f>
        <v xml:space="preserve">  &lt;Genotype hgvs="NC_000011.9:g.[113282275C&gt;A];[113282275=]" name="C113282275A"&gt; </v>
      </c>
    </row>
    <row r="149" spans="1:3" x14ac:dyDescent="0.25">
      <c r="A149" s="15" t="s">
        <v>35</v>
      </c>
      <c r="B149" s="21" t="str">
        <f t="shared" ref="B149:B153" si="7">J15</f>
        <v>[113282275C&gt;A]</v>
      </c>
    </row>
    <row r="150" spans="1:3" x14ac:dyDescent="0.25">
      <c r="A150" s="15" t="s">
        <v>31</v>
      </c>
      <c r="B150" s="21" t="str">
        <f t="shared" si="7"/>
        <v>[113282275=]</v>
      </c>
      <c r="C150" s="3" t="s">
        <v>38</v>
      </c>
    </row>
    <row r="151" spans="1:3" x14ac:dyDescent="0.25">
      <c r="A151" s="15" t="s">
        <v>39</v>
      </c>
      <c r="B151" s="21" t="str">
        <f t="shared" si="7"/>
        <v>People with this variant have one copy of the [C113282275A](https://www.ncbi.nlm.nih.gov/SNP/snp_ref.cgi?rs=rs1124492) variant. This substitution of a single nucleotide is known as a missense mutation.</v>
      </c>
      <c r="C151" s="3" t="s">
        <v>26</v>
      </c>
    </row>
    <row r="152" spans="1:3" x14ac:dyDescent="0.25">
      <c r="A152" s="8" t="s">
        <v>40</v>
      </c>
      <c r="B152" s="21" t="str">
        <f t="shared" si="7"/>
        <v>You are in the Moderate Loss of Function category. See below for more information.</v>
      </c>
      <c r="C152" s="3" t="str">
        <f>CONCATENATE("    ",B151)</f>
        <v xml:space="preserve">    People with this variant have one copy of the [C113282275A](https://www.ncbi.nlm.nih.gov/SNP/snp_ref.cgi?rs=rs1124492) variant. This substitution of a single nucleotide is known as a missense mutation.</v>
      </c>
    </row>
    <row r="153" spans="1:3" x14ac:dyDescent="0.25">
      <c r="A153" s="8" t="s">
        <v>41</v>
      </c>
      <c r="B153" s="21">
        <f t="shared" si="7"/>
        <v>42</v>
      </c>
    </row>
    <row r="154" spans="1:3" x14ac:dyDescent="0.25">
      <c r="A154" s="15"/>
      <c r="C154" s="3" t="s">
        <v>42</v>
      </c>
    </row>
    <row r="155" spans="1:3" x14ac:dyDescent="0.25">
      <c r="A155" s="8"/>
    </row>
    <row r="156" spans="1:3" x14ac:dyDescent="0.25">
      <c r="A156" s="8"/>
      <c r="C156" s="3" t="str">
        <f>CONCATENATE("    ",B152)</f>
        <v xml:space="preserve">    You are in the Moderate Loss of Function category. See below for more information.</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percentage=42 /&gt;</v>
      </c>
    </row>
    <row r="161" spans="1:3" x14ac:dyDescent="0.25">
      <c r="A161" s="15"/>
      <c r="C161" s="3" t="str">
        <f>"  &lt;/Genotype&gt;"</f>
        <v xml:space="preserve">  &lt;/Genotype&gt;</v>
      </c>
    </row>
    <row r="162" spans="1:3" x14ac:dyDescent="0.25">
      <c r="A162" s="15" t="s">
        <v>44</v>
      </c>
      <c r="B162" s="9" t="str">
        <f>J20</f>
        <v>People with this variant have two copies of the [C113282275A](https://www.ncbi.nlm.nih.gov/SNP/snp_ref.cgi?rs=rs1124492) variant. This substitution of a single nucleotide is known as a missense mutation.</v>
      </c>
      <c r="C162" s="3" t="str">
        <f>CONCATENATE("  &lt;Genotype hgvs=",CHAR(34),B148,B149,";",B149,CHAR(34)," name=",CHAR(34),B34,CHAR(34),"&gt; ")</f>
        <v xml:space="preserve">  &lt;Genotype hgvs="NC_000011.9:g.[113282275C&gt;A];[113282275C&gt;A]" name="C113282275A"&gt; </v>
      </c>
    </row>
    <row r="163" spans="1:3" x14ac:dyDescent="0.25">
      <c r="A163" s="8" t="s">
        <v>45</v>
      </c>
      <c r="B163" s="9" t="str">
        <f t="shared" ref="B163:B164" si="8">J21</f>
        <v>You are in the Moderate Loss of Function category. See below for more information.</v>
      </c>
      <c r="C163" s="3" t="s">
        <v>26</v>
      </c>
    </row>
    <row r="164" spans="1:3" x14ac:dyDescent="0.25">
      <c r="A164" s="8" t="s">
        <v>41</v>
      </c>
      <c r="B164" s="9">
        <f t="shared" si="8"/>
        <v>19.5</v>
      </c>
      <c r="C164" s="3" t="s">
        <v>38</v>
      </c>
    </row>
    <row r="165" spans="1:3" x14ac:dyDescent="0.25">
      <c r="A165" s="8"/>
    </row>
    <row r="166" spans="1:3" x14ac:dyDescent="0.25">
      <c r="A166" s="15"/>
      <c r="C166" s="3" t="str">
        <f>CONCATENATE("    ",B162)</f>
        <v xml:space="preserve">    People with this variant have two copies of the [C113282275A](https://www.ncbi.nlm.nih.gov/SNP/snp_ref.cgi?rs=rs1124492)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You are in the Moderate Loss of Function category. See below for more information.</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percentage=19.5 /&gt;</v>
      </c>
    </row>
    <row r="175" spans="1:3" x14ac:dyDescent="0.25">
      <c r="A175" s="15"/>
      <c r="C175" s="3" t="str">
        <f>"  &lt;/Genotype&gt;"</f>
        <v xml:space="preserve">  &lt;/Genotype&gt;</v>
      </c>
    </row>
    <row r="176" spans="1:3" x14ac:dyDescent="0.25">
      <c r="A176" s="15" t="s">
        <v>46</v>
      </c>
      <c r="B176" s="9" t="str">
        <f>J23</f>
        <v>Your DRD2 gene has no variants. A normal gene is referred to as a "wild-type" gene.</v>
      </c>
      <c r="C176" s="3" t="str">
        <f>CONCATENATE("  &lt;Genotype hgvs=",CHAR(34),B148,B150,";",B150,CHAR(34)," name=",CHAR(34),B34,CHAR(34),"&gt; ")</f>
        <v xml:space="preserve">  &lt;Genotype hgvs="NC_000011.9:g.[113282275=];[113282275=]" name="C113282275A"&gt; </v>
      </c>
    </row>
    <row r="177" spans="1:3" x14ac:dyDescent="0.25">
      <c r="A177" s="8" t="s">
        <v>47</v>
      </c>
      <c r="B177" s="9" t="str">
        <f t="shared" ref="B177:B178" si="9">J24</f>
        <v>This variant is not associated with increased risk.</v>
      </c>
      <c r="C177" s="3" t="s">
        <v>26</v>
      </c>
    </row>
    <row r="178" spans="1:3" x14ac:dyDescent="0.25">
      <c r="A178" s="8" t="s">
        <v>41</v>
      </c>
      <c r="B178" s="9">
        <f t="shared" si="9"/>
        <v>38.5</v>
      </c>
      <c r="C178" s="3" t="s">
        <v>38</v>
      </c>
    </row>
    <row r="179" spans="1:3" x14ac:dyDescent="0.25">
      <c r="A179" s="15"/>
    </row>
    <row r="180" spans="1:3" x14ac:dyDescent="0.25">
      <c r="A180" s="8"/>
      <c r="C180" s="3" t="str">
        <f>CONCATENATE("    ",B176)</f>
        <v xml:space="preserve">    Your DRD2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percentage=38.5 /&gt;</v>
      </c>
    </row>
    <row r="185" spans="1:3" x14ac:dyDescent="0.25">
      <c r="A185" s="15"/>
      <c r="C185" s="3" t="str">
        <f>"  &lt;/Genotype&gt;"</f>
        <v xml:space="preserve">  &lt;/Genotype&gt;</v>
      </c>
    </row>
    <row r="186" spans="1:3" x14ac:dyDescent="0.25">
      <c r="A186" s="15"/>
      <c r="C186" s="3" t="str">
        <f>C38</f>
        <v>&lt;# 113475530insA #&gt;</v>
      </c>
    </row>
    <row r="187" spans="1:3" x14ac:dyDescent="0.25">
      <c r="A187" s="15" t="s">
        <v>37</v>
      </c>
      <c r="B187" s="21" t="str">
        <f>K14</f>
        <v>NC_000011.10:g.</v>
      </c>
      <c r="C187" s="3" t="str">
        <f>CONCATENATE("  &lt;Genotype hgvs=",CHAR(34),B187,B188,";",B189,CHAR(34)," name=",CHAR(34),B40,CHAR(34),"&gt; ")</f>
        <v xml:space="preserve">  &lt;Genotype hgvs="NC_000011.10:g.[113475529_113475530insA];[113475529_113475530=]" name="113475530insA"&gt; </v>
      </c>
    </row>
    <row r="188" spans="1:3" x14ac:dyDescent="0.25">
      <c r="A188" s="15" t="s">
        <v>35</v>
      </c>
      <c r="B188" s="21" t="str">
        <f t="shared" ref="B188:B192" si="10">K15</f>
        <v>[113475529_113475530insA]</v>
      </c>
    </row>
    <row r="189" spans="1:3" x14ac:dyDescent="0.25">
      <c r="A189" s="15" t="s">
        <v>31</v>
      </c>
      <c r="B189" s="21" t="str">
        <f t="shared" si="10"/>
        <v>[113475529_113475530=]</v>
      </c>
      <c r="C189" s="3" t="s">
        <v>38</v>
      </c>
    </row>
    <row r="190" spans="1:3" x14ac:dyDescent="0.25">
      <c r="A190" s="15" t="s">
        <v>39</v>
      </c>
      <c r="B190" s="21" t="str">
        <f t="shared" si="10"/>
        <v>People with this variant have one additional adenine (A) inserted, also known as the [113475530insA](https://www.ncbi.nlm.nih.gov/projects/SNP/snp_ref.cgi?rs=rs1799732) variant.</v>
      </c>
      <c r="C190" s="3" t="s">
        <v>26</v>
      </c>
    </row>
    <row r="191" spans="1:3" x14ac:dyDescent="0.25">
      <c r="A191" s="8" t="s">
        <v>40</v>
      </c>
      <c r="B191" s="21" t="str">
        <f t="shared" si="10"/>
        <v>This variant is not associated with increased risk.</v>
      </c>
      <c r="C191" s="3" t="str">
        <f>CONCATENATE("    ",B190)</f>
        <v xml:space="preserve">    People with this variant have one additional adenine (A) inserted, also known as the [113475530insA](https://www.ncbi.nlm.nih.gov/projects/SNP/snp_ref.cgi?rs=rs1799732) variant.</v>
      </c>
    </row>
    <row r="192" spans="1:3" x14ac:dyDescent="0.25">
      <c r="A192" s="8" t="s">
        <v>41</v>
      </c>
      <c r="B192" s="21">
        <f t="shared" si="10"/>
        <v>36.6</v>
      </c>
    </row>
    <row r="193" spans="1:3" x14ac:dyDescent="0.25">
      <c r="A193" s="15"/>
      <c r="C193" s="3" t="s">
        <v>42</v>
      </c>
    </row>
    <row r="194" spans="1:3" x14ac:dyDescent="0.25">
      <c r="A194" s="8"/>
    </row>
    <row r="195" spans="1:3" x14ac:dyDescent="0.25">
      <c r="A195" s="8"/>
      <c r="C195" s="3" t="str">
        <f>CONCATENATE("    ",B191)</f>
        <v xml:space="preserve">    This variant is not associated with increased risk.</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percentage=36.6 /&gt;</v>
      </c>
    </row>
    <row r="200" spans="1:3" x14ac:dyDescent="0.25">
      <c r="A200" s="15"/>
      <c r="C200" s="3" t="str">
        <f>"  &lt;/Genotype&gt;"</f>
        <v xml:space="preserve">  &lt;/Genotype&gt;</v>
      </c>
    </row>
    <row r="201" spans="1:3" x14ac:dyDescent="0.25">
      <c r="A201" s="15" t="s">
        <v>44</v>
      </c>
      <c r="B201" s="9" t="str">
        <f>K20</f>
        <v>People with this variant have two additional adenine (A) inserted, also known as the [113475530insA](https://www.ncbi.nlm.nih.gov/projects/SNP/snp_ref.cgi?rs=rs1799732) variant.</v>
      </c>
      <c r="C201" s="3" t="str">
        <f>CONCATENATE("  &lt;Genotype hgvs=",CHAR(34),B187,B188,";",B188,CHAR(34)," name=",CHAR(34),B40,CHAR(34),"&gt; ")</f>
        <v xml:space="preserve">  &lt;Genotype hgvs="NC_000011.10:g.[113475529_113475530insA];[113475529_113475530insA]" name="113475530insA"&gt; </v>
      </c>
    </row>
    <row r="202" spans="1:3" x14ac:dyDescent="0.25">
      <c r="A202" s="8" t="s">
        <v>45</v>
      </c>
      <c r="B202" s="9" t="str">
        <f t="shared" ref="B202:B203" si="11">K21</f>
        <v>You are in the Moderate Loss of Function category. See below for more information.</v>
      </c>
      <c r="C202" s="3" t="s">
        <v>26</v>
      </c>
    </row>
    <row r="203" spans="1:3" x14ac:dyDescent="0.25">
      <c r="A203" s="8" t="s">
        <v>41</v>
      </c>
      <c r="B203" s="9">
        <f t="shared" si="11"/>
        <v>15</v>
      </c>
      <c r="C203" s="3" t="s">
        <v>38</v>
      </c>
    </row>
    <row r="204" spans="1:3" x14ac:dyDescent="0.25">
      <c r="A204" s="8"/>
    </row>
    <row r="205" spans="1:3" x14ac:dyDescent="0.25">
      <c r="A205" s="15"/>
      <c r="C205" s="3" t="str">
        <f>CONCATENATE("    ",B201)</f>
        <v xml:space="preserve">    People with this variant have two additional adenine (A) inserted, also known as the [113475530insA](https://www.ncbi.nlm.nih.gov/projects/SNP/snp_ref.cgi?rs=rs1799732) variant.</v>
      </c>
    </row>
    <row r="206" spans="1:3" x14ac:dyDescent="0.25">
      <c r="A206" s="8"/>
    </row>
    <row r="207" spans="1:3" x14ac:dyDescent="0.25">
      <c r="A207" s="8"/>
      <c r="C207" s="3" t="s">
        <v>42</v>
      </c>
    </row>
    <row r="208" spans="1:3" x14ac:dyDescent="0.25">
      <c r="A208" s="8"/>
    </row>
    <row r="209" spans="1:3" x14ac:dyDescent="0.25">
      <c r="A209" s="8"/>
      <c r="C209" s="3" t="str">
        <f>CONCATENATE("    ",B202)</f>
        <v xml:space="preserve">    You are in the Moderate Loss of Function category. See below for more information.</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percentage=15 /&gt;</v>
      </c>
    </row>
    <row r="214" spans="1:3" x14ac:dyDescent="0.25">
      <c r="A214" s="15"/>
      <c r="C214" s="3" t="str">
        <f>"  &lt;/Genotype&gt;"</f>
        <v xml:space="preserve">  &lt;/Genotype&gt;</v>
      </c>
    </row>
    <row r="215" spans="1:3" x14ac:dyDescent="0.25">
      <c r="A215" s="15" t="s">
        <v>46</v>
      </c>
      <c r="B215" s="9" t="str">
        <f>K23</f>
        <v>Your DRD2 gene has no variants. A normal gene is referred to as a "wild-type" gene.</v>
      </c>
      <c r="C215" s="3" t="str">
        <f>CONCATENATE("  &lt;Genotype hgvs=",CHAR(34),B187,B189,";",B189,CHAR(34)," name=",CHAR(34),B40,CHAR(34),"&gt; ")</f>
        <v xml:space="preserve">  &lt;Genotype hgvs="NC_000011.10:g.[113475529_113475530=];[113475529_113475530=]" name="113475530insA"&gt; </v>
      </c>
    </row>
    <row r="216" spans="1:3" x14ac:dyDescent="0.25">
      <c r="A216" s="8" t="s">
        <v>47</v>
      </c>
      <c r="B216" s="9" t="str">
        <f t="shared" ref="B216:B217" si="12">K24</f>
        <v>This variant is not associated with increased risk.</v>
      </c>
      <c r="C216" s="3" t="s">
        <v>26</v>
      </c>
    </row>
    <row r="217" spans="1:3" x14ac:dyDescent="0.25">
      <c r="A217" s="8" t="s">
        <v>41</v>
      </c>
      <c r="B217" s="9">
        <f t="shared" si="12"/>
        <v>48.4</v>
      </c>
      <c r="C217" s="3" t="s">
        <v>38</v>
      </c>
    </row>
    <row r="218" spans="1:3" x14ac:dyDescent="0.25">
      <c r="A218" s="15"/>
    </row>
    <row r="219" spans="1:3" x14ac:dyDescent="0.25">
      <c r="A219" s="8"/>
      <c r="C219" s="3" t="str">
        <f>CONCATENATE("    ",B215)</f>
        <v xml:space="preserve">    Your DRD2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This variant is not associated with increased risk.</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percentage=48.4 /&gt;</v>
      </c>
    </row>
    <row r="228" spans="1:3" x14ac:dyDescent="0.25">
      <c r="A228" s="15"/>
      <c r="C228" s="3" t="str">
        <f>"  &lt;/Genotype&gt;"</f>
        <v xml:space="preserve">  &lt;/Genotype&gt;</v>
      </c>
    </row>
    <row r="229" spans="1:3" x14ac:dyDescent="0.25">
      <c r="A229" s="15"/>
      <c r="C229" s="3" t="str">
        <f>C44</f>
        <v>&lt;# G2137A #&gt;</v>
      </c>
    </row>
    <row r="230" spans="1:3" x14ac:dyDescent="0.25">
      <c r="A230" s="15" t="s">
        <v>37</v>
      </c>
      <c r="B230" s="21" t="str">
        <f>L14</f>
        <v>NC_000011.10:g.</v>
      </c>
      <c r="C230" s="3" t="str">
        <f>CONCATENATE("  &lt;Genotype hgvs=",CHAR(34),B230,B231,";",B232,CHAR(34)," name=",CHAR(34),B46,CHAR(34),"&gt; ")</f>
        <v xml:space="preserve">  &lt;Genotype hgvs="NC_000011.10:g.[113400106G&gt;A];[113400106=]" name="G2137A"&gt; </v>
      </c>
    </row>
    <row r="231" spans="1:3" x14ac:dyDescent="0.25">
      <c r="A231" s="15" t="s">
        <v>35</v>
      </c>
      <c r="B231" s="21" t="str">
        <f t="shared" ref="B231:B235" si="13">L15</f>
        <v>[113400106G&gt;A]</v>
      </c>
    </row>
    <row r="232" spans="1:3" x14ac:dyDescent="0.25">
      <c r="A232" s="15" t="s">
        <v>31</v>
      </c>
      <c r="B232" s="21" t="str">
        <f t="shared" si="13"/>
        <v>[113400106=]</v>
      </c>
      <c r="C232" s="3" t="s">
        <v>38</v>
      </c>
    </row>
    <row r="233" spans="1:3" x14ac:dyDescent="0.25">
      <c r="A233" s="15" t="s">
        <v>39</v>
      </c>
      <c r="B233" s="21" t="str">
        <f t="shared" si="13"/>
        <v>People with this variant have one copy of the [G2137A (p.Glu713Lys)](https://www.ncbi.nlm.nih.gov/clinvar/variation/2105/) variant. This substitution of a single nucleotide is known as a missense mutation.</v>
      </c>
      <c r="C233" s="3" t="s">
        <v>26</v>
      </c>
    </row>
    <row r="234" spans="1:3" x14ac:dyDescent="0.25">
      <c r="A234" s="8" t="s">
        <v>40</v>
      </c>
      <c r="B234" s="21">
        <f t="shared" si="13"/>
        <v>0</v>
      </c>
      <c r="C234" s="3" t="str">
        <f>CONCATENATE("    ",B233)</f>
        <v xml:space="preserve">    People with this variant have one copy of the [G2137A (p.Glu713Lys)](https://www.ncbi.nlm.nih.gov/clinvar/variation/2105/) variant. This substitution of a single nucleotide is known as a missense mutation.</v>
      </c>
    </row>
    <row r="235" spans="1:3" x14ac:dyDescent="0.25">
      <c r="A235" s="8" t="s">
        <v>41</v>
      </c>
      <c r="B235" s="21">
        <f t="shared" si="13"/>
        <v>40</v>
      </c>
    </row>
    <row r="236" spans="1:3" x14ac:dyDescent="0.25">
      <c r="A236" s="15"/>
      <c r="C236" s="3" t="s">
        <v>42</v>
      </c>
    </row>
    <row r="237" spans="1:3" x14ac:dyDescent="0.25">
      <c r="A237" s="8"/>
    </row>
    <row r="238" spans="1:3" x14ac:dyDescent="0.25">
      <c r="A238" s="8"/>
      <c r="C238" s="3" t="str">
        <f>CONCATENATE("    ",B234)</f>
        <v xml:space="preserve">    0</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percentage=40 /&gt;</v>
      </c>
    </row>
    <row r="243" spans="1:3" x14ac:dyDescent="0.25">
      <c r="A243" s="15"/>
      <c r="C243" s="3" t="str">
        <f>"  &lt;/Genotype&gt;"</f>
        <v xml:space="preserve">  &lt;/Genotype&gt;</v>
      </c>
    </row>
    <row r="244" spans="1:3" x14ac:dyDescent="0.25">
      <c r="A244" s="15" t="s">
        <v>44</v>
      </c>
      <c r="B244" s="9" t="str">
        <f>L20</f>
        <v>People with this variant have two copies of the [G2137A (p.Glu713Lys)](https://www.ncbi.nlm.nih.gov/clinvar/variation/2105/) variant. This substitution of a single nucleotide is known as a missense mutation.</v>
      </c>
      <c r="C244" s="3" t="str">
        <f>CONCATENATE("  &lt;Genotype hgvs=",CHAR(34),B230,B231,";",B231,CHAR(34)," name=",CHAR(34),B46,CHAR(34),"&gt; ")</f>
        <v xml:space="preserve">  &lt;Genotype hgvs="NC_000011.10:g.[113400106G&gt;A];[113400106G&gt;A]" name="G2137A"&gt; </v>
      </c>
    </row>
    <row r="245" spans="1:3" x14ac:dyDescent="0.25">
      <c r="A245" s="8" t="s">
        <v>45</v>
      </c>
      <c r="B245" s="9">
        <f t="shared" ref="B245:B246" si="14">L21</f>
        <v>0</v>
      </c>
      <c r="C245" s="3" t="s">
        <v>26</v>
      </c>
    </row>
    <row r="246" spans="1:3" x14ac:dyDescent="0.25">
      <c r="A246" s="8" t="s">
        <v>41</v>
      </c>
      <c r="B246" s="9">
        <f t="shared" si="14"/>
        <v>22.6</v>
      </c>
      <c r="C246" s="3" t="s">
        <v>38</v>
      </c>
    </row>
    <row r="247" spans="1:3" x14ac:dyDescent="0.25">
      <c r="A247" s="8"/>
    </row>
    <row r="248" spans="1:3" x14ac:dyDescent="0.25">
      <c r="A248" s="15"/>
      <c r="C248" s="3" t="str">
        <f>CONCATENATE("    ",B244)</f>
        <v xml:space="preserve">    People with this variant have two copies of the [G2137A (p.Glu713Lys)](https://www.ncbi.nlm.nih.gov/clinvar/variation/2105/)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0</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percentage=22.6 /&gt;</v>
      </c>
    </row>
    <row r="257" spans="1:3" x14ac:dyDescent="0.25">
      <c r="A257" s="15"/>
      <c r="C257" s="3" t="str">
        <f>"  &lt;/Genotype&gt;"</f>
        <v xml:space="preserve">  &lt;/Genotype&gt;</v>
      </c>
    </row>
    <row r="258" spans="1:3" x14ac:dyDescent="0.25">
      <c r="A258" s="15" t="s">
        <v>46</v>
      </c>
      <c r="B258" s="9" t="str">
        <f>L23</f>
        <v>Your DRD2 gene has no variants. A normal gene is referred to as a "wild-type" gene.</v>
      </c>
      <c r="C258" s="3" t="str">
        <f>CONCATENATE("  &lt;Genotype hgvs=",CHAR(34),B230,B232,";",B232,CHAR(34)," name=",CHAR(34),B46,CHAR(34),"&gt; ")</f>
        <v xml:space="preserve">  &lt;Genotype hgvs="NC_000011.10:g.[113400106=];[113400106=]" name="G2137A"&gt; </v>
      </c>
    </row>
    <row r="259" spans="1:3" x14ac:dyDescent="0.25">
      <c r="A259" s="8" t="s">
        <v>47</v>
      </c>
      <c r="B259" s="9">
        <f t="shared" ref="B259:B260" si="15">L24</f>
        <v>0</v>
      </c>
      <c r="C259" s="3" t="s">
        <v>26</v>
      </c>
    </row>
    <row r="260" spans="1:3" x14ac:dyDescent="0.25">
      <c r="A260" s="8" t="s">
        <v>41</v>
      </c>
      <c r="B260" s="9">
        <f t="shared" si="15"/>
        <v>37.4</v>
      </c>
      <c r="C260" s="3" t="s">
        <v>38</v>
      </c>
    </row>
    <row r="261" spans="1:3" x14ac:dyDescent="0.25">
      <c r="A261" s="15"/>
    </row>
    <row r="262" spans="1:3" x14ac:dyDescent="0.25">
      <c r="A262" s="8"/>
      <c r="C262" s="3" t="str">
        <f>CONCATENATE("    ",B258)</f>
        <v xml:space="preserve">    Your DRD2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percentage=37.4 /&gt;</v>
      </c>
    </row>
    <row r="267" spans="1:3" x14ac:dyDescent="0.25">
      <c r="A267" s="15"/>
      <c r="C267" s="3" t="str">
        <f>"  &lt;/Genotype&gt;"</f>
        <v xml:space="preserve">  &lt;/Genotype&gt;</v>
      </c>
    </row>
    <row r="268" spans="1:3" x14ac:dyDescent="0.25">
      <c r="A268" s="15"/>
      <c r="C268" s="3" t="str">
        <f>C50</f>
        <v>&lt;# C113411553A #&gt;</v>
      </c>
    </row>
    <row r="269" spans="1:3" x14ac:dyDescent="0.25">
      <c r="A269" s="15" t="s">
        <v>37</v>
      </c>
      <c r="B269" s="21" t="str">
        <f>M14</f>
        <v>NC_000011.10:g.</v>
      </c>
      <c r="C269" s="3" t="str">
        <f>CONCATENATE("  &lt;Genotype hgvs=",CHAR(34),B269,B270,";",B271,CHAR(34)," name=",CHAR(34),B52,CHAR(34),"&gt; ")</f>
        <v xml:space="preserve">  &lt;Genotype hgvs="NC_000011.10:g.[113411553C&gt;A];[113411553=]" name="C113411553A"&gt; </v>
      </c>
    </row>
    <row r="270" spans="1:3" x14ac:dyDescent="0.25">
      <c r="A270" s="15" t="s">
        <v>35</v>
      </c>
      <c r="B270" s="21" t="str">
        <f t="shared" ref="B270:B274" si="16">M15</f>
        <v>[113411553C&gt;A]</v>
      </c>
    </row>
    <row r="271" spans="1:3" x14ac:dyDescent="0.25">
      <c r="A271" s="15" t="s">
        <v>31</v>
      </c>
      <c r="B271" s="21" t="str">
        <f t="shared" si="16"/>
        <v>[113411553=]</v>
      </c>
      <c r="C271" s="3" t="s">
        <v>38</v>
      </c>
    </row>
    <row r="272" spans="1:3" x14ac:dyDescent="0.25">
      <c r="A272" s="15" t="s">
        <v>39</v>
      </c>
      <c r="B272" s="21" t="str">
        <f t="shared" si="16"/>
        <v>People with this variant have one copy of the [C113411553A](https://www.ncbi.nlm.nih.gov/projects/SNP/snp_ref.cgi?rs=rs46220755) variant. This substitution of a single nucleotide is known as a missense mutation.</v>
      </c>
      <c r="C272" s="3" t="s">
        <v>26</v>
      </c>
    </row>
    <row r="273" spans="1:3" x14ac:dyDescent="0.25">
      <c r="A273" s="8" t="s">
        <v>40</v>
      </c>
      <c r="B273" s="21" t="str">
        <f t="shared" si="16"/>
        <v>You are in the Moderate Loss of Function category. See below for more information.</v>
      </c>
      <c r="C273" s="3" t="str">
        <f>CONCATENATE("    ",B272)</f>
        <v xml:space="preserve">    People with this variant have one copy of the [C113411553A](https://www.ncbi.nlm.nih.gov/projects/SNP/snp_ref.cgi?rs=rs46220755) variant. This substitution of a single nucleotide is known as a missense mutation.</v>
      </c>
    </row>
    <row r="274" spans="1:3" x14ac:dyDescent="0.25">
      <c r="A274" s="8" t="s">
        <v>41</v>
      </c>
      <c r="B274" s="21">
        <f t="shared" si="16"/>
        <v>34.299999999999997</v>
      </c>
    </row>
    <row r="275" spans="1:3" x14ac:dyDescent="0.25">
      <c r="A275" s="15"/>
      <c r="C275" s="3" t="s">
        <v>42</v>
      </c>
    </row>
    <row r="276" spans="1:3" x14ac:dyDescent="0.25">
      <c r="A276" s="8"/>
    </row>
    <row r="277" spans="1:3" x14ac:dyDescent="0.25">
      <c r="A277" s="8"/>
      <c r="C277" s="3" t="str">
        <f>CONCATENATE("    ",B273)</f>
        <v xml:space="preserve">    You are in the Moderate Loss of Function category. See below for more information.</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percentage=34.3 /&gt;</v>
      </c>
    </row>
    <row r="282" spans="1:3" x14ac:dyDescent="0.25">
      <c r="A282" s="15"/>
      <c r="C282" s="3" t="str">
        <f>"  &lt;/Genotype&gt;"</f>
        <v xml:space="preserve">  &lt;/Genotype&gt;</v>
      </c>
    </row>
    <row r="283" spans="1:3" x14ac:dyDescent="0.25">
      <c r="A283" s="15" t="s">
        <v>44</v>
      </c>
      <c r="B283" s="9" t="str">
        <f>M20</f>
        <v>People with this variant have two copies of the [C113411553A](https://www.ncbi.nlm.nih.gov/projects/SNP/snp_ref.cgi?rs=rs46220755) variant. This substitution of a single nucleotide is known as a missense mutation.</v>
      </c>
      <c r="C283" s="3" t="str">
        <f>CONCATENATE("  &lt;Genotype hgvs=",CHAR(34),B269,B270,";",B270,CHAR(34)," name=",CHAR(34),B52,CHAR(34),"&gt; ")</f>
        <v xml:space="preserve">  &lt;Genotype hgvs="NC_000011.10:g.[113411553C&gt;A];[113411553C&gt;A]" name="C113411553A"&gt; </v>
      </c>
    </row>
    <row r="284" spans="1:3" x14ac:dyDescent="0.25">
      <c r="A284" s="8" t="s">
        <v>45</v>
      </c>
      <c r="B284" s="9" t="str">
        <f t="shared" ref="B284:B285" si="17">M21</f>
        <v>You are in the Moderate Loss of Function category. See below for more information.</v>
      </c>
      <c r="C284" s="3" t="s">
        <v>26</v>
      </c>
    </row>
    <row r="285" spans="1:3" x14ac:dyDescent="0.25">
      <c r="A285" s="8" t="s">
        <v>41</v>
      </c>
      <c r="B285" s="9">
        <f t="shared" si="17"/>
        <v>6.8</v>
      </c>
      <c r="C285" s="3" t="s">
        <v>38</v>
      </c>
    </row>
    <row r="286" spans="1:3" x14ac:dyDescent="0.25">
      <c r="A286" s="8"/>
    </row>
    <row r="287" spans="1:3" x14ac:dyDescent="0.25">
      <c r="A287" s="15"/>
      <c r="C287" s="3" t="str">
        <f>CONCATENATE("    ",B283)</f>
        <v xml:space="preserve">    People with this variant have two copies of the [C113411553A](https://www.ncbi.nlm.nih.gov/projects/SNP/snp_ref.cgi?rs=rs46220755)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You are in the Moderate Loss of Function category. See below for more information.</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percentage=6.8 /&gt;</v>
      </c>
    </row>
    <row r="296" spans="1:3" x14ac:dyDescent="0.25">
      <c r="A296" s="15"/>
      <c r="C296" s="3" t="str">
        <f>"  &lt;/Genotype&gt;"</f>
        <v xml:space="preserve">  &lt;/Genotype&gt;</v>
      </c>
    </row>
    <row r="297" spans="1:3" x14ac:dyDescent="0.25">
      <c r="A297" s="15" t="s">
        <v>46</v>
      </c>
      <c r="B297" s="9" t="str">
        <f>M23</f>
        <v>Your DRD2 gene has no variants. A normal gene is referred to as a "wild-type" gene.</v>
      </c>
      <c r="C297" s="3" t="str">
        <f>CONCATENATE("  &lt;Genotype hgvs=",CHAR(34),B269,B271,";",B271,CHAR(34)," name=",CHAR(34),B52,CHAR(34),"&gt; ")</f>
        <v xml:space="preserve">  &lt;Genotype hgvs="NC_000011.10:g.[113411553=];[113411553=]" name="C113411553A"&gt; </v>
      </c>
    </row>
    <row r="298" spans="1:3" x14ac:dyDescent="0.25">
      <c r="A298" s="8" t="s">
        <v>47</v>
      </c>
      <c r="B298" s="9" t="str">
        <f t="shared" ref="B298:B299" si="18">M24</f>
        <v>This variant is not associated with increased risk.</v>
      </c>
      <c r="C298" s="3" t="s">
        <v>26</v>
      </c>
    </row>
    <row r="299" spans="1:3" x14ac:dyDescent="0.25">
      <c r="A299" s="8" t="s">
        <v>41</v>
      </c>
      <c r="B299" s="9">
        <f t="shared" si="18"/>
        <v>58.9</v>
      </c>
      <c r="C299" s="3" t="s">
        <v>38</v>
      </c>
    </row>
    <row r="300" spans="1:3" x14ac:dyDescent="0.25">
      <c r="A300" s="15"/>
    </row>
    <row r="301" spans="1:3" x14ac:dyDescent="0.25">
      <c r="A301" s="8"/>
      <c r="C301" s="3" t="str">
        <f>CONCATENATE("    ",B297)</f>
        <v xml:space="preserve">    Your DRD2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percentage=58.9 /&gt;</v>
      </c>
    </row>
    <row r="306" spans="1:3" x14ac:dyDescent="0.25">
      <c r="A306" s="15"/>
      <c r="C306" s="3" t="str">
        <f>"  &lt;/Genotype&gt;"</f>
        <v xml:space="preserve">  &lt;/Genotype&gt;</v>
      </c>
    </row>
    <row r="307" spans="1:3" x14ac:dyDescent="0.25">
      <c r="A307" s="15"/>
      <c r="C307" s="3" t="str">
        <f>C56</f>
        <v>&lt;# G113460810A #&gt;</v>
      </c>
    </row>
    <row r="308" spans="1:3" x14ac:dyDescent="0.25">
      <c r="A308" s="15" t="s">
        <v>37</v>
      </c>
      <c r="B308" s="21" t="str">
        <f>N14</f>
        <v>NC_000011.10:g.</v>
      </c>
      <c r="C308" s="3" t="str">
        <f>CONCATENATE("  &lt;Genotype hgvs=",CHAR(34),B308,B309,";",B310,CHAR(34)," name=",CHAR(34),B58,CHAR(34),"&gt; ")</f>
        <v xml:space="preserve">  &lt;Genotype hgvs="NC_000011.10:g.[113460810G&gt;A];[113460810=]" name="G113460810A"&gt; </v>
      </c>
    </row>
    <row r="309" spans="1:3" x14ac:dyDescent="0.25">
      <c r="A309" s="15" t="s">
        <v>35</v>
      </c>
      <c r="B309" s="21" t="str">
        <f t="shared" ref="B309:B313" si="19">N15</f>
        <v>[113460810G&gt;A]</v>
      </c>
    </row>
    <row r="310" spans="1:3" x14ac:dyDescent="0.25">
      <c r="A310" s="15" t="s">
        <v>31</v>
      </c>
      <c r="B310" s="21" t="str">
        <f t="shared" si="19"/>
        <v>[113460810=]</v>
      </c>
      <c r="C310" s="3" t="s">
        <v>38</v>
      </c>
    </row>
    <row r="311" spans="1:3" x14ac:dyDescent="0.25">
      <c r="A311" s="15" t="s">
        <v>39</v>
      </c>
      <c r="B311" s="21" t="str">
        <f t="shared" si="19"/>
        <v>People with this variant have one copy of the [G113460810A](https://www.ncbi.nlm.nih.gov/projects/SNP/snp_ref.cgi?rs=rs4648317) variant. This substitution of a single nucleotide is known as a missense mutation.</v>
      </c>
      <c r="C311" s="3" t="s">
        <v>26</v>
      </c>
    </row>
    <row r="312" spans="1:3" x14ac:dyDescent="0.25">
      <c r="A312" s="8" t="s">
        <v>40</v>
      </c>
      <c r="B312" s="21" t="str">
        <f t="shared" si="19"/>
        <v>This variant is not associated with increased risk.</v>
      </c>
      <c r="C312" s="3" t="str">
        <f>CONCATENATE("    ",B311)</f>
        <v xml:space="preserve">    People with this variant have one copy of the [G113460810A](https://www.ncbi.nlm.nih.gov/projects/SNP/snp_ref.cgi?rs=rs4648317) variant. This substitution of a single nucleotide is known as a missense mutation.</v>
      </c>
    </row>
    <row r="313" spans="1:3" x14ac:dyDescent="0.25">
      <c r="A313" s="8" t="s">
        <v>41</v>
      </c>
      <c r="B313" s="21">
        <f t="shared" si="19"/>
        <v>34.299999999999997</v>
      </c>
    </row>
    <row r="314" spans="1:3" x14ac:dyDescent="0.25">
      <c r="A314" s="15"/>
      <c r="C314" s="3" t="s">
        <v>42</v>
      </c>
    </row>
    <row r="315" spans="1:3" x14ac:dyDescent="0.25">
      <c r="A315" s="8"/>
    </row>
    <row r="316" spans="1:3" x14ac:dyDescent="0.25">
      <c r="A316" s="8"/>
      <c r="C316" s="3" t="str">
        <f>CONCATENATE("    ",B312)</f>
        <v xml:space="preserve">    This variant is not associated with increased risk.</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percentage=34.3 /&gt;</v>
      </c>
    </row>
    <row r="321" spans="1:3" x14ac:dyDescent="0.25">
      <c r="A321" s="15"/>
      <c r="C321" s="3" t="str">
        <f>"  &lt;/Genotype&gt;"</f>
        <v xml:space="preserve">  &lt;/Genotype&gt;</v>
      </c>
    </row>
    <row r="322" spans="1:3" x14ac:dyDescent="0.25">
      <c r="A322" s="15" t="s">
        <v>44</v>
      </c>
      <c r="B322" s="9" t="str">
        <f>N20</f>
        <v>People with this variant have two copies of the [G113460810A](https://www.ncbi.nlm.nih.gov/projects/SNP/snp_ref.cgi?rs=rs4648317) variant. This substitution of a single nucleotide is known as a missense mutation.</v>
      </c>
      <c r="C322" s="3" t="str">
        <f>CONCATENATE("  &lt;Genotype hgvs=",CHAR(34),B308,B309,";",B309,CHAR(34)," name=",CHAR(34),B58,CHAR(34),"&gt; ")</f>
        <v xml:space="preserve">  &lt;Genotype hgvs="NC_000011.10:g.[113460810G&gt;A];[113460810G&gt;A]" name="G113460810A"&gt; </v>
      </c>
    </row>
    <row r="323" spans="1:3" x14ac:dyDescent="0.25">
      <c r="A323" s="8" t="s">
        <v>45</v>
      </c>
      <c r="B323" s="9" t="str">
        <f t="shared" ref="B323:B324" si="20">N21</f>
        <v>You are in the Moderate Loss of Function category. See below for more information.</v>
      </c>
      <c r="C323" s="3" t="s">
        <v>26</v>
      </c>
    </row>
    <row r="324" spans="1:3" x14ac:dyDescent="0.25">
      <c r="A324" s="8" t="s">
        <v>41</v>
      </c>
      <c r="B324" s="9">
        <f t="shared" si="20"/>
        <v>13.4</v>
      </c>
      <c r="C324" s="3" t="s">
        <v>38</v>
      </c>
    </row>
    <row r="325" spans="1:3" x14ac:dyDescent="0.25">
      <c r="A325" s="8"/>
    </row>
    <row r="326" spans="1:3" x14ac:dyDescent="0.25">
      <c r="A326" s="15"/>
      <c r="C326" s="3" t="str">
        <f>CONCATENATE("    ",B322)</f>
        <v xml:space="preserve">    People with this variant have two copies of the [G113460810A](https://www.ncbi.nlm.nih.gov/projects/SNP/snp_ref.cgi?rs=rs4648317)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You are in the Moderate Loss of Function category. See below for more information.</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percentage=13.4 /&gt;</v>
      </c>
    </row>
    <row r="335" spans="1:3" x14ac:dyDescent="0.25">
      <c r="A335" s="15"/>
      <c r="C335" s="3" t="str">
        <f>"  &lt;/Genotype&gt;"</f>
        <v xml:space="preserve">  &lt;/Genotype&gt;</v>
      </c>
    </row>
    <row r="336" spans="1:3" x14ac:dyDescent="0.25">
      <c r="A336" s="15" t="s">
        <v>46</v>
      </c>
      <c r="B336" s="9" t="str">
        <f>N23</f>
        <v>Your DRD2 gene has no variants. A normal gene is referred to as a "wild-type" gene.</v>
      </c>
      <c r="C336" s="3" t="str">
        <f>CONCATENATE("  &lt;Genotype hgvs=",CHAR(34),B308,B310,";",B310,CHAR(34)," name=",CHAR(34),B58,CHAR(34),"&gt; ")</f>
        <v xml:space="preserve">  &lt;Genotype hgvs="NC_000011.10:g.[113460810=];[113460810=]" name="G113460810A"&gt; </v>
      </c>
    </row>
    <row r="337" spans="1:3" x14ac:dyDescent="0.25">
      <c r="A337" s="8" t="s">
        <v>47</v>
      </c>
      <c r="B337" s="9" t="str">
        <f t="shared" ref="B337:B338" si="21">N24</f>
        <v>This variant is not associated with increased risk.</v>
      </c>
      <c r="C337" s="3" t="s">
        <v>26</v>
      </c>
    </row>
    <row r="338" spans="1:3" x14ac:dyDescent="0.25">
      <c r="A338" s="8" t="s">
        <v>41</v>
      </c>
      <c r="B338" s="9">
        <f t="shared" si="21"/>
        <v>52.3</v>
      </c>
      <c r="C338" s="3" t="s">
        <v>38</v>
      </c>
    </row>
    <row r="339" spans="1:3" x14ac:dyDescent="0.25">
      <c r="A339" s="15"/>
    </row>
    <row r="340" spans="1:3" x14ac:dyDescent="0.25">
      <c r="A340" s="8"/>
      <c r="C340" s="3" t="str">
        <f>CONCATENATE("    ",B336)</f>
        <v xml:space="preserve">    Your DRD2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percentage=52.3 /&gt;</v>
      </c>
    </row>
    <row r="345" spans="1:3" x14ac:dyDescent="0.25">
      <c r="A345" s="15"/>
      <c r="C345" s="3" t="str">
        <f>"  &lt;/Genotype&gt;"</f>
        <v xml:space="preserve">  &lt;/Genotype&gt;</v>
      </c>
    </row>
    <row r="346" spans="1:3" x14ac:dyDescent="0.25">
      <c r="A346" s="27"/>
      <c r="B346" s="17"/>
      <c r="C346" s="3" t="str">
        <f>C62</f>
        <v>&lt;# C957T #&gt;</v>
      </c>
    </row>
    <row r="347" spans="1:3" x14ac:dyDescent="0.25">
      <c r="A347" s="15" t="s">
        <v>37</v>
      </c>
      <c r="B347" s="21" t="str">
        <f t="shared" ref="B347:B352" si="22">O14</f>
        <v>NC_000011.10:g.</v>
      </c>
      <c r="C347" s="3" t="str">
        <f>CONCATENATE("  &lt;Genotype hgvs=",CHAR(34),B347,B348,";",B349,CHAR(34)," name=",CHAR(34),B64,CHAR(34),"&gt; ")</f>
        <v xml:space="preserve">  &lt;Genotype hgvs="NC_000011.10:g.[113412737G&gt;A];[113412737=]" name="C957T"&gt; </v>
      </c>
    </row>
    <row r="348" spans="1:3" x14ac:dyDescent="0.25">
      <c r="A348" s="15" t="s">
        <v>35</v>
      </c>
      <c r="B348" s="21" t="str">
        <f t="shared" si="22"/>
        <v>[113412737G&gt;A]</v>
      </c>
    </row>
    <row r="349" spans="1:3" x14ac:dyDescent="0.25">
      <c r="A349" s="15" t="s">
        <v>31</v>
      </c>
      <c r="B349" s="21" t="str">
        <f t="shared" si="22"/>
        <v>[113412737=]</v>
      </c>
      <c r="C349" s="3" t="s">
        <v>38</v>
      </c>
    </row>
    <row r="350" spans="1:3" x14ac:dyDescent="0.25">
      <c r="A350" s="15" t="s">
        <v>39</v>
      </c>
      <c r="B350" s="21" t="str">
        <f t="shared" si="22"/>
        <v>People with this variant have one copy of the [C957T (p.Pro319=)](https://www.ncbi.nlm.nih.gov/clinvar/variation/198436/)</v>
      </c>
      <c r="C350" s="3" t="s">
        <v>26</v>
      </c>
    </row>
    <row r="351" spans="1:3" x14ac:dyDescent="0.25">
      <c r="A351" s="8" t="s">
        <v>40</v>
      </c>
      <c r="B351" s="21" t="str">
        <f t="shared" si="22"/>
        <v>This variant is not associated with increased risk.</v>
      </c>
      <c r="C351" s="3" t="str">
        <f>CONCATENATE("    ",B350)</f>
        <v xml:space="preserve">    People with this variant have one copy of the [C957T (p.Pro319=)](https://www.ncbi.nlm.nih.gov/clinvar/variation/198436/)</v>
      </c>
    </row>
    <row r="352" spans="1:3" x14ac:dyDescent="0.25">
      <c r="A352" s="8" t="s">
        <v>41</v>
      </c>
      <c r="B352" s="21">
        <f t="shared" si="22"/>
        <v>48.6</v>
      </c>
    </row>
    <row r="353" spans="1:3" x14ac:dyDescent="0.25">
      <c r="A353" s="15"/>
      <c r="B353" s="21"/>
      <c r="C353" s="3" t="s">
        <v>42</v>
      </c>
    </row>
    <row r="354" spans="1:3" x14ac:dyDescent="0.25">
      <c r="A354" s="8"/>
      <c r="B354" s="21"/>
    </row>
    <row r="355" spans="1:3" x14ac:dyDescent="0.25">
      <c r="A355" s="8"/>
      <c r="B355" s="21"/>
      <c r="C355" s="3" t="str">
        <f>CONCATENATE("    ",B351)</f>
        <v xml:space="preserve">    This variant is not associated with increased risk.</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percentage=48.6 /&gt;</v>
      </c>
    </row>
    <row r="360" spans="1:3" x14ac:dyDescent="0.25">
      <c r="A360" s="15"/>
      <c r="C360" s="3" t="str">
        <f>"  &lt;/Genotype&gt;"</f>
        <v xml:space="preserve">  &lt;/Genotype&gt;</v>
      </c>
    </row>
    <row r="361" spans="1:3" x14ac:dyDescent="0.25">
      <c r="A361" s="15" t="s">
        <v>44</v>
      </c>
      <c r="B361" s="9" t="str">
        <f>O20</f>
        <v>People with this variant have two copies of the [C957T (p.Pro319=)](https://www.ncbi.nlm.nih.gov/clinvar/variation/198436/) variant. This substitution of a single nucleotide is known as a missense mutation.</v>
      </c>
      <c r="C361" s="3" t="str">
        <f>CONCATENATE("  &lt;Genotype hgvs=",CHAR(34),B347,B348,";",B348,CHAR(34)," name=",CHAR(34),B64,CHAR(34),"&gt; ")</f>
        <v xml:space="preserve">  &lt;Genotype hgvs="NC_000011.10:g.[113412737G&gt;A];[113412737G&gt;A]" name="C957T"&gt;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29.4</v>
      </c>
      <c r="C363" s="3" t="s">
        <v>38</v>
      </c>
    </row>
    <row r="364" spans="1:3" x14ac:dyDescent="0.25">
      <c r="A364" s="8"/>
    </row>
    <row r="365" spans="1:3" x14ac:dyDescent="0.25">
      <c r="A365" s="15"/>
      <c r="C365" s="3" t="str">
        <f>CONCATENATE("    ",B361)</f>
        <v xml:space="preserve">    People with this variant have two copies of the [C957T (p.Pro319=)](https://www.ncbi.nlm.nih.gov/clinvar/variation/198436/)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percentage=29.4 /&gt;</v>
      </c>
    </row>
    <row r="374" spans="1:3" x14ac:dyDescent="0.25">
      <c r="A374" s="15"/>
      <c r="C374" s="3" t="str">
        <f>"  &lt;/Genotype&gt;"</f>
        <v xml:space="preserve">  &lt;/Genotype&gt;</v>
      </c>
    </row>
    <row r="375" spans="1:3" x14ac:dyDescent="0.25">
      <c r="A375" s="15" t="s">
        <v>46</v>
      </c>
      <c r="B375" s="9" t="str">
        <f>O23</f>
        <v>Your DRD2 gene has no variants. A normal gene is referred to as a "wild-type" gene.</v>
      </c>
      <c r="C375" s="3" t="str">
        <f>CONCATENATE("  &lt;Genotype hgvs=",CHAR(34),B347,B349,";",B349,CHAR(34)," name=",CHAR(34),B64,CHAR(34),"&gt; ")</f>
        <v xml:space="preserve">  &lt;Genotype hgvs="NC_000011.10:g.[113412737=];[113412737=]" name="C957T"&gt; </v>
      </c>
    </row>
    <row r="376" spans="1:3" x14ac:dyDescent="0.25">
      <c r="A376" s="8" t="s">
        <v>47</v>
      </c>
      <c r="B376" s="9" t="str">
        <f t="shared" ref="B376:B377" si="24">O24</f>
        <v>This variant is not associated with increased risk.</v>
      </c>
      <c r="C376" s="3" t="s">
        <v>26</v>
      </c>
    </row>
    <row r="377" spans="1:3" x14ac:dyDescent="0.25">
      <c r="A377" s="8" t="s">
        <v>41</v>
      </c>
      <c r="B377" s="9">
        <f t="shared" si="24"/>
        <v>22</v>
      </c>
      <c r="C377" s="3" t="s">
        <v>38</v>
      </c>
    </row>
    <row r="378" spans="1:3" x14ac:dyDescent="0.25">
      <c r="A378" s="15"/>
    </row>
    <row r="379" spans="1:3" x14ac:dyDescent="0.25">
      <c r="A379" s="8"/>
      <c r="C379" s="3" t="str">
        <f>CONCATENATE("    ",B375)</f>
        <v xml:space="preserve">    Your DRD2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percentage=22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DRD2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DRD2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DRD2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DRD2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509</v>
      </c>
      <c r="B417" s="9" t="s">
        <v>518</v>
      </c>
      <c r="C417" s="3" t="str">
        <f>CONCATENATE("&lt;# ",A417," ",B417," #&gt;")</f>
        <v>&lt;# symptoms  vision problems; pain; chills and night sweats; multiple chemical sensitivity/allergies; inflamation; #&gt;</v>
      </c>
    </row>
    <row r="419" spans="1:3" x14ac:dyDescent="0.25">
      <c r="B419" s="9" t="s">
        <v>517</v>
      </c>
      <c r="C419" s="3" t="str">
        <f>CONCATENATE("&lt;symptoms ",B419," /&gt;")</f>
        <v>&lt;symptoms D014786 D010146 D023341 D018777 D007249 /&gt;</v>
      </c>
    </row>
    <row r="421" spans="1:3" x14ac:dyDescent="0.25">
      <c r="A421" s="3" t="s">
        <v>510</v>
      </c>
      <c r="B421" s="9" t="s">
        <v>552</v>
      </c>
      <c r="C421" s="3" t="str">
        <f>CONCATENATE("&lt;# ",A421," ",B421," #&gt;")</f>
        <v>&lt;# Tissue List male tissue; female tissue; endocrine tissues; #&gt;</v>
      </c>
    </row>
    <row r="423" spans="1:3" x14ac:dyDescent="0.25">
      <c r="B423" s="9" t="s">
        <v>551</v>
      </c>
      <c r="C423" s="3" t="str">
        <f>CONCATENATE("&lt;TissueList ",B423," /&gt;")</f>
        <v>&lt;TissueList D005837 D005836 D004703 /&gt;</v>
      </c>
    </row>
    <row r="425" spans="1:3" x14ac:dyDescent="0.25">
      <c r="A425" s="3" t="s">
        <v>511</v>
      </c>
      <c r="B425" s="9" t="s">
        <v>512</v>
      </c>
      <c r="C425" s="3" t="str">
        <f>CONCATENATE("&lt;# ",A425," ",B425," #&gt;")</f>
        <v>&lt;# Pathways Nicotine metabolism, ion transport, ion channel gating #&gt;</v>
      </c>
    </row>
    <row r="427" spans="1:3" x14ac:dyDescent="0.25">
      <c r="B427" s="9" t="s">
        <v>513</v>
      </c>
      <c r="C427" s="3" t="str">
        <f>CONCATENATE("&lt;Pathways ",B427," /&gt;")</f>
        <v>&lt;Pathways D011978 D017136 D015640 /&gt;</v>
      </c>
    </row>
    <row r="429" spans="1:3" x14ac:dyDescent="0.25">
      <c r="A429" s="3" t="s">
        <v>514</v>
      </c>
      <c r="B429" s="3" t="s">
        <v>515</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516</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9BCE-6867-4E5A-9087-5151692F80D8}">
  <dimension ref="A1:AJ2924"/>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5.</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f>
        <v>This gene is located on chromosome 5.</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A143380220G</v>
      </c>
      <c r="I13" s="18" t="str">
        <f>B28</f>
        <v>T158189C</v>
      </c>
      <c r="J13" s="18" t="str">
        <f>B34</f>
        <v>T143342788C</v>
      </c>
      <c r="K13" s="18" t="str">
        <f>B40</f>
        <v>G1469-16T</v>
      </c>
      <c r="L13" s="18" t="str">
        <f>B46</f>
        <v>A143281925G</v>
      </c>
      <c r="M13" s="18" t="str">
        <f>B52</f>
        <v>A143307929G</v>
      </c>
      <c r="N13" s="18" t="str">
        <f>B58</f>
        <v>A1676G</v>
      </c>
      <c r="O13" s="18" t="str">
        <f>B64</f>
        <v>C1712T</v>
      </c>
      <c r="P13" s="18" t="str">
        <f>B70</f>
        <v>1891_1892+2delGAGT</v>
      </c>
      <c r="Q13" s="18" t="str">
        <f>B76</f>
        <v>T1922A</v>
      </c>
      <c r="R13" s="18" t="str">
        <f>B82</f>
        <v>G2035A</v>
      </c>
      <c r="S13" s="18" t="str">
        <f>B88</f>
        <v>C2209T</v>
      </c>
      <c r="T13" s="18" t="str">
        <f>B94</f>
        <v>T2259A</v>
      </c>
      <c r="U13" s="18" t="str">
        <f>B100</f>
        <v>T2318C</v>
      </c>
      <c r="V13" s="18" t="str">
        <f>B106</f>
        <v>G1430A</v>
      </c>
    </row>
    <row r="14" spans="1:36" ht="16.5" thickBot="1" x14ac:dyDescent="0.3">
      <c r="A14" s="8" t="s">
        <v>3</v>
      </c>
      <c r="B14" s="9" t="s">
        <v>75</v>
      </c>
      <c r="C14" s="3" t="str">
        <f>CONCATENATE("&lt;GeneAnalysis gene=",CHAR(34),B14,CHAR(34)," interval=",CHAR(34),B15,CHAR(34),"&gt; ")</f>
        <v xml:space="preserve">&lt;GeneAnalysis gene="NR3C1" interval="NC_000005.10:g.143277931_143435512"&gt; </v>
      </c>
      <c r="H14" s="19" t="s">
        <v>78</v>
      </c>
      <c r="I14" s="19" t="s">
        <v>78</v>
      </c>
      <c r="J14" s="19" t="s">
        <v>78</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110</v>
      </c>
      <c r="H15" s="9" t="s">
        <v>80</v>
      </c>
      <c r="I15" s="9" t="s">
        <v>83</v>
      </c>
      <c r="J15" s="9" t="s">
        <v>81</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344</v>
      </c>
      <c r="C16" s="3" t="str">
        <f>CONCATENATE("# What are some common mutations of ",B14,"?")</f>
        <v># What are some common mutations of NR3C1?</v>
      </c>
      <c r="H16" s="9" t="s">
        <v>79</v>
      </c>
      <c r="I16" s="9" t="s">
        <v>84</v>
      </c>
      <c r="J16" s="9" t="s">
        <v>82</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[A143380220G](https://www.ncbi.nlm.nih.gov/projects/SNP/snp_ref.cgi?rs=1866388)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[T158189C](https://www.ncbi.nlm.nih.gov/projects/SNP/snp_ref.cgi?rs=258750)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[T143342788C](https://www.ncbi.nlm.nih.gov/projects/SNP/snp_ref.cgi?rs=2918419)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[G1469-16T](https://www.ncbi.nlm.nih.gov/projects/SNP/snp_ref.cgi?rs=6188)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[A143281925G](https://www.ncbi.nlm.nih.gov/clinvar/variation/351364/)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[T2298C (p.Asn766=)](https://www.ncbi.nlm.nih.gov/projects/SNP/snp_ref.cgi?rs=852977)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[A1676G (p.Ile559Asn)](https://www.ncbi.nlm.nih.gov/clinvar/variation/16151/) variant. This substitution of a single nucleotide is known as a missense mutation.</v>
      </c>
      <c r="O17" s="9" t="str">
        <f>CONCATENATE("People with this variant have one copy of the ",B67," variant. This substitution of a single nucleotide is known as a missense mutation.")</f>
        <v>People with this variant have one copy of the [C1712T (p.Val571Ala)](https://www.ncbi.nlm.nih.gov/clinvar/variation/16153/) variant. This substitution of a single nucleotide is known as a missense mutation.</v>
      </c>
      <c r="P17" s="9" t="str">
        <f>CONCATENATE("People with this variant have one copy of the ",B73," variant. Changing two base pairs is known as a splice donor variant.")</f>
        <v>People with this variant have one copy of the [1891_1892+2delGAGT](https://www.ncbi.nlm.nih.gov/clinvar/variation/16148/) variant. Changing two base pairs is known as a splice donor variant.</v>
      </c>
      <c r="Q17" s="9" t="str">
        <f>CONCATENATE("People with this variant have one copy of the ",B79," variant. This substitution of a single nucleotide is known as a missense mutation.")</f>
        <v>People with this variant have one copy of the [T1922T (p.Asp641Val)](https://www.ncbi.nlm.nih.gov/clinvar/variation/16147/) variant. This substitution of a single nucleotide is known as a missense mutation.</v>
      </c>
      <c r="R17" s="9" t="str">
        <f>CONCATENATE("People with this variant have one copy of the ",B85," variant. This substitution of a single nucleotide is known as a missense mutation.")</f>
        <v>People with this variant have one copy of the [G2035A (p.Gly679Ser)](https://www.ncbi.nlm.nih.gov/clinvar/variation/16157/) variant. This substitution of a single nucleotide is known as a missense mutation.</v>
      </c>
      <c r="S17" s="9" t="str">
        <f>CONCATENATE("People with this variant have one copy of the ",B91," variant. This substitution of a single nucleotide is known as a missense mutation.")</f>
        <v>People with this variant have one copy of the [C2209T (p.Phe737Leu)](https://www.ncbi.nlm.nih.gov/clinvar/variation/16158/) variant. This substitution of a single nucleotide is known as a missense mutation.</v>
      </c>
      <c r="T17" s="9" t="str">
        <f>CONCATENATE("People with this variant have one copy of the ",B97," variant. This substitution of a single nucleotide is known as a missense mutation.")</f>
        <v>People with this variant have one copy of the [T2259A (p.Leu753Phe)](https://www.ncbi.nlm.nih.gov/projects/SNP/snp_ref.cgi?rs=12682832) variant. This substitution of a single nucleotide is known as a missense mutation.</v>
      </c>
      <c r="U17" s="9" t="str">
        <f>CONCATENATE("People with this variant have one copy of the ",B103," variant. This substitution of a single nucleotide is known as a missense mutation.")</f>
        <v>People with this variant have one copy of the [T2318C (p.Leu773Pro)](https://www.ncbi.nlm.nih.gov/projects/SNP/snp_ref.cgi?rs=1891301) variant. This substitution of a single nucleotide is known as a missense mutation.</v>
      </c>
      <c r="V17" s="9" t="str">
        <f>CONCATENATE("People with this variant have one copy of the ",B109," variant. This substitution of a single nucleotide is known as a missense mutation.")</f>
        <v>People with this variant have one copy of the [G1430A (p.Arg477His)](https://www.ncbi.nlm.nih.gov/clinvar/variation/16156/) variant. This substitution of a single nucleotide is known as a missense mutation.</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",B67,", ",B73,", ",B79,", ",B85,", ",B91,", ",B97,", and ",B103,".")</f>
        <v>A variant is a change at a specific point in the gene from the expected nucleotide sequence to another, resulting in incorrect glucocortisoid receptor function. There are sixteen common variants in NR3C1: [A143380220G](https://www.ncbi.nlm.nih.gov/projects/SNP/snp_ref.cgi?rs=1866388), [T158189C](https://www.ncbi.nlm.nih.gov/projects/SNP/snp_ref.cgi?rs=258750), [T143342788C](https://www.ncbi.nlm.nih.gov/projects/SNP/snp_ref.cgi?rs=2918419), [G1469-16T](https://www.ncbi.nlm.nih.gov/projects/SNP/snp_ref.cgi?rs=6188), [A143281925G](https://www.ncbi.nlm.nih.gov/clinvar/variation/351364/), [T2298C (p.Asn766=)](https://www.ncbi.nlm.nih.gov/projects/SNP/snp_ref.cgi?rs=852977), [A1676G (p.Ile559Asn)](https://www.ncbi.nlm.nih.gov/clinvar/variation/16151/), [C1712T (p.Val571Ala)](https://www.ncbi.nlm.nih.gov/clinvar/variation/16153/), [1891_1892+2delGAGT](https://www.ncbi.nlm.nih.gov/clinvar/variation/16148/), [T1922T (p.Asp641Val)](https://www.ncbi.nlm.nih.gov/clinvar/variation/16147/), [G2035A (p.Gly679Ser)](https://www.ncbi.nlm.nih.gov/clinvar/variation/16157/), [C2209T (p.Phe737Leu)](https://www.ncbi.nlm.nih.gov/clinvar/variation/16158/), [T2259A (p.Leu753Phe)](https://www.ncbi.nlm.nih.gov/projects/SNP/snp_ref.cgi?rs=12682832), and [T2318C (p.Leu773Pro)](https://www.ncbi.nlm.nih.gov/projects/SNP/snp_ref.cgi?rs=1891301).</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33.6</v>
      </c>
      <c r="I19" s="9">
        <v>35.799999999999997</v>
      </c>
      <c r="J19" s="9">
        <v>20.7</v>
      </c>
      <c r="K19" s="9">
        <v>38.799999999999997</v>
      </c>
      <c r="L19" s="9">
        <v>22.6</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A143380220G #&gt;</v>
      </c>
      <c r="H20" s="9" t="str">
        <f>CONCATENATE("People with this variant have two copies of the ",B25," variant. This substitution of a single nucleotide is known as a missense mutation.")</f>
        <v>People with this variant have two copies of the [A143380220G](https://www.ncbi.nlm.nih.gov/projects/SNP/snp_ref.cgi?rs=1866388)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[T158189C](https://www.ncbi.nlm.nih.gov/projects/SNP/snp_ref.cgi?rs=258750)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[T143342788C](https://www.ncbi.nlm.nih.gov/projects/SNP/snp_ref.cgi?rs=2918419)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[G1469-16T](https://www.ncbi.nlm.nih.gov/projects/SNP/snp_ref.cgi?rs=6188)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[A143281925G](https://www.ncbi.nlm.nih.gov/clinvar/variation/351364/)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[T2298C (p.Asn766=)](https://www.ncbi.nlm.nih.gov/projects/SNP/snp_ref.cgi?rs=852977)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[A1676G (p.Ile559Asn)](https://www.ncbi.nlm.nih.gov/clinvar/variation/16151/)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[C1712T (p.Val571Ala)](https://www.ncbi.nlm.nih.gov/clinvar/variation/16153/) variant. This substitution of a single nucleotide is known as a missense mutation.</v>
      </c>
      <c r="P20" s="9" t="str">
        <f>CONCATENATE("People with this variant have two copies of the ",B73," variant. Changing two base pairs is known as a splice donor variant.")</f>
        <v>People with this variant have two copies of the [1891_1892+2delGAGT](https://www.ncbi.nlm.nih.gov/clinvar/variation/16148/) variant. Changing two base pairs is known as a splice donor variant.</v>
      </c>
      <c r="Q20" s="9" t="str">
        <f>CONCATENATE("People with this variant have two copies of the ",B79," variant. This substitution of a single nucleotide is known as a missense mutation.")</f>
        <v>People with this variant have two copies of the [T1922T (p.Asp641Val)](https://www.ncbi.nlm.nih.gov/clinvar/variation/16147/) variant. This substitution of a single nucleotide is known as a missense mutation.</v>
      </c>
      <c r="R20" s="9" t="str">
        <f>CONCATENATE("People with this variant have two copies of the ",B85," variant. This substitution of a single nucleotide is known as a missense mutation.")</f>
        <v>People with this variant have two copies of the [G2035A (p.Gly679Ser)](https://www.ncbi.nlm.nih.gov/clinvar/variation/16157/) variant. This substitution of a single nucleotide is known as a missense mutation.</v>
      </c>
      <c r="S20" s="9" t="str">
        <f>CONCATENATE("People with this variant have two copies of the ",B91," variant. This substitution of a single nucleotide is known as a missense mutation.")</f>
        <v>People with this variant have two copies of the [C2209T (p.Phe737Leu)](https://www.ncbi.nlm.nih.gov/clinvar/variation/16158/) variant. This substitution of a single nucleotide is known as a missense mutation.</v>
      </c>
      <c r="T20" s="9" t="str">
        <f>CONCATENATE("People with this variant have two copies of the ",B97," variant. This substitution of a single nucleotide is known as a missense mutation.")</f>
        <v>People with this variant have two copies of the [T2259A (p.Leu753Phe)](https://www.ncbi.nlm.nih.gov/projects/SNP/snp_ref.cgi?rs=12682832) variant. This substitution of a single nucleotide is known as a missense mutation.</v>
      </c>
      <c r="U20" s="9" t="str">
        <f>CONCATENATE("People with this variant have two copies of the ",B103," variant. This substitution of a single nucleotide is known as a missense mutation.")</f>
        <v>People with this variant have two copies of the [T2318C (p.Leu773Pro)](https://www.ncbi.nlm.nih.gov/projects/SNP/snp_ref.cgi?rs=1891301) variant. This substitution of a single nucleotide is known as a missense mutation.</v>
      </c>
      <c r="V20" s="9" t="str">
        <f>CONCATENATE("People with this variant have two copies of the ",B109," variant. This substitution of a single nucleotide is known as a missense mutation.")</f>
        <v>People with this variant have two copies of the [G1430A (p.Arg477His)](https://www.ncbi.nlm.nih.gov/clinvar/variation/16156/) variant. This substitution of a single nucleotide is known as a missense mutation.</v>
      </c>
      <c r="W20" s="9"/>
      <c r="X20" s="9"/>
      <c r="Y20" s="9"/>
      <c r="Z20" s="9"/>
    </row>
    <row r="21" spans="1:26" x14ac:dyDescent="0.25">
      <c r="A21" s="8" t="s">
        <v>29</v>
      </c>
      <c r="B21" s="19" t="s">
        <v>76</v>
      </c>
      <c r="C21" s="3" t="str">
        <f>CONCATENATE("  &lt;Variant hgvs=",CHAR(34),B21,CHAR(34)," name=",CHAR(34),B22,CHAR(34),"&gt; ")</f>
        <v xml:space="preserve">  &lt;Variant hgvs="NC_000005.10:g.143380220A&gt;G " name="A143380220G"&gt; </v>
      </c>
      <c r="H21" s="9" t="s">
        <v>27</v>
      </c>
      <c r="I21" s="9" t="s">
        <v>27</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99</v>
      </c>
      <c r="H22" s="9">
        <v>13</v>
      </c>
      <c r="I22" s="9">
        <v>16.100000000000001</v>
      </c>
      <c r="J22" s="9">
        <v>6.5</v>
      </c>
      <c r="K22" s="9">
        <v>16.5</v>
      </c>
      <c r="L22" s="9">
        <v>6.2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NR3C1 gene has no variants. A normal gene is referred to as a "wild-type" gene.</v>
      </c>
      <c r="I23" s="9" t="str">
        <f>CONCATENATE("Your ",B14," gene has no variants. A normal gene is referred to as a ",CHAR(34),"wild-type",CHAR(34)," gene.")</f>
        <v>Your NR3C1 gene has no variants. A normal gene is referred to as a "wild-type" gene.</v>
      </c>
      <c r="J23" s="9" t="str">
        <f>CONCATENATE("Your ",B14," gene has no variants. A normal gene is referred to as a ",CHAR(34),"wild-type",CHAR(34)," gene.")</f>
        <v>Your NR3C1 gene has no variants. A normal gene is referred to as a "wild-type" gene.</v>
      </c>
      <c r="K23" s="9" t="str">
        <f>CONCATENATE("Your ",B14," gene has no variants. A normal gene is referred to as a ",CHAR(34),"wild-type",CHAR(34)," gene.")</f>
        <v>Your NR3C1 gene has no variants. A normal gene is referred to as a "wild-type" gene.</v>
      </c>
      <c r="L23" s="9" t="str">
        <f>CONCATENATE("Your ",B14," gene has no variants. A normal gene is referred to as a ",CHAR(34),"wild-type",CHAR(34)," gene.")</f>
        <v>Your NR3C1 gene has no variants. A normal gene is referred to as a "wild-type" gene.</v>
      </c>
      <c r="M23" s="9" t="str">
        <f>CONCATENATE("Your ",B14," gene has no variants. A normal gene is referred to as a ",CHAR(34),"wild-type",CHAR(34)," gene.")</f>
        <v>Your NR3C1 gene has no variants. A normal gene is referred to as a "wild-type" gene.</v>
      </c>
      <c r="N23" s="9" t="str">
        <f>CONCATENATE("Your ",B14," gene has no variants. A normal gene is referred to as a ",CHAR(34),"wild-type",CHAR(34)," gene.")</f>
        <v>Your NR3C1 gene has no variants. A normal gene is referred to as a "wild-type" gene.</v>
      </c>
      <c r="O23" s="9" t="str">
        <f>CONCATENATE("Your ",B14," gene has no variants. A normal gene is referred to as a ",CHAR(34),"wild-type",CHAR(34)," gene.")</f>
        <v>Your NR3C1 gene has no variants. A normal gene is referred to as a "wild-type" gene.</v>
      </c>
      <c r="P23" s="9" t="str">
        <f>CONCATENATE("Your ",B14," gene has no variants. A normal gene is referred to as a ",CHAR(34),"wild-type",CHAR(34)," gene.")</f>
        <v>Your NR3C1 gene has no variants. A normal gene is referred to as a "wild-type" gene.</v>
      </c>
      <c r="Q23" s="9" t="str">
        <f>CONCATENATE("Your ",B14," gene has no variants. A normal gene is referred to as a ",CHAR(34),"wild-type",CHAR(34)," gene.")</f>
        <v>Your NR3C1 gene has no variants. A normal gene is referred to as a "wild-type" gene.</v>
      </c>
      <c r="R23" s="9" t="str">
        <f>CONCATENATE("Your ",B14," gene has no variants. A normal gene is referred to as a ",CHAR(34),"wild-type",CHAR(34)," gene.")</f>
        <v>Your NR3C1 gene has no variants. A normal gene is referred to as a "wild-type" gene.</v>
      </c>
      <c r="S23" s="9" t="str">
        <f>CONCATENATE("Your ",B14," gene has no variants. A normal gene is referred to as a ",CHAR(34),"wild-type",CHAR(34)," gene.")</f>
        <v>Your NR3C1 gene has no variants. A normal gene is referred to as a "wild-type" gene.</v>
      </c>
      <c r="T23" s="9" t="str">
        <f>CONCATENATE("Your ",B14," gene has no variants. A normal gene is referred to as a ",CHAR(34),"wild-type",CHAR(34)," gene.")</f>
        <v>Your NR3C1 gene has no variants. A normal gene is referred to as a "wild-type" gene.</v>
      </c>
      <c r="U23" s="9" t="str">
        <f>CONCATENATE("Your ",B14," gene has no variants. A normal gene is referred to as a ",CHAR(34),"wild-type",CHAR(34)," gene.")</f>
        <v>Your NR3C1 gene has no variants. A normal gene is referred to as a "wild-type" gene.</v>
      </c>
      <c r="V23" s="9" t="str">
        <f>CONCATENATE("Your ",B14," gene has no variants. A normal gene is referred to as a ",CHAR(34),"wild-type",CHAR(34)," gene.")</f>
        <v>Your NR3C1 gene has no variants. A normal gene is referred to as a "wild-type" gene.</v>
      </c>
      <c r="W23" s="9"/>
      <c r="X23" s="9"/>
      <c r="Y23" s="9"/>
      <c r="Z23" s="9"/>
    </row>
    <row r="24" spans="1:26" x14ac:dyDescent="0.25">
      <c r="A24" s="15" t="s">
        <v>33</v>
      </c>
      <c r="B24" s="9" t="s">
        <v>34</v>
      </c>
      <c r="H24" s="9" t="s">
        <v>28</v>
      </c>
      <c r="I24" s="9" t="s">
        <v>28</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100</v>
      </c>
      <c r="C25" s="3" t="str">
        <f>"  &lt;/Variant&gt;"</f>
        <v xml:space="preserve">  &lt;/Variant&gt;</v>
      </c>
      <c r="H25" s="9">
        <v>53.4</v>
      </c>
      <c r="I25" s="9">
        <v>48.2</v>
      </c>
      <c r="J25" s="9">
        <v>72.8</v>
      </c>
      <c r="K25" s="9">
        <v>44.7</v>
      </c>
      <c r="L25" s="9">
        <v>71.2</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T158189C #&gt;</v>
      </c>
    </row>
    <row r="27" spans="1:26" x14ac:dyDescent="0.25">
      <c r="A27" s="8" t="s">
        <v>29</v>
      </c>
      <c r="B27" s="29" t="s">
        <v>97</v>
      </c>
      <c r="C27" s="3" t="str">
        <f>CONCATENATE("  &lt;Variant hgvs=",CHAR(34),B27,CHAR(34)," name=",CHAR(34),B28,CHAR(34),"&gt; ")</f>
        <v xml:space="preserve">  &lt;Variant hgvs="NC_000005.10:g.143282324A&gt;G" name="T158189C"&gt; </v>
      </c>
    </row>
    <row r="28" spans="1:26" x14ac:dyDescent="0.25">
      <c r="A28" s="15" t="s">
        <v>30</v>
      </c>
      <c r="B28" s="9" t="s">
        <v>101</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102</v>
      </c>
      <c r="C31" s="3" t="str">
        <f>"  &lt;/Variant&gt;"</f>
        <v xml:space="preserve">  &lt;/Variant&gt;</v>
      </c>
    </row>
    <row r="32" spans="1:26" x14ac:dyDescent="0.25">
      <c r="A32" s="8"/>
      <c r="C32" s="3" t="str">
        <f>CONCATENATE("&lt;# ",B34," #&gt;")</f>
        <v>&lt;# T143342788C #&gt;</v>
      </c>
    </row>
    <row r="33" spans="1:3" x14ac:dyDescent="0.25">
      <c r="A33" s="8" t="s">
        <v>29</v>
      </c>
      <c r="B33" s="19" t="s">
        <v>77</v>
      </c>
      <c r="C33" s="3" t="str">
        <f>CONCATENATE("  &lt;Variant hgvs=",CHAR(34),B33,CHAR(34)," name=",CHAR(34),B34,CHAR(34),"&gt; ")</f>
        <v xml:space="preserve">  &lt;Variant hgvs="NC_000005.10:g.143342788T&gt;C" name="T143342788C"&gt; </v>
      </c>
    </row>
    <row r="34" spans="1:3" x14ac:dyDescent="0.25">
      <c r="A34" s="15" t="s">
        <v>30</v>
      </c>
      <c r="B34" s="9" t="s">
        <v>103</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
        <v>93</v>
      </c>
    </row>
    <row r="37" spans="1:3" x14ac:dyDescent="0.25">
      <c r="A37" s="15" t="s">
        <v>35</v>
      </c>
      <c r="B37" s="9" t="s">
        <v>104</v>
      </c>
      <c r="C37" s="3" t="str">
        <f>"  &lt;/Variant&gt;"</f>
        <v xml:space="preserve">  &lt;/Variant&gt;</v>
      </c>
    </row>
    <row r="38" spans="1:3" x14ac:dyDescent="0.25">
      <c r="A38" s="15"/>
      <c r="C38" s="3" t="str">
        <f>CONCATENATE("&lt;# ",B40," #&gt;")</f>
        <v>&lt;# G1469-16T #&gt;</v>
      </c>
    </row>
    <row r="39" spans="1:3" x14ac:dyDescent="0.25">
      <c r="A39" s="8" t="s">
        <v>29</v>
      </c>
      <c r="B39" s="19" t="s">
        <v>94</v>
      </c>
      <c r="C39" s="3" t="str">
        <f>CONCATENATE("  &lt;Variant hgvs=",CHAR(34),B39,CHAR(34)," name=",CHAR(34),B40,CHAR(34),"&gt; ")</f>
        <v xml:space="preserve">  &lt;Variant hgvs="NC_000005.10:g.143300779C&gt;A" name="G1469-16T"&gt; </v>
      </c>
    </row>
    <row r="40" spans="1:3" x14ac:dyDescent="0.25">
      <c r="A40" s="15" t="s">
        <v>30</v>
      </c>
      <c r="B40" s="9" t="s">
        <v>105</v>
      </c>
    </row>
    <row r="41" spans="1:3" x14ac:dyDescent="0.25">
      <c r="A41" s="15" t="s">
        <v>31</v>
      </c>
      <c r="B41" s="9" t="s">
        <v>34</v>
      </c>
      <c r="C41" s="3" t="str">
        <f>CONCATENATE("    Instead of ",B41,", there is a ",B42," nucleotide.")</f>
        <v xml:space="preserve">    Instead of guanine (G), there is a thymine (T) nucleotide.</v>
      </c>
    </row>
    <row r="42" spans="1:3" x14ac:dyDescent="0.25">
      <c r="A42" s="15" t="s">
        <v>33</v>
      </c>
      <c r="B42" s="9" t="s">
        <v>36</v>
      </c>
    </row>
    <row r="43" spans="1:3" x14ac:dyDescent="0.25">
      <c r="A43" s="15" t="s">
        <v>35</v>
      </c>
      <c r="B43" s="9" t="s">
        <v>106</v>
      </c>
      <c r="C43" s="3" t="str">
        <f>"  &lt;/Variant&gt;"</f>
        <v xml:space="preserve">  &lt;/Variant&gt;</v>
      </c>
    </row>
    <row r="44" spans="1:3" x14ac:dyDescent="0.25">
      <c r="A44" s="15"/>
      <c r="C44" s="3" t="str">
        <f>CONCATENATE("&lt;# ",B46," #&gt;")</f>
        <v>&lt;# A143281925G #&gt;</v>
      </c>
    </row>
    <row r="45" spans="1:3" x14ac:dyDescent="0.25">
      <c r="A45" s="8" t="s">
        <v>29</v>
      </c>
      <c r="B45" s="19" t="s">
        <v>95</v>
      </c>
      <c r="C45" s="3" t="str">
        <f>CONCATENATE("  &lt;Variant hgvs=",CHAR(34),B45,CHAR(34)," name=",CHAR(34),B46,CHAR(34),"&gt; ")</f>
        <v xml:space="preserve">  &lt;Variant hgvs="NC_000005.10:g.143281925A&gt;G" name="A143281925G"&gt; </v>
      </c>
    </row>
    <row r="46" spans="1:3" x14ac:dyDescent="0.25">
      <c r="A46" s="15" t="s">
        <v>30</v>
      </c>
      <c r="B46" s="9" t="s">
        <v>107</v>
      </c>
    </row>
    <row r="47" spans="1:3" x14ac:dyDescent="0.25">
      <c r="A47" s="15" t="s">
        <v>31</v>
      </c>
      <c r="B47" s="9" t="s">
        <v>32</v>
      </c>
      <c r="C47" s="3" t="str">
        <f>CONCATENATE("    Instead of ",B47,", there is a ",B48," nucleotide.")</f>
        <v xml:space="preserve">    Instead of adenine (A), there is a guanine (G) nucleotide.</v>
      </c>
    </row>
    <row r="48" spans="1:3" x14ac:dyDescent="0.25">
      <c r="A48" s="15" t="s">
        <v>33</v>
      </c>
      <c r="B48" s="9" t="s">
        <v>34</v>
      </c>
    </row>
    <row r="49" spans="1:16" x14ac:dyDescent="0.25">
      <c r="A49" s="15" t="s">
        <v>35</v>
      </c>
      <c r="B49" s="9" t="s">
        <v>108</v>
      </c>
      <c r="C49" s="3" t="str">
        <f>"  &lt;/Variant&gt;"</f>
        <v xml:space="preserve">  &lt;/Variant&gt;</v>
      </c>
    </row>
    <row r="50" spans="1:16" x14ac:dyDescent="0.25">
      <c r="A50" s="15"/>
      <c r="C50" s="3" t="str">
        <f>CONCATENATE("&lt;# ",B52," #&gt;")</f>
        <v>&lt;# A143307929G #&gt;</v>
      </c>
    </row>
    <row r="51" spans="1:16" x14ac:dyDescent="0.25">
      <c r="A51" s="8" t="s">
        <v>29</v>
      </c>
      <c r="B51" s="19" t="s">
        <v>96</v>
      </c>
      <c r="C51" s="3" t="str">
        <f>CONCATENATE("  &lt;Variant hgvs=",CHAR(34),B51,CHAR(34)," name=",CHAR(34),B52,CHAR(34),"&gt; ")</f>
        <v xml:space="preserve">  &lt;Variant hgvs="NC_000005.10:g.143307929A&gt;G" name="A143307929G"&gt; </v>
      </c>
    </row>
    <row r="52" spans="1:16" x14ac:dyDescent="0.25">
      <c r="A52" s="15" t="s">
        <v>30</v>
      </c>
      <c r="B52" s="9" t="s">
        <v>109</v>
      </c>
    </row>
    <row r="53" spans="1:16" x14ac:dyDescent="0.25">
      <c r="A53" s="15" t="s">
        <v>31</v>
      </c>
      <c r="B53" s="9" t="s">
        <v>32</v>
      </c>
      <c r="C53" s="3" t="str">
        <f>CONCATENATE("    Instead of ",B53,", there is a ",B54," nucleotide.")</f>
        <v xml:space="preserve">    Instead of adenine (A), there is a guanine (G) nucleotide.</v>
      </c>
    </row>
    <row r="54" spans="1:16" x14ac:dyDescent="0.25">
      <c r="A54" s="15" t="s">
        <v>33</v>
      </c>
      <c r="B54" s="9" t="s">
        <v>34</v>
      </c>
    </row>
    <row r="55" spans="1:16" x14ac:dyDescent="0.25">
      <c r="A55" s="15" t="s">
        <v>35</v>
      </c>
      <c r="B55" s="9" t="s">
        <v>98</v>
      </c>
      <c r="C55" s="3" t="str">
        <f>"  &lt;/Variant&gt;"</f>
        <v xml:space="preserve">  &lt;/Variant&gt;</v>
      </c>
    </row>
    <row r="56" spans="1:16" x14ac:dyDescent="0.25">
      <c r="A56" s="15"/>
      <c r="C56" s="3" t="str">
        <f>CONCATENATE("&lt;# ",B58," #&gt;")</f>
        <v>&lt;# A1676G #&gt;</v>
      </c>
    </row>
    <row r="57" spans="1:16" x14ac:dyDescent="0.25">
      <c r="A57" s="8" t="s">
        <v>29</v>
      </c>
      <c r="B57" s="31" t="s">
        <v>337</v>
      </c>
      <c r="C57" s="3" t="str">
        <f>CONCATENATE("  &lt;Variant hgvs=",CHAR(34),B57,CHAR(34)," name=",CHAR(34),B58,CHAR(34),"&gt; ")</f>
        <v xml:space="preserve">  &lt;Variant hgvs="NC_000005.10:g.143310135C&gt;T" name="A1676G"&gt; </v>
      </c>
    </row>
    <row r="58" spans="1:16" x14ac:dyDescent="0.25">
      <c r="A58" s="15" t="s">
        <v>30</v>
      </c>
      <c r="B58" s="9" t="s">
        <v>350</v>
      </c>
    </row>
    <row r="59" spans="1:16" x14ac:dyDescent="0.25">
      <c r="A59" s="15" t="s">
        <v>31</v>
      </c>
      <c r="B59" s="9" t="str">
        <f>"cytosine (C)"</f>
        <v>cytosine (C)</v>
      </c>
      <c r="C59" s="3" t="str">
        <f>CONCATENATE("    Instead of ",B59,", there is a ",B60," nucleotide.")</f>
        <v xml:space="preserve">    Instead of cytosine (C), there is a thymine (T) nucleotide.</v>
      </c>
    </row>
    <row r="60" spans="1:16" x14ac:dyDescent="0.25">
      <c r="A60" s="15" t="s">
        <v>33</v>
      </c>
      <c r="B60" s="9" t="s">
        <v>36</v>
      </c>
    </row>
    <row r="61" spans="1:16" s="4" customFormat="1" x14ac:dyDescent="0.25">
      <c r="A61" s="22" t="s">
        <v>35</v>
      </c>
      <c r="B61" s="23" t="s">
        <v>362</v>
      </c>
      <c r="C61" s="4" t="str">
        <f>"  &lt;/Variant&gt;"</f>
        <v xml:space="preserve">  &lt;/Variant&gt;</v>
      </c>
    </row>
    <row r="62" spans="1:16" s="4" customFormat="1" ht="16.5" thickBot="1" x14ac:dyDescent="0.3">
      <c r="A62" s="24"/>
      <c r="B62" s="23"/>
      <c r="C62" s="4" t="str">
        <f>CONCATENATE("&lt;# ",B64," #&gt;")</f>
        <v>&lt;# C1712T #&gt;</v>
      </c>
    </row>
    <row r="63" spans="1:16" s="4" customFormat="1" ht="16.5" thickBot="1" x14ac:dyDescent="0.3">
      <c r="A63" s="24" t="s">
        <v>29</v>
      </c>
      <c r="B63" s="40" t="s">
        <v>338</v>
      </c>
      <c r="C63" s="4" t="str">
        <f>CONCATENATE("  &lt;Variant hgvs=",CHAR(34),B63,CHAR(34)," name=",CHAR(34),B64,CHAR(34),"&gt; ")</f>
        <v xml:space="preserve">  &lt;Variant hgvs="NC_000005.10:g.143300520A&gt;G" name="C1712T"&gt; </v>
      </c>
      <c r="H63" s="26"/>
      <c r="I63" s="26"/>
      <c r="J63" s="26"/>
      <c r="K63" s="26"/>
      <c r="L63" s="26"/>
      <c r="M63" s="26"/>
      <c r="N63" s="26"/>
      <c r="O63" s="26"/>
      <c r="P63" s="26"/>
    </row>
    <row r="64" spans="1:16" s="4" customFormat="1" x14ac:dyDescent="0.25">
      <c r="A64" s="22" t="s">
        <v>30</v>
      </c>
      <c r="B64" s="23" t="s">
        <v>351</v>
      </c>
      <c r="H64" s="23"/>
      <c r="I64" s="23"/>
      <c r="J64" s="23"/>
      <c r="K64" s="23"/>
      <c r="L64" s="23"/>
      <c r="M64" s="23"/>
      <c r="N64" s="23"/>
      <c r="O64" s="23"/>
      <c r="P64" s="23"/>
    </row>
    <row r="65" spans="1:16" x14ac:dyDescent="0.25">
      <c r="A65" s="15" t="s">
        <v>31</v>
      </c>
      <c r="B65" s="9" t="s">
        <v>32</v>
      </c>
      <c r="C65" s="3" t="str">
        <f>CONCATENATE("    Instead of ",B65,", there is a ",B66," nucleotide.")</f>
        <v xml:space="preserve">    Instead of adenine (A), there is a guanine (G) nucleotide.</v>
      </c>
      <c r="H65" s="9"/>
      <c r="I65" s="9"/>
      <c r="J65" s="9"/>
      <c r="K65" s="9"/>
      <c r="L65" s="9"/>
      <c r="M65" s="9"/>
      <c r="N65" s="9"/>
      <c r="O65" s="9"/>
      <c r="P65" s="9"/>
    </row>
    <row r="66" spans="1:16" x14ac:dyDescent="0.25">
      <c r="A66" s="15" t="s">
        <v>33</v>
      </c>
      <c r="B66" s="9" t="s">
        <v>34</v>
      </c>
      <c r="C66" s="3" t="s">
        <v>26</v>
      </c>
      <c r="H66" s="9"/>
      <c r="I66" s="9"/>
      <c r="J66" s="9"/>
      <c r="K66" s="9"/>
      <c r="L66" s="9"/>
      <c r="M66" s="9"/>
      <c r="N66" s="9"/>
      <c r="O66" s="9"/>
      <c r="P66" s="9"/>
    </row>
    <row r="67" spans="1:16" x14ac:dyDescent="0.25">
      <c r="A67" s="15" t="s">
        <v>35</v>
      </c>
      <c r="B67" s="9" t="s">
        <v>361</v>
      </c>
      <c r="C67" s="3" t="str">
        <f>"  &lt;/Variant&gt;"</f>
        <v xml:space="preserve">  &lt;/Variant&gt;</v>
      </c>
      <c r="H67" s="9"/>
      <c r="I67" s="9"/>
      <c r="J67" s="9"/>
      <c r="K67" s="9"/>
      <c r="L67" s="9"/>
      <c r="M67" s="9"/>
      <c r="N67" s="9"/>
      <c r="O67" s="9"/>
      <c r="P67" s="9"/>
    </row>
    <row r="68" spans="1:16" ht="16.5" thickBot="1" x14ac:dyDescent="0.3">
      <c r="C68" s="3" t="str">
        <f>CONCATENATE("&lt;# ",B70," #&gt;")</f>
        <v>&lt;# 1891_1892+2delGAGT #&gt;</v>
      </c>
      <c r="H68" s="9"/>
      <c r="I68" s="9"/>
      <c r="J68" s="9"/>
      <c r="K68" s="9"/>
      <c r="L68" s="9"/>
      <c r="M68" s="9"/>
      <c r="N68" s="9"/>
      <c r="O68" s="9"/>
      <c r="P68" s="9"/>
    </row>
    <row r="69" spans="1:16" ht="16.5" thickBot="1" x14ac:dyDescent="0.3">
      <c r="A69" s="8" t="s">
        <v>29</v>
      </c>
      <c r="B69" s="40" t="s">
        <v>339</v>
      </c>
      <c r="C69" s="3" t="str">
        <f>CONCATENATE("  &lt;Variant hgvs=",CHAR(34),B69,CHAR(34)," name=",CHAR(34),B70,CHAR(34),"&gt; ")</f>
        <v xml:space="preserve">  &lt;Variant hgvs="NC_000005.10:g.143298666_143298669delACTC" name="1891_1892+2delGAGT"&gt; </v>
      </c>
      <c r="H69" s="9"/>
      <c r="I69" s="9"/>
      <c r="J69" s="9"/>
      <c r="K69" s="9"/>
      <c r="L69" s="9"/>
      <c r="M69" s="9"/>
      <c r="N69" s="9"/>
      <c r="O69" s="9"/>
      <c r="P69" s="9"/>
    </row>
    <row r="70" spans="1:16" x14ac:dyDescent="0.25">
      <c r="A70" s="15" t="s">
        <v>30</v>
      </c>
      <c r="B70" s="9" t="s">
        <v>345</v>
      </c>
      <c r="H70" s="9"/>
      <c r="I70" s="9"/>
      <c r="J70" s="9"/>
      <c r="K70" s="9"/>
      <c r="L70" s="9"/>
      <c r="M70" s="9"/>
      <c r="N70" s="9"/>
      <c r="O70" s="9"/>
      <c r="P70" s="9"/>
    </row>
    <row r="71" spans="1:16" x14ac:dyDescent="0.25">
      <c r="A71" s="15" t="s">
        <v>31</v>
      </c>
      <c r="B71" s="30" t="s">
        <v>352</v>
      </c>
      <c r="C71" s="3" t="str">
        <f>CONCATENATE("    This changest two base pairs (4 nucleotides) in the gene sequence, ",B71,".")</f>
        <v xml:space="preserve">    This changest two base pairs (4 nucleotides) in the gene sequence, GAGT.</v>
      </c>
      <c r="H71" s="9"/>
      <c r="I71" s="9"/>
      <c r="J71" s="9"/>
      <c r="K71" s="9"/>
      <c r="L71" s="9"/>
      <c r="M71" s="9"/>
      <c r="N71" s="9"/>
      <c r="O71" s="9"/>
      <c r="P71" s="9"/>
    </row>
    <row r="72" spans="1:16" x14ac:dyDescent="0.25">
      <c r="A72" s="15" t="s">
        <v>33</v>
      </c>
      <c r="H72" s="9"/>
      <c r="I72" s="9"/>
      <c r="J72" s="9"/>
      <c r="K72" s="9"/>
      <c r="L72" s="9"/>
      <c r="M72" s="9"/>
      <c r="N72" s="9"/>
      <c r="O72" s="9"/>
      <c r="P72" s="9"/>
    </row>
    <row r="73" spans="1:16" x14ac:dyDescent="0.25">
      <c r="A73" s="8" t="s">
        <v>35</v>
      </c>
      <c r="B73" s="9" t="s">
        <v>360</v>
      </c>
      <c r="C73" s="3" t="str">
        <f>"  &lt;/Variant&gt;"</f>
        <v xml:space="preserve">  &lt;/Variant&gt;</v>
      </c>
      <c r="H73" s="9"/>
      <c r="I73" s="9"/>
      <c r="J73" s="9"/>
      <c r="K73" s="9"/>
      <c r="L73" s="9"/>
      <c r="M73" s="9"/>
      <c r="N73" s="9"/>
      <c r="O73" s="9"/>
      <c r="P73" s="9"/>
    </row>
    <row r="74" spans="1:16" ht="16.5" thickBot="1" x14ac:dyDescent="0.3">
      <c r="A74" s="15"/>
      <c r="C74" s="3" t="str">
        <f>CONCATENATE("&lt;# ",B76," #&gt;")</f>
        <v>&lt;# T1922A #&gt;</v>
      </c>
    </row>
    <row r="75" spans="1:16" ht="16.5" thickBot="1" x14ac:dyDescent="0.3">
      <c r="A75" s="8" t="s">
        <v>29</v>
      </c>
      <c r="B75" s="40" t="s">
        <v>340</v>
      </c>
      <c r="C75" s="3" t="str">
        <f>CONCATENATE("  &lt;Variant hgvs=",CHAR(34),B75,CHAR(34)," name=",CHAR(34),B76,CHAR(34),"&gt; ")</f>
        <v xml:space="preserve">  &lt;Variant hgvs="NC_000005.10:g.143295561T&gt;A" name="T1922A"&gt; </v>
      </c>
    </row>
    <row r="76" spans="1:16" x14ac:dyDescent="0.25">
      <c r="A76" s="15" t="s">
        <v>30</v>
      </c>
      <c r="B76" s="9" t="s">
        <v>354</v>
      </c>
    </row>
    <row r="77" spans="1:16" x14ac:dyDescent="0.25">
      <c r="A77" s="15" t="s">
        <v>31</v>
      </c>
      <c r="B77" s="9" t="s">
        <v>36</v>
      </c>
      <c r="C77" s="3" t="str">
        <f>CONCATENATE("    Instead of ",B77,", there is a ",B78," nucleotide.")</f>
        <v xml:space="preserve">    Instead of thymine (T), there is a adenine (A) nucleotide.</v>
      </c>
    </row>
    <row r="78" spans="1:16" x14ac:dyDescent="0.25">
      <c r="A78" s="15" t="s">
        <v>33</v>
      </c>
      <c r="B78" s="9" t="s">
        <v>32</v>
      </c>
    </row>
    <row r="79" spans="1:16" x14ac:dyDescent="0.25">
      <c r="A79" s="15" t="s">
        <v>35</v>
      </c>
      <c r="B79" s="9" t="s">
        <v>359</v>
      </c>
      <c r="C79" s="3" t="str">
        <f>"  &lt;/Variant&gt;"</f>
        <v xml:space="preserve">  &lt;/Variant&gt;</v>
      </c>
    </row>
    <row r="80" spans="1:16" ht="16.5" thickBot="1" x14ac:dyDescent="0.3">
      <c r="A80" s="8"/>
      <c r="C80" s="3" t="str">
        <f>CONCATENATE("&lt;# ",B82," #&gt;")</f>
        <v>&lt;# G2035A #&gt;</v>
      </c>
    </row>
    <row r="81" spans="1:3" ht="16.5" thickBot="1" x14ac:dyDescent="0.3">
      <c r="A81" s="8" t="s">
        <v>29</v>
      </c>
      <c r="B81" s="40" t="s">
        <v>341</v>
      </c>
      <c r="C81" s="3" t="str">
        <f>CONCATENATE("  &lt;Variant hgvs=",CHAR(34),B81,CHAR(34)," name=",CHAR(34),B82,CHAR(34),"&gt; ")</f>
        <v xml:space="preserve">  &lt;Variant hgvs="NC_000005.10:g.143282714C&gt;T" name="G2035A"&gt; </v>
      </c>
    </row>
    <row r="82" spans="1:3" x14ac:dyDescent="0.25">
      <c r="A82" s="15" t="s">
        <v>30</v>
      </c>
      <c r="B82" s="9" t="s">
        <v>346</v>
      </c>
    </row>
    <row r="83" spans="1:3" x14ac:dyDescent="0.25">
      <c r="A83" s="15" t="s">
        <v>31</v>
      </c>
      <c r="B83" s="9" t="str">
        <f>"cytosine (C)"</f>
        <v>cytosine (C)</v>
      </c>
      <c r="C83" s="3" t="str">
        <f>CONCATENATE("    Instead of ",B83,", there is a ",B84," nucleotide.")</f>
        <v xml:space="preserve">    Instead of cytosine (C), there is a thymine (T) nucleotide.</v>
      </c>
    </row>
    <row r="84" spans="1:3" x14ac:dyDescent="0.25">
      <c r="A84" s="15" t="s">
        <v>33</v>
      </c>
      <c r="B84" s="9" t="s">
        <v>36</v>
      </c>
    </row>
    <row r="85" spans="1:3" s="4" customFormat="1" x14ac:dyDescent="0.25">
      <c r="A85" s="22" t="s">
        <v>35</v>
      </c>
      <c r="B85" s="23" t="s">
        <v>358</v>
      </c>
      <c r="C85" s="4" t="str">
        <f>"  &lt;/Variant&gt;"</f>
        <v xml:space="preserve">  &lt;/Variant&gt;</v>
      </c>
    </row>
    <row r="86" spans="1:3" s="4" customFormat="1" ht="16.5" thickBot="1" x14ac:dyDescent="0.3">
      <c r="A86" s="22"/>
      <c r="B86" s="23"/>
      <c r="C86" s="4" t="str">
        <f>CONCATENATE("&lt;# ",B88," #&gt;")</f>
        <v>&lt;# C2209T #&gt;</v>
      </c>
    </row>
    <row r="87" spans="1:3" s="4" customFormat="1" ht="16.5" thickBot="1" x14ac:dyDescent="0.3">
      <c r="A87" s="24" t="s">
        <v>29</v>
      </c>
      <c r="B87" s="40" t="s">
        <v>347</v>
      </c>
      <c r="C87" s="4" t="str">
        <f>CONCATENATE("  &lt;Variant hgvs=",CHAR(34),B87,CHAR(34)," name=",CHAR(34),B88,CHAR(34),"&gt; ")</f>
        <v xml:space="preserve">  &lt;Variant hgvs="NC_000005.10:g.143282014A&gt;G" name="C2209T"&gt; </v>
      </c>
    </row>
    <row r="88" spans="1:3" s="4" customFormat="1" x14ac:dyDescent="0.25">
      <c r="A88" s="22" t="s">
        <v>30</v>
      </c>
      <c r="B88" s="23" t="s">
        <v>353</v>
      </c>
    </row>
    <row r="89" spans="1:3" x14ac:dyDescent="0.25">
      <c r="A89" s="15" t="s">
        <v>31</v>
      </c>
      <c r="B89" s="9" t="s">
        <v>32</v>
      </c>
      <c r="C89" s="3" t="str">
        <f>CONCATENATE("    Instead of ",B89,", there is a ",B90," nucleotide.")</f>
        <v xml:space="preserve">    Instead of adenine (A), there is a guanine (G) nucleotide.</v>
      </c>
    </row>
    <row r="90" spans="1:3" x14ac:dyDescent="0.25">
      <c r="A90" s="15" t="s">
        <v>33</v>
      </c>
      <c r="B90" s="9" t="s">
        <v>34</v>
      </c>
    </row>
    <row r="91" spans="1:3" x14ac:dyDescent="0.25">
      <c r="A91" s="15" t="s">
        <v>35</v>
      </c>
      <c r="B91" s="9" t="s">
        <v>357</v>
      </c>
      <c r="C91" s="3" t="str">
        <f>"  &lt;/Variant&gt;"</f>
        <v xml:space="preserve">  &lt;/Variant&gt;</v>
      </c>
    </row>
    <row r="92" spans="1:3" ht="16.5" thickBot="1" x14ac:dyDescent="0.3">
      <c r="A92" s="15"/>
      <c r="C92" s="3" t="str">
        <f>CONCATENATE("&lt;# ",B94," #&gt;")</f>
        <v>&lt;# T2259A #&gt;</v>
      </c>
    </row>
    <row r="93" spans="1:3" ht="16.5" thickBot="1" x14ac:dyDescent="0.3">
      <c r="A93" s="8" t="s">
        <v>29</v>
      </c>
      <c r="B93" s="40" t="s">
        <v>342</v>
      </c>
      <c r="C93" s="3" t="str">
        <f>CONCATENATE("  &lt;Variant hgvs=",CHAR(34),B93,CHAR(34)," name=",CHAR(34),B94,CHAR(34),"&gt; ")</f>
        <v xml:space="preserve">  &lt;Variant hgvs="NC_000005.10:g.143281964T&gt;A" name="T2259A"&gt; </v>
      </c>
    </row>
    <row r="94" spans="1:3" x14ac:dyDescent="0.25">
      <c r="A94" s="15" t="s">
        <v>30</v>
      </c>
      <c r="B94" s="9" t="s">
        <v>348</v>
      </c>
    </row>
    <row r="95" spans="1:3" x14ac:dyDescent="0.25">
      <c r="A95" s="15" t="s">
        <v>31</v>
      </c>
      <c r="B95" s="9" t="s">
        <v>36</v>
      </c>
      <c r="C95" s="3" t="str">
        <f>CONCATENATE("    Instead of ",B95,", there is a ",B96," nucleotide.")</f>
        <v xml:space="preserve">    Instead of thymine (T), there is a adenine (A) nucleotide.</v>
      </c>
    </row>
    <row r="96" spans="1:3" x14ac:dyDescent="0.25">
      <c r="A96" s="15" t="s">
        <v>33</v>
      </c>
      <c r="B96" s="9" t="s">
        <v>32</v>
      </c>
    </row>
    <row r="97" spans="1:3" x14ac:dyDescent="0.25">
      <c r="A97" s="15" t="s">
        <v>35</v>
      </c>
      <c r="B97" s="9" t="s">
        <v>356</v>
      </c>
      <c r="C97" s="3" t="str">
        <f>"  &lt;/Variant&gt;"</f>
        <v xml:space="preserve">  &lt;/Variant&gt;</v>
      </c>
    </row>
    <row r="98" spans="1:3" ht="16.5" thickBot="1" x14ac:dyDescent="0.3">
      <c r="A98" s="15"/>
      <c r="C98" s="3" t="str">
        <f>CONCATENATE("&lt;# ",B100," #&gt;")</f>
        <v>&lt;# T2318C #&gt;</v>
      </c>
    </row>
    <row r="99" spans="1:3" ht="16.5" thickBot="1" x14ac:dyDescent="0.3">
      <c r="A99" s="8" t="s">
        <v>29</v>
      </c>
      <c r="B99" s="40" t="s">
        <v>343</v>
      </c>
      <c r="C99" s="3" t="str">
        <f>CONCATENATE("  &lt;Variant hgvs=",CHAR(34),B99,CHAR(34)," name=",CHAR(34),B100,CHAR(34),"&gt; ")</f>
        <v xml:space="preserve">  &lt;Variant hgvs="NC_000005.10:g.143281905A&gt;G" name="T2318C"&gt; </v>
      </c>
    </row>
    <row r="100" spans="1:3" x14ac:dyDescent="0.25">
      <c r="A100" s="15" t="s">
        <v>30</v>
      </c>
      <c r="B100" s="9" t="s">
        <v>349</v>
      </c>
    </row>
    <row r="101" spans="1:3" x14ac:dyDescent="0.25">
      <c r="A101" s="15" t="s">
        <v>31</v>
      </c>
      <c r="B101" s="9" t="s">
        <v>32</v>
      </c>
      <c r="C101" s="3" t="str">
        <f>CONCATENATE("    Instead of ",B101,", there is a ",B102," nucleotide.")</f>
        <v xml:space="preserve">    Instead of adenine (A), there is a guanine (G) nucleotide.</v>
      </c>
    </row>
    <row r="102" spans="1:3" x14ac:dyDescent="0.25">
      <c r="A102" s="15" t="s">
        <v>33</v>
      </c>
      <c r="B102" s="9" t="s">
        <v>34</v>
      </c>
    </row>
    <row r="103" spans="1:3" x14ac:dyDescent="0.25">
      <c r="A103" s="15" t="s">
        <v>35</v>
      </c>
      <c r="B103" s="9" t="s">
        <v>355</v>
      </c>
      <c r="C103" s="3" t="str">
        <f>"  &lt;/Variant&gt;"</f>
        <v xml:space="preserve">  &lt;/Variant&gt;</v>
      </c>
    </row>
    <row r="104" spans="1:3" ht="16.5" thickBot="1" x14ac:dyDescent="0.3">
      <c r="A104" s="15"/>
      <c r="C104" s="3" t="str">
        <f>CONCATENATE("&lt;# ",B106," #&gt;")</f>
        <v>&lt;# G1430A #&gt;</v>
      </c>
    </row>
    <row r="105" spans="1:3" ht="16.5" thickBot="1" x14ac:dyDescent="0.3">
      <c r="A105" s="8" t="s">
        <v>29</v>
      </c>
      <c r="B105" s="40" t="s">
        <v>337</v>
      </c>
      <c r="C105" s="3" t="str">
        <f>CONCATENATE("  &lt;Variant hgvs=",CHAR(34),B105,CHAR(34)," name=",CHAR(34),B106,CHAR(34),"&gt; ")</f>
        <v xml:space="preserve">  &lt;Variant hgvs="NC_000005.10:g.143310135C&gt;T" name="G1430A"&gt; </v>
      </c>
    </row>
    <row r="106" spans="1:3" x14ac:dyDescent="0.25">
      <c r="A106" s="15" t="s">
        <v>30</v>
      </c>
      <c r="B106" s="9" t="s">
        <v>336</v>
      </c>
    </row>
    <row r="107" spans="1:3" x14ac:dyDescent="0.25">
      <c r="A107" s="15" t="s">
        <v>31</v>
      </c>
      <c r="B107" s="9" t="str">
        <f>"cytosine (C)"</f>
        <v>cytosine (C)</v>
      </c>
      <c r="C107" s="3" t="s">
        <v>575</v>
      </c>
    </row>
    <row r="108" spans="1:3" x14ac:dyDescent="0.25">
      <c r="A108" s="15" t="s">
        <v>33</v>
      </c>
      <c r="B108" s="9" t="s">
        <v>36</v>
      </c>
    </row>
    <row r="109" spans="1:3" x14ac:dyDescent="0.25">
      <c r="A109" s="15" t="s">
        <v>35</v>
      </c>
      <c r="B109" s="9" t="s">
        <v>363</v>
      </c>
      <c r="C109" s="3" t="str">
        <f>"  &lt;/Variant&gt;"</f>
        <v xml:space="preserve">  &lt;/Variant&gt;</v>
      </c>
    </row>
    <row r="110" spans="1:3" s="18" customFormat="1" x14ac:dyDescent="0.25">
      <c r="A110" s="27"/>
      <c r="B110" s="17"/>
    </row>
    <row r="111" spans="1:3" s="18" customFormat="1" x14ac:dyDescent="0.25">
      <c r="A111" s="27"/>
      <c r="B111" s="17"/>
      <c r="C111" s="18" t="str">
        <f>C20</f>
        <v>&lt;# A143380220G #&gt;</v>
      </c>
    </row>
    <row r="112" spans="1:3" x14ac:dyDescent="0.25">
      <c r="A112" s="15" t="s">
        <v>37</v>
      </c>
      <c r="B112" s="21" t="str">
        <f>H14</f>
        <v>NC_000005.10:g.</v>
      </c>
      <c r="C112" s="3" t="str">
        <f>CONCATENATE("  &lt;Genotype hgvs=",CHAR(34),B112,B113,";",B114,CHAR(34)," name=",CHAR(34),B22,CHAR(34),"&gt; ")</f>
        <v xml:space="preserve">  &lt;Genotype hgvs="NC_000005.10:g.[143380220A&gt;G];[143380220=]" name="A143380220G"&gt; </v>
      </c>
    </row>
    <row r="113" spans="1:3" x14ac:dyDescent="0.25">
      <c r="A113" s="15" t="s">
        <v>35</v>
      </c>
      <c r="B113" s="21" t="str">
        <f t="shared" ref="B113:B117" si="1">H15</f>
        <v>[143380220A&gt;G]</v>
      </c>
    </row>
    <row r="114" spans="1:3" x14ac:dyDescent="0.25">
      <c r="A114" s="15" t="s">
        <v>31</v>
      </c>
      <c r="B114" s="21" t="str">
        <f t="shared" si="1"/>
        <v>[143380220=]</v>
      </c>
      <c r="C114" s="3" t="s">
        <v>38</v>
      </c>
    </row>
    <row r="115" spans="1:3" x14ac:dyDescent="0.25">
      <c r="A115" s="15" t="s">
        <v>39</v>
      </c>
      <c r="B115" s="21" t="str">
        <f t="shared" si="1"/>
        <v>People with this variant have one copy of the [A143380220G](https://www.ncbi.nlm.nih.gov/projects/SNP/snp_ref.cgi?rs=1866388) variant. This substitution of a single nucleotide is known as a missense mutation.</v>
      </c>
      <c r="C115" s="3" t="s">
        <v>26</v>
      </c>
    </row>
    <row r="116" spans="1:3" x14ac:dyDescent="0.25">
      <c r="A116" s="8" t="s">
        <v>40</v>
      </c>
      <c r="B116" s="21" t="str">
        <f t="shared" si="1"/>
        <v>You are in the Moderate Loss of Function category. See below for more information.</v>
      </c>
      <c r="C116" s="3" t="str">
        <f>CONCATENATE("    ",B115)</f>
        <v xml:space="preserve">    People with this variant have one copy of the [A143380220G](https://www.ncbi.nlm.nih.gov/projects/SNP/snp_ref.cgi?rs=1866388) variant. This substitution of a single nucleotide is known as a missense mutation.</v>
      </c>
    </row>
    <row r="117" spans="1:3" x14ac:dyDescent="0.25">
      <c r="A117" s="8" t="s">
        <v>41</v>
      </c>
      <c r="B117" s="21">
        <f t="shared" si="1"/>
        <v>33.6</v>
      </c>
    </row>
    <row r="118" spans="1:3" x14ac:dyDescent="0.25">
      <c r="A118" s="15"/>
      <c r="C118" s="3" t="s">
        <v>42</v>
      </c>
    </row>
    <row r="119" spans="1:3" x14ac:dyDescent="0.25">
      <c r="A119" s="8"/>
    </row>
    <row r="120" spans="1:3" x14ac:dyDescent="0.25">
      <c r="A120" s="8"/>
      <c r="C120" s="3" t="str">
        <f>CONCATENATE("    ",B116)</f>
        <v xml:space="preserve">    You are in the Moderate Loss of Function category. See below for more information.</v>
      </c>
    </row>
    <row r="121" spans="1:3" x14ac:dyDescent="0.25">
      <c r="A121" s="8"/>
    </row>
    <row r="122" spans="1:3" x14ac:dyDescent="0.25">
      <c r="A122" s="8"/>
      <c r="C122" s="3" t="s">
        <v>43</v>
      </c>
    </row>
    <row r="123" spans="1:3" x14ac:dyDescent="0.25">
      <c r="A123" s="15"/>
    </row>
    <row r="124" spans="1:3" x14ac:dyDescent="0.25">
      <c r="A124" s="15"/>
      <c r="C124" s="3" t="str">
        <f>CONCATENATE( "    &lt;piechart percentage=",B117," /&gt;")</f>
        <v xml:space="preserve">    &lt;piechart percentage=33.6 /&gt;</v>
      </c>
    </row>
    <row r="125" spans="1:3" x14ac:dyDescent="0.25">
      <c r="A125" s="15"/>
      <c r="C125" s="3" t="str">
        <f>"  &lt;/Genotype&gt;"</f>
        <v xml:space="preserve">  &lt;/Genotype&gt;</v>
      </c>
    </row>
    <row r="126" spans="1:3" x14ac:dyDescent="0.25">
      <c r="A126" s="15" t="s">
        <v>44</v>
      </c>
      <c r="B126" s="9" t="str">
        <f>H20</f>
        <v>People with this variant have two copies of the [A143380220G](https://www.ncbi.nlm.nih.gov/projects/SNP/snp_ref.cgi?rs=1866388) variant. This substitution of a single nucleotide is known as a missense mutation.</v>
      </c>
      <c r="C126" s="3" t="str">
        <f>CONCATENATE("  &lt;Genotype hgvs=",CHAR(34),B112,B113,";",B113,CHAR(34)," name=",CHAR(34),B22,CHAR(34),"&gt; ")</f>
        <v xml:space="preserve">  &lt;Genotype hgvs="NC_000005.10:g.[143380220A&gt;G];[143380220A&gt;G]" name="A143380220G"&gt; </v>
      </c>
    </row>
    <row r="127" spans="1:3" x14ac:dyDescent="0.25">
      <c r="A127" s="8" t="s">
        <v>45</v>
      </c>
      <c r="B127" s="9" t="str">
        <f t="shared" ref="B127:B128" si="2">H21</f>
        <v>You are in the Moderate Loss of Function category. See below for more information.</v>
      </c>
      <c r="C127" s="3" t="s">
        <v>26</v>
      </c>
    </row>
    <row r="128" spans="1:3" x14ac:dyDescent="0.25">
      <c r="A128" s="8" t="s">
        <v>41</v>
      </c>
      <c r="B128" s="9">
        <f t="shared" si="2"/>
        <v>13</v>
      </c>
      <c r="C128" s="3" t="s">
        <v>38</v>
      </c>
    </row>
    <row r="129" spans="1:3" x14ac:dyDescent="0.25">
      <c r="A129" s="8"/>
    </row>
    <row r="130" spans="1:3" x14ac:dyDescent="0.25">
      <c r="A130" s="15"/>
      <c r="C130" s="3" t="str">
        <f>CONCATENATE("    ",B126)</f>
        <v xml:space="preserve">    People with this variant have two copies of the [A143380220G](https://www.ncbi.nlm.nih.gov/projects/SNP/snp_ref.cgi?rs=1866388) variant. This substitution of a single nucleotide is known as a missense mutation.</v>
      </c>
    </row>
    <row r="131" spans="1:3" x14ac:dyDescent="0.25">
      <c r="A131" s="8"/>
    </row>
    <row r="132" spans="1:3" x14ac:dyDescent="0.25">
      <c r="A132" s="8"/>
      <c r="C132" s="3" t="s">
        <v>42</v>
      </c>
    </row>
    <row r="133" spans="1:3" x14ac:dyDescent="0.25">
      <c r="A133" s="8"/>
    </row>
    <row r="134" spans="1:3" x14ac:dyDescent="0.25">
      <c r="A134" s="8"/>
      <c r="C134" s="3" t="str">
        <f>CONCATENATE("    ",B127)</f>
        <v xml:space="preserve">    You are in the Moderate Loss of Function category. See below for more information.</v>
      </c>
    </row>
    <row r="135" spans="1:3" x14ac:dyDescent="0.25">
      <c r="A135" s="8"/>
    </row>
    <row r="136" spans="1:3" x14ac:dyDescent="0.25">
      <c r="A136" s="15"/>
      <c r="C136" s="3" t="s">
        <v>43</v>
      </c>
    </row>
    <row r="137" spans="1:3" x14ac:dyDescent="0.25">
      <c r="A137" s="15"/>
    </row>
    <row r="138" spans="1:3" x14ac:dyDescent="0.25">
      <c r="A138" s="15"/>
      <c r="C138" s="3" t="str">
        <f>CONCATENATE( "    &lt;piechart percentage=",B128," /&gt;")</f>
        <v xml:space="preserve">    &lt;piechart percentage=13 /&gt;</v>
      </c>
    </row>
    <row r="139" spans="1:3" x14ac:dyDescent="0.25">
      <c r="A139" s="15"/>
      <c r="C139" s="3" t="str">
        <f>"  &lt;/Genotype&gt;"</f>
        <v xml:space="preserve">  &lt;/Genotype&gt;</v>
      </c>
    </row>
    <row r="140" spans="1:3" x14ac:dyDescent="0.25">
      <c r="A140" s="15" t="s">
        <v>46</v>
      </c>
      <c r="B140" s="9" t="str">
        <f>H23</f>
        <v>Your NR3C1 gene has no variants. A normal gene is referred to as a "wild-type" gene.</v>
      </c>
      <c r="C140" s="3" t="str">
        <f>CONCATENATE("  &lt;Genotype hgvs=",CHAR(34),B112,B114,";",B114,CHAR(34)," name=",CHAR(34),B22,CHAR(34),"&gt; ")</f>
        <v xml:space="preserve">  &lt;Genotype hgvs="NC_000005.10:g.[143380220=];[143380220=]" name="A143380220G"&gt; </v>
      </c>
    </row>
    <row r="141" spans="1:3" x14ac:dyDescent="0.25">
      <c r="A141" s="8" t="s">
        <v>47</v>
      </c>
      <c r="B141" s="9" t="str">
        <f t="shared" ref="B141:B142" si="3">H24</f>
        <v>This variant is not associated with increased risk.</v>
      </c>
      <c r="C141" s="3" t="s">
        <v>26</v>
      </c>
    </row>
    <row r="142" spans="1:3" x14ac:dyDescent="0.25">
      <c r="A142" s="8" t="s">
        <v>41</v>
      </c>
      <c r="B142" s="9">
        <f t="shared" si="3"/>
        <v>53.4</v>
      </c>
      <c r="C142" s="3" t="s">
        <v>38</v>
      </c>
    </row>
    <row r="143" spans="1:3" x14ac:dyDescent="0.25">
      <c r="A143" s="15"/>
    </row>
    <row r="144" spans="1:3" x14ac:dyDescent="0.25">
      <c r="A144" s="8"/>
      <c r="C144" s="3" t="str">
        <f>CONCATENATE("    ",B140)</f>
        <v xml:space="preserve">    Your NR3C1 gene has no variants. A normal gene is referred to as a "wild-type" gene.</v>
      </c>
    </row>
    <row r="145" spans="1:3" x14ac:dyDescent="0.25">
      <c r="A145" s="8"/>
    </row>
    <row r="146" spans="1:3" x14ac:dyDescent="0.25">
      <c r="A146" s="15"/>
      <c r="C146" s="3" t="s">
        <v>43</v>
      </c>
    </row>
    <row r="147" spans="1:3" x14ac:dyDescent="0.25">
      <c r="A147" s="15"/>
    </row>
    <row r="148" spans="1:3" x14ac:dyDescent="0.25">
      <c r="A148" s="15"/>
      <c r="C148" s="3" t="str">
        <f>CONCATENATE( "    &lt;piechart percentage=",B142," /&gt;")</f>
        <v xml:space="preserve">    &lt;piechart percentage=53.4 /&gt;</v>
      </c>
    </row>
    <row r="149" spans="1:3" x14ac:dyDescent="0.25">
      <c r="A149" s="15"/>
      <c r="C149" s="3" t="str">
        <f>"  &lt;/Genotype&gt;"</f>
        <v xml:space="preserve">  &lt;/Genotype&gt;</v>
      </c>
    </row>
    <row r="150" spans="1:3" x14ac:dyDescent="0.25">
      <c r="A150" s="15"/>
      <c r="C150" s="3" t="str">
        <f>C26</f>
        <v>&lt;# T158189C #&gt;</v>
      </c>
    </row>
    <row r="151" spans="1:3" x14ac:dyDescent="0.25">
      <c r="A151" s="15" t="s">
        <v>37</v>
      </c>
      <c r="B151" s="21" t="str">
        <f>I14</f>
        <v>NC_000005.10:g.</v>
      </c>
      <c r="C151" s="3" t="str">
        <f>CONCATENATE("  &lt;Genotype hgvs=",CHAR(34),B151,B152,";",B153,CHAR(34)," name=",CHAR(34),B28,CHAR(34),"&gt; ")</f>
        <v xml:space="preserve">  &lt;Genotype hgvs="NC_000005.10:g.[143282324A&gt;G];[143282324=]" name="T158189C"&gt; </v>
      </c>
    </row>
    <row r="152" spans="1:3" x14ac:dyDescent="0.25">
      <c r="A152" s="15" t="s">
        <v>35</v>
      </c>
      <c r="B152" s="21" t="str">
        <f t="shared" ref="B152:B156" si="4">I15</f>
        <v>[143282324A&gt;G]</v>
      </c>
    </row>
    <row r="153" spans="1:3" x14ac:dyDescent="0.25">
      <c r="A153" s="15" t="s">
        <v>31</v>
      </c>
      <c r="B153" s="21" t="str">
        <f t="shared" si="4"/>
        <v>[143282324=]</v>
      </c>
      <c r="C153" s="3" t="s">
        <v>38</v>
      </c>
    </row>
    <row r="154" spans="1:3" x14ac:dyDescent="0.25">
      <c r="A154" s="15" t="s">
        <v>39</v>
      </c>
      <c r="B154" s="21" t="str">
        <f t="shared" si="4"/>
        <v>People with this variant have one copy of the [T158189C](https://www.ncbi.nlm.nih.gov/projects/SNP/snp_ref.cgi?rs=258750) variant. This substitution of a single nucleotide is known as a missense mutation.</v>
      </c>
      <c r="C154" s="3" t="s">
        <v>26</v>
      </c>
    </row>
    <row r="155" spans="1:3" x14ac:dyDescent="0.25">
      <c r="A155" s="8" t="s">
        <v>40</v>
      </c>
      <c r="B155" s="21" t="str">
        <f t="shared" si="4"/>
        <v>You are in the Moderate Loss of Function category. See below for more information.</v>
      </c>
      <c r="C155" s="3" t="str">
        <f>CONCATENATE("    ",B154)</f>
        <v xml:space="preserve">    People with this variant have one copy of the [T158189C](https://www.ncbi.nlm.nih.gov/projects/SNP/snp_ref.cgi?rs=258750) variant. This substitution of a single nucleotide is known as a missense mutation.</v>
      </c>
    </row>
    <row r="156" spans="1:3" x14ac:dyDescent="0.25">
      <c r="A156" s="8" t="s">
        <v>41</v>
      </c>
      <c r="B156" s="21">
        <f t="shared" si="4"/>
        <v>35.799999999999997</v>
      </c>
    </row>
    <row r="157" spans="1:3" x14ac:dyDescent="0.25">
      <c r="A157" s="15"/>
      <c r="C157" s="3" t="s">
        <v>42</v>
      </c>
    </row>
    <row r="158" spans="1:3" x14ac:dyDescent="0.25">
      <c r="A158" s="8"/>
    </row>
    <row r="159" spans="1:3" x14ac:dyDescent="0.25">
      <c r="A159" s="8"/>
      <c r="C159" s="3" t="str">
        <f>CONCATENATE("    ",B155)</f>
        <v xml:space="preserve">    You are in the Moderate Loss of Function category. See below for more information.</v>
      </c>
    </row>
    <row r="160" spans="1:3" x14ac:dyDescent="0.25">
      <c r="A160" s="8"/>
    </row>
    <row r="161" spans="1:3" x14ac:dyDescent="0.25">
      <c r="A161" s="8"/>
      <c r="C161" s="3" t="s">
        <v>43</v>
      </c>
    </row>
    <row r="162" spans="1:3" x14ac:dyDescent="0.25">
      <c r="A162" s="15"/>
    </row>
    <row r="163" spans="1:3" x14ac:dyDescent="0.25">
      <c r="A163" s="15"/>
      <c r="C163" s="3" t="str">
        <f>CONCATENATE( "    &lt;piechart percentage=",B156," /&gt;")</f>
        <v xml:space="preserve">    &lt;piechart percentage=35.8 /&gt;</v>
      </c>
    </row>
    <row r="164" spans="1:3" x14ac:dyDescent="0.25">
      <c r="A164" s="15"/>
      <c r="C164" s="3" t="str">
        <f>"  &lt;/Genotype&gt;"</f>
        <v xml:space="preserve">  &lt;/Genotype&gt;</v>
      </c>
    </row>
    <row r="165" spans="1:3" x14ac:dyDescent="0.25">
      <c r="A165" s="15" t="s">
        <v>44</v>
      </c>
      <c r="B165" s="9" t="str">
        <f>I20</f>
        <v>People with this variant have two copies of the [T158189C](https://www.ncbi.nlm.nih.gov/projects/SNP/snp_ref.cgi?rs=258750) variant. This substitution of a single nucleotide is known as a missense mutation.</v>
      </c>
      <c r="C165" s="3" t="str">
        <f>CONCATENATE("  &lt;Genotype hgvs=",CHAR(34),B151,B152,";",B152,CHAR(34)," name=",CHAR(34),B28,CHAR(34),"&gt; ")</f>
        <v xml:space="preserve">  &lt;Genotype hgvs="NC_000005.10:g.[143282324A&gt;G];[143282324A&gt;G]" name="T158189C"&gt; </v>
      </c>
    </row>
    <row r="166" spans="1:3" x14ac:dyDescent="0.25">
      <c r="A166" s="8" t="s">
        <v>45</v>
      </c>
      <c r="B166" s="9" t="str">
        <f t="shared" ref="B166:B167" si="5">I21</f>
        <v>You are in the Moderate Loss of Function category. See below for more information.</v>
      </c>
      <c r="C166" s="3" t="s">
        <v>26</v>
      </c>
    </row>
    <row r="167" spans="1:3" x14ac:dyDescent="0.25">
      <c r="A167" s="8" t="s">
        <v>41</v>
      </c>
      <c r="B167" s="9">
        <f t="shared" si="5"/>
        <v>16.100000000000001</v>
      </c>
      <c r="C167" s="3" t="s">
        <v>38</v>
      </c>
    </row>
    <row r="168" spans="1:3" x14ac:dyDescent="0.25">
      <c r="A168" s="8"/>
    </row>
    <row r="169" spans="1:3" x14ac:dyDescent="0.25">
      <c r="A169" s="15"/>
      <c r="C169" s="3" t="str">
        <f>CONCATENATE("    ",B165)</f>
        <v xml:space="preserve">    People with this variant have two copies of the [T158189C](https://www.ncbi.nlm.nih.gov/projects/SNP/snp_ref.cgi?rs=258750) variant. This substitution of a single nucleotide is known as a missense mutation.</v>
      </c>
    </row>
    <row r="170" spans="1:3" x14ac:dyDescent="0.25">
      <c r="A170" s="8"/>
    </row>
    <row r="171" spans="1:3" x14ac:dyDescent="0.25">
      <c r="A171" s="8"/>
      <c r="C171" s="3" t="s">
        <v>42</v>
      </c>
    </row>
    <row r="172" spans="1:3" x14ac:dyDescent="0.25">
      <c r="A172" s="8"/>
    </row>
    <row r="173" spans="1:3" x14ac:dyDescent="0.25">
      <c r="A173" s="8"/>
      <c r="C173" s="3" t="str">
        <f>CONCATENATE("    ",B166)</f>
        <v xml:space="preserve">    You are in the Moderate Loss of Function category. See below for more information.</v>
      </c>
    </row>
    <row r="174" spans="1:3" x14ac:dyDescent="0.25">
      <c r="A174" s="8"/>
    </row>
    <row r="175" spans="1:3" x14ac:dyDescent="0.25">
      <c r="A175" s="15"/>
      <c r="C175" s="3" t="s">
        <v>43</v>
      </c>
    </row>
    <row r="176" spans="1:3" x14ac:dyDescent="0.25">
      <c r="A176" s="15"/>
    </row>
    <row r="177" spans="1:3" x14ac:dyDescent="0.25">
      <c r="A177" s="15"/>
      <c r="C177" s="3" t="str">
        <f>CONCATENATE( "    &lt;piechart percentage=",B167," /&gt;")</f>
        <v xml:space="preserve">    &lt;piechart percentage=16.1 /&gt;</v>
      </c>
    </row>
    <row r="178" spans="1:3" x14ac:dyDescent="0.25">
      <c r="A178" s="15"/>
      <c r="C178" s="3" t="str">
        <f>"  &lt;/Genotype&gt;"</f>
        <v xml:space="preserve">  &lt;/Genotype&gt;</v>
      </c>
    </row>
    <row r="179" spans="1:3" x14ac:dyDescent="0.25">
      <c r="A179" s="15" t="s">
        <v>46</v>
      </c>
      <c r="B179" s="9" t="str">
        <f>I23</f>
        <v>Your NR3C1 gene has no variants. A normal gene is referred to as a "wild-type" gene.</v>
      </c>
      <c r="C179" s="3" t="str">
        <f>CONCATENATE("  &lt;Genotype hgvs=",CHAR(34),B151,B153,";",B153,CHAR(34)," name=",CHAR(34),B28,CHAR(34),"&gt; ")</f>
        <v xml:space="preserve">  &lt;Genotype hgvs="NC_000005.10:g.[143282324=];[143282324=]" name="T158189C"&gt; </v>
      </c>
    </row>
    <row r="180" spans="1:3" x14ac:dyDescent="0.25">
      <c r="A180" s="8" t="s">
        <v>47</v>
      </c>
      <c r="B180" s="9" t="str">
        <f t="shared" ref="B180:B181" si="6">I24</f>
        <v>This variant is not associated with increased risk.</v>
      </c>
      <c r="C180" s="3" t="s">
        <v>26</v>
      </c>
    </row>
    <row r="181" spans="1:3" x14ac:dyDescent="0.25">
      <c r="A181" s="8" t="s">
        <v>41</v>
      </c>
      <c r="B181" s="9">
        <f t="shared" si="6"/>
        <v>48.2</v>
      </c>
      <c r="C181" s="3" t="s">
        <v>38</v>
      </c>
    </row>
    <row r="182" spans="1:3" x14ac:dyDescent="0.25">
      <c r="A182" s="15"/>
    </row>
    <row r="183" spans="1:3" x14ac:dyDescent="0.25">
      <c r="A183" s="8"/>
      <c r="C183" s="3" t="str">
        <f>CONCATENATE("    ",B179)</f>
        <v xml:space="preserve">    Your NR3C1 gene has no variants. A normal gene is referred to as a "wild-type" gene.</v>
      </c>
    </row>
    <row r="184" spans="1:3" x14ac:dyDescent="0.25">
      <c r="A184" s="8"/>
    </row>
    <row r="185" spans="1:3" x14ac:dyDescent="0.25">
      <c r="A185" s="15"/>
      <c r="C185" s="3" t="s">
        <v>43</v>
      </c>
    </row>
    <row r="186" spans="1:3" x14ac:dyDescent="0.25">
      <c r="A186" s="15"/>
    </row>
    <row r="187" spans="1:3" x14ac:dyDescent="0.25">
      <c r="A187" s="15"/>
      <c r="C187" s="3" t="str">
        <f>CONCATENATE( "    &lt;piechart percentage=",B181," /&gt;")</f>
        <v xml:space="preserve">    &lt;piechart percentage=48.2 /&gt;</v>
      </c>
    </row>
    <row r="188" spans="1:3" x14ac:dyDescent="0.25">
      <c r="A188" s="15"/>
      <c r="C188" s="3" t="str">
        <f>"  &lt;/Genotype&gt;"</f>
        <v xml:space="preserve">  &lt;/Genotype&gt;</v>
      </c>
    </row>
    <row r="189" spans="1:3" x14ac:dyDescent="0.25">
      <c r="A189" s="15"/>
      <c r="C189" s="3" t="str">
        <f>C32</f>
        <v>&lt;# T143342788C #&gt;</v>
      </c>
    </row>
    <row r="190" spans="1:3" x14ac:dyDescent="0.25">
      <c r="A190" s="15" t="s">
        <v>37</v>
      </c>
      <c r="B190" s="21" t="str">
        <f>J14</f>
        <v>NC_000005.10:g.</v>
      </c>
      <c r="C190" s="3" t="str">
        <f>CONCATENATE("  &lt;Genotype hgvs=",CHAR(34),B190,B191,";",B192,CHAR(34)," name=",CHAR(34),B34,CHAR(34),"&gt; ")</f>
        <v xml:space="preserve">  &lt;Genotype hgvs="NC_000005.10:g.[143342788T&gt;C];[143342788=]" name="T143342788C"&gt; </v>
      </c>
    </row>
    <row r="191" spans="1:3" x14ac:dyDescent="0.25">
      <c r="A191" s="15" t="s">
        <v>35</v>
      </c>
      <c r="B191" s="21" t="str">
        <f t="shared" ref="B191:B195" si="7">J15</f>
        <v>[143342788T&gt;C]</v>
      </c>
    </row>
    <row r="192" spans="1:3" x14ac:dyDescent="0.25">
      <c r="A192" s="15" t="s">
        <v>31</v>
      </c>
      <c r="B192" s="21" t="str">
        <f t="shared" si="7"/>
        <v>[143342788=]</v>
      </c>
      <c r="C192" s="3" t="s">
        <v>38</v>
      </c>
    </row>
    <row r="193" spans="1:3" x14ac:dyDescent="0.25">
      <c r="A193" s="15" t="s">
        <v>39</v>
      </c>
      <c r="B193" s="21" t="str">
        <f t="shared" si="7"/>
        <v>People with this variant have one copy of the [T143342788C](https://www.ncbi.nlm.nih.gov/projects/SNP/snp_ref.cgi?rs=2918419) variant. This substitution of a single nucleotide is known as a missense mutation.</v>
      </c>
      <c r="C193" s="3" t="s">
        <v>26</v>
      </c>
    </row>
    <row r="194" spans="1:3" x14ac:dyDescent="0.25">
      <c r="A194" s="8" t="s">
        <v>40</v>
      </c>
      <c r="B194" s="21" t="str">
        <f t="shared" si="7"/>
        <v>You are in the Moderate Loss of Function category. See below for more information.</v>
      </c>
      <c r="C194" s="3" t="str">
        <f>CONCATENATE("    ",B193)</f>
        <v xml:space="preserve">    People with this variant have one copy of the [T143342788C](https://www.ncbi.nlm.nih.gov/projects/SNP/snp_ref.cgi?rs=2918419) variant. This substitution of a single nucleotide is known as a missense mutation.</v>
      </c>
    </row>
    <row r="195" spans="1:3" x14ac:dyDescent="0.25">
      <c r="A195" s="8" t="s">
        <v>41</v>
      </c>
      <c r="B195" s="21">
        <f t="shared" si="7"/>
        <v>20.7</v>
      </c>
    </row>
    <row r="196" spans="1:3" x14ac:dyDescent="0.25">
      <c r="A196" s="15"/>
      <c r="C196" s="3" t="s">
        <v>42</v>
      </c>
    </row>
    <row r="197" spans="1:3" x14ac:dyDescent="0.25">
      <c r="A197" s="8"/>
    </row>
    <row r="198" spans="1:3" x14ac:dyDescent="0.25">
      <c r="A198" s="8"/>
      <c r="C198" s="3" t="str">
        <f>CONCATENATE("    ",B194)</f>
        <v xml:space="preserve">    You are in the Moderate Loss of Function category. See below for more information.</v>
      </c>
    </row>
    <row r="199" spans="1:3" x14ac:dyDescent="0.25">
      <c r="A199" s="8"/>
    </row>
    <row r="200" spans="1:3" x14ac:dyDescent="0.25">
      <c r="A200" s="8"/>
      <c r="C200" s="3" t="s">
        <v>43</v>
      </c>
    </row>
    <row r="201" spans="1:3" x14ac:dyDescent="0.25">
      <c r="A201" s="15"/>
    </row>
    <row r="202" spans="1:3" x14ac:dyDescent="0.25">
      <c r="A202" s="15"/>
      <c r="C202" s="3" t="str">
        <f>CONCATENATE( "    &lt;piechart percentage=",B195," /&gt;")</f>
        <v xml:space="preserve">    &lt;piechart percentage=20.7 /&gt;</v>
      </c>
    </row>
    <row r="203" spans="1:3" x14ac:dyDescent="0.25">
      <c r="A203" s="15"/>
      <c r="C203" s="3" t="str">
        <f>"  &lt;/Genotype&gt;"</f>
        <v xml:space="preserve">  &lt;/Genotype&gt;</v>
      </c>
    </row>
    <row r="204" spans="1:3" x14ac:dyDescent="0.25">
      <c r="A204" s="15" t="s">
        <v>44</v>
      </c>
      <c r="B204" s="9" t="str">
        <f>J20</f>
        <v>People with this variant have two copies of the [T143342788C](https://www.ncbi.nlm.nih.gov/projects/SNP/snp_ref.cgi?rs=2918419) variant. This substitution of a single nucleotide is known as a missense mutation.</v>
      </c>
      <c r="C204" s="3" t="str">
        <f>CONCATENATE("  &lt;Genotype hgvs=",CHAR(34),B190,B191,";",B191,CHAR(34)," name=",CHAR(34),B34,CHAR(34),"&gt; ")</f>
        <v xml:space="preserve">  &lt;Genotype hgvs="NC_000005.10:g.[143342788T&gt;C];[143342788T&gt;C]" name="T143342788C"&gt; </v>
      </c>
    </row>
    <row r="205" spans="1:3" x14ac:dyDescent="0.25">
      <c r="A205" s="8" t="s">
        <v>45</v>
      </c>
      <c r="B205" s="9" t="str">
        <f t="shared" ref="B205:B206" si="8">J21</f>
        <v>You are in the Moderate Loss of Function category. See below for more information.</v>
      </c>
      <c r="C205" s="3" t="s">
        <v>26</v>
      </c>
    </row>
    <row r="206" spans="1:3" x14ac:dyDescent="0.25">
      <c r="A206" s="8" t="s">
        <v>41</v>
      </c>
      <c r="B206" s="9">
        <f t="shared" si="8"/>
        <v>6.5</v>
      </c>
      <c r="C206" s="3" t="s">
        <v>38</v>
      </c>
    </row>
    <row r="207" spans="1:3" x14ac:dyDescent="0.25">
      <c r="A207" s="8"/>
    </row>
    <row r="208" spans="1:3" x14ac:dyDescent="0.25">
      <c r="A208" s="15"/>
      <c r="C208" s="3" t="str">
        <f>CONCATENATE("    ",B204)</f>
        <v xml:space="preserve">    People with this variant have two copies of the [T143342788C](https://www.ncbi.nlm.nih.gov/projects/SNP/snp_ref.cgi?rs=2918419) variant. This substitution of a single nucleotide is known as a missense mutation.</v>
      </c>
    </row>
    <row r="209" spans="1:3" x14ac:dyDescent="0.25">
      <c r="A209" s="8"/>
    </row>
    <row r="210" spans="1:3" x14ac:dyDescent="0.25">
      <c r="A210" s="8"/>
      <c r="C210" s="3" t="s">
        <v>42</v>
      </c>
    </row>
    <row r="211" spans="1:3" x14ac:dyDescent="0.25">
      <c r="A211" s="8"/>
    </row>
    <row r="212" spans="1:3" x14ac:dyDescent="0.25">
      <c r="A212" s="8"/>
      <c r="C212" s="3" t="str">
        <f>CONCATENATE("    ",B205)</f>
        <v xml:space="preserve">    You are in the Moderate Loss of Function category. See below for more information.</v>
      </c>
    </row>
    <row r="213" spans="1:3" x14ac:dyDescent="0.25">
      <c r="A213" s="8"/>
    </row>
    <row r="214" spans="1:3" x14ac:dyDescent="0.25">
      <c r="A214" s="15"/>
      <c r="C214" s="3" t="s">
        <v>43</v>
      </c>
    </row>
    <row r="215" spans="1:3" x14ac:dyDescent="0.25">
      <c r="A215" s="15"/>
    </row>
    <row r="216" spans="1:3" x14ac:dyDescent="0.25">
      <c r="A216" s="15"/>
      <c r="C216" s="3" t="str">
        <f>CONCATENATE( "    &lt;piechart percentage=",B206," /&gt;")</f>
        <v xml:space="preserve">    &lt;piechart percentage=6.5 /&gt;</v>
      </c>
    </row>
    <row r="217" spans="1:3" x14ac:dyDescent="0.25">
      <c r="A217" s="15"/>
      <c r="C217" s="3" t="str">
        <f>"  &lt;/Genotype&gt;"</f>
        <v xml:space="preserve">  &lt;/Genotype&gt;</v>
      </c>
    </row>
    <row r="218" spans="1:3" x14ac:dyDescent="0.25">
      <c r="A218" s="15" t="s">
        <v>46</v>
      </c>
      <c r="B218" s="9" t="str">
        <f>J23</f>
        <v>Your NR3C1 gene has no variants. A normal gene is referred to as a "wild-type" gene.</v>
      </c>
      <c r="C218" s="3" t="str">
        <f>CONCATENATE("  &lt;Genotype hgvs=",CHAR(34),B190,B192,";",B192,CHAR(34)," name=",CHAR(34),B34,CHAR(34),"&gt; ")</f>
        <v xml:space="preserve">  &lt;Genotype hgvs="NC_000005.10:g.[143342788=];[143342788=]" name="T143342788C"&gt; </v>
      </c>
    </row>
    <row r="219" spans="1:3" x14ac:dyDescent="0.25">
      <c r="A219" s="8" t="s">
        <v>47</v>
      </c>
      <c r="B219" s="9" t="str">
        <f t="shared" ref="B219:B220" si="9">J24</f>
        <v>This variant is not associated with increased risk.</v>
      </c>
      <c r="C219" s="3" t="s">
        <v>26</v>
      </c>
    </row>
    <row r="220" spans="1:3" x14ac:dyDescent="0.25">
      <c r="A220" s="8" t="s">
        <v>41</v>
      </c>
      <c r="B220" s="9">
        <f t="shared" si="9"/>
        <v>72.8</v>
      </c>
      <c r="C220" s="3" t="s">
        <v>38</v>
      </c>
    </row>
    <row r="221" spans="1:3" x14ac:dyDescent="0.25">
      <c r="A221" s="15"/>
    </row>
    <row r="222" spans="1:3" x14ac:dyDescent="0.25">
      <c r="A222" s="8"/>
      <c r="C222" s="3" t="str">
        <f>CONCATENATE("    ",B218)</f>
        <v xml:space="preserve">    Your NR3C1 gene has no variants. A normal gene is referred to as a "wild-type" gene.</v>
      </c>
    </row>
    <row r="223" spans="1:3" x14ac:dyDescent="0.25">
      <c r="A223" s="8"/>
    </row>
    <row r="224" spans="1:3" x14ac:dyDescent="0.25">
      <c r="A224" s="15"/>
      <c r="C224" s="3" t="s">
        <v>43</v>
      </c>
    </row>
    <row r="225" spans="1:3" x14ac:dyDescent="0.25">
      <c r="A225" s="15"/>
    </row>
    <row r="226" spans="1:3" x14ac:dyDescent="0.25">
      <c r="A226" s="15"/>
      <c r="C226" s="3" t="str">
        <f>CONCATENATE( "    &lt;piechart percentage=",B220," /&gt;")</f>
        <v xml:space="preserve">    &lt;piechart percentage=72.8 /&gt;</v>
      </c>
    </row>
    <row r="227" spans="1:3" x14ac:dyDescent="0.25">
      <c r="A227" s="15"/>
      <c r="C227" s="3" t="str">
        <f>"  &lt;/Genotype&gt;"</f>
        <v xml:space="preserve">  &lt;/Genotype&gt;</v>
      </c>
    </row>
    <row r="228" spans="1:3" x14ac:dyDescent="0.25">
      <c r="A228" s="15"/>
      <c r="C228" s="3" t="str">
        <f>C38</f>
        <v>&lt;# G1469-16T #&gt;</v>
      </c>
    </row>
    <row r="229" spans="1:3" x14ac:dyDescent="0.25">
      <c r="A229" s="15" t="s">
        <v>37</v>
      </c>
      <c r="B229" s="21" t="str">
        <f>K14</f>
        <v>NC_000005.10:g.</v>
      </c>
      <c r="C229" s="3" t="str">
        <f>CONCATENATE("  &lt;Genotype hgvs=",CHAR(34),B229,B230,";",B231,CHAR(34)," name=",CHAR(34),B40,CHAR(34),"&gt; ")</f>
        <v xml:space="preserve">  &lt;Genotype hgvs="NC_000005.10:g.[143300779C&gt;A];[143300779=]" name="G1469-16T"&gt; </v>
      </c>
    </row>
    <row r="230" spans="1:3" x14ac:dyDescent="0.25">
      <c r="A230" s="15" t="s">
        <v>35</v>
      </c>
      <c r="B230" s="21" t="str">
        <f t="shared" ref="B230:B234" si="10">K15</f>
        <v>[143300779C&gt;A]</v>
      </c>
    </row>
    <row r="231" spans="1:3" x14ac:dyDescent="0.25">
      <c r="A231" s="15" t="s">
        <v>31</v>
      </c>
      <c r="B231" s="21" t="str">
        <f t="shared" si="10"/>
        <v>[143300779=]</v>
      </c>
      <c r="C231" s="3" t="s">
        <v>38</v>
      </c>
    </row>
    <row r="232" spans="1:3" x14ac:dyDescent="0.25">
      <c r="A232" s="15" t="s">
        <v>39</v>
      </c>
      <c r="B232" s="21" t="str">
        <f t="shared" si="10"/>
        <v>People with this variant have one copy of the [G1469-16T](https://www.ncbi.nlm.nih.gov/projects/SNP/snp_ref.cgi?rs=6188) variant. This substitution of a single nucleotide is known as a missense mutation.</v>
      </c>
      <c r="C232" s="3" t="s">
        <v>26</v>
      </c>
    </row>
    <row r="233" spans="1:3" x14ac:dyDescent="0.25">
      <c r="A233" s="8" t="s">
        <v>40</v>
      </c>
      <c r="B233" s="21" t="str">
        <f t="shared" si="10"/>
        <v>This variant is not associated with increased risk.</v>
      </c>
      <c r="C233" s="3" t="str">
        <f>CONCATENATE("    ",B232)</f>
        <v xml:space="preserve">    People with this variant have one copy of the [G1469-16T](https://www.ncbi.nlm.nih.gov/projects/SNP/snp_ref.cgi?rs=6188) variant. This substitution of a single nucleotide is known as a missense mutation.</v>
      </c>
    </row>
    <row r="234" spans="1:3" x14ac:dyDescent="0.25">
      <c r="A234" s="8" t="s">
        <v>41</v>
      </c>
      <c r="B234" s="21">
        <f t="shared" si="10"/>
        <v>38.799999999999997</v>
      </c>
    </row>
    <row r="235" spans="1:3" x14ac:dyDescent="0.25">
      <c r="A235" s="15"/>
      <c r="C235" s="3" t="s">
        <v>42</v>
      </c>
    </row>
    <row r="236" spans="1:3" x14ac:dyDescent="0.25">
      <c r="A236" s="8"/>
    </row>
    <row r="237" spans="1:3" x14ac:dyDescent="0.25">
      <c r="A237" s="8"/>
      <c r="C237" s="3" t="str">
        <f>CONCATENATE("    ",B233)</f>
        <v xml:space="preserve">    This variant is not associated with increased risk.</v>
      </c>
    </row>
    <row r="238" spans="1:3" x14ac:dyDescent="0.25">
      <c r="A238" s="8"/>
    </row>
    <row r="239" spans="1:3" x14ac:dyDescent="0.25">
      <c r="A239" s="8"/>
      <c r="C239" s="3" t="s">
        <v>43</v>
      </c>
    </row>
    <row r="240" spans="1:3" x14ac:dyDescent="0.25">
      <c r="A240" s="15"/>
    </row>
    <row r="241" spans="1:3" x14ac:dyDescent="0.25">
      <c r="A241" s="15"/>
      <c r="C241" s="3" t="str">
        <f>CONCATENATE( "    &lt;piechart percentage=",B234," /&gt;")</f>
        <v xml:space="preserve">    &lt;piechart percentage=38.8 /&gt;</v>
      </c>
    </row>
    <row r="242" spans="1:3" x14ac:dyDescent="0.25">
      <c r="A242" s="15"/>
      <c r="C242" s="3" t="str">
        <f>"  &lt;/Genotype&gt;"</f>
        <v xml:space="preserve">  &lt;/Genotype&gt;</v>
      </c>
    </row>
    <row r="243" spans="1:3" x14ac:dyDescent="0.25">
      <c r="A243" s="15" t="s">
        <v>44</v>
      </c>
      <c r="B243" s="9" t="str">
        <f>K20</f>
        <v>People with this variant have two copies of the [G1469-16T](https://www.ncbi.nlm.nih.gov/projects/SNP/snp_ref.cgi?rs=6188) variant. This substitution of a single nucleotide is known as a missense mutation.</v>
      </c>
      <c r="C243" s="3" t="str">
        <f>CONCATENATE("  &lt;Genotype hgvs=",CHAR(34),B229,B230,";",B230,CHAR(34)," name=",CHAR(34),B40,CHAR(34),"&gt; ")</f>
        <v xml:space="preserve">  &lt;Genotype hgvs="NC_000005.10:g.[143300779C&gt;A];[143300779C&gt;A]" name="G1469-16T"&gt; </v>
      </c>
    </row>
    <row r="244" spans="1:3" x14ac:dyDescent="0.25">
      <c r="A244" s="8" t="s">
        <v>45</v>
      </c>
      <c r="B244" s="9" t="str">
        <f t="shared" ref="B244:B245" si="11">K21</f>
        <v>This variant is not associated with increased risk.</v>
      </c>
      <c r="C244" s="3" t="s">
        <v>26</v>
      </c>
    </row>
    <row r="245" spans="1:3" x14ac:dyDescent="0.25">
      <c r="A245" s="8" t="s">
        <v>41</v>
      </c>
      <c r="B245" s="9">
        <f t="shared" si="11"/>
        <v>16.5</v>
      </c>
      <c r="C245" s="3" t="s">
        <v>38</v>
      </c>
    </row>
    <row r="246" spans="1:3" x14ac:dyDescent="0.25">
      <c r="A246" s="8"/>
    </row>
    <row r="247" spans="1:3" x14ac:dyDescent="0.25">
      <c r="A247" s="15"/>
      <c r="C247" s="3" t="str">
        <f>CONCATENATE("    ",B243)</f>
        <v xml:space="preserve">    People with this variant have two copies of the [G1469-16T](https://www.ncbi.nlm.nih.gov/projects/SNP/snp_ref.cgi?rs=6188) variant. This substitution of a single nucleotide is known as a missense mutation.</v>
      </c>
    </row>
    <row r="248" spans="1:3" x14ac:dyDescent="0.25">
      <c r="A248" s="8"/>
    </row>
    <row r="249" spans="1:3" x14ac:dyDescent="0.25">
      <c r="A249" s="8"/>
      <c r="C249" s="3" t="s">
        <v>42</v>
      </c>
    </row>
    <row r="250" spans="1:3" x14ac:dyDescent="0.25">
      <c r="A250" s="8"/>
    </row>
    <row r="251" spans="1:3" x14ac:dyDescent="0.25">
      <c r="A251" s="8"/>
      <c r="C251" s="3" t="str">
        <f>CONCATENATE("    ",B244)</f>
        <v xml:space="preserve">    This variant is not associated with increased risk.</v>
      </c>
    </row>
    <row r="252" spans="1:3" x14ac:dyDescent="0.25">
      <c r="A252" s="8"/>
    </row>
    <row r="253" spans="1:3" x14ac:dyDescent="0.25">
      <c r="A253" s="15"/>
      <c r="C253" s="3" t="s">
        <v>43</v>
      </c>
    </row>
    <row r="254" spans="1:3" x14ac:dyDescent="0.25">
      <c r="A254" s="15"/>
    </row>
    <row r="255" spans="1:3" x14ac:dyDescent="0.25">
      <c r="A255" s="15"/>
      <c r="C255" s="3" t="str">
        <f>CONCATENATE( "    &lt;piechart percentage=",B245," /&gt;")</f>
        <v xml:space="preserve">    &lt;piechart percentage=16.5 /&gt;</v>
      </c>
    </row>
    <row r="256" spans="1:3" x14ac:dyDescent="0.25">
      <c r="A256" s="15"/>
      <c r="C256" s="3" t="str">
        <f>"  &lt;/Genotype&gt;"</f>
        <v xml:space="preserve">  &lt;/Genotype&gt;</v>
      </c>
    </row>
    <row r="257" spans="1:3" x14ac:dyDescent="0.25">
      <c r="A257" s="15" t="s">
        <v>46</v>
      </c>
      <c r="B257" s="9" t="str">
        <f>K23</f>
        <v>Your NR3C1 gene has no variants. A normal gene is referred to as a "wild-type" gene.</v>
      </c>
      <c r="C257" s="3" t="str">
        <f>CONCATENATE("  &lt;Genotype hgvs=",CHAR(34),B229,B231,";",B231,CHAR(34)," name=",CHAR(34),B40,CHAR(34),"&gt; ")</f>
        <v xml:space="preserve">  &lt;Genotype hgvs="NC_000005.10:g.[143300779=];[143300779=]" name="G1469-16T"&gt; </v>
      </c>
    </row>
    <row r="258" spans="1:3" x14ac:dyDescent="0.25">
      <c r="A258" s="8" t="s">
        <v>47</v>
      </c>
      <c r="B258" s="9" t="str">
        <f t="shared" ref="B258:B259" si="12">K24</f>
        <v>You are in the Moderate Loss of Function category. See below for more information.</v>
      </c>
      <c r="C258" s="3" t="s">
        <v>26</v>
      </c>
    </row>
    <row r="259" spans="1:3" x14ac:dyDescent="0.25">
      <c r="A259" s="8" t="s">
        <v>41</v>
      </c>
      <c r="B259" s="9">
        <f t="shared" si="12"/>
        <v>44.7</v>
      </c>
      <c r="C259" s="3" t="s">
        <v>38</v>
      </c>
    </row>
    <row r="260" spans="1:3" x14ac:dyDescent="0.25">
      <c r="A260" s="15"/>
    </row>
    <row r="261" spans="1:3" x14ac:dyDescent="0.25">
      <c r="A261" s="8"/>
      <c r="C261" s="3" t="str">
        <f>CONCATENATE("    ",B257)</f>
        <v xml:space="preserve">    Your NR3C1 gene has no variants. A normal gene is referred to as a "wild-type" gene.</v>
      </c>
    </row>
    <row r="262" spans="1:3" x14ac:dyDescent="0.25">
      <c r="A262" s="8"/>
    </row>
    <row r="263" spans="1:3" x14ac:dyDescent="0.25">
      <c r="A263" s="8"/>
      <c r="C263" s="3" t="s">
        <v>42</v>
      </c>
    </row>
    <row r="264" spans="1:3" x14ac:dyDescent="0.25">
      <c r="A264" s="8"/>
    </row>
    <row r="265" spans="1:3" x14ac:dyDescent="0.25">
      <c r="A265" s="8"/>
      <c r="C265" s="3" t="str">
        <f>CONCATENATE("    ",B258)</f>
        <v xml:space="preserve">    You are in the Moderate Loss of Function category. See below for more information.</v>
      </c>
    </row>
    <row r="266" spans="1:3" x14ac:dyDescent="0.25">
      <c r="A266" s="15"/>
    </row>
    <row r="267" spans="1:3" x14ac:dyDescent="0.25">
      <c r="A267" s="15"/>
      <c r="C267" s="3" t="s">
        <v>43</v>
      </c>
    </row>
    <row r="268" spans="1:3" x14ac:dyDescent="0.25">
      <c r="A268" s="15"/>
    </row>
    <row r="269" spans="1:3" x14ac:dyDescent="0.25">
      <c r="A269" s="15"/>
      <c r="C269" s="3" t="str">
        <f>CONCATENATE( "    &lt;piechart percentage=",B259," /&gt;")</f>
        <v xml:space="preserve">    &lt;piechart percentage=44.7 /&gt;</v>
      </c>
    </row>
    <row r="270" spans="1:3" x14ac:dyDescent="0.25">
      <c r="A270" s="15"/>
      <c r="C270" s="3" t="str">
        <f>"  &lt;/Genotype&gt;"</f>
        <v xml:space="preserve">  &lt;/Genotype&gt;</v>
      </c>
    </row>
    <row r="271" spans="1:3" x14ac:dyDescent="0.25">
      <c r="A271" s="15"/>
      <c r="C271" s="3" t="str">
        <f>C44</f>
        <v>&lt;# A143281925G #&gt;</v>
      </c>
    </row>
    <row r="272" spans="1:3" x14ac:dyDescent="0.25">
      <c r="A272" s="15" t="s">
        <v>37</v>
      </c>
      <c r="B272" s="21" t="str">
        <f>L14</f>
        <v>NC_000005.10:g.</v>
      </c>
      <c r="C272" s="3" t="str">
        <f>CONCATENATE("  &lt;Genotype hgvs=",CHAR(34),B272,B273,";",B274,CHAR(34)," name=",CHAR(34),B46,CHAR(34),"&gt; ")</f>
        <v xml:space="preserve">  &lt;Genotype hgvs="NC_000005.10:g.[143281925A&gt;G];[143281925=]" name="A143281925G"&gt; </v>
      </c>
    </row>
    <row r="273" spans="1:3" x14ac:dyDescent="0.25">
      <c r="A273" s="15" t="s">
        <v>35</v>
      </c>
      <c r="B273" s="21" t="str">
        <f t="shared" ref="B273:B277" si="13">L15</f>
        <v>[143281925A&gt;G]</v>
      </c>
    </row>
    <row r="274" spans="1:3" x14ac:dyDescent="0.25">
      <c r="A274" s="15" t="s">
        <v>31</v>
      </c>
      <c r="B274" s="21" t="str">
        <f t="shared" si="13"/>
        <v>[143281925=]</v>
      </c>
      <c r="C274" s="3" t="s">
        <v>38</v>
      </c>
    </row>
    <row r="275" spans="1:3" x14ac:dyDescent="0.25">
      <c r="A275" s="15" t="s">
        <v>39</v>
      </c>
      <c r="B275" s="21" t="str">
        <f t="shared" si="13"/>
        <v>People with this variant have one copy of the [A143281925G](https://www.ncbi.nlm.nih.gov/clinvar/variation/351364/) variant. This substitution of a single nucleotide is known as a missense mutation.</v>
      </c>
      <c r="C275" s="3" t="s">
        <v>26</v>
      </c>
    </row>
    <row r="276" spans="1:3" x14ac:dyDescent="0.25">
      <c r="A276" s="8" t="s">
        <v>40</v>
      </c>
      <c r="B276" s="21" t="str">
        <f t="shared" si="13"/>
        <v>You are in the Moderate Loss of Function category. See below for more information.</v>
      </c>
      <c r="C276" s="3" t="str">
        <f>CONCATENATE("    ",B275)</f>
        <v xml:space="preserve">    People with this variant have one copy of the [A143281925G](https://www.ncbi.nlm.nih.gov/clinvar/variation/351364/) variant. This substitution of a single nucleotide is known as a missense mutation.</v>
      </c>
    </row>
    <row r="277" spans="1:3" x14ac:dyDescent="0.25">
      <c r="A277" s="8" t="s">
        <v>41</v>
      </c>
      <c r="B277" s="21">
        <f t="shared" si="13"/>
        <v>22.6</v>
      </c>
    </row>
    <row r="278" spans="1:3" x14ac:dyDescent="0.25">
      <c r="A278" s="15"/>
      <c r="C278" s="3" t="s">
        <v>42</v>
      </c>
    </row>
    <row r="279" spans="1:3" x14ac:dyDescent="0.25">
      <c r="A279" s="8"/>
    </row>
    <row r="280" spans="1:3" x14ac:dyDescent="0.25">
      <c r="A280" s="8"/>
      <c r="C280" s="3" t="str">
        <f>CONCATENATE("    ",B276)</f>
        <v xml:space="preserve">    You are in the Moderate Loss of Function category. See below for more information.</v>
      </c>
    </row>
    <row r="281" spans="1:3" x14ac:dyDescent="0.25">
      <c r="A281" s="8"/>
    </row>
    <row r="282" spans="1:3" x14ac:dyDescent="0.25">
      <c r="A282" s="8"/>
      <c r="C282" s="3" t="s">
        <v>43</v>
      </c>
    </row>
    <row r="283" spans="1:3" x14ac:dyDescent="0.25">
      <c r="A283" s="15"/>
    </row>
    <row r="284" spans="1:3" x14ac:dyDescent="0.25">
      <c r="A284" s="15"/>
      <c r="C284" s="3" t="str">
        <f>CONCATENATE( "    &lt;piechart percentage=",B277," /&gt;")</f>
        <v xml:space="preserve">    &lt;piechart percentage=22.6 /&gt;</v>
      </c>
    </row>
    <row r="285" spans="1:3" x14ac:dyDescent="0.25">
      <c r="A285" s="15"/>
      <c r="C285" s="3" t="str">
        <f>"  &lt;/Genotype&gt;"</f>
        <v xml:space="preserve">  &lt;/Genotype&gt;</v>
      </c>
    </row>
    <row r="286" spans="1:3" x14ac:dyDescent="0.25">
      <c r="A286" s="15" t="s">
        <v>44</v>
      </c>
      <c r="B286" s="9" t="str">
        <f>L20</f>
        <v>People with this variant have two copies of the [A143281925G](https://www.ncbi.nlm.nih.gov/clinvar/variation/351364/) variant. This substitution of a single nucleotide is known as a missense mutation.</v>
      </c>
      <c r="C286" s="3" t="str">
        <f>CONCATENATE("  &lt;Genotype hgvs=",CHAR(34),B272,B273,";",B273,CHAR(34)," name=",CHAR(34),B46,CHAR(34),"&gt; ")</f>
        <v xml:space="preserve">  &lt;Genotype hgvs="NC_000005.10:g.[143281925A&gt;G];[143281925A&gt;G]" name="A143281925G"&gt; </v>
      </c>
    </row>
    <row r="287" spans="1:3" x14ac:dyDescent="0.25">
      <c r="A287" s="8" t="s">
        <v>45</v>
      </c>
      <c r="B287" s="9" t="str">
        <f t="shared" ref="B287:B288" si="14">L21</f>
        <v>You are in the Moderate Loss of Function category. See below for more information.</v>
      </c>
      <c r="C287" s="3" t="s">
        <v>26</v>
      </c>
    </row>
    <row r="288" spans="1:3" x14ac:dyDescent="0.25">
      <c r="A288" s="8" t="s">
        <v>41</v>
      </c>
      <c r="B288" s="9">
        <f t="shared" si="14"/>
        <v>6.2</v>
      </c>
      <c r="C288" s="3" t="s">
        <v>38</v>
      </c>
    </row>
    <row r="289" spans="1:3" x14ac:dyDescent="0.25">
      <c r="A289" s="8"/>
    </row>
    <row r="290" spans="1:3" x14ac:dyDescent="0.25">
      <c r="A290" s="15"/>
      <c r="C290" s="3" t="str">
        <f>CONCATENATE("    ",B286)</f>
        <v xml:space="preserve">    People with this variant have two copies of the [A143281925G](https://www.ncbi.nlm.nih.gov/clinvar/variation/351364/) variant. This substitution of a single nucleotide is known as a missense mutation.</v>
      </c>
    </row>
    <row r="291" spans="1:3" x14ac:dyDescent="0.25">
      <c r="A291" s="8"/>
    </row>
    <row r="292" spans="1:3" x14ac:dyDescent="0.25">
      <c r="A292" s="8"/>
      <c r="C292" s="3" t="s">
        <v>42</v>
      </c>
    </row>
    <row r="293" spans="1:3" x14ac:dyDescent="0.25">
      <c r="A293" s="8"/>
    </row>
    <row r="294" spans="1:3" x14ac:dyDescent="0.25">
      <c r="A294" s="8"/>
      <c r="C294" s="3" t="str">
        <f>CONCATENATE("    ",B287)</f>
        <v xml:space="preserve">    You are in the Moderate Loss of Function category. See below for more information.</v>
      </c>
    </row>
    <row r="295" spans="1:3" x14ac:dyDescent="0.25">
      <c r="A295" s="8"/>
    </row>
    <row r="296" spans="1:3" x14ac:dyDescent="0.25">
      <c r="A296" s="15"/>
      <c r="C296" s="3" t="s">
        <v>43</v>
      </c>
    </row>
    <row r="297" spans="1:3" x14ac:dyDescent="0.25">
      <c r="A297" s="15"/>
    </row>
    <row r="298" spans="1:3" x14ac:dyDescent="0.25">
      <c r="A298" s="15"/>
      <c r="C298" s="3" t="str">
        <f>CONCATENATE( "    &lt;piechart percentage=",B288," /&gt;")</f>
        <v xml:space="preserve">    &lt;piechart percentage=6.2 /&gt;</v>
      </c>
    </row>
    <row r="299" spans="1:3" x14ac:dyDescent="0.25">
      <c r="A299" s="15"/>
      <c r="C299" s="3" t="str">
        <f>"  &lt;/Genotype&gt;"</f>
        <v xml:space="preserve">  &lt;/Genotype&gt;</v>
      </c>
    </row>
    <row r="300" spans="1:3" x14ac:dyDescent="0.25">
      <c r="A300" s="15" t="s">
        <v>46</v>
      </c>
      <c r="B300" s="9" t="str">
        <f>L23</f>
        <v>Your NR3C1 gene has no variants. A normal gene is referred to as a "wild-type" gene.</v>
      </c>
      <c r="C300" s="3" t="str">
        <f>CONCATENATE("  &lt;Genotype hgvs=",CHAR(34),B272,B274,";",B274,CHAR(34)," name=",CHAR(34),B46,CHAR(34),"&gt; ")</f>
        <v xml:space="preserve">  &lt;Genotype hgvs="NC_000005.10:g.[143281925=];[143281925=]" name="A143281925G"&gt; </v>
      </c>
    </row>
    <row r="301" spans="1:3" x14ac:dyDescent="0.25">
      <c r="A301" s="8" t="s">
        <v>47</v>
      </c>
      <c r="B301" s="9" t="str">
        <f t="shared" ref="B301:B302" si="15">L24</f>
        <v>This variant is not associated with increased risk.</v>
      </c>
      <c r="C301" s="3" t="s">
        <v>26</v>
      </c>
    </row>
    <row r="302" spans="1:3" x14ac:dyDescent="0.25">
      <c r="A302" s="8" t="s">
        <v>41</v>
      </c>
      <c r="B302" s="9">
        <f t="shared" si="15"/>
        <v>71.2</v>
      </c>
      <c r="C302" s="3" t="s">
        <v>38</v>
      </c>
    </row>
    <row r="303" spans="1:3" x14ac:dyDescent="0.25">
      <c r="A303" s="15"/>
    </row>
    <row r="304" spans="1:3" x14ac:dyDescent="0.25">
      <c r="A304" s="8"/>
      <c r="C304" s="3" t="str">
        <f>CONCATENATE("    ",B300)</f>
        <v xml:space="preserve">    Your NR3C1 gene has no variants. A normal gene is referred to as a "wild-type" gene.</v>
      </c>
    </row>
    <row r="305" spans="1:3" x14ac:dyDescent="0.25">
      <c r="A305" s="8"/>
    </row>
    <row r="306" spans="1:3" x14ac:dyDescent="0.25">
      <c r="A306" s="15"/>
      <c r="C306" s="3" t="s">
        <v>43</v>
      </c>
    </row>
    <row r="307" spans="1:3" x14ac:dyDescent="0.25">
      <c r="A307" s="15"/>
    </row>
    <row r="308" spans="1:3" x14ac:dyDescent="0.25">
      <c r="A308" s="15"/>
      <c r="C308" s="3" t="str">
        <f>CONCATENATE( "    &lt;piechart percentage=",B302," /&gt;")</f>
        <v xml:space="preserve">    &lt;piechart percentage=71.2 /&gt;</v>
      </c>
    </row>
    <row r="309" spans="1:3" x14ac:dyDescent="0.25">
      <c r="A309" s="15"/>
      <c r="C309" s="3" t="str">
        <f>"  &lt;/Genotype&gt;"</f>
        <v xml:space="preserve">  &lt;/Genotype&gt;</v>
      </c>
    </row>
    <row r="310" spans="1:3" x14ac:dyDescent="0.25">
      <c r="A310" s="15"/>
      <c r="C310" s="3" t="str">
        <f>C50</f>
        <v>&lt;# A143307929G #&gt;</v>
      </c>
    </row>
    <row r="311" spans="1:3" x14ac:dyDescent="0.25">
      <c r="A311" s="15" t="s">
        <v>37</v>
      </c>
      <c r="B311" s="21" t="str">
        <f>M14</f>
        <v>NC_000005.10:g.</v>
      </c>
      <c r="C311" s="3" t="str">
        <f>CONCATENATE("  &lt;Genotype hgvs=",CHAR(34),B311,B312,";",B313,CHAR(34)," name=",CHAR(34),B52,CHAR(34),"&gt; ")</f>
        <v xml:space="preserve">  &lt;Genotype hgvs="NC_000005.10:g.[143307929A&gt;G];[143307929=]" name="A143307929G"&gt; </v>
      </c>
    </row>
    <row r="312" spans="1:3" x14ac:dyDescent="0.25">
      <c r="A312" s="15" t="s">
        <v>35</v>
      </c>
      <c r="B312" s="21" t="str">
        <f t="shared" ref="B312:B316" si="16">M15</f>
        <v>[143307929A&gt;G]</v>
      </c>
    </row>
    <row r="313" spans="1:3" x14ac:dyDescent="0.25">
      <c r="A313" s="15" t="s">
        <v>31</v>
      </c>
      <c r="B313" s="21" t="str">
        <f t="shared" si="16"/>
        <v>[143307929=]</v>
      </c>
      <c r="C313" s="3" t="s">
        <v>38</v>
      </c>
    </row>
    <row r="314" spans="1:3" x14ac:dyDescent="0.25">
      <c r="A314" s="15" t="s">
        <v>39</v>
      </c>
      <c r="B314" s="21" t="str">
        <f t="shared" si="16"/>
        <v>People with this variant have one copy of the [T2298C (p.Asn766=)](https://www.ncbi.nlm.nih.gov/projects/SNP/snp_ref.cgi?rs=852977) variant. This substitution of a single nucleotide is known as a missense mutation.</v>
      </c>
      <c r="C314" s="3" t="s">
        <v>26</v>
      </c>
    </row>
    <row r="315" spans="1:3" x14ac:dyDescent="0.25">
      <c r="A315" s="8" t="s">
        <v>40</v>
      </c>
      <c r="B315" s="21" t="str">
        <f t="shared" si="16"/>
        <v>You are in the Moderate Loss of Function category. See below for more information.</v>
      </c>
      <c r="C315" s="3" t="str">
        <f>CONCATENATE("    ",B314)</f>
        <v xml:space="preserve">    People with this variant have one copy of the [T2298C (p.Asn766=)](https://www.ncbi.nlm.nih.gov/projects/SNP/snp_ref.cgi?rs=852977) variant. This substitution of a single nucleotide is known as a missense mutation.</v>
      </c>
    </row>
    <row r="316" spans="1:3" x14ac:dyDescent="0.25">
      <c r="A316" s="8" t="s">
        <v>41</v>
      </c>
      <c r="B316" s="21">
        <f t="shared" si="16"/>
        <v>35.6</v>
      </c>
    </row>
    <row r="317" spans="1:3" x14ac:dyDescent="0.25">
      <c r="A317" s="15"/>
      <c r="C317" s="3" t="s">
        <v>42</v>
      </c>
    </row>
    <row r="318" spans="1:3" x14ac:dyDescent="0.25">
      <c r="A318" s="8"/>
    </row>
    <row r="319" spans="1:3" x14ac:dyDescent="0.25">
      <c r="A319" s="8"/>
      <c r="C319" s="3" t="str">
        <f>CONCATENATE("    ",B315)</f>
        <v xml:space="preserve">    You are in the Moderate Loss of Function category. See below for more information.</v>
      </c>
    </row>
    <row r="320" spans="1:3" x14ac:dyDescent="0.25">
      <c r="A320" s="8"/>
    </row>
    <row r="321" spans="1:3" x14ac:dyDescent="0.25">
      <c r="A321" s="8"/>
      <c r="C321" s="3" t="s">
        <v>43</v>
      </c>
    </row>
    <row r="322" spans="1:3" x14ac:dyDescent="0.25">
      <c r="A322" s="15"/>
    </row>
    <row r="323" spans="1:3" x14ac:dyDescent="0.25">
      <c r="A323" s="15"/>
      <c r="C323" s="3" t="str">
        <f>CONCATENATE( "    &lt;piechart percentage=",B316," /&gt;")</f>
        <v xml:space="preserve">    &lt;piechart percentage=35.6 /&gt;</v>
      </c>
    </row>
    <row r="324" spans="1:3" x14ac:dyDescent="0.25">
      <c r="A324" s="15"/>
      <c r="C324" s="3" t="str">
        <f>"  &lt;/Genotype&gt;"</f>
        <v xml:space="preserve">  &lt;/Genotype&gt;</v>
      </c>
    </row>
    <row r="325" spans="1:3" x14ac:dyDescent="0.25">
      <c r="A325" s="15" t="s">
        <v>44</v>
      </c>
      <c r="B325" s="9" t="str">
        <f>M20</f>
        <v>People with this variant have two copies of the [T2298C (p.Asn766=)](https://www.ncbi.nlm.nih.gov/projects/SNP/snp_ref.cgi?rs=852977) variant. This substitution of a single nucleotide is known as a missense mutation.</v>
      </c>
      <c r="C325" s="3" t="str">
        <f>CONCATENATE("  &lt;Genotype hgvs=",CHAR(34),B311,B312,";",B312,CHAR(34)," name=",CHAR(34),B52,CHAR(34),"&gt; ")</f>
        <v xml:space="preserve">  &lt;Genotype hgvs="NC_000005.10:g.[143307929A&gt;G];[143307929A&gt;G]" name="A143307929G"&gt; </v>
      </c>
    </row>
    <row r="326" spans="1:3" x14ac:dyDescent="0.25">
      <c r="A326" s="8" t="s">
        <v>45</v>
      </c>
      <c r="B326" s="9" t="str">
        <f t="shared" ref="B326:B327" si="17">M21</f>
        <v>You are in the Moderate Loss of Function category. See below for more information.</v>
      </c>
      <c r="C326" s="3" t="s">
        <v>26</v>
      </c>
    </row>
    <row r="327" spans="1:3" x14ac:dyDescent="0.25">
      <c r="A327" s="8" t="s">
        <v>41</v>
      </c>
      <c r="B327" s="9">
        <f t="shared" si="17"/>
        <v>14.3</v>
      </c>
      <c r="C327" s="3" t="s">
        <v>38</v>
      </c>
    </row>
    <row r="328" spans="1:3" x14ac:dyDescent="0.25">
      <c r="A328" s="8"/>
    </row>
    <row r="329" spans="1:3" x14ac:dyDescent="0.25">
      <c r="A329" s="15"/>
      <c r="C329" s="3" t="str">
        <f>CONCATENATE("    ",B325)</f>
        <v xml:space="preserve">    People with this variant have two copies of the [T2298C (p.Asn766=)](https://www.ncbi.nlm.nih.gov/projects/SNP/snp_ref.cgi?rs=852977) variant. This substitution of a single nucleotide is known as a missense mutation.</v>
      </c>
    </row>
    <row r="330" spans="1:3" x14ac:dyDescent="0.25">
      <c r="A330" s="8"/>
    </row>
    <row r="331" spans="1:3" x14ac:dyDescent="0.25">
      <c r="A331" s="8"/>
      <c r="C331" s="3" t="s">
        <v>42</v>
      </c>
    </row>
    <row r="332" spans="1:3" x14ac:dyDescent="0.25">
      <c r="A332" s="8"/>
    </row>
    <row r="333" spans="1:3" x14ac:dyDescent="0.25">
      <c r="A333" s="8"/>
      <c r="C333" s="3" t="str">
        <f>CONCATENATE("    ",B326)</f>
        <v xml:space="preserve">    You are in the Moderate Loss of Function category. See below for more information.</v>
      </c>
    </row>
    <row r="334" spans="1:3" x14ac:dyDescent="0.25">
      <c r="A334" s="8"/>
    </row>
    <row r="335" spans="1:3" x14ac:dyDescent="0.25">
      <c r="A335" s="15"/>
      <c r="C335" s="3" t="s">
        <v>43</v>
      </c>
    </row>
    <row r="336" spans="1:3" x14ac:dyDescent="0.25">
      <c r="A336" s="15"/>
    </row>
    <row r="337" spans="1:3" x14ac:dyDescent="0.25">
      <c r="A337" s="15"/>
      <c r="C337" s="3" t="str">
        <f>CONCATENATE( "    &lt;piechart percentage=",B327," /&gt;")</f>
        <v xml:space="preserve">    &lt;piechart percentage=14.3 /&gt;</v>
      </c>
    </row>
    <row r="338" spans="1:3" x14ac:dyDescent="0.25">
      <c r="A338" s="15"/>
      <c r="C338" s="3" t="str">
        <f>"  &lt;/Genotype&gt;"</f>
        <v xml:space="preserve">  &lt;/Genotype&gt;</v>
      </c>
    </row>
    <row r="339" spans="1:3" x14ac:dyDescent="0.25">
      <c r="A339" s="15" t="s">
        <v>46</v>
      </c>
      <c r="B339" s="9" t="str">
        <f>M23</f>
        <v>Your NR3C1 gene has no variants. A normal gene is referred to as a "wild-type" gene.</v>
      </c>
      <c r="C339" s="3" t="str">
        <f>CONCATENATE("  &lt;Genotype hgvs=",CHAR(34),B311,B313,";",B313,CHAR(34)," name=",CHAR(34),B52,CHAR(34),"&gt; ")</f>
        <v xml:space="preserve">  &lt;Genotype hgvs="NC_000005.10:g.[143307929=];[143307929=]" name="A143307929G"&gt; </v>
      </c>
    </row>
    <row r="340" spans="1:3" x14ac:dyDescent="0.25">
      <c r="A340" s="8" t="s">
        <v>47</v>
      </c>
      <c r="B340" s="9" t="str">
        <f t="shared" ref="B340:B341" si="18">M24</f>
        <v>This variant is not associated with increased risk.</v>
      </c>
      <c r="C340" s="3" t="s">
        <v>26</v>
      </c>
    </row>
    <row r="341" spans="1:3" x14ac:dyDescent="0.25">
      <c r="A341" s="8" t="s">
        <v>41</v>
      </c>
      <c r="B341" s="9">
        <f t="shared" si="18"/>
        <v>50.1</v>
      </c>
      <c r="C341" s="3" t="s">
        <v>38</v>
      </c>
    </row>
    <row r="342" spans="1:3" x14ac:dyDescent="0.25">
      <c r="A342" s="15"/>
    </row>
    <row r="343" spans="1:3" x14ac:dyDescent="0.25">
      <c r="A343" s="8"/>
      <c r="C343" s="3" t="str">
        <f>CONCATENATE("    ",B339)</f>
        <v xml:space="preserve">    Your NR3C1 gene has no variants. A normal gene is referred to as a "wild-type" gene.</v>
      </c>
    </row>
    <row r="344" spans="1:3" x14ac:dyDescent="0.25">
      <c r="A344" s="8"/>
    </row>
    <row r="345" spans="1:3" x14ac:dyDescent="0.25">
      <c r="A345" s="15"/>
      <c r="C345" s="3" t="s">
        <v>43</v>
      </c>
    </row>
    <row r="346" spans="1:3" x14ac:dyDescent="0.25">
      <c r="A346" s="15"/>
    </row>
    <row r="347" spans="1:3" x14ac:dyDescent="0.25">
      <c r="A347" s="15"/>
      <c r="C347" s="3" t="str">
        <f>CONCATENATE( "    &lt;piechart percentage=",B341," /&gt;")</f>
        <v xml:space="preserve">    &lt;piechart percentage=50.1 /&gt;</v>
      </c>
    </row>
    <row r="348" spans="1:3" x14ac:dyDescent="0.25">
      <c r="A348" s="15"/>
      <c r="C348" s="3" t="str">
        <f>"  &lt;/Genotype&gt;"</f>
        <v xml:space="preserve">  &lt;/Genotype&gt;</v>
      </c>
    </row>
    <row r="349" spans="1:3" x14ac:dyDescent="0.25">
      <c r="A349" s="15"/>
      <c r="C349" s="3" t="str">
        <f>C56</f>
        <v>&lt;# A1676G #&gt;</v>
      </c>
    </row>
    <row r="350" spans="1:3" x14ac:dyDescent="0.25">
      <c r="A350" s="15" t="s">
        <v>37</v>
      </c>
      <c r="B350" s="21" t="str">
        <f>N14</f>
        <v>NC_000005.10:g.</v>
      </c>
      <c r="C350" s="3" t="str">
        <f>CONCATENATE("  &lt;Genotype hgvs=",CHAR(34),B350,B351,";",B352,CHAR(34)," name=",CHAR(34),B58,CHAR(34),"&gt; ")</f>
        <v xml:space="preserve">  &lt;Genotype hgvs="NC_000005.10:g.[143316471G&gt;A];[143316471=]" name="A1676G"&gt; </v>
      </c>
    </row>
    <row r="351" spans="1:3" x14ac:dyDescent="0.25">
      <c r="A351" s="15" t="s">
        <v>35</v>
      </c>
      <c r="B351" s="21" t="str">
        <f t="shared" ref="B351:B355" si="19">N15</f>
        <v>[143316471G&gt;A]</v>
      </c>
    </row>
    <row r="352" spans="1:3" x14ac:dyDescent="0.25">
      <c r="A352" s="15" t="s">
        <v>31</v>
      </c>
      <c r="B352" s="21" t="str">
        <f t="shared" si="19"/>
        <v>[143316471=]</v>
      </c>
      <c r="C352" s="3" t="s">
        <v>38</v>
      </c>
    </row>
    <row r="353" spans="1:3" x14ac:dyDescent="0.25">
      <c r="A353" s="15" t="s">
        <v>39</v>
      </c>
      <c r="B353" s="21" t="str">
        <f t="shared" si="19"/>
        <v>People with this variant have one copy of the [A1676G (p.Ile559Asn)](https://www.ncbi.nlm.nih.gov/clinvar/variation/16151/) variant. This substitution of a single nucleotide is known as a missense mutation.</v>
      </c>
      <c r="C353" s="3" t="s">
        <v>26</v>
      </c>
    </row>
    <row r="354" spans="1:3" x14ac:dyDescent="0.25">
      <c r="A354" s="8" t="s">
        <v>40</v>
      </c>
      <c r="B354" s="21" t="str">
        <f t="shared" si="19"/>
        <v>You are in the Moderate Loss of Function category. See below for more information.</v>
      </c>
      <c r="C354" s="3" t="str">
        <f>CONCATENATE("    ",B353)</f>
        <v xml:space="preserve">    People with this variant have one copy of the [A1676G (p.Ile559Asn)](https://www.ncbi.nlm.nih.gov/clinvar/variation/16151/) variant. This substitution of a single nucleotide is known as a missense mutation.</v>
      </c>
    </row>
    <row r="355" spans="1:3" x14ac:dyDescent="0.25">
      <c r="A355" s="8" t="s">
        <v>41</v>
      </c>
      <c r="B355" s="21">
        <f t="shared" si="19"/>
        <v>49.1</v>
      </c>
    </row>
    <row r="356" spans="1:3" x14ac:dyDescent="0.25">
      <c r="A356" s="15"/>
      <c r="C356" s="3" t="s">
        <v>42</v>
      </c>
    </row>
    <row r="357" spans="1:3" x14ac:dyDescent="0.25">
      <c r="A357" s="8"/>
    </row>
    <row r="358" spans="1:3" x14ac:dyDescent="0.25">
      <c r="A358" s="8"/>
      <c r="C358" s="3" t="str">
        <f>CONCATENATE("    ",B354)</f>
        <v xml:space="preserve">    You are in the Moderate Loss of Function category. See below for more information.</v>
      </c>
    </row>
    <row r="359" spans="1:3" x14ac:dyDescent="0.25">
      <c r="A359" s="8"/>
    </row>
    <row r="360" spans="1:3" x14ac:dyDescent="0.25">
      <c r="A360" s="8"/>
      <c r="C360" s="3" t="s">
        <v>43</v>
      </c>
    </row>
    <row r="361" spans="1:3" x14ac:dyDescent="0.25">
      <c r="A361" s="15"/>
    </row>
    <row r="362" spans="1:3" x14ac:dyDescent="0.25">
      <c r="A362" s="15"/>
      <c r="C362" s="3" t="str">
        <f>CONCATENATE( "    &lt;piechart percentage=",B355," /&gt;")</f>
        <v xml:space="preserve">    &lt;piechart percentage=49.1 /&gt;</v>
      </c>
    </row>
    <row r="363" spans="1:3" x14ac:dyDescent="0.25">
      <c r="A363" s="15"/>
      <c r="C363" s="3" t="str">
        <f>"  &lt;/Genotype&gt;"</f>
        <v xml:space="preserve">  &lt;/Genotype&gt;</v>
      </c>
    </row>
    <row r="364" spans="1:3" x14ac:dyDescent="0.25">
      <c r="A364" s="15" t="s">
        <v>44</v>
      </c>
      <c r="B364" s="9" t="str">
        <f>N20</f>
        <v>People with this variant have two copies of the [A1676G (p.Ile559Asn)](https://www.ncbi.nlm.nih.gov/clinvar/variation/16151/) variant. This substitution of a single nucleotide is known as a missense mutation.</v>
      </c>
      <c r="C364" s="3" t="str">
        <f>CONCATENATE("  &lt;Genotype hgvs=",CHAR(34),B350,B351,";",B351,CHAR(34)," name=",CHAR(34),B58,CHAR(34),"&gt; ")</f>
        <v xml:space="preserve">  &lt;Genotype hgvs="NC_000005.10:g.[143316471G&gt;A];[143316471G&gt;A]" name="A1676G"&gt; </v>
      </c>
    </row>
    <row r="365" spans="1:3" x14ac:dyDescent="0.25">
      <c r="A365" s="8" t="s">
        <v>45</v>
      </c>
      <c r="B365" s="9" t="str">
        <f t="shared" ref="B365:B366" si="20">N21</f>
        <v>This variant is not associated with increased risk.</v>
      </c>
      <c r="C365" s="3" t="s">
        <v>26</v>
      </c>
    </row>
    <row r="366" spans="1:3" x14ac:dyDescent="0.25">
      <c r="A366" s="8" t="s">
        <v>41</v>
      </c>
      <c r="B366" s="9">
        <f t="shared" si="20"/>
        <v>31</v>
      </c>
      <c r="C366" s="3" t="s">
        <v>38</v>
      </c>
    </row>
    <row r="367" spans="1:3" x14ac:dyDescent="0.25">
      <c r="A367" s="8"/>
    </row>
    <row r="368" spans="1:3" x14ac:dyDescent="0.25">
      <c r="A368" s="15"/>
      <c r="C368" s="3" t="str">
        <f>CONCATENATE("    ",B364)</f>
        <v xml:space="preserve">    People with this variant have two copies of the [A1676G (p.Ile559Asn)](https://www.ncbi.nlm.nih.gov/clinvar/variation/16151/) variant. This substitution of a single nucleotide is known as a missense mutation.</v>
      </c>
    </row>
    <row r="369" spans="1:3" x14ac:dyDescent="0.25">
      <c r="A369" s="8"/>
    </row>
    <row r="370" spans="1:3" x14ac:dyDescent="0.25">
      <c r="A370" s="8"/>
      <c r="C370" s="3" t="s">
        <v>42</v>
      </c>
    </row>
    <row r="371" spans="1:3" x14ac:dyDescent="0.25">
      <c r="A371" s="8"/>
    </row>
    <row r="372" spans="1:3" x14ac:dyDescent="0.25">
      <c r="A372" s="8"/>
      <c r="C372" s="3" t="str">
        <f>CONCATENATE("    ",B365)</f>
        <v xml:space="preserve">    This variant is not associated with increased risk.</v>
      </c>
    </row>
    <row r="373" spans="1:3" x14ac:dyDescent="0.25">
      <c r="A373" s="8"/>
    </row>
    <row r="374" spans="1:3" x14ac:dyDescent="0.25">
      <c r="A374" s="15"/>
      <c r="C374" s="3" t="s">
        <v>43</v>
      </c>
    </row>
    <row r="375" spans="1:3" x14ac:dyDescent="0.25">
      <c r="A375" s="15"/>
    </row>
    <row r="376" spans="1:3" x14ac:dyDescent="0.25">
      <c r="A376" s="15"/>
      <c r="C376" s="3" t="str">
        <f>CONCATENATE( "    &lt;piechart percentage=",B366," /&gt;")</f>
        <v xml:space="preserve">    &lt;piechart percentage=31 /&gt;</v>
      </c>
    </row>
    <row r="377" spans="1:3" x14ac:dyDescent="0.25">
      <c r="A377" s="15"/>
      <c r="C377" s="3" t="str">
        <f>"  &lt;/Genotype&gt;"</f>
        <v xml:space="preserve">  &lt;/Genotype&gt;</v>
      </c>
    </row>
    <row r="378" spans="1:3" x14ac:dyDescent="0.25">
      <c r="A378" s="15" t="s">
        <v>46</v>
      </c>
      <c r="B378" s="9" t="str">
        <f>N23</f>
        <v>Your NR3C1 gene has no variants. A normal gene is referred to as a "wild-type" gene.</v>
      </c>
      <c r="C378" s="3" t="str">
        <f>CONCATENATE("  &lt;Genotype hgvs=",CHAR(34),B350,B352,";",B352,CHAR(34)," name=",CHAR(34),B58,CHAR(34),"&gt; ")</f>
        <v xml:space="preserve">  &lt;Genotype hgvs="NC_000005.10:g.[143316471=];[143316471=]" name="A1676G"&gt; </v>
      </c>
    </row>
    <row r="379" spans="1:3" x14ac:dyDescent="0.25">
      <c r="A379" s="8" t="s">
        <v>47</v>
      </c>
      <c r="B379" s="9" t="str">
        <f t="shared" ref="B379:B380" si="21">N24</f>
        <v>This variant is not associated with increased risk.</v>
      </c>
      <c r="C379" s="3" t="s">
        <v>26</v>
      </c>
    </row>
    <row r="380" spans="1:3" x14ac:dyDescent="0.25">
      <c r="A380" s="8" t="s">
        <v>41</v>
      </c>
      <c r="B380" s="9">
        <f t="shared" si="21"/>
        <v>19.899999999999999</v>
      </c>
      <c r="C380" s="3" t="s">
        <v>38</v>
      </c>
    </row>
    <row r="381" spans="1:3" x14ac:dyDescent="0.25">
      <c r="A381" s="15"/>
    </row>
    <row r="382" spans="1:3" x14ac:dyDescent="0.25">
      <c r="A382" s="8"/>
      <c r="C382" s="3" t="str">
        <f>CONCATENATE("    ",B378)</f>
        <v xml:space="preserve">    Your NR3C1 gene has no variants. A normal gene is referred to as a "wild-type" gene.</v>
      </c>
    </row>
    <row r="383" spans="1:3" x14ac:dyDescent="0.25">
      <c r="A383" s="8"/>
    </row>
    <row r="384" spans="1:3" x14ac:dyDescent="0.25">
      <c r="A384" s="15"/>
      <c r="C384" s="3" t="s">
        <v>43</v>
      </c>
    </row>
    <row r="385" spans="1:3" x14ac:dyDescent="0.25">
      <c r="A385" s="15"/>
    </row>
    <row r="386" spans="1:3" x14ac:dyDescent="0.25">
      <c r="A386" s="15"/>
      <c r="C386" s="3" t="str">
        <f>CONCATENATE( "    &lt;piechart percentage=",B380," /&gt;")</f>
        <v xml:space="preserve">    &lt;piechart percentage=19.9 /&gt;</v>
      </c>
    </row>
    <row r="387" spans="1:3" x14ac:dyDescent="0.25">
      <c r="A387" s="15"/>
      <c r="C387" s="3" t="str">
        <f>"  &lt;/Genotype&gt;"</f>
        <v xml:space="preserve">  &lt;/Genotype&gt;</v>
      </c>
    </row>
    <row r="388" spans="1:3" x14ac:dyDescent="0.25">
      <c r="A388" s="27"/>
      <c r="B388" s="17"/>
      <c r="C388" s="3" t="str">
        <f>C62</f>
        <v>&lt;# C1712T #&gt;</v>
      </c>
    </row>
    <row r="389" spans="1:3" x14ac:dyDescent="0.25">
      <c r="A389" s="15" t="s">
        <v>37</v>
      </c>
      <c r="B389" s="21" t="str">
        <f t="shared" ref="B389:B394" si="22">O14</f>
        <v>NC_000005.10:g.</v>
      </c>
      <c r="C389" s="3" t="str">
        <f>CONCATENATE("  &lt;Genotype hgvs=",CHAR(34),B389,B390,";",B391,CHAR(34)," name=",CHAR(34),B64,CHAR(34),"&gt; ")</f>
        <v xml:space="preserve">  &lt;Genotype hgvs="NC_000005.10:g.[143300520A&gt;G];[143300520=]" name="C1712T"&gt; </v>
      </c>
    </row>
    <row r="390" spans="1:3" x14ac:dyDescent="0.25">
      <c r="A390" s="15" t="s">
        <v>35</v>
      </c>
      <c r="B390" s="21" t="str">
        <f t="shared" si="22"/>
        <v>[143300520A&gt;G]</v>
      </c>
    </row>
    <row r="391" spans="1:3" x14ac:dyDescent="0.25">
      <c r="A391" s="15" t="s">
        <v>31</v>
      </c>
      <c r="B391" s="21" t="str">
        <f t="shared" si="22"/>
        <v>[143300520=]</v>
      </c>
      <c r="C391" s="3" t="s">
        <v>38</v>
      </c>
    </row>
    <row r="392" spans="1:3" x14ac:dyDescent="0.25">
      <c r="A392" s="15" t="s">
        <v>39</v>
      </c>
      <c r="B392" s="21" t="str">
        <f t="shared" si="22"/>
        <v>People with this variant have one copy of the [C1712T (p.Val571Ala)](https://www.ncbi.nlm.nih.gov/clinvar/variation/16153/) variant. This substitution of a single nucleotide is known as a missense mutation.</v>
      </c>
      <c r="C392" s="3" t="s">
        <v>26</v>
      </c>
    </row>
    <row r="393" spans="1:3" x14ac:dyDescent="0.25">
      <c r="A393" s="8" t="s">
        <v>40</v>
      </c>
      <c r="B393" s="21" t="str">
        <f t="shared" si="22"/>
        <v>This variant is not associated with increased risk.</v>
      </c>
      <c r="C393" s="3" t="str">
        <f>CONCATENATE("    ",B392)</f>
        <v xml:space="preserve">    People with this variant have one copy of the [C1712T (p.Val571Ala)](https://www.ncbi.nlm.nih.gov/clinvar/variation/16153/) variant. This substitution of a single nucleotide is known as a missense mutation.</v>
      </c>
    </row>
    <row r="394" spans="1:3" x14ac:dyDescent="0.25">
      <c r="A394" s="8" t="s">
        <v>41</v>
      </c>
      <c r="B394" s="21">
        <f t="shared" si="22"/>
        <v>49.9</v>
      </c>
    </row>
    <row r="395" spans="1:3" x14ac:dyDescent="0.25">
      <c r="A395" s="15"/>
      <c r="B395" s="21"/>
      <c r="C395" s="3" t="s">
        <v>42</v>
      </c>
    </row>
    <row r="396" spans="1:3" x14ac:dyDescent="0.25">
      <c r="A396" s="8"/>
      <c r="B396" s="21"/>
    </row>
    <row r="397" spans="1:3" x14ac:dyDescent="0.25">
      <c r="A397" s="8"/>
      <c r="B397" s="21"/>
      <c r="C397" s="3" t="str">
        <f>CONCATENATE("    ",B393)</f>
        <v xml:space="preserve">    This variant is not associated with increased risk.</v>
      </c>
    </row>
    <row r="398" spans="1:3" x14ac:dyDescent="0.25">
      <c r="A398" s="8"/>
      <c r="B398" s="21"/>
    </row>
    <row r="399" spans="1:3" x14ac:dyDescent="0.25">
      <c r="A399" s="8"/>
      <c r="B399" s="21"/>
      <c r="C399" s="3" t="s">
        <v>43</v>
      </c>
    </row>
    <row r="400" spans="1:3" x14ac:dyDescent="0.25">
      <c r="A400" s="15"/>
      <c r="B400" s="21"/>
    </row>
    <row r="401" spans="1:3" x14ac:dyDescent="0.25">
      <c r="A401" s="15"/>
      <c r="C401" s="3" t="str">
        <f>CONCATENATE( "    &lt;piechart percentage=",B394," /&gt;")</f>
        <v xml:space="preserve">    &lt;piechart percentage=49.9 /&gt;</v>
      </c>
    </row>
    <row r="402" spans="1:3" x14ac:dyDescent="0.25">
      <c r="A402" s="15"/>
      <c r="C402" s="3" t="str">
        <f>"  &lt;/Genotype&gt;"</f>
        <v xml:space="preserve">  &lt;/Genotype&gt;</v>
      </c>
    </row>
    <row r="403" spans="1:3" x14ac:dyDescent="0.25">
      <c r="A403" s="15" t="s">
        <v>44</v>
      </c>
      <c r="B403" s="9" t="str">
        <f>O20</f>
        <v>People with this variant have two copies of the [C1712T (p.Val571Ala)](https://www.ncbi.nlm.nih.gov/clinvar/variation/16153/) variant. This substitution of a single nucleotide is known as a missense mutation.</v>
      </c>
      <c r="C403" s="3" t="str">
        <f>CONCATENATE("  &lt;Genotype hgvs=",CHAR(34),B389,B390,";",B390,CHAR(34)," name=",CHAR(34),B64,CHAR(34),"&gt; ")</f>
        <v xml:space="preserve">  &lt;Genotype hgvs="NC_000005.10:g.[143300520A&gt;G];[143300520A&gt;G]" name="C1712T"&gt; </v>
      </c>
    </row>
    <row r="404" spans="1:3" x14ac:dyDescent="0.25">
      <c r="A404" s="8" t="s">
        <v>45</v>
      </c>
      <c r="B404" s="9" t="str">
        <f t="shared" ref="B404:B405" si="23">O21</f>
        <v>This variant is not associated with increased risk.</v>
      </c>
      <c r="C404" s="3" t="s">
        <v>26</v>
      </c>
    </row>
    <row r="405" spans="1:3" x14ac:dyDescent="0.25">
      <c r="A405" s="8" t="s">
        <v>41</v>
      </c>
      <c r="B405" s="9">
        <f t="shared" si="23"/>
        <v>33.200000000000003</v>
      </c>
      <c r="C405" s="3" t="s">
        <v>38</v>
      </c>
    </row>
    <row r="406" spans="1:3" x14ac:dyDescent="0.25">
      <c r="A406" s="8"/>
    </row>
    <row r="407" spans="1:3" x14ac:dyDescent="0.25">
      <c r="A407" s="15"/>
      <c r="C407" s="3" t="str">
        <f>CONCATENATE("    ",B403)</f>
        <v xml:space="preserve">    People with this variant have two copies of the [C1712T (p.Val571Ala)](https://www.ncbi.nlm.nih.gov/clinvar/variation/16153/) variant. This substitution of a single nucleotide is known as a missense mutation.</v>
      </c>
    </row>
    <row r="408" spans="1:3" x14ac:dyDescent="0.25">
      <c r="A408" s="8"/>
    </row>
    <row r="409" spans="1:3" x14ac:dyDescent="0.25">
      <c r="A409" s="8"/>
      <c r="C409" s="3" t="s">
        <v>42</v>
      </c>
    </row>
    <row r="410" spans="1:3" x14ac:dyDescent="0.25">
      <c r="A410" s="8"/>
    </row>
    <row r="411" spans="1:3" x14ac:dyDescent="0.25">
      <c r="A411" s="8"/>
      <c r="C411" s="3" t="str">
        <f>CONCATENATE("    ",B404)</f>
        <v xml:space="preserve">    This variant is not associated with increased risk.</v>
      </c>
    </row>
    <row r="412" spans="1:3" x14ac:dyDescent="0.25">
      <c r="A412" s="8"/>
    </row>
    <row r="413" spans="1:3" x14ac:dyDescent="0.25">
      <c r="A413" s="15"/>
      <c r="C413" s="3" t="s">
        <v>43</v>
      </c>
    </row>
    <row r="414" spans="1:3" x14ac:dyDescent="0.25">
      <c r="A414" s="15"/>
    </row>
    <row r="415" spans="1:3" x14ac:dyDescent="0.25">
      <c r="A415" s="15"/>
      <c r="C415" s="3" t="str">
        <f>CONCATENATE( "    &lt;piechart percentage=",B405," /&gt;")</f>
        <v xml:space="preserve">    &lt;piechart percentage=33.2 /&gt;</v>
      </c>
    </row>
    <row r="416" spans="1:3" x14ac:dyDescent="0.25">
      <c r="A416" s="15"/>
      <c r="C416" s="3" t="str">
        <f>"  &lt;/Genotype&gt;"</f>
        <v xml:space="preserve">  &lt;/Genotype&gt;</v>
      </c>
    </row>
    <row r="417" spans="1:3" x14ac:dyDescent="0.25">
      <c r="A417" s="15" t="s">
        <v>46</v>
      </c>
      <c r="B417" s="9" t="str">
        <f>O23</f>
        <v>Your NR3C1 gene has no variants. A normal gene is referred to as a "wild-type" gene.</v>
      </c>
      <c r="C417" s="3" t="str">
        <f>CONCATENATE("  &lt;Genotype hgvs=",CHAR(34),B389,B391,";",B391,CHAR(34)," name=",CHAR(34),B64,CHAR(34),"&gt; ")</f>
        <v xml:space="preserve">  &lt;Genotype hgvs="NC_000005.10:g.[143300520=];[143300520=]" name="C1712T"&gt; </v>
      </c>
    </row>
    <row r="418" spans="1:3" x14ac:dyDescent="0.25">
      <c r="A418" s="8" t="s">
        <v>47</v>
      </c>
      <c r="B418" s="9" t="str">
        <f t="shared" ref="B418:B419" si="24">O24</f>
        <v>You are in the Moderate Loss of Function category. See below for more information.</v>
      </c>
      <c r="C418" s="3" t="s">
        <v>26</v>
      </c>
    </row>
    <row r="419" spans="1:3" x14ac:dyDescent="0.25">
      <c r="A419" s="8" t="s">
        <v>41</v>
      </c>
      <c r="B419" s="9">
        <f t="shared" si="24"/>
        <v>16.899999999999999</v>
      </c>
      <c r="C419" s="3" t="s">
        <v>38</v>
      </c>
    </row>
    <row r="420" spans="1:3" x14ac:dyDescent="0.25">
      <c r="A420" s="15"/>
    </row>
    <row r="421" spans="1:3" x14ac:dyDescent="0.25">
      <c r="A421" s="8"/>
      <c r="C421" s="3" t="str">
        <f>CONCATENATE("    ",B417)</f>
        <v xml:space="preserve">    Your NR3C1 gene has no variants. A normal gene is referred to as a "wild-type" gene.</v>
      </c>
    </row>
    <row r="422" spans="1:3" x14ac:dyDescent="0.25">
      <c r="A422" s="8"/>
    </row>
    <row r="423" spans="1:3" x14ac:dyDescent="0.25">
      <c r="A423" s="8"/>
      <c r="C423" s="3" t="s">
        <v>42</v>
      </c>
    </row>
    <row r="424" spans="1:3" x14ac:dyDescent="0.25">
      <c r="A424" s="8"/>
    </row>
    <row r="425" spans="1:3" x14ac:dyDescent="0.25">
      <c r="A425" s="8"/>
      <c r="C425" s="3" t="str">
        <f>CONCATENATE("    ",B418)</f>
        <v xml:space="preserve">    You are in the Moderate Loss of Function category. See below for more information.</v>
      </c>
    </row>
    <row r="426" spans="1:3" x14ac:dyDescent="0.25">
      <c r="A426" s="15"/>
    </row>
    <row r="427" spans="1:3" x14ac:dyDescent="0.25">
      <c r="A427" s="15"/>
      <c r="C427" s="3" t="s">
        <v>43</v>
      </c>
    </row>
    <row r="428" spans="1:3" x14ac:dyDescent="0.25">
      <c r="A428" s="15"/>
    </row>
    <row r="429" spans="1:3" x14ac:dyDescent="0.25">
      <c r="A429" s="15"/>
      <c r="C429" s="3" t="str">
        <f>CONCATENATE( "    &lt;piechart percentage=",B419," /&gt;")</f>
        <v xml:space="preserve">    &lt;piechart percentage=16.9 /&gt;</v>
      </c>
    </row>
    <row r="430" spans="1:3" x14ac:dyDescent="0.25">
      <c r="A430" s="15"/>
      <c r="C430" s="3" t="str">
        <f>"  &lt;/Genotype&gt;"</f>
        <v xml:space="preserve">  &lt;/Genotype&gt;</v>
      </c>
    </row>
    <row r="431" spans="1:3" x14ac:dyDescent="0.25">
      <c r="A431" s="15"/>
      <c r="C431" s="3" t="str">
        <f>C68</f>
        <v>&lt;# 1891_1892+2delGAGT #&gt;</v>
      </c>
    </row>
    <row r="432" spans="1:3" x14ac:dyDescent="0.25">
      <c r="A432" s="15" t="s">
        <v>37</v>
      </c>
      <c r="B432" s="21" t="str">
        <f t="shared" ref="B432:B437" si="25">P14</f>
        <v>NC_000005.10:g.</v>
      </c>
      <c r="C432" s="3" t="str">
        <f>CONCATENATE("  &lt;Genotype hgvs=",CHAR(34),B389,B390,";",B391,CHAR(34)," name=",CHAR(34),B70,CHAR(34),"&gt; ")</f>
        <v xml:space="preserve">  &lt;Genotype hgvs="NC_000005.10:g.[143300520A&gt;G];[143300520=]" name="1891_1892+2delGAGT"&gt; </v>
      </c>
    </row>
    <row r="433" spans="1:3" x14ac:dyDescent="0.25">
      <c r="A433" s="15" t="s">
        <v>35</v>
      </c>
      <c r="B433" s="21" t="str">
        <f t="shared" si="25"/>
        <v>[143298666_143298669delACTC]</v>
      </c>
    </row>
    <row r="434" spans="1:3" x14ac:dyDescent="0.25">
      <c r="A434" s="15" t="s">
        <v>31</v>
      </c>
      <c r="B434" s="21" t="str">
        <f t="shared" si="25"/>
        <v>[143298666_143298669=]</v>
      </c>
      <c r="C434" s="3" t="s">
        <v>38</v>
      </c>
    </row>
    <row r="435" spans="1:3" x14ac:dyDescent="0.25">
      <c r="A435" s="15" t="s">
        <v>39</v>
      </c>
      <c r="B435" s="21" t="str">
        <f t="shared" si="25"/>
        <v>People with this variant have one copy of the [1891_1892+2delGAGT](https://www.ncbi.nlm.nih.gov/clinvar/variation/16148/) variant. Changing two base pairs is known as a splice donor variant.</v>
      </c>
      <c r="C435" s="3" t="s">
        <v>26</v>
      </c>
    </row>
    <row r="436" spans="1:3" x14ac:dyDescent="0.25">
      <c r="A436" s="8" t="s">
        <v>40</v>
      </c>
      <c r="B436" s="21" t="str">
        <f t="shared" si="25"/>
        <v>This variant is not associated with increased risk.</v>
      </c>
      <c r="C436" s="3" t="str">
        <f>CONCATENATE("    ",B435)</f>
        <v xml:space="preserve">    People with this variant have one copy of the [1891_1892+2delGAGT](https://www.ncbi.nlm.nih.gov/clinvar/variation/16148/) variant. Changing two base pairs is known as a splice donor variant.</v>
      </c>
    </row>
    <row r="437" spans="1:3" x14ac:dyDescent="0.25">
      <c r="A437" s="8" t="s">
        <v>41</v>
      </c>
      <c r="B437" s="21">
        <f t="shared" si="25"/>
        <v>47.4</v>
      </c>
    </row>
    <row r="438" spans="1:3" x14ac:dyDescent="0.25">
      <c r="A438" s="15"/>
      <c r="B438" s="21"/>
      <c r="C438" s="3" t="s">
        <v>42</v>
      </c>
    </row>
    <row r="439" spans="1:3" x14ac:dyDescent="0.25">
      <c r="A439" s="8"/>
      <c r="B439" s="21"/>
    </row>
    <row r="440" spans="1:3" x14ac:dyDescent="0.25">
      <c r="A440" s="8"/>
      <c r="B440" s="21"/>
      <c r="C440" s="3" t="str">
        <f>CONCATENATE("    ",B436)</f>
        <v xml:space="preserve">    This variant is not associated with increased risk.</v>
      </c>
    </row>
    <row r="441" spans="1:3" x14ac:dyDescent="0.25">
      <c r="A441" s="8"/>
      <c r="B441" s="21"/>
    </row>
    <row r="442" spans="1:3" x14ac:dyDescent="0.25">
      <c r="A442" s="8"/>
      <c r="B442" s="21"/>
      <c r="C442" s="3" t="s">
        <v>43</v>
      </c>
    </row>
    <row r="443" spans="1:3" x14ac:dyDescent="0.25">
      <c r="A443" s="15"/>
      <c r="B443" s="21"/>
    </row>
    <row r="444" spans="1:3" x14ac:dyDescent="0.25">
      <c r="A444" s="15"/>
      <c r="B444" s="21"/>
      <c r="C444" s="3" t="str">
        <f>CONCATENATE( "    &lt;piechart percentage=",B437," /&gt;")</f>
        <v xml:space="preserve">    &lt;piechart percentage=47.4 /&gt;</v>
      </c>
    </row>
    <row r="445" spans="1:3" x14ac:dyDescent="0.25">
      <c r="A445" s="15"/>
      <c r="C445" s="3" t="str">
        <f>"  &lt;/Genotype&gt;"</f>
        <v xml:space="preserve">  &lt;/Genotype&gt;</v>
      </c>
    </row>
    <row r="446" spans="1:3" x14ac:dyDescent="0.25">
      <c r="A446" s="15" t="s">
        <v>44</v>
      </c>
      <c r="B446" s="9" t="str">
        <f>P20</f>
        <v>People with this variant have two copies of the [1891_1892+2delGAGT](https://www.ncbi.nlm.nih.gov/clinvar/variation/16148/) variant. Changing two base pairs is known as a splice donor variant.</v>
      </c>
      <c r="C446" s="3" t="str">
        <f>CONCATENATE("  &lt;Genotype hgvs=",CHAR(34),B432,B433,";",B433,CHAR(34)," name=",CHAR(34),B70,CHAR(34),"&gt; ")</f>
        <v xml:space="preserve">  &lt;Genotype hgvs="NC_000005.10:g.[143298666_143298669delACTC];[143298666_143298669delACTC]" name="1891_1892+2delGAGT"&gt; </v>
      </c>
    </row>
    <row r="447" spans="1:3" x14ac:dyDescent="0.25">
      <c r="A447" s="8" t="s">
        <v>45</v>
      </c>
      <c r="B447" s="9" t="str">
        <f t="shared" ref="B447:B448" si="26">P21</f>
        <v>You are in the Moderate Loss of Function category. See below for more information.</v>
      </c>
      <c r="C447" s="3" t="s">
        <v>26</v>
      </c>
    </row>
    <row r="448" spans="1:3" x14ac:dyDescent="0.25">
      <c r="A448" s="8" t="s">
        <v>41</v>
      </c>
      <c r="B448" s="9">
        <f t="shared" si="26"/>
        <v>26.8</v>
      </c>
      <c r="C448" s="3" t="s">
        <v>38</v>
      </c>
    </row>
    <row r="449" spans="1:3" x14ac:dyDescent="0.25">
      <c r="A449" s="8"/>
    </row>
    <row r="450" spans="1:3" x14ac:dyDescent="0.25">
      <c r="A450" s="15"/>
      <c r="C450" s="3" t="str">
        <f>CONCATENATE("    ",B446)</f>
        <v xml:space="preserve">    People with this variant have two copies of the [1891_1892+2delGAGT](https://www.ncbi.nlm.nih.gov/clinvar/variation/16148/) variant. Changing two base pairs is known as a splice donor variant.</v>
      </c>
    </row>
    <row r="451" spans="1:3" x14ac:dyDescent="0.25">
      <c r="A451" s="8"/>
    </row>
    <row r="452" spans="1:3" x14ac:dyDescent="0.25">
      <c r="A452" s="8"/>
      <c r="C452" s="3" t="s">
        <v>42</v>
      </c>
    </row>
    <row r="453" spans="1:3" x14ac:dyDescent="0.25">
      <c r="A453" s="8"/>
    </row>
    <row r="454" spans="1:3" x14ac:dyDescent="0.25">
      <c r="A454" s="8"/>
      <c r="C454" s="3" t="str">
        <f>CONCATENATE("    ",B447)</f>
        <v xml:space="preserve">    You are in the Moderate Loss of Function category. See below for more information.</v>
      </c>
    </row>
    <row r="455" spans="1:3" x14ac:dyDescent="0.25">
      <c r="A455" s="8"/>
    </row>
    <row r="456" spans="1:3" x14ac:dyDescent="0.25">
      <c r="A456" s="15"/>
      <c r="C456" s="3" t="s">
        <v>43</v>
      </c>
    </row>
    <row r="457" spans="1:3" x14ac:dyDescent="0.25">
      <c r="A457" s="15"/>
    </row>
    <row r="458" spans="1:3" x14ac:dyDescent="0.25">
      <c r="A458" s="15"/>
      <c r="C458" s="3" t="str">
        <f>CONCATENATE( "    &lt;piechart percentage=",B448," /&gt;")</f>
        <v xml:space="preserve">    &lt;piechart percentage=26.8 /&gt;</v>
      </c>
    </row>
    <row r="459" spans="1:3" x14ac:dyDescent="0.25">
      <c r="A459" s="15"/>
      <c r="C459" s="3" t="str">
        <f>"  &lt;/Genotype&gt;"</f>
        <v xml:space="preserve">  &lt;/Genotype&gt;</v>
      </c>
    </row>
    <row r="460" spans="1:3" x14ac:dyDescent="0.25">
      <c r="A460" s="15" t="s">
        <v>46</v>
      </c>
      <c r="B460" s="9" t="str">
        <f>P23</f>
        <v>Your NR3C1 gene has no variants. A normal gene is referred to as a "wild-type" gene.</v>
      </c>
      <c r="C460" s="3" t="str">
        <f>CONCATENATE("  &lt;Genotype hgvs=",CHAR(34),B432,B434,";",B434,CHAR(34)," name=",CHAR(34),B70,CHAR(34),"&gt; ")</f>
        <v xml:space="preserve">  &lt;Genotype hgvs="NC_000005.10:g.[143298666_143298669=];[143298666_143298669=]" name="1891_1892+2delGAGT"&gt; </v>
      </c>
    </row>
    <row r="461" spans="1:3" x14ac:dyDescent="0.25">
      <c r="A461" s="8" t="s">
        <v>47</v>
      </c>
      <c r="B461" s="9" t="str">
        <f>P24</f>
        <v>This variant is not associated with increased risk.</v>
      </c>
      <c r="C461" s="3" t="s">
        <v>26</v>
      </c>
    </row>
    <row r="462" spans="1:3" x14ac:dyDescent="0.25">
      <c r="A462" s="8" t="s">
        <v>41</v>
      </c>
      <c r="B462" s="9">
        <f>P25</f>
        <v>25.8</v>
      </c>
      <c r="C462" s="3" t="s">
        <v>38</v>
      </c>
    </row>
    <row r="463" spans="1:3" x14ac:dyDescent="0.25">
      <c r="A463" s="15"/>
    </row>
    <row r="464" spans="1:3" x14ac:dyDescent="0.25">
      <c r="A464" s="8"/>
      <c r="C464" s="3" t="str">
        <f>CONCATENATE("    ",B460)</f>
        <v xml:space="preserve">    Your NR3C1 gene has no variants. A normal gene is referred to as a "wild-type" gene.</v>
      </c>
    </row>
    <row r="465" spans="1:17" x14ac:dyDescent="0.25">
      <c r="A465" s="8"/>
    </row>
    <row r="466" spans="1:17" x14ac:dyDescent="0.25">
      <c r="A466" s="15"/>
      <c r="C466" s="3" t="s">
        <v>43</v>
      </c>
    </row>
    <row r="467" spans="1:17" x14ac:dyDescent="0.25">
      <c r="A467" s="15"/>
    </row>
    <row r="468" spans="1:17" x14ac:dyDescent="0.25">
      <c r="A468" s="15"/>
      <c r="C468" s="3" t="str">
        <f>CONCATENATE( "    &lt;piechart percentage=",B462," /&gt;")</f>
        <v xml:space="preserve">    &lt;piechart percentage=25.8 /&gt;</v>
      </c>
    </row>
    <row r="469" spans="1:17" x14ac:dyDescent="0.25">
      <c r="A469" s="15"/>
      <c r="C469" s="3" t="str">
        <f>"  &lt;/Genotype&gt;"</f>
        <v xml:space="preserve">  &lt;/Genotype&gt;</v>
      </c>
    </row>
    <row r="470" spans="1:17" x14ac:dyDescent="0.25">
      <c r="A470" s="15"/>
      <c r="C470" s="3" t="str">
        <f>C74</f>
        <v>&lt;# T1922A #&gt;</v>
      </c>
    </row>
    <row r="471" spans="1:17" x14ac:dyDescent="0.25">
      <c r="A471" s="15" t="s">
        <v>37</v>
      </c>
      <c r="B471" s="21" t="str">
        <f>Q14</f>
        <v>NC_000005.10:g.</v>
      </c>
      <c r="C471" s="3" t="str">
        <f>CONCATENATE("  &lt;Genotype hgvs=",CHAR(34),B471,B472,";",B473,CHAR(34)," name=",CHAR(34),B76,CHAR(34),"&gt; ")</f>
        <v xml:space="preserve">  &lt;Genotype hgvs="NC_000005.10:g.[143295561T&gt;A];[143295561=]" name="T1922A"&gt; </v>
      </c>
    </row>
    <row r="472" spans="1:17" x14ac:dyDescent="0.25">
      <c r="A472" s="15" t="s">
        <v>35</v>
      </c>
      <c r="B472" s="21" t="str">
        <f t="shared" ref="B472:B476" si="27">Q15</f>
        <v>[143295561T&gt;A]</v>
      </c>
    </row>
    <row r="473" spans="1:17" x14ac:dyDescent="0.25">
      <c r="A473" s="15" t="s">
        <v>31</v>
      </c>
      <c r="B473" s="21" t="str">
        <f t="shared" si="27"/>
        <v>[143295561=]</v>
      </c>
      <c r="C473" s="3" t="s">
        <v>38</v>
      </c>
    </row>
    <row r="474" spans="1:17" x14ac:dyDescent="0.25">
      <c r="A474" s="15" t="s">
        <v>39</v>
      </c>
      <c r="B474" s="21" t="str">
        <f t="shared" si="27"/>
        <v>People with this variant have one copy of the [T1922T (p.Asp641Val)](https://www.ncbi.nlm.nih.gov/clinvar/variation/16147/) variant. This substitution of a single nucleotide is known as a missense mutation.</v>
      </c>
      <c r="C474" s="3" t="s">
        <v>26</v>
      </c>
    </row>
    <row r="475" spans="1:17" x14ac:dyDescent="0.25">
      <c r="A475" s="8" t="s">
        <v>40</v>
      </c>
      <c r="B475" s="21" t="str">
        <f t="shared" si="27"/>
        <v>This variant is not associated with increased risk.</v>
      </c>
      <c r="C475" s="3" t="str">
        <f>CONCATENATE("    ",B474)</f>
        <v xml:space="preserve">    People with this variant have one copy of the [T1922T (p.Asp641Val)](https://www.ncbi.nlm.nih.gov/clinvar/variation/16147/) variant. This substitution of a single nucleotide is known as a missense mutation.</v>
      </c>
    </row>
    <row r="476" spans="1:17" x14ac:dyDescent="0.25">
      <c r="A476" s="8" t="s">
        <v>41</v>
      </c>
      <c r="B476" s="21">
        <f t="shared" si="27"/>
        <v>44.4</v>
      </c>
    </row>
    <row r="477" spans="1:17" x14ac:dyDescent="0.25">
      <c r="A477" s="15"/>
      <c r="C477" s="3" t="s">
        <v>42</v>
      </c>
      <c r="Q477" s="18"/>
    </row>
    <row r="478" spans="1:17" x14ac:dyDescent="0.25">
      <c r="A478" s="8"/>
    </row>
    <row r="479" spans="1:17" x14ac:dyDescent="0.25">
      <c r="A479" s="8"/>
      <c r="C479" s="3" t="str">
        <f>CONCATENATE("    ",B475)</f>
        <v xml:space="preserve">    This variant is not associated with increased risk.</v>
      </c>
    </row>
    <row r="480" spans="1:17" x14ac:dyDescent="0.25">
      <c r="A480" s="8"/>
    </row>
    <row r="481" spans="1:17" x14ac:dyDescent="0.25">
      <c r="A481" s="8"/>
      <c r="C481" s="3" t="s">
        <v>43</v>
      </c>
    </row>
    <row r="482" spans="1:17" x14ac:dyDescent="0.25">
      <c r="A482" s="15"/>
      <c r="Q482" s="18"/>
    </row>
    <row r="483" spans="1:17" x14ac:dyDescent="0.25">
      <c r="A483" s="15"/>
      <c r="C483" s="3" t="str">
        <f>CONCATENATE( "    &lt;piechart percentage=",B476," /&gt;")</f>
        <v xml:space="preserve">    &lt;piechart percentage=44.4 /&gt;</v>
      </c>
      <c r="Q483" s="18"/>
    </row>
    <row r="484" spans="1:17" x14ac:dyDescent="0.25">
      <c r="A484" s="15"/>
      <c r="C484" s="3" t="str">
        <f>"  &lt;/Genotype&gt;"</f>
        <v xml:space="preserve">  &lt;/Genotype&gt;</v>
      </c>
      <c r="Q484" s="18"/>
    </row>
    <row r="485" spans="1:17" x14ac:dyDescent="0.25">
      <c r="A485" s="15" t="s">
        <v>44</v>
      </c>
      <c r="B485" s="9" t="str">
        <f>Q20</f>
        <v>People with this variant have two copies of the [T1922T (p.Asp641Val)](https://www.ncbi.nlm.nih.gov/clinvar/variation/16147/) variant. This substitution of a single nucleotide is known as a missense mutation.</v>
      </c>
      <c r="C485" s="3" t="str">
        <f>CONCATENATE("  &lt;Genotype hgvs=",CHAR(34),B471,B472,";",B472,CHAR(34)," name=",CHAR(34),B76,CHAR(34),"&gt; ")</f>
        <v xml:space="preserve">  &lt;Genotype hgvs="NC_000005.10:g.[143295561T&gt;A];[143295561T&gt;A]" name="T1922A"&gt; </v>
      </c>
      <c r="Q485" s="18"/>
    </row>
    <row r="486" spans="1:17" x14ac:dyDescent="0.25">
      <c r="A486" s="8" t="s">
        <v>45</v>
      </c>
      <c r="B486" s="9" t="str">
        <f t="shared" ref="B486:B487" si="28">Q21</f>
        <v>This variant is not associated with increased risk.</v>
      </c>
      <c r="C486" s="3" t="s">
        <v>26</v>
      </c>
    </row>
    <row r="487" spans="1:17" x14ac:dyDescent="0.25">
      <c r="A487" s="8" t="s">
        <v>41</v>
      </c>
      <c r="B487" s="9">
        <f t="shared" si="28"/>
        <v>43.9</v>
      </c>
      <c r="C487" s="3" t="s">
        <v>38</v>
      </c>
    </row>
    <row r="488" spans="1:17" x14ac:dyDescent="0.25">
      <c r="A488" s="8"/>
    </row>
    <row r="489" spans="1:17" x14ac:dyDescent="0.25">
      <c r="A489" s="15"/>
      <c r="C489" s="3" t="str">
        <f>CONCATENATE("    ",B485)</f>
        <v xml:space="preserve">    People with this variant have two copies of the [T1922T (p.Asp641Val)](https://www.ncbi.nlm.nih.gov/clinvar/variation/16147/) variant. This substitution of a single nucleotide is known as a missense mutation.</v>
      </c>
    </row>
    <row r="490" spans="1:17" x14ac:dyDescent="0.25">
      <c r="A490" s="8"/>
    </row>
    <row r="491" spans="1:17" x14ac:dyDescent="0.25">
      <c r="A491" s="8"/>
      <c r="C491" s="3" t="s">
        <v>42</v>
      </c>
    </row>
    <row r="492" spans="1:17" x14ac:dyDescent="0.25">
      <c r="A492" s="8"/>
    </row>
    <row r="493" spans="1:17" x14ac:dyDescent="0.25">
      <c r="A493" s="8"/>
      <c r="C493" s="3" t="str">
        <f>CONCATENATE("    ",B486)</f>
        <v xml:space="preserve">    This variant is not associated with increased risk.</v>
      </c>
    </row>
    <row r="494" spans="1:17" s="4" customFormat="1" x14ac:dyDescent="0.25">
      <c r="A494" s="24"/>
      <c r="B494" s="23"/>
    </row>
    <row r="495" spans="1:17" s="4" customFormat="1" x14ac:dyDescent="0.25">
      <c r="A495" s="22"/>
      <c r="B495" s="23"/>
      <c r="C495" s="4" t="s">
        <v>43</v>
      </c>
    </row>
    <row r="496" spans="1:17" s="4" customFormat="1" x14ac:dyDescent="0.25">
      <c r="A496" s="22"/>
      <c r="B496" s="23"/>
    </row>
    <row r="497" spans="1:3" s="4" customFormat="1" x14ac:dyDescent="0.25">
      <c r="A497" s="22"/>
      <c r="B497" s="23"/>
      <c r="C497" s="4" t="str">
        <f>CONCATENATE( "    &lt;piechart percentage=",B487," /&gt;")</f>
        <v xml:space="preserve">    &lt;piechart percentage=43.9 /&gt;</v>
      </c>
    </row>
    <row r="498" spans="1:3" s="4" customFormat="1" x14ac:dyDescent="0.25">
      <c r="A498" s="22"/>
      <c r="B498" s="23"/>
      <c r="C498" s="4" t="str">
        <f>"  &lt;/Genotype&gt;"</f>
        <v xml:space="preserve">  &lt;/Genotype&gt;</v>
      </c>
    </row>
    <row r="499" spans="1:3" s="4" customFormat="1" x14ac:dyDescent="0.25">
      <c r="A499" s="22" t="s">
        <v>46</v>
      </c>
      <c r="B499" s="23" t="str">
        <f>Q23</f>
        <v>Your NR3C1 gene has no variants. A normal gene is referred to as a "wild-type" gene.</v>
      </c>
      <c r="C499" s="4" t="str">
        <f>CONCATENATE("  &lt;Genotype hgvs=",CHAR(34),B471,B473,";",B473,CHAR(34)," name=",CHAR(34),B76,CHAR(34),"&gt; ")</f>
        <v xml:space="preserve">  &lt;Genotype hgvs="NC_000005.10:g.[143295561=];[143295561=]" name="T1922A"&gt; </v>
      </c>
    </row>
    <row r="500" spans="1:3" s="4" customFormat="1" x14ac:dyDescent="0.25">
      <c r="A500" s="24" t="s">
        <v>47</v>
      </c>
      <c r="B500" s="23" t="str">
        <f t="shared" ref="B500:B501" si="29">Q24</f>
        <v>You are in the Moderate Loss of Function category. See below for more information.</v>
      </c>
      <c r="C500" s="4" t="s">
        <v>26</v>
      </c>
    </row>
    <row r="501" spans="1:3" s="4" customFormat="1" x14ac:dyDescent="0.25">
      <c r="A501" s="24" t="s">
        <v>41</v>
      </c>
      <c r="B501" s="23">
        <f t="shared" si="29"/>
        <v>11.7</v>
      </c>
      <c r="C501" s="4" t="s">
        <v>38</v>
      </c>
    </row>
    <row r="502" spans="1:3" s="4" customFormat="1" x14ac:dyDescent="0.25">
      <c r="A502" s="22"/>
      <c r="B502" s="23"/>
    </row>
    <row r="503" spans="1:3" s="4" customFormat="1" x14ac:dyDescent="0.25">
      <c r="A503" s="24"/>
      <c r="B503" s="23"/>
      <c r="C503" s="4" t="str">
        <f>CONCATENATE("    ",B499)</f>
        <v xml:space="preserve">    Your NR3C1 gene has no variants. A normal gene is referred to as a "wild-type" gene.</v>
      </c>
    </row>
    <row r="504" spans="1:3" s="4" customFormat="1" x14ac:dyDescent="0.25">
      <c r="A504" s="24"/>
      <c r="B504" s="23"/>
    </row>
    <row r="505" spans="1:3" s="4" customFormat="1" x14ac:dyDescent="0.25">
      <c r="A505" s="24"/>
      <c r="B505" s="23"/>
      <c r="C505" s="4" t="s">
        <v>42</v>
      </c>
    </row>
    <row r="506" spans="1:3" s="4" customFormat="1" x14ac:dyDescent="0.25">
      <c r="A506" s="24"/>
      <c r="B506" s="23"/>
    </row>
    <row r="507" spans="1:3" s="4" customFormat="1" x14ac:dyDescent="0.25">
      <c r="A507" s="24"/>
      <c r="B507" s="23"/>
      <c r="C507" s="4" t="str">
        <f>CONCATENATE("    ",B500)</f>
        <v xml:space="preserve">    You are in the Moderate Loss of Function category. See below for more information.</v>
      </c>
    </row>
    <row r="508" spans="1:3" s="4" customFormat="1" x14ac:dyDescent="0.25">
      <c r="A508" s="22"/>
      <c r="B508" s="23"/>
    </row>
    <row r="509" spans="1:3" s="4" customFormat="1" x14ac:dyDescent="0.25">
      <c r="A509" s="22"/>
      <c r="B509" s="23"/>
      <c r="C509" s="4" t="s">
        <v>43</v>
      </c>
    </row>
    <row r="510" spans="1:3" s="4" customFormat="1" x14ac:dyDescent="0.25">
      <c r="A510" s="22"/>
      <c r="B510" s="23"/>
    </row>
    <row r="511" spans="1:3" s="4" customFormat="1" x14ac:dyDescent="0.25">
      <c r="A511" s="22"/>
      <c r="B511" s="23"/>
      <c r="C511" s="4" t="str">
        <f>CONCATENATE( "    &lt;piechart percentage=",B501," /&gt;")</f>
        <v xml:space="preserve">    &lt;piechart percentage=11.7 /&gt;</v>
      </c>
    </row>
    <row r="512" spans="1:3" s="4" customFormat="1" x14ac:dyDescent="0.25">
      <c r="A512" s="22"/>
      <c r="B512" s="23"/>
      <c r="C512" s="4" t="str">
        <f>"  &lt;/Genotype&gt;"</f>
        <v xml:space="preserve">  &lt;/Genotype&gt;</v>
      </c>
    </row>
    <row r="513" spans="1:3" s="4" customFormat="1" x14ac:dyDescent="0.25">
      <c r="A513" s="22"/>
      <c r="B513" s="23"/>
      <c r="C513" s="4" t="str">
        <f>C80</f>
        <v>&lt;# G2035A #&gt;</v>
      </c>
    </row>
    <row r="514" spans="1:3" s="4" customFormat="1" x14ac:dyDescent="0.25">
      <c r="A514" s="22" t="s">
        <v>37</v>
      </c>
      <c r="B514" s="25" t="str">
        <f>R14</f>
        <v>NC_000005.10:g.</v>
      </c>
      <c r="C514" s="4" t="str">
        <f>CONCATENATE("  &lt;Genotype hgvs=",CHAR(34),B514,B515,";",B516,CHAR(34)," name=",CHAR(34),B82,CHAR(34),"&gt; ")</f>
        <v xml:space="preserve">  &lt;Genotype hgvs="NC_000005.10:g.[143282714C&gt;T];[143282714C&gt;T]" name="G2035A"&gt; </v>
      </c>
    </row>
    <row r="515" spans="1:3" s="4" customFormat="1" x14ac:dyDescent="0.25">
      <c r="A515" s="22" t="s">
        <v>35</v>
      </c>
      <c r="B515" s="25" t="str">
        <f t="shared" ref="B515:B519" si="30">R15</f>
        <v>[143282714C&gt;T]</v>
      </c>
    </row>
    <row r="516" spans="1:3" s="4" customFormat="1" x14ac:dyDescent="0.25">
      <c r="A516" s="22" t="s">
        <v>31</v>
      </c>
      <c r="B516" s="25" t="str">
        <f t="shared" si="30"/>
        <v>[143282714C&gt;T]</v>
      </c>
      <c r="C516" s="4" t="s">
        <v>38</v>
      </c>
    </row>
    <row r="517" spans="1:3" s="4" customFormat="1" x14ac:dyDescent="0.25">
      <c r="A517" s="22" t="s">
        <v>39</v>
      </c>
      <c r="B517" s="25" t="str">
        <f t="shared" si="30"/>
        <v>People with this variant have one copy of the [G2035A (p.Gly679Ser)](https://www.ncbi.nlm.nih.gov/clinvar/variation/16157/) variant. This substitution of a single nucleotide is known as a missense mutation.</v>
      </c>
      <c r="C517" s="4" t="s">
        <v>26</v>
      </c>
    </row>
    <row r="518" spans="1:3" s="4" customFormat="1" x14ac:dyDescent="0.25">
      <c r="A518" s="24" t="s">
        <v>40</v>
      </c>
      <c r="B518" s="25" t="str">
        <f t="shared" si="30"/>
        <v>This variant is not associated with increased risk.</v>
      </c>
      <c r="C518" s="4" t="str">
        <f>CONCATENATE("    ",B517)</f>
        <v xml:space="preserve">    People with this variant have one copy of the [G2035A (p.Gly679Ser)](https://www.ncbi.nlm.nih.gov/clinvar/variation/16157/) variant. This substitution of a single nucleotide is known as a missense mutation.</v>
      </c>
    </row>
    <row r="519" spans="1:3" s="4" customFormat="1" x14ac:dyDescent="0.25">
      <c r="A519" s="24" t="s">
        <v>41</v>
      </c>
      <c r="B519" s="25">
        <f t="shared" si="30"/>
        <v>49.8</v>
      </c>
    </row>
    <row r="520" spans="1:3" s="4" customFormat="1" x14ac:dyDescent="0.25">
      <c r="A520" s="22"/>
      <c r="B520" s="23"/>
      <c r="C520" s="4" t="s">
        <v>42</v>
      </c>
    </row>
    <row r="521" spans="1:3" s="4" customFormat="1" x14ac:dyDescent="0.25">
      <c r="A521" s="24"/>
      <c r="B521" s="23"/>
    </row>
    <row r="522" spans="1:3" s="4" customFormat="1" x14ac:dyDescent="0.25">
      <c r="A522" s="24"/>
      <c r="B522" s="23"/>
      <c r="C522" s="4" t="str">
        <f>CONCATENATE("    ",B518)</f>
        <v xml:space="preserve">    This variant is not associated with increased risk.</v>
      </c>
    </row>
    <row r="523" spans="1:3" s="4" customFormat="1" x14ac:dyDescent="0.25">
      <c r="A523" s="24"/>
      <c r="B523" s="23"/>
    </row>
    <row r="524" spans="1:3" s="4" customFormat="1" x14ac:dyDescent="0.25">
      <c r="A524" s="24"/>
      <c r="B524" s="23"/>
      <c r="C524" s="4" t="s">
        <v>43</v>
      </c>
    </row>
    <row r="525" spans="1:3" s="4" customFormat="1" x14ac:dyDescent="0.25">
      <c r="A525" s="22"/>
      <c r="B525" s="23"/>
    </row>
    <row r="526" spans="1:3" s="4" customFormat="1" x14ac:dyDescent="0.25">
      <c r="A526" s="22"/>
      <c r="B526" s="23"/>
      <c r="C526" s="4" t="str">
        <f>CONCATENATE( "    &lt;piechart percentage=",B519," /&gt;")</f>
        <v xml:space="preserve">    &lt;piechart percentage=49.8 /&gt;</v>
      </c>
    </row>
    <row r="527" spans="1:3" s="4" customFormat="1" x14ac:dyDescent="0.25">
      <c r="A527" s="22"/>
      <c r="B527" s="23"/>
      <c r="C527" s="4" t="str">
        <f>"  &lt;/Genotype&gt;"</f>
        <v xml:space="preserve">  &lt;/Genotype&gt;</v>
      </c>
    </row>
    <row r="528" spans="1:3" s="4" customFormat="1" x14ac:dyDescent="0.25">
      <c r="A528" s="22" t="s">
        <v>44</v>
      </c>
      <c r="B528" s="23" t="str">
        <f>R20</f>
        <v>People with this variant have two copies of the [G2035A (p.Gly679Ser)](https://www.ncbi.nlm.nih.gov/clinvar/variation/16157/) variant. This substitution of a single nucleotide is known as a missense mutation.</v>
      </c>
      <c r="C528" s="4" t="str">
        <f>CONCATENATE("  &lt;Genotype hgvs=",CHAR(34),B514,B515,";",B515,CHAR(34)," name=",CHAR(34),B82,CHAR(34),"&gt; ")</f>
        <v xml:space="preserve">  &lt;Genotype hgvs="NC_000005.10:g.[143282714C&gt;T];[143282714C&gt;T]" name="G2035A"&gt; </v>
      </c>
    </row>
    <row r="529" spans="1:3" s="4" customFormat="1" x14ac:dyDescent="0.25">
      <c r="A529" s="24" t="s">
        <v>45</v>
      </c>
      <c r="B529" s="23" t="str">
        <f t="shared" ref="B529:B530" si="31">R21</f>
        <v>This variant is not associated with increased risk.</v>
      </c>
      <c r="C529" s="4" t="s">
        <v>26</v>
      </c>
    </row>
    <row r="530" spans="1:3" s="4" customFormat="1" x14ac:dyDescent="0.25">
      <c r="A530" s="24" t="s">
        <v>41</v>
      </c>
      <c r="B530" s="23">
        <f t="shared" si="31"/>
        <v>34.799999999999997</v>
      </c>
      <c r="C530" s="4" t="s">
        <v>38</v>
      </c>
    </row>
    <row r="531" spans="1:3" s="4" customFormat="1" x14ac:dyDescent="0.25">
      <c r="A531" s="24"/>
      <c r="B531" s="23"/>
    </row>
    <row r="532" spans="1:3" s="4" customFormat="1" x14ac:dyDescent="0.25">
      <c r="A532" s="22"/>
      <c r="B532" s="23"/>
      <c r="C532" s="4" t="str">
        <f>CONCATENATE("    ",B528)</f>
        <v xml:space="preserve">    People with this variant have two copies of the [G2035A (p.Gly679Ser)](https://www.ncbi.nlm.nih.gov/clinvar/variation/16157/) variant. This substitution of a single nucleotide is known as a missense mutation.</v>
      </c>
    </row>
    <row r="533" spans="1:3" s="4" customFormat="1" x14ac:dyDescent="0.25">
      <c r="A533" s="24"/>
      <c r="B533" s="23"/>
    </row>
    <row r="534" spans="1:3" s="4" customFormat="1" x14ac:dyDescent="0.25">
      <c r="A534" s="22"/>
      <c r="B534" s="23"/>
      <c r="C534" s="4" t="s">
        <v>43</v>
      </c>
    </row>
    <row r="535" spans="1:3" s="4" customFormat="1" x14ac:dyDescent="0.25">
      <c r="A535" s="22"/>
      <c r="B535" s="23"/>
    </row>
    <row r="536" spans="1:3" s="4" customFormat="1" x14ac:dyDescent="0.25">
      <c r="A536" s="22"/>
      <c r="B536" s="23"/>
      <c r="C536" s="4" t="str">
        <f>CONCATENATE( "    &lt;piechart percentage=",B530," /&gt;")</f>
        <v xml:space="preserve">    &lt;piechart percentage=34.8 /&gt;</v>
      </c>
    </row>
    <row r="537" spans="1:3" s="4" customFormat="1" x14ac:dyDescent="0.25">
      <c r="A537" s="22"/>
      <c r="B537" s="23"/>
      <c r="C537" s="4" t="str">
        <f>"  &lt;/Genotype&gt;"</f>
        <v xml:space="preserve">  &lt;/Genotype&gt;</v>
      </c>
    </row>
    <row r="538" spans="1:3" s="4" customFormat="1" x14ac:dyDescent="0.25">
      <c r="A538" s="22" t="s">
        <v>46</v>
      </c>
      <c r="B538" s="23" t="str">
        <f>R23</f>
        <v>Your NR3C1 gene has no variants. A normal gene is referred to as a "wild-type" gene.</v>
      </c>
      <c r="C538" s="4" t="str">
        <f>CONCATENATE("  &lt;Genotype hgvs=",CHAR(34),B514,B516,";",B516,CHAR(34)," name=",CHAR(34),B82,CHAR(34),"&gt; ")</f>
        <v xml:space="preserve">  &lt;Genotype hgvs="NC_000005.10:g.[143282714C&gt;T];[143282714C&gt;T]" name="G2035A"&gt; </v>
      </c>
    </row>
    <row r="539" spans="1:3" s="4" customFormat="1" x14ac:dyDescent="0.25">
      <c r="A539" s="24" t="s">
        <v>47</v>
      </c>
      <c r="B539" s="23" t="str">
        <f t="shared" ref="B539:B540" si="32">R24</f>
        <v>You are in the Moderate Loss of Function category. See below for more information.</v>
      </c>
      <c r="C539" s="4" t="s">
        <v>26</v>
      </c>
    </row>
    <row r="540" spans="1:3" s="4" customFormat="1" x14ac:dyDescent="0.25">
      <c r="A540" s="24" t="s">
        <v>41</v>
      </c>
      <c r="B540" s="23">
        <f t="shared" si="32"/>
        <v>15.4</v>
      </c>
      <c r="C540" s="4" t="s">
        <v>38</v>
      </c>
    </row>
    <row r="541" spans="1:3" s="4" customFormat="1" x14ac:dyDescent="0.25">
      <c r="A541" s="22"/>
      <c r="B541" s="23"/>
    </row>
    <row r="542" spans="1:3" s="4" customFormat="1" x14ac:dyDescent="0.25">
      <c r="A542" s="24"/>
      <c r="B542" s="23"/>
      <c r="C542" s="4" t="str">
        <f>CONCATENATE("    ",B538)</f>
        <v xml:space="preserve">    Your NR3C1 gene has no variants. A normal gene is referred to as a "wild-type" gene.</v>
      </c>
    </row>
    <row r="543" spans="1:3" s="4" customFormat="1" x14ac:dyDescent="0.25">
      <c r="A543" s="24"/>
      <c r="B543" s="23"/>
    </row>
    <row r="544" spans="1:3" s="4" customFormat="1" x14ac:dyDescent="0.25">
      <c r="A544" s="24"/>
      <c r="B544" s="23"/>
      <c r="C544" s="4" t="s">
        <v>42</v>
      </c>
    </row>
    <row r="545" spans="1:3" s="4" customFormat="1" x14ac:dyDescent="0.25">
      <c r="A545" s="24"/>
      <c r="B545" s="23"/>
    </row>
    <row r="546" spans="1:3" s="4" customFormat="1" x14ac:dyDescent="0.25">
      <c r="A546" s="24"/>
      <c r="B546" s="23"/>
      <c r="C546" s="4" t="str">
        <f>CONCATENATE("    ",B539)</f>
        <v xml:space="preserve">    You are in the Moderate Loss of Function category. See below for more information.</v>
      </c>
    </row>
    <row r="547" spans="1:3" x14ac:dyDescent="0.25">
      <c r="A547" s="15"/>
    </row>
    <row r="548" spans="1:3" x14ac:dyDescent="0.25">
      <c r="A548" s="15"/>
      <c r="C548" s="3" t="s">
        <v>43</v>
      </c>
    </row>
    <row r="549" spans="1:3" x14ac:dyDescent="0.25">
      <c r="A549" s="15"/>
    </row>
    <row r="550" spans="1:3" x14ac:dyDescent="0.25">
      <c r="A550" s="15"/>
      <c r="C550" s="3" t="str">
        <f>CONCATENATE( "    &lt;piechart percentage=",B540," /&gt;")</f>
        <v xml:space="preserve">    &lt;piechart percentage=15.4 /&gt;</v>
      </c>
    </row>
    <row r="551" spans="1:3" x14ac:dyDescent="0.25">
      <c r="A551" s="15"/>
      <c r="C551" s="3" t="str">
        <f>"  &lt;/Genotype&gt;"</f>
        <v xml:space="preserve">  &lt;/Genotype&gt;</v>
      </c>
    </row>
    <row r="552" spans="1:3" x14ac:dyDescent="0.25">
      <c r="A552" s="15"/>
      <c r="C552" s="3" t="str">
        <f>C86</f>
        <v>&lt;# C2209T #&gt;</v>
      </c>
    </row>
    <row r="553" spans="1:3" x14ac:dyDescent="0.25">
      <c r="A553" s="15" t="s">
        <v>37</v>
      </c>
      <c r="B553" s="21" t="str">
        <f>S14</f>
        <v>NC_000005.10:g.</v>
      </c>
      <c r="C553" s="3" t="str">
        <f>CONCATENATE("  &lt;Genotype hgvs=",CHAR(34),B553,B554,";",B555,CHAR(34)," name=",CHAR(34),B88,CHAR(34),"&gt; ")</f>
        <v xml:space="preserve">  &lt;Genotype hgvs="NC_000005.10:g.[143282014A&gt;G];[143282014=]" name="C2209T"&gt; </v>
      </c>
    </row>
    <row r="554" spans="1:3" x14ac:dyDescent="0.25">
      <c r="A554" s="15" t="s">
        <v>35</v>
      </c>
      <c r="B554" s="21" t="str">
        <f t="shared" ref="B554:B558" si="33">S15</f>
        <v>[143282014A&gt;G]</v>
      </c>
    </row>
    <row r="555" spans="1:3" x14ac:dyDescent="0.25">
      <c r="A555" s="15" t="s">
        <v>31</v>
      </c>
      <c r="B555" s="21" t="str">
        <f t="shared" si="33"/>
        <v>[143282014=]</v>
      </c>
      <c r="C555" s="3" t="s">
        <v>38</v>
      </c>
    </row>
    <row r="556" spans="1:3" x14ac:dyDescent="0.25">
      <c r="A556" s="15" t="s">
        <v>39</v>
      </c>
      <c r="B556" s="21" t="str">
        <f t="shared" si="33"/>
        <v>People with this variant have one copy of the [C2209T (p.Phe737Leu)](https://www.ncbi.nlm.nih.gov/clinvar/variation/16158/) variant. This substitution of a single nucleotide is known as a missense mutation.</v>
      </c>
      <c r="C556" s="3" t="s">
        <v>26</v>
      </c>
    </row>
    <row r="557" spans="1:3" x14ac:dyDescent="0.25">
      <c r="A557" s="8" t="s">
        <v>40</v>
      </c>
      <c r="B557" s="21" t="str">
        <f t="shared" si="33"/>
        <v>This variant is not associated with increased risk.</v>
      </c>
      <c r="C557" s="3" t="str">
        <f>CONCATENATE("    ",B556)</f>
        <v xml:space="preserve">    People with this variant have one copy of the [C2209T (p.Phe737Leu)](https://www.ncbi.nlm.nih.gov/clinvar/variation/16158/) variant. This substitution of a single nucleotide is known as a missense mutation.</v>
      </c>
    </row>
    <row r="558" spans="1:3" x14ac:dyDescent="0.25">
      <c r="A558" s="8" t="s">
        <v>41</v>
      </c>
      <c r="B558" s="21">
        <f t="shared" si="33"/>
        <v>7.2</v>
      </c>
    </row>
    <row r="559" spans="1:3" x14ac:dyDescent="0.25">
      <c r="A559" s="15"/>
      <c r="C559" s="3" t="s">
        <v>42</v>
      </c>
    </row>
    <row r="560" spans="1:3" x14ac:dyDescent="0.25">
      <c r="A560" s="8"/>
    </row>
    <row r="561" spans="1:3" x14ac:dyDescent="0.25">
      <c r="A561" s="8"/>
      <c r="C561" s="3" t="str">
        <f>CONCATENATE("    ",B557)</f>
        <v xml:space="preserve">    This variant is not associated with increased risk.</v>
      </c>
    </row>
    <row r="562" spans="1:3" x14ac:dyDescent="0.25">
      <c r="A562" s="8"/>
    </row>
    <row r="563" spans="1:3" x14ac:dyDescent="0.25">
      <c r="A563" s="8"/>
      <c r="C563" s="3" t="s">
        <v>43</v>
      </c>
    </row>
    <row r="564" spans="1:3" x14ac:dyDescent="0.25">
      <c r="A564" s="15"/>
    </row>
    <row r="565" spans="1:3" x14ac:dyDescent="0.25">
      <c r="A565" s="15"/>
      <c r="C565" s="3" t="str">
        <f>CONCATENATE( "    &lt;piechart percentage=",B558," /&gt;")</f>
        <v xml:space="preserve">    &lt;piechart percentage=7.2 /&gt;</v>
      </c>
    </row>
    <row r="566" spans="1:3" x14ac:dyDescent="0.25">
      <c r="A566" s="15"/>
      <c r="C566" s="3" t="str">
        <f>"  &lt;/Genotype&gt;"</f>
        <v xml:space="preserve">  &lt;/Genotype&gt;</v>
      </c>
    </row>
    <row r="567" spans="1:3" x14ac:dyDescent="0.25">
      <c r="A567" s="15" t="s">
        <v>44</v>
      </c>
      <c r="B567" s="9" t="str">
        <f>S20</f>
        <v>People with this variant have two copies of the [C2209T (p.Phe737Leu)](https://www.ncbi.nlm.nih.gov/clinvar/variation/16158/) variant. This substitution of a single nucleotide is known as a missense mutation.</v>
      </c>
      <c r="C567" s="3" t="str">
        <f>CONCATENATE("  &lt;Genotype hgvs=",CHAR(34),B553,B554,";",B554,CHAR(34)," name=",CHAR(34),B88,CHAR(34),"&gt; ")</f>
        <v xml:space="preserve">  &lt;Genotype hgvs="NC_000005.10:g.[143282014A&gt;G];[143282014A&gt;G]" name="C2209T"&gt; </v>
      </c>
    </row>
    <row r="568" spans="1:3" x14ac:dyDescent="0.25">
      <c r="A568" s="8" t="s">
        <v>45</v>
      </c>
      <c r="B568" s="9" t="str">
        <f t="shared" ref="B568:B569" si="34">S21</f>
        <v>You are in the Moderate Loss of Function category. See below for more information.</v>
      </c>
      <c r="C568" s="3" t="s">
        <v>26</v>
      </c>
    </row>
    <row r="569" spans="1:3" x14ac:dyDescent="0.25">
      <c r="A569" s="8" t="s">
        <v>41</v>
      </c>
      <c r="B569" s="9">
        <f t="shared" si="34"/>
        <v>1.9</v>
      </c>
      <c r="C569" s="3" t="s">
        <v>38</v>
      </c>
    </row>
    <row r="570" spans="1:3" x14ac:dyDescent="0.25">
      <c r="A570" s="8"/>
    </row>
    <row r="571" spans="1:3" x14ac:dyDescent="0.25">
      <c r="A571" s="15"/>
      <c r="C571" s="3" t="str">
        <f>CONCATENATE("    ",B567)</f>
        <v xml:space="preserve">    People with this variant have two copies of the [C2209T (p.Phe737Leu)](https://www.ncbi.nlm.nih.gov/clinvar/variation/16158/) variant. This substitution of a single nucleotide is known as a missense mutation.</v>
      </c>
    </row>
    <row r="572" spans="1:3" x14ac:dyDescent="0.25">
      <c r="A572" s="8"/>
    </row>
    <row r="573" spans="1:3" x14ac:dyDescent="0.25">
      <c r="A573" s="8"/>
      <c r="C573" s="3" t="s">
        <v>42</v>
      </c>
    </row>
    <row r="574" spans="1:3" x14ac:dyDescent="0.25">
      <c r="A574" s="8"/>
    </row>
    <row r="575" spans="1:3" x14ac:dyDescent="0.25">
      <c r="A575" s="8"/>
      <c r="C575" s="3" t="str">
        <f>CONCATENATE("    ",B568)</f>
        <v xml:space="preserve">    You are in the Moderate Loss of Function category. See below for more information.</v>
      </c>
    </row>
    <row r="576" spans="1:3" x14ac:dyDescent="0.25">
      <c r="A576" s="8"/>
    </row>
    <row r="577" spans="1:3" x14ac:dyDescent="0.25">
      <c r="A577" s="15"/>
      <c r="C577" s="3" t="s">
        <v>43</v>
      </c>
    </row>
    <row r="578" spans="1:3" x14ac:dyDescent="0.25">
      <c r="A578" s="15"/>
    </row>
    <row r="579" spans="1:3" x14ac:dyDescent="0.25">
      <c r="A579" s="15"/>
      <c r="C579" s="3" t="str">
        <f>CONCATENATE( "    &lt;piechart percentage=",B569," /&gt;")</f>
        <v xml:space="preserve">    &lt;piechart percentage=1.9 /&gt;</v>
      </c>
    </row>
    <row r="580" spans="1:3" x14ac:dyDescent="0.25">
      <c r="A580" s="15"/>
      <c r="C580" s="3" t="str">
        <f>"  &lt;/Genotype&gt;"</f>
        <v xml:space="preserve">  &lt;/Genotype&gt;</v>
      </c>
    </row>
    <row r="581" spans="1:3" x14ac:dyDescent="0.25">
      <c r="A581" s="15" t="s">
        <v>46</v>
      </c>
      <c r="B581" s="9" t="str">
        <f>S23</f>
        <v>Your NR3C1 gene has no variants. A normal gene is referred to as a "wild-type" gene.</v>
      </c>
      <c r="C581" s="3" t="str">
        <f>CONCATENATE("  &lt;Genotype hgvs=",CHAR(34),B553,B555,";",B555,CHAR(34)," name=",CHAR(34),B88,CHAR(34),"&gt; ")</f>
        <v xml:space="preserve">  &lt;Genotype hgvs="NC_000005.10:g.[143282014=];[143282014=]" name="C2209T"&gt; </v>
      </c>
    </row>
    <row r="582" spans="1:3" x14ac:dyDescent="0.25">
      <c r="A582" s="8" t="s">
        <v>47</v>
      </c>
      <c r="B582" s="9" t="str">
        <f t="shared" ref="B582:B583" si="35">S24</f>
        <v>This variant is not associated with increased risk.</v>
      </c>
      <c r="C582" s="3" t="s">
        <v>26</v>
      </c>
    </row>
    <row r="583" spans="1:3" x14ac:dyDescent="0.25">
      <c r="A583" s="8" t="s">
        <v>41</v>
      </c>
      <c r="B583" s="9">
        <f t="shared" si="35"/>
        <v>90.9</v>
      </c>
      <c r="C583" s="3" t="s">
        <v>38</v>
      </c>
    </row>
    <row r="584" spans="1:3" x14ac:dyDescent="0.25">
      <c r="A584" s="15"/>
    </row>
    <row r="585" spans="1:3" x14ac:dyDescent="0.25">
      <c r="A585" s="8"/>
      <c r="C585" s="3" t="str">
        <f>CONCATENATE("    ",B581)</f>
        <v xml:space="preserve">    Your NR3C1 gene has no variants. A normal gene is referred to as a "wild-type" gene.</v>
      </c>
    </row>
    <row r="586" spans="1:3" x14ac:dyDescent="0.25">
      <c r="A586" s="8"/>
    </row>
    <row r="587" spans="1:3" x14ac:dyDescent="0.25">
      <c r="A587" s="15"/>
      <c r="C587" s="3" t="s">
        <v>43</v>
      </c>
    </row>
    <row r="588" spans="1:3" x14ac:dyDescent="0.25">
      <c r="A588" s="15"/>
    </row>
    <row r="589" spans="1:3" x14ac:dyDescent="0.25">
      <c r="A589" s="15"/>
      <c r="C589" s="3" t="str">
        <f>CONCATENATE( "    &lt;piechart percentage=",B583," /&gt;")</f>
        <v xml:space="preserve">    &lt;piechart percentage=90.9 /&gt;</v>
      </c>
    </row>
    <row r="590" spans="1:3" x14ac:dyDescent="0.25">
      <c r="A590" s="15"/>
      <c r="C590" s="3" t="str">
        <f>"  &lt;/Genotype&gt;"</f>
        <v xml:space="preserve">  &lt;/Genotype&gt;</v>
      </c>
    </row>
    <row r="591" spans="1:3" x14ac:dyDescent="0.25">
      <c r="A591" s="15"/>
      <c r="C591" s="3" t="str">
        <f>C92</f>
        <v>&lt;# T2259A #&gt;</v>
      </c>
    </row>
    <row r="592" spans="1:3" x14ac:dyDescent="0.25">
      <c r="A592" s="15" t="s">
        <v>37</v>
      </c>
      <c r="B592" s="21" t="str">
        <f>T14</f>
        <v>NC_000005.10:g.</v>
      </c>
      <c r="C592" s="3" t="str">
        <f>CONCATENATE("  &lt;Genotype hgvs=",CHAR(34),B592,B593,";",B594,CHAR(34)," name=",CHAR(34),B94,CHAR(34),"&gt; ")</f>
        <v xml:space="preserve">  &lt;Genotype hgvs="NC_000005.10:g.[143281964T&gt;A];[143281964=]" name="T2259A"&gt; </v>
      </c>
    </row>
    <row r="593" spans="1:3" x14ac:dyDescent="0.25">
      <c r="A593" s="15" t="s">
        <v>35</v>
      </c>
      <c r="B593" s="21" t="str">
        <f t="shared" ref="B593:B597" si="36">T15</f>
        <v>[143281964T&gt;A]</v>
      </c>
    </row>
    <row r="594" spans="1:3" x14ac:dyDescent="0.25">
      <c r="A594" s="15" t="s">
        <v>31</v>
      </c>
      <c r="B594" s="21" t="str">
        <f t="shared" si="36"/>
        <v>[143281964=]</v>
      </c>
      <c r="C594" s="3" t="s">
        <v>38</v>
      </c>
    </row>
    <row r="595" spans="1:3" x14ac:dyDescent="0.25">
      <c r="A595" s="15" t="s">
        <v>39</v>
      </c>
      <c r="B595" s="21" t="str">
        <f t="shared" si="36"/>
        <v>People with this variant have one copy of the [T2259A (p.Leu753Phe)](https://www.ncbi.nlm.nih.gov/projects/SNP/snp_ref.cgi?rs=12682832) variant. This substitution of a single nucleotide is known as a missense mutation.</v>
      </c>
      <c r="C595" s="3" t="s">
        <v>26</v>
      </c>
    </row>
    <row r="596" spans="1:3" x14ac:dyDescent="0.25">
      <c r="A596" s="8" t="s">
        <v>40</v>
      </c>
      <c r="B596" s="21" t="str">
        <f t="shared" si="36"/>
        <v>This variant is not associated with increased risk.</v>
      </c>
      <c r="C596" s="3" t="str">
        <f>CONCATENATE("    ",B595)</f>
        <v xml:space="preserve">    People with this variant have one copy of the [T2259A (p.Leu753Phe)](https://www.ncbi.nlm.nih.gov/projects/SNP/snp_ref.cgi?rs=12682832) variant. This substitution of a single nucleotide is known as a missense mutation.</v>
      </c>
    </row>
    <row r="597" spans="1:3" x14ac:dyDescent="0.25">
      <c r="A597" s="8" t="s">
        <v>41</v>
      </c>
      <c r="B597" s="21">
        <f t="shared" si="36"/>
        <v>46.8</v>
      </c>
    </row>
    <row r="598" spans="1:3" x14ac:dyDescent="0.25">
      <c r="A598" s="15"/>
      <c r="C598" s="3" t="s">
        <v>42</v>
      </c>
    </row>
    <row r="599" spans="1:3" x14ac:dyDescent="0.25">
      <c r="A599" s="8"/>
    </row>
    <row r="600" spans="1:3" x14ac:dyDescent="0.25">
      <c r="A600" s="8"/>
      <c r="C600" s="3" t="str">
        <f>CONCATENATE("    ",B596)</f>
        <v xml:space="preserve">    This variant is not associated with increased risk.</v>
      </c>
    </row>
    <row r="601" spans="1:3" x14ac:dyDescent="0.25">
      <c r="A601" s="8"/>
    </row>
    <row r="602" spans="1:3" x14ac:dyDescent="0.25">
      <c r="A602" s="8"/>
      <c r="C602" s="3" t="s">
        <v>43</v>
      </c>
    </row>
    <row r="603" spans="1:3" x14ac:dyDescent="0.25">
      <c r="A603" s="15"/>
    </row>
    <row r="604" spans="1:3" x14ac:dyDescent="0.25">
      <c r="A604" s="15"/>
      <c r="C604" s="3" t="str">
        <f>CONCATENATE( "    &lt;piechart percentage=",B597," /&gt;")</f>
        <v xml:space="preserve">    &lt;piechart percentage=46.8 /&gt;</v>
      </c>
    </row>
    <row r="605" spans="1:3" x14ac:dyDescent="0.25">
      <c r="A605" s="15"/>
      <c r="C605" s="3" t="str">
        <f>"  &lt;/Genotype&gt;"</f>
        <v xml:space="preserve">  &lt;/Genotype&gt;</v>
      </c>
    </row>
    <row r="606" spans="1:3" x14ac:dyDescent="0.25">
      <c r="A606" s="15" t="s">
        <v>44</v>
      </c>
      <c r="B606" s="9" t="str">
        <f>T20</f>
        <v>People with this variant have two copies of the [T2259A (p.Leu753Phe)](https://www.ncbi.nlm.nih.gov/projects/SNP/snp_ref.cgi?rs=12682832) variant. This substitution of a single nucleotide is known as a missense mutation.</v>
      </c>
      <c r="C606" s="3" t="str">
        <f>CONCATENATE("  &lt;Genotype hgvs=",CHAR(34),B592,B593,";",B593,CHAR(34)," name=",CHAR(34),B494,CHAR(34),"&gt; ")</f>
        <v xml:space="preserve">  &lt;Genotype hgvs="NC_000005.10:g.[143281964T&gt;A];[143281964T&gt;A]" name=""&gt; </v>
      </c>
    </row>
    <row r="607" spans="1:3" x14ac:dyDescent="0.25">
      <c r="A607" s="8" t="s">
        <v>45</v>
      </c>
      <c r="B607" s="9" t="str">
        <f t="shared" ref="B607:B608" si="37">T21</f>
        <v>This variant is not associated with increased risk.</v>
      </c>
      <c r="C607" s="3" t="s">
        <v>26</v>
      </c>
    </row>
    <row r="608" spans="1:3" x14ac:dyDescent="0.25">
      <c r="A608" s="8" t="s">
        <v>41</v>
      </c>
      <c r="B608" s="9">
        <f t="shared" si="37"/>
        <v>25.7</v>
      </c>
      <c r="C608" s="3" t="s">
        <v>38</v>
      </c>
    </row>
    <row r="609" spans="1:3" x14ac:dyDescent="0.25">
      <c r="A609" s="8"/>
    </row>
    <row r="610" spans="1:3" x14ac:dyDescent="0.25">
      <c r="A610" s="15"/>
      <c r="C610" s="3" t="str">
        <f>CONCATENATE("    ",B606)</f>
        <v xml:space="preserve">    People with this variant have two copies of the [T2259A (p.Leu753Phe)](https://www.ncbi.nlm.nih.gov/projects/SNP/snp_ref.cgi?rs=12682832) variant. This substitution of a single nucleotide is known as a missense mutation.</v>
      </c>
    </row>
    <row r="611" spans="1:3" x14ac:dyDescent="0.25">
      <c r="A611" s="8"/>
    </row>
    <row r="612" spans="1:3" x14ac:dyDescent="0.25">
      <c r="A612" s="8"/>
      <c r="C612" s="3" t="s">
        <v>42</v>
      </c>
    </row>
    <row r="613" spans="1:3" x14ac:dyDescent="0.25">
      <c r="A613" s="8"/>
    </row>
    <row r="614" spans="1:3" x14ac:dyDescent="0.25">
      <c r="A614" s="8"/>
      <c r="C614" s="3" t="str">
        <f>CONCATENATE("    ",B607)</f>
        <v xml:space="preserve">    This variant is not associated with increased risk.</v>
      </c>
    </row>
    <row r="615" spans="1:3" x14ac:dyDescent="0.25">
      <c r="A615" s="8"/>
    </row>
    <row r="616" spans="1:3" x14ac:dyDescent="0.25">
      <c r="A616" s="15"/>
      <c r="C616" s="3" t="s">
        <v>43</v>
      </c>
    </row>
    <row r="617" spans="1:3" x14ac:dyDescent="0.25">
      <c r="A617" s="15"/>
    </row>
    <row r="618" spans="1:3" x14ac:dyDescent="0.25">
      <c r="A618" s="15"/>
      <c r="C618" s="3" t="str">
        <f>CONCATENATE( "    &lt;piechart percentage=",B608," /&gt;")</f>
        <v xml:space="preserve">    &lt;piechart percentage=25.7 /&gt;</v>
      </c>
    </row>
    <row r="619" spans="1:3" x14ac:dyDescent="0.25">
      <c r="A619" s="15"/>
      <c r="C619" s="3" t="str">
        <f>"  &lt;/Genotype&gt;"</f>
        <v xml:space="preserve">  &lt;/Genotype&gt;</v>
      </c>
    </row>
    <row r="620" spans="1:3" x14ac:dyDescent="0.25">
      <c r="A620" s="15" t="s">
        <v>46</v>
      </c>
      <c r="B620" s="9" t="str">
        <f>T23</f>
        <v>Your NR3C1 gene has no variants. A normal gene is referred to as a "wild-type" gene.</v>
      </c>
      <c r="C620" s="3" t="str">
        <f>CONCATENATE("  &lt;Genotype hgvs=",CHAR(34),B592,B594,";",B594,CHAR(34)," name=",CHAR(34),B94,CHAR(34),"&gt; ")</f>
        <v xml:space="preserve">  &lt;Genotype hgvs="NC_000005.10:g.[143281964=];[143281964=]" name="T2259A"&gt; </v>
      </c>
    </row>
    <row r="621" spans="1:3" x14ac:dyDescent="0.25">
      <c r="A621" s="8" t="s">
        <v>47</v>
      </c>
      <c r="B621" s="9" t="str">
        <f t="shared" ref="B621:B622" si="38">T24</f>
        <v>You are in the Moderate Loss of Function category. See below for more information.</v>
      </c>
      <c r="C621" s="3" t="s">
        <v>26</v>
      </c>
    </row>
    <row r="622" spans="1:3" x14ac:dyDescent="0.25">
      <c r="A622" s="8" t="s">
        <v>41</v>
      </c>
      <c r="B622" s="9">
        <f t="shared" si="38"/>
        <v>27.5</v>
      </c>
      <c r="C622" s="3" t="s">
        <v>38</v>
      </c>
    </row>
    <row r="623" spans="1:3" x14ac:dyDescent="0.25">
      <c r="A623" s="15"/>
    </row>
    <row r="624" spans="1:3" x14ac:dyDescent="0.25">
      <c r="A624" s="8"/>
      <c r="C624" s="3" t="str">
        <f>CONCATENATE("    ",B620)</f>
        <v xml:space="preserve">    Your NR3C1 gene has no variants. A normal gene is referred to as a "wild-type" gene.</v>
      </c>
    </row>
    <row r="625" spans="1:3" x14ac:dyDescent="0.25">
      <c r="A625" s="8"/>
    </row>
    <row r="626" spans="1:3" x14ac:dyDescent="0.25">
      <c r="A626" s="15"/>
      <c r="C626" s="3" t="s">
        <v>43</v>
      </c>
    </row>
    <row r="627" spans="1:3" x14ac:dyDescent="0.25">
      <c r="A627" s="15"/>
    </row>
    <row r="628" spans="1:3" x14ac:dyDescent="0.25">
      <c r="A628" s="15"/>
      <c r="C628" s="3" t="str">
        <f>CONCATENATE( "    &lt;piechart percentage=",B622," /&gt;")</f>
        <v xml:space="preserve">    &lt;piechart percentage=27.5 /&gt;</v>
      </c>
    </row>
    <row r="629" spans="1:3" x14ac:dyDescent="0.25">
      <c r="A629" s="15"/>
      <c r="C629" s="3" t="str">
        <f>"  &lt;/Genotype&gt;"</f>
        <v xml:space="preserve">  &lt;/Genotype&gt;</v>
      </c>
    </row>
    <row r="630" spans="1:3" x14ac:dyDescent="0.25">
      <c r="A630" s="15"/>
      <c r="C630" s="3" t="str">
        <f>C98</f>
        <v>&lt;# T2318C #&gt;</v>
      </c>
    </row>
    <row r="631" spans="1:3" x14ac:dyDescent="0.25">
      <c r="A631" s="15" t="s">
        <v>37</v>
      </c>
      <c r="B631" s="21" t="str">
        <f>U14</f>
        <v>NC_000005.10:g.</v>
      </c>
      <c r="C631" s="3" t="str">
        <f>CONCATENATE("  &lt;Genotype hgvs=",CHAR(34),B631,B632,";",B633,CHAR(34)," name=",CHAR(34),B100,CHAR(34),"&gt; ")</f>
        <v xml:space="preserve">  &lt;Genotype hgvs="NC_000005.10:g.[143281905A&gt;G];[143281905=]" name="T2318C"&gt; </v>
      </c>
    </row>
    <row r="632" spans="1:3" x14ac:dyDescent="0.25">
      <c r="A632" s="15" t="s">
        <v>35</v>
      </c>
      <c r="B632" s="21" t="str">
        <f t="shared" ref="B632:B636" si="39">U15</f>
        <v>[143281905A&gt;G]</v>
      </c>
    </row>
    <row r="633" spans="1:3" x14ac:dyDescent="0.25">
      <c r="A633" s="15" t="s">
        <v>31</v>
      </c>
      <c r="B633" s="21" t="str">
        <f t="shared" si="39"/>
        <v>[143281905=]</v>
      </c>
      <c r="C633" s="3" t="s">
        <v>38</v>
      </c>
    </row>
    <row r="634" spans="1:3" x14ac:dyDescent="0.25">
      <c r="A634" s="15" t="s">
        <v>39</v>
      </c>
      <c r="B634" s="21" t="str">
        <f t="shared" si="39"/>
        <v>People with this variant have one copy of the [T2318C (p.Leu773Pro)](https://www.ncbi.nlm.nih.gov/projects/SNP/snp_ref.cgi?rs=1891301) variant. This substitution of a single nucleotide is known as a missense mutation.</v>
      </c>
      <c r="C634" s="3" t="s">
        <v>26</v>
      </c>
    </row>
    <row r="635" spans="1:3" x14ac:dyDescent="0.25">
      <c r="A635" s="8" t="s">
        <v>40</v>
      </c>
      <c r="B635" s="21" t="str">
        <f t="shared" si="39"/>
        <v>This variant is not associated with increased risk.</v>
      </c>
      <c r="C635" s="3" t="str">
        <f>CONCATENATE("    ",B634)</f>
        <v xml:space="preserve">    People with this variant have one copy of the [T2318C (p.Leu773Pro)](https://www.ncbi.nlm.nih.gov/projects/SNP/snp_ref.cgi?rs=1891301) variant. This substitution of a single nucleotide is known as a missense mutation.</v>
      </c>
    </row>
    <row r="636" spans="1:3" x14ac:dyDescent="0.25">
      <c r="A636" s="8" t="s">
        <v>41</v>
      </c>
      <c r="B636" s="21">
        <f t="shared" si="39"/>
        <v>25.2</v>
      </c>
    </row>
    <row r="637" spans="1:3" x14ac:dyDescent="0.25">
      <c r="A637" s="15"/>
      <c r="C637" s="3" t="s">
        <v>42</v>
      </c>
    </row>
    <row r="638" spans="1:3" x14ac:dyDescent="0.25">
      <c r="A638" s="8"/>
    </row>
    <row r="639" spans="1:3" x14ac:dyDescent="0.25">
      <c r="A639" s="8"/>
      <c r="C639" s="3" t="str">
        <f>CONCATENATE("    ",B635)</f>
        <v xml:space="preserve">    This variant is not associated with increased risk.</v>
      </c>
    </row>
    <row r="640" spans="1:3" x14ac:dyDescent="0.25">
      <c r="A640" s="8"/>
    </row>
    <row r="641" spans="1:3" x14ac:dyDescent="0.25">
      <c r="A641" s="8"/>
      <c r="C641" s="3" t="s">
        <v>43</v>
      </c>
    </row>
    <row r="642" spans="1:3" x14ac:dyDescent="0.25">
      <c r="A642" s="15"/>
    </row>
    <row r="643" spans="1:3" x14ac:dyDescent="0.25">
      <c r="A643" s="15"/>
      <c r="C643" s="3" t="str">
        <f>CONCATENATE( "    &lt;piechart percentage=",B636," /&gt;")</f>
        <v xml:space="preserve">    &lt;piechart percentage=25.2 /&gt;</v>
      </c>
    </row>
    <row r="644" spans="1:3" x14ac:dyDescent="0.25">
      <c r="A644" s="15"/>
      <c r="C644" s="3" t="str">
        <f>"  &lt;/Genotype&gt;"</f>
        <v xml:space="preserve">  &lt;/Genotype&gt;</v>
      </c>
    </row>
    <row r="645" spans="1:3" x14ac:dyDescent="0.25">
      <c r="A645" s="15" t="s">
        <v>44</v>
      </c>
      <c r="B645" s="9" t="str">
        <f>U20</f>
        <v>People with this variant have two copies of the [T2318C (p.Leu773Pro)](https://www.ncbi.nlm.nih.gov/projects/SNP/snp_ref.cgi?rs=1891301) variant. This substitution of a single nucleotide is known as a missense mutation.</v>
      </c>
      <c r="C645" s="3" t="str">
        <f>CONCATENATE("  &lt;Genotype hgvs=",CHAR(34),B631,B632,";",B632,CHAR(34)," name=",CHAR(34),B100,CHAR(34),"&gt; ")</f>
        <v xml:space="preserve">  &lt;Genotype hgvs="NC_000005.10:g.[143281905A&gt;G];[143281905A&gt;G]" name="T2318C"&gt; </v>
      </c>
    </row>
    <row r="646" spans="1:3" x14ac:dyDescent="0.25">
      <c r="A646" s="8" t="s">
        <v>45</v>
      </c>
      <c r="B646" s="9" t="str">
        <f t="shared" ref="B646:B647" si="40">U21</f>
        <v>You are in the Moderate Loss of Function category. See below for more information.</v>
      </c>
      <c r="C646" s="3" t="s">
        <v>26</v>
      </c>
    </row>
    <row r="647" spans="1:3" x14ac:dyDescent="0.25">
      <c r="A647" s="8" t="s">
        <v>41</v>
      </c>
      <c r="B647" s="9">
        <f t="shared" si="40"/>
        <v>8.5</v>
      </c>
      <c r="C647" s="3" t="s">
        <v>38</v>
      </c>
    </row>
    <row r="648" spans="1:3" x14ac:dyDescent="0.25">
      <c r="A648" s="8"/>
    </row>
    <row r="649" spans="1:3" x14ac:dyDescent="0.25">
      <c r="A649" s="15"/>
      <c r="C649" s="3" t="str">
        <f>CONCATENATE("    ",B645)</f>
        <v xml:space="preserve">    People with this variant have two copies of the [T2318C (p.Leu773Pro)](https://www.ncbi.nlm.nih.gov/projects/SNP/snp_ref.cgi?rs=1891301) variant. This substitution of a single nucleotide is known as a missense mutation.</v>
      </c>
    </row>
    <row r="650" spans="1:3" x14ac:dyDescent="0.25">
      <c r="A650" s="8"/>
    </row>
    <row r="651" spans="1:3" x14ac:dyDescent="0.25">
      <c r="A651" s="8"/>
      <c r="C651" s="3" t="s">
        <v>42</v>
      </c>
    </row>
    <row r="652" spans="1:3" x14ac:dyDescent="0.25">
      <c r="A652" s="8"/>
    </row>
    <row r="653" spans="1:3" x14ac:dyDescent="0.25">
      <c r="A653" s="8"/>
      <c r="C653" s="3" t="str">
        <f>CONCATENATE("    ",B646)</f>
        <v xml:space="preserve">    You are in the Moderate Loss of Function category. See below for more information.</v>
      </c>
    </row>
    <row r="654" spans="1:3" x14ac:dyDescent="0.25">
      <c r="A654" s="8"/>
    </row>
    <row r="655" spans="1:3" x14ac:dyDescent="0.25">
      <c r="A655" s="15"/>
      <c r="C655" s="3" t="s">
        <v>43</v>
      </c>
    </row>
    <row r="656" spans="1:3" x14ac:dyDescent="0.25">
      <c r="A656" s="15"/>
    </row>
    <row r="657" spans="1:3" x14ac:dyDescent="0.25">
      <c r="A657" s="15"/>
      <c r="C657" s="3" t="str">
        <f>CONCATENATE( "    &lt;piechart percentage=",B647," /&gt;")</f>
        <v xml:space="preserve">    &lt;piechart percentage=8.5 /&gt;</v>
      </c>
    </row>
    <row r="658" spans="1:3" x14ac:dyDescent="0.25">
      <c r="A658" s="15"/>
      <c r="C658" s="3" t="str">
        <f>"  &lt;/Genotype&gt;"</f>
        <v xml:space="preserve">  &lt;/Genotype&gt;</v>
      </c>
    </row>
    <row r="659" spans="1:3" x14ac:dyDescent="0.25">
      <c r="A659" s="15" t="s">
        <v>46</v>
      </c>
      <c r="B659" s="9" t="str">
        <f>U23</f>
        <v>Your NR3C1 gene has no variants. A normal gene is referred to as a "wild-type" gene.</v>
      </c>
      <c r="C659" s="3" t="str">
        <f>CONCATENATE("  &lt;Genotype hgvs=",CHAR(34),B631,B633,";",B633,CHAR(34)," name=",CHAR(34),B100,CHAR(34),"&gt; ")</f>
        <v xml:space="preserve">  &lt;Genotype hgvs="NC_000005.10:g.[143281905=];[143281905=]" name="T2318C"&gt; </v>
      </c>
    </row>
    <row r="660" spans="1:3" x14ac:dyDescent="0.25">
      <c r="A660" s="8" t="s">
        <v>47</v>
      </c>
      <c r="B660" s="9" t="str">
        <f t="shared" ref="B660:B661" si="41">U24</f>
        <v>This variant is not associated with increased risk.</v>
      </c>
      <c r="C660" s="3" t="s">
        <v>26</v>
      </c>
    </row>
    <row r="661" spans="1:3" x14ac:dyDescent="0.25">
      <c r="A661" s="8" t="s">
        <v>41</v>
      </c>
      <c r="B661" s="9">
        <f t="shared" si="41"/>
        <v>66.3</v>
      </c>
      <c r="C661" s="3" t="s">
        <v>38</v>
      </c>
    </row>
    <row r="662" spans="1:3" x14ac:dyDescent="0.25">
      <c r="A662" s="15"/>
    </row>
    <row r="663" spans="1:3" x14ac:dyDescent="0.25">
      <c r="A663" s="8"/>
      <c r="C663" s="3" t="str">
        <f>CONCATENATE("    ",B659)</f>
        <v xml:space="preserve">    Your NR3C1 gene has no variants. A normal gene is referred to as a "wild-type" gene.</v>
      </c>
    </row>
    <row r="664" spans="1:3" x14ac:dyDescent="0.25">
      <c r="A664" s="8"/>
    </row>
    <row r="665" spans="1:3" x14ac:dyDescent="0.25">
      <c r="A665" s="15"/>
      <c r="C665" s="3" t="s">
        <v>43</v>
      </c>
    </row>
    <row r="666" spans="1:3" x14ac:dyDescent="0.25">
      <c r="A666" s="15"/>
    </row>
    <row r="667" spans="1:3" x14ac:dyDescent="0.25">
      <c r="A667" s="15"/>
      <c r="C667" s="3" t="str">
        <f>CONCATENATE( "    &lt;piechart percentage=",B661," /&gt;")</f>
        <v xml:space="preserve">    &lt;piechart percentage=66.3 /&gt;</v>
      </c>
    </row>
    <row r="668" spans="1:3" x14ac:dyDescent="0.25">
      <c r="A668" s="15"/>
      <c r="C668" s="3" t="str">
        <f>"  &lt;/Genotype&gt;"</f>
        <v xml:space="preserve">  &lt;/Genotype&gt;</v>
      </c>
    </row>
    <row r="669" spans="1:3" x14ac:dyDescent="0.25">
      <c r="A669" s="15"/>
      <c r="C669" s="3" t="str">
        <f>C104</f>
        <v>&lt;# G1430A #&gt;</v>
      </c>
    </row>
    <row r="670" spans="1:3" x14ac:dyDescent="0.25">
      <c r="A670" s="15" t="s">
        <v>37</v>
      </c>
      <c r="B670" s="21" t="str">
        <f>V14</f>
        <v>NC_000005.10:g.</v>
      </c>
      <c r="C670" s="3" t="str">
        <f>CONCATENATE("  &lt;Genotype hgvs=",CHAR(34),B670,B671,";",B672,CHAR(34)," name=",CHAR(34),B106,CHAR(34),"&gt; ")</f>
        <v xml:space="preserve">  &lt;Genotype hgvs="NC_000005.10:g.[143310135C&gt;T];[143310135=]" name="G1430A"&gt; </v>
      </c>
    </row>
    <row r="671" spans="1:3" x14ac:dyDescent="0.25">
      <c r="A671" s="15" t="s">
        <v>35</v>
      </c>
      <c r="B671" s="21" t="str">
        <f t="shared" ref="B671:B675" si="42">V15</f>
        <v>[143310135C&gt;T]</v>
      </c>
    </row>
    <row r="672" spans="1:3" x14ac:dyDescent="0.25">
      <c r="A672" s="15" t="s">
        <v>31</v>
      </c>
      <c r="B672" s="21" t="str">
        <f t="shared" si="42"/>
        <v>[143310135=]</v>
      </c>
      <c r="C672" s="3" t="s">
        <v>38</v>
      </c>
    </row>
    <row r="673" spans="1:3" x14ac:dyDescent="0.25">
      <c r="A673" s="15" t="s">
        <v>39</v>
      </c>
      <c r="B673" s="21" t="str">
        <f t="shared" si="42"/>
        <v>People with this variant have one copy of the [G1430A (p.Arg477His)](https://www.ncbi.nlm.nih.gov/clinvar/variation/16156/) variant. This substitution of a single nucleotide is known as a missense mutation.</v>
      </c>
      <c r="C673" s="3" t="s">
        <v>26</v>
      </c>
    </row>
    <row r="674" spans="1:3" x14ac:dyDescent="0.25">
      <c r="A674" s="8" t="s">
        <v>40</v>
      </c>
      <c r="B674" s="21" t="str">
        <f t="shared" si="42"/>
        <v>You are in the Moderate Loss of Function category. See below for more information.</v>
      </c>
      <c r="C674" s="3" t="str">
        <f>CONCATENATE("    ",B673)</f>
        <v xml:space="preserve">    People with this variant have one copy of the [G1430A (p.Arg477His)](https://www.ncbi.nlm.nih.gov/clinvar/variation/16156/) variant. This substitution of a single nucleotide is known as a missense mutation.</v>
      </c>
    </row>
    <row r="675" spans="1:3" x14ac:dyDescent="0.25">
      <c r="A675" s="8" t="s">
        <v>41</v>
      </c>
      <c r="B675" s="21">
        <f t="shared" si="42"/>
        <v>7.2</v>
      </c>
    </row>
    <row r="676" spans="1:3" x14ac:dyDescent="0.25">
      <c r="A676" s="15"/>
      <c r="C676" s="3" t="s">
        <v>42</v>
      </c>
    </row>
    <row r="677" spans="1:3" x14ac:dyDescent="0.25">
      <c r="A677" s="8"/>
    </row>
    <row r="678" spans="1:3" x14ac:dyDescent="0.25">
      <c r="A678" s="8"/>
      <c r="C678" s="3" t="str">
        <f>CONCATENATE("    ",B674)</f>
        <v xml:space="preserve">    You are in the Moderate Loss of Function category. See below for more information.</v>
      </c>
    </row>
    <row r="679" spans="1:3" x14ac:dyDescent="0.25">
      <c r="A679" s="8"/>
    </row>
    <row r="680" spans="1:3" x14ac:dyDescent="0.25">
      <c r="A680" s="8"/>
      <c r="C680" s="3" t="s">
        <v>43</v>
      </c>
    </row>
    <row r="681" spans="1:3" x14ac:dyDescent="0.25">
      <c r="A681" s="15"/>
    </row>
    <row r="682" spans="1:3" x14ac:dyDescent="0.25">
      <c r="A682" s="15"/>
      <c r="C682" s="3" t="str">
        <f>CONCATENATE( "    &lt;piechart percentage=",B675," /&gt;")</f>
        <v xml:space="preserve">    &lt;piechart percentage=7.2 /&gt;</v>
      </c>
    </row>
    <row r="683" spans="1:3" x14ac:dyDescent="0.25">
      <c r="A683" s="15"/>
      <c r="C683" s="3" t="str">
        <f>"  &lt;/Genotype&gt;"</f>
        <v xml:space="preserve">  &lt;/Genotype&gt;</v>
      </c>
    </row>
    <row r="684" spans="1:3" x14ac:dyDescent="0.25">
      <c r="A684" s="15" t="s">
        <v>44</v>
      </c>
      <c r="B684" s="9" t="str">
        <f>V20</f>
        <v>People with this variant have two copies of the [G1430A (p.Arg477His)](https://www.ncbi.nlm.nih.gov/clinvar/variation/16156/) variant. This substitution of a single nucleotide is known as a missense mutation.</v>
      </c>
      <c r="C684" s="3" t="str">
        <f>CONCATENATE("  &lt;Genotype hgvs=",CHAR(34),B670,B671,";",B671,CHAR(34)," name=",CHAR(34),B106,CHAR(34),"&gt; ")</f>
        <v xml:space="preserve">  &lt;Genotype hgvs="NC_000005.10:g.[143310135C&gt;T];[143310135C&gt;T]" name="G1430A"&gt; </v>
      </c>
    </row>
    <row r="685" spans="1:3" x14ac:dyDescent="0.25">
      <c r="A685" s="8" t="s">
        <v>45</v>
      </c>
      <c r="B685" s="9" t="str">
        <f t="shared" ref="B685:B686" si="43">V21</f>
        <v>This variant is not associated with increased risk.</v>
      </c>
      <c r="C685" s="3" t="s">
        <v>26</v>
      </c>
    </row>
    <row r="686" spans="1:3" x14ac:dyDescent="0.25">
      <c r="A686" s="8" t="s">
        <v>41</v>
      </c>
      <c r="B686" s="9">
        <f t="shared" si="43"/>
        <v>1.9</v>
      </c>
      <c r="C686" s="3" t="s">
        <v>38</v>
      </c>
    </row>
    <row r="687" spans="1:3" x14ac:dyDescent="0.25">
      <c r="A687" s="8"/>
    </row>
    <row r="688" spans="1:3" x14ac:dyDescent="0.25">
      <c r="A688" s="15"/>
      <c r="C688" s="3" t="str">
        <f>CONCATENATE("    ",B684)</f>
        <v xml:space="preserve">    People with this variant have two copies of the [G1430A (p.Arg477His)](https://www.ncbi.nlm.nih.gov/clinvar/variation/16156/) variant. This substitution of a single nucleotide is known as a missense mutation.</v>
      </c>
    </row>
    <row r="689" spans="1:3" x14ac:dyDescent="0.25">
      <c r="A689" s="8"/>
    </row>
    <row r="690" spans="1:3" x14ac:dyDescent="0.25">
      <c r="A690" s="8"/>
      <c r="C690" s="3" t="s">
        <v>42</v>
      </c>
    </row>
    <row r="691" spans="1:3" x14ac:dyDescent="0.25">
      <c r="A691" s="8"/>
    </row>
    <row r="692" spans="1:3" x14ac:dyDescent="0.25">
      <c r="A692" s="8"/>
      <c r="C692" s="3" t="str">
        <f>CONCATENATE("    ",B685)</f>
        <v xml:space="preserve">    This variant is not associated with increased risk.</v>
      </c>
    </row>
    <row r="693" spans="1:3" x14ac:dyDescent="0.25">
      <c r="A693" s="8"/>
    </row>
    <row r="694" spans="1:3" x14ac:dyDescent="0.25">
      <c r="A694" s="15"/>
      <c r="C694" s="3" t="s">
        <v>43</v>
      </c>
    </row>
    <row r="695" spans="1:3" x14ac:dyDescent="0.25">
      <c r="A695" s="15"/>
    </row>
    <row r="696" spans="1:3" x14ac:dyDescent="0.25">
      <c r="A696" s="15"/>
      <c r="C696" s="3" t="str">
        <f>CONCATENATE( "    &lt;piechart percentage=",B686," /&gt;")</f>
        <v xml:space="preserve">    &lt;piechart percentage=1.9 /&gt;</v>
      </c>
    </row>
    <row r="697" spans="1:3" x14ac:dyDescent="0.25">
      <c r="A697" s="15"/>
      <c r="C697" s="3" t="str">
        <f>"  &lt;/Genotype&gt;"</f>
        <v xml:space="preserve">  &lt;/Genotype&gt;</v>
      </c>
    </row>
    <row r="698" spans="1:3" x14ac:dyDescent="0.25">
      <c r="A698" s="15" t="s">
        <v>46</v>
      </c>
      <c r="B698" s="9" t="str">
        <f>V23</f>
        <v>Your NR3C1 gene has no variants. A normal gene is referred to as a "wild-type" gene.</v>
      </c>
      <c r="C698" s="3" t="str">
        <f>CONCATENATE("  &lt;Genotype hgvs=",CHAR(34),B670,B672,";",B672,CHAR(34)," name=",CHAR(34),B106,CHAR(34),"&gt; ")</f>
        <v xml:space="preserve">  &lt;Genotype hgvs="NC_000005.10:g.[143310135=];[143310135=]" name="G1430A"&gt; </v>
      </c>
    </row>
    <row r="699" spans="1:3" x14ac:dyDescent="0.25">
      <c r="A699" s="8" t="s">
        <v>47</v>
      </c>
      <c r="B699" s="9" t="str">
        <f t="shared" ref="B699:B700" si="44">V24</f>
        <v>This variant is not associated with increased risk.</v>
      </c>
      <c r="C699" s="3" t="s">
        <v>26</v>
      </c>
    </row>
    <row r="700" spans="1:3" x14ac:dyDescent="0.25">
      <c r="A700" s="8" t="s">
        <v>41</v>
      </c>
      <c r="B700" s="9">
        <f t="shared" si="44"/>
        <v>90.9</v>
      </c>
      <c r="C700" s="3" t="s">
        <v>38</v>
      </c>
    </row>
    <row r="701" spans="1:3" x14ac:dyDescent="0.25">
      <c r="A701" s="15"/>
    </row>
    <row r="702" spans="1:3" x14ac:dyDescent="0.25">
      <c r="A702" s="8"/>
      <c r="C702" s="3" t="str">
        <f>CONCATENATE("    ",B698)</f>
        <v xml:space="preserve">    Your NR3C1 gene has no variants. A normal gene is referred to as a "wild-type" gene.</v>
      </c>
    </row>
    <row r="703" spans="1:3" x14ac:dyDescent="0.25">
      <c r="A703" s="8"/>
    </row>
    <row r="704" spans="1:3" x14ac:dyDescent="0.25">
      <c r="A704" s="15"/>
      <c r="C704" s="3" t="s">
        <v>43</v>
      </c>
    </row>
    <row r="705" spans="1:3" x14ac:dyDescent="0.25">
      <c r="A705" s="15"/>
    </row>
    <row r="706" spans="1:3" x14ac:dyDescent="0.25">
      <c r="A706" s="15"/>
      <c r="C706" s="3" t="str">
        <f>CONCATENATE( "    &lt;piechart percentage=",B700," /&gt;")</f>
        <v xml:space="preserve">    &lt;piechart percentage=90.9 /&gt;</v>
      </c>
    </row>
    <row r="707" spans="1:3" x14ac:dyDescent="0.25">
      <c r="A707" s="15"/>
      <c r="C707" s="3" t="str">
        <f>"  &lt;/Genotype&gt;"</f>
        <v xml:space="preserve">  &lt;/Genotype&gt;</v>
      </c>
    </row>
    <row r="708" spans="1:3" x14ac:dyDescent="0.25">
      <c r="A708" s="15"/>
      <c r="C708" s="3" t="s">
        <v>48</v>
      </c>
    </row>
    <row r="709" spans="1:3" x14ac:dyDescent="0.25">
      <c r="A709" s="15" t="s">
        <v>49</v>
      </c>
      <c r="B709" s="9" t="str">
        <f>CONCATENATE("Your ",B14," gene has an unknown variant.")</f>
        <v>Your NR3C1 gene has an unknown variant.</v>
      </c>
      <c r="C709" s="3" t="str">
        <f>CONCATENATE("  &lt;Genotype hgvs=",CHAR(34),"unknown",CHAR(34),"&gt; ")</f>
        <v xml:space="preserve">  &lt;Genotype hgvs="unknown"&gt; </v>
      </c>
    </row>
    <row r="710" spans="1:3" x14ac:dyDescent="0.25">
      <c r="A710" s="8" t="s">
        <v>49</v>
      </c>
      <c r="B710" s="9" t="s">
        <v>50</v>
      </c>
      <c r="C710" s="3" t="s">
        <v>26</v>
      </c>
    </row>
    <row r="711" spans="1:3" x14ac:dyDescent="0.25">
      <c r="A711" s="8" t="s">
        <v>41</v>
      </c>
      <c r="C711" s="3" t="s">
        <v>38</v>
      </c>
    </row>
    <row r="712" spans="1:3" x14ac:dyDescent="0.25">
      <c r="A712" s="8"/>
    </row>
    <row r="713" spans="1:3" x14ac:dyDescent="0.25">
      <c r="A713" s="8"/>
      <c r="C713" s="3" t="str">
        <f>CONCATENATE("    ",B709)</f>
        <v xml:space="preserve">    Your NR3C1 gene has an unknown variant.</v>
      </c>
    </row>
    <row r="714" spans="1:3" x14ac:dyDescent="0.25">
      <c r="A714" s="8"/>
    </row>
    <row r="715" spans="1:3" x14ac:dyDescent="0.25">
      <c r="A715" s="8"/>
      <c r="C715" s="3" t="s">
        <v>42</v>
      </c>
    </row>
    <row r="716" spans="1:3" x14ac:dyDescent="0.25">
      <c r="A716" s="8"/>
    </row>
    <row r="717" spans="1:3" x14ac:dyDescent="0.25">
      <c r="A717" s="15"/>
      <c r="C717" s="3" t="str">
        <f>CONCATENATE("    ",B710)</f>
        <v xml:space="preserve">    The effect is unknown.</v>
      </c>
    </row>
    <row r="718" spans="1:3" x14ac:dyDescent="0.25">
      <c r="A718" s="8"/>
    </row>
    <row r="719" spans="1:3" x14ac:dyDescent="0.25">
      <c r="A719" s="15"/>
      <c r="C719" s="3" t="s">
        <v>43</v>
      </c>
    </row>
    <row r="720" spans="1:3" x14ac:dyDescent="0.25">
      <c r="A720" s="15"/>
    </row>
    <row r="721" spans="1:3" x14ac:dyDescent="0.25">
      <c r="A721" s="15"/>
      <c r="C721" s="3" t="str">
        <f>CONCATENATE( "    &lt;piechart percentage=",B711," /&gt;")</f>
        <v xml:space="preserve">    &lt;piechart percentage= /&gt;</v>
      </c>
    </row>
    <row r="722" spans="1:3" x14ac:dyDescent="0.25">
      <c r="A722" s="15"/>
      <c r="C722" s="3" t="str">
        <f>"  &lt;/Genotype&gt;"</f>
        <v xml:space="preserve">  &lt;/Genotype&gt;</v>
      </c>
    </row>
    <row r="723" spans="1:3" x14ac:dyDescent="0.25">
      <c r="A723" s="15"/>
      <c r="C723" s="3" t="s">
        <v>51</v>
      </c>
    </row>
    <row r="724" spans="1:3" x14ac:dyDescent="0.25">
      <c r="A724" s="15" t="s">
        <v>46</v>
      </c>
      <c r="B724" s="9" t="str">
        <f>CONCATENATE("Your ",B14," gene has no variants. A normal gene is referred to as a ",CHAR(34),"wild-type",CHAR(34)," gene.")</f>
        <v>Your NR3C1 gene has no variants. A normal gene is referred to as a "wild-type" gene.</v>
      </c>
      <c r="C724" s="3" t="str">
        <f>CONCATENATE("  &lt;Genotype hgvs=",CHAR(34),"wildtype",CHAR(34),"&gt;")</f>
        <v xml:space="preserve">  &lt;Genotype hgvs="wildtype"&gt;</v>
      </c>
    </row>
    <row r="725" spans="1:3" x14ac:dyDescent="0.25">
      <c r="A725" s="8" t="s">
        <v>47</v>
      </c>
      <c r="B725" s="9" t="s">
        <v>52</v>
      </c>
      <c r="C725" s="3" t="s">
        <v>26</v>
      </c>
    </row>
    <row r="726" spans="1:3" x14ac:dyDescent="0.25">
      <c r="A726" s="8" t="s">
        <v>41</v>
      </c>
      <c r="C726" s="3" t="s">
        <v>38</v>
      </c>
    </row>
    <row r="727" spans="1:3" x14ac:dyDescent="0.25">
      <c r="A727" s="8"/>
    </row>
    <row r="728" spans="1:3" x14ac:dyDescent="0.25">
      <c r="A728" s="8"/>
      <c r="C728" s="3" t="str">
        <f>CONCATENATE("    ",B724)</f>
        <v xml:space="preserve">    Your NR3C1 gene has no variants. A normal gene is referred to as a "wild-type" gene.</v>
      </c>
    </row>
    <row r="729" spans="1:3" x14ac:dyDescent="0.25">
      <c r="A729" s="8"/>
    </row>
    <row r="730" spans="1:3" x14ac:dyDescent="0.25">
      <c r="A730" s="8"/>
      <c r="C730" s="3" t="s">
        <v>43</v>
      </c>
    </row>
    <row r="731" spans="1:3" x14ac:dyDescent="0.25">
      <c r="A731" s="15"/>
    </row>
    <row r="732" spans="1:3" x14ac:dyDescent="0.25">
      <c r="A732" s="8"/>
      <c r="C732" s="3" t="str">
        <f>CONCATENATE( "    &lt;piechart percentage=",B726," /&gt;")</f>
        <v xml:space="preserve">    &lt;piechart percentage= /&gt;</v>
      </c>
    </row>
    <row r="733" spans="1:3" x14ac:dyDescent="0.25">
      <c r="A733" s="8"/>
      <c r="C733" s="3" t="str">
        <f>"  &lt;/Genotype&gt;"</f>
        <v xml:space="preserve">  &lt;/Genotype&gt;</v>
      </c>
    </row>
    <row r="734" spans="1:3" x14ac:dyDescent="0.25">
      <c r="A734" s="8"/>
      <c r="C734" s="3" t="str">
        <f>"&lt;/GeneAnalysis&gt;"</f>
        <v>&lt;/GeneAnalysis&gt;</v>
      </c>
    </row>
    <row r="735" spans="1:3" s="18" customFormat="1" x14ac:dyDescent="0.25">
      <c r="A735" s="27"/>
      <c r="B735" s="17"/>
    </row>
    <row r="736" spans="1:3" x14ac:dyDescent="0.25">
      <c r="A736" s="3" t="s">
        <v>509</v>
      </c>
      <c r="B736" s="9" t="s">
        <v>518</v>
      </c>
      <c r="C736" s="3" t="str">
        <f>CONCATENATE("&lt;# ",A736," ",B736," #&gt;")</f>
        <v>&lt;# symptoms  vision problems; pain; chills and night sweats; multiple chemical sensitivity/allergies; inflamation; #&gt;</v>
      </c>
    </row>
    <row r="738" spans="1:3" x14ac:dyDescent="0.25">
      <c r="B738" s="9" t="s">
        <v>517</v>
      </c>
      <c r="C738" s="3" t="str">
        <f>CONCATENATE("&lt;symptoms ",B738," /&gt;")</f>
        <v>&lt;symptoms D014786 D010146 D023341 D018777 D007249 /&gt;</v>
      </c>
    </row>
    <row r="740" spans="1:3" x14ac:dyDescent="0.25">
      <c r="A740" s="3" t="s">
        <v>510</v>
      </c>
      <c r="B740" s="9" t="s">
        <v>519</v>
      </c>
      <c r="C740" s="3" t="str">
        <f>CONCATENATE("&lt;# ",A740," ",B740," #&gt;")</f>
        <v>&lt;# Tissue List adipose and soft tissue; respiratory system and lung; #&gt;</v>
      </c>
    </row>
    <row r="742" spans="1:3" x14ac:dyDescent="0.25">
      <c r="B742" s="9" t="s">
        <v>520</v>
      </c>
      <c r="C742" s="3" t="str">
        <f>CONCATENATE("&lt;TissueList ",B742," /&gt;")</f>
        <v>&lt;TissueList D000273 D012137  /&gt;</v>
      </c>
    </row>
    <row r="744" spans="1:3" x14ac:dyDescent="0.25">
      <c r="A744" s="3" t="s">
        <v>511</v>
      </c>
      <c r="B744" s="9" t="s">
        <v>512</v>
      </c>
      <c r="C744" s="3" t="str">
        <f>CONCATENATE("&lt;# ",A744," ",B744," #&gt;")</f>
        <v>&lt;# Pathways Nicotine metabolism, ion transport, ion channel gating #&gt;</v>
      </c>
    </row>
    <row r="746" spans="1:3" x14ac:dyDescent="0.25">
      <c r="B746" s="9" t="s">
        <v>513</v>
      </c>
      <c r="C746" s="3" t="str">
        <f>CONCATENATE("&lt;Pathways ",B746," /&gt;")</f>
        <v>&lt;Pathways D011978 D017136 D015640 /&gt;</v>
      </c>
    </row>
    <row r="748" spans="1:3" x14ac:dyDescent="0.25">
      <c r="A748" s="3" t="s">
        <v>514</v>
      </c>
      <c r="B748" s="3" t="s">
        <v>515</v>
      </c>
      <c r="C748" s="3" t="str">
        <f>CONCATENATE("&lt;# ",A748," ",B748," #&gt;")</f>
        <v>&lt;# Diseases cancer; cancer, lung cancer; Disease susceptibility - increased susceptibility to viral, bacterial, and parasitical infections; disease, Genetic Predisposition to Disease; nicotine dependency; #&gt;</v>
      </c>
    </row>
    <row r="750" spans="1:3" x14ac:dyDescent="0.25">
      <c r="B750" s="3" t="s">
        <v>516</v>
      </c>
      <c r="C750" s="3" t="str">
        <f>CONCATENATE("&lt;diseases ",B750," /&gt;")</f>
        <v>&lt;diseases D009369 D008175 D004198 D01402 /&gt;</v>
      </c>
    </row>
    <row r="1422" spans="3:3" x14ac:dyDescent="0.25">
      <c r="C1422" s="3" t="str">
        <f>CONCATENATE("    This variant is a change at a specific point in the ",B1413," gene from ",B1422," to ",B1423,"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28" spans="3:3" x14ac:dyDescent="0.25">
      <c r="C1428" s="3" t="str">
        <f>CONCATENATE("    This variant is a change at a specific point in the ",B1413," gene from ",B1428," to ",B1429," resulting in incorrect ",B1416,"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58" spans="3:3" x14ac:dyDescent="0.25">
      <c r="C1558" s="3" t="str">
        <f>CONCATENATE("    This variant is a change at a specific point in the ",B1549," gene from ",B1558," to ",B1559,"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4" spans="3:3" x14ac:dyDescent="0.25">
      <c r="C1564" s="3" t="str">
        <f>CONCATENATE("    This variant is a change at a specific point in the ",B1549," gene from ",B1564," to ",B1565," resulting in incorrect ",B1552,"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66" spans="3:3" x14ac:dyDescent="0.25">
      <c r="C1966" s="3" t="str">
        <f>CONCATENATE("    This variant is a change at a specific point in the ",B1957," gene from ",B1966," to ",B1967,"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2" spans="3:3" x14ac:dyDescent="0.25">
      <c r="C1972" s="3" t="str">
        <f>CONCATENATE("    This variant is a change at a specific point in the ",B1957," gene from ",B1972," to ",B1973," resulting in incorrect ",B1960,"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2" spans="3:3" x14ac:dyDescent="0.25">
      <c r="C2102" s="3" t="str">
        <f>CONCATENATE("    This variant is a change at a specific point in the ",B2093," gene from ",B2102," to ",B2103,"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8" spans="3:3" x14ac:dyDescent="0.25">
      <c r="C2108" s="3" t="str">
        <f>CONCATENATE("    This variant is a change at a specific point in the ",B2093," gene from ",B2108," to ",B2109," resulting in incorrect ",B2096,"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38" spans="3:3" x14ac:dyDescent="0.25">
      <c r="C2238" s="3" t="str">
        <f>CONCATENATE("    This variant is a change at a specific point in the ",B2229," gene from ",B2238," to ",B2239,"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4" spans="3:3" x14ac:dyDescent="0.25">
      <c r="C2244" s="3" t="str">
        <f>CONCATENATE("    This variant is a change at a specific point in the ",B2229," gene from ",B2244," to ",B2245," resulting in incorrect ",B2232,"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74" spans="3:3" x14ac:dyDescent="0.25">
      <c r="C2374" s="3" t="str">
        <f>CONCATENATE("    This variant is a change at a specific point in the ",B2365," gene from ",B2374," to ",B2375,"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0" spans="3:3" x14ac:dyDescent="0.25">
      <c r="C2380" s="3" t="str">
        <f>CONCATENATE("    This variant is a change at a specific point in the ",B2365," gene from ",B2380," to ",B2381," resulting in incorrect ",B2368,"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0" spans="3:3" x14ac:dyDescent="0.25">
      <c r="C2510" s="3" t="str">
        <f>CONCATENATE("    This variant is a change at a specific point in the ",B2501," gene from ",B2510," to ",B2511,"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6" spans="3:3" x14ac:dyDescent="0.25">
      <c r="C2516" s="3" t="str">
        <f>CONCATENATE("    This variant is a change at a specific point in the ",B2501," gene from ",B2516," to ",B2517," resulting in incorrect ",B2504,"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46" spans="3:3" x14ac:dyDescent="0.25">
      <c r="C2646" s="3" t="str">
        <f>CONCATENATE("    This variant is a change at a specific point in the ",B2637," gene from ",B2646," to ",B2647,"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52" spans="3:3" x14ac:dyDescent="0.25">
      <c r="C2652" s="3" t="str">
        <f>CONCATENATE("    This variant is a change at a specific point in the ",B2637," gene from ",B2652," to ",B2653," resulting in incorrect ",B2640,"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2" spans="3:3" x14ac:dyDescent="0.25">
      <c r="C2782" s="3" t="str">
        <f>CONCATENATE("    This variant is a change at a specific point in the ",B2773," gene from ",B2782," to ",B2783,"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788" spans="3:3" x14ac:dyDescent="0.25">
      <c r="C2788" s="3" t="str">
        <f>CONCATENATE("    This variant is a change at a specific point in the ",B2773," gene from ",B2788," to ",B2789," resulting in incorrect ",B2776,"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18" spans="3:3" x14ac:dyDescent="0.25">
      <c r="C2918" s="3" t="str">
        <f>CONCATENATE("    This variant is a change at a specific point in the ",B2909," gene from ",B2918," to ",B2919,"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924" spans="3:3" x14ac:dyDescent="0.25">
      <c r="C2924" s="3" t="str">
        <f>CONCATENATE("    This variant is a change at a specific point in the ",B2909," gene from ",B2924," to ",B2925," resulting in incorrect ",B2912,"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AC99B-7B8E-4D26-A1C2-C7F8885D7124}">
  <dimension ref="A1:AJ2605"/>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270</v>
      </c>
      <c r="C2" s="3" t="str">
        <f>CONCATENATE("&lt;",A2," ",B2," /&gt;")</f>
        <v>&lt;Gene_Name HTR2A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HTR2A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13.</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13</v>
      </c>
      <c r="C10" s="3" t="str">
        <f>CONCATENATE("This gene is located on chromosome ",B10,".")</f>
        <v>This gene is located on chromosome 13.</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271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Ser34</v>
      </c>
      <c r="I13" s="18" t="str">
        <f>B28</f>
        <v>C46847701T</v>
      </c>
      <c r="J13" s="18" t="str">
        <f>B34</f>
        <v>T46848951C</v>
      </c>
      <c r="K13" s="18" t="str">
        <f>B40</f>
        <v>Ile197Val</v>
      </c>
      <c r="L13" s="18" t="str">
        <f>B46</f>
        <v>C46897343T</v>
      </c>
      <c r="M13" s="18" t="str">
        <f>B52</f>
        <v>His452Tyr</v>
      </c>
      <c r="N13" s="18" t="str">
        <f>B58</f>
        <v>T614-2211C</v>
      </c>
      <c r="O13" s="18" t="str">
        <f>B64</f>
        <v>C46866425T</v>
      </c>
    </row>
    <row r="14" spans="1:36" ht="16.5" thickBot="1" x14ac:dyDescent="0.3">
      <c r="A14" s="8" t="s">
        <v>3</v>
      </c>
      <c r="B14" s="9" t="s">
        <v>270</v>
      </c>
      <c r="C14" s="3" t="str">
        <f>CONCATENATE("&lt;GeneAnalysis gene=",CHAR(34),B14,CHAR(34)," interval=",CHAR(34),B15,CHAR(34),"&gt; ")</f>
        <v xml:space="preserve">&lt;GeneAnalysis gene="HTR2A" interval="NC_000013.11:g.46831542_46897076"&gt; </v>
      </c>
      <c r="H14" s="19" t="s">
        <v>253</v>
      </c>
      <c r="I14" s="19" t="s">
        <v>253</v>
      </c>
      <c r="J14" s="19" t="s">
        <v>253</v>
      </c>
      <c r="K14" s="19" t="s">
        <v>253</v>
      </c>
      <c r="L14" s="19" t="s">
        <v>253</v>
      </c>
      <c r="M14" s="19" t="s">
        <v>253</v>
      </c>
      <c r="N14" s="19" t="s">
        <v>253</v>
      </c>
      <c r="O14" s="25" t="s">
        <v>253</v>
      </c>
      <c r="P14" s="20"/>
      <c r="Q14" s="40"/>
      <c r="R14" s="40"/>
      <c r="S14" s="20"/>
      <c r="T14" s="20"/>
      <c r="U14" s="40"/>
      <c r="V14" s="40"/>
      <c r="W14" s="20"/>
      <c r="X14" s="20"/>
      <c r="Y14" s="20"/>
      <c r="Z14" s="20"/>
    </row>
    <row r="15" spans="1:36" x14ac:dyDescent="0.25">
      <c r="A15" s="8" t="s">
        <v>24</v>
      </c>
      <c r="B15" s="9" t="s">
        <v>273</v>
      </c>
      <c r="H15" s="9" t="s">
        <v>254</v>
      </c>
      <c r="I15" s="9" t="s">
        <v>256</v>
      </c>
      <c r="J15" s="9" t="s">
        <v>258</v>
      </c>
      <c r="K15" s="9" t="s">
        <v>260</v>
      </c>
      <c r="L15" s="9" t="s">
        <v>262</v>
      </c>
      <c r="M15" s="9" t="s">
        <v>264</v>
      </c>
      <c r="N15" s="9" t="s">
        <v>266</v>
      </c>
      <c r="O15" s="9" t="s">
        <v>268</v>
      </c>
      <c r="P15" s="9"/>
      <c r="Q15" s="9"/>
      <c r="R15" s="9"/>
      <c r="S15" s="9"/>
      <c r="T15" s="9"/>
      <c r="U15" s="9"/>
      <c r="V15" s="9"/>
      <c r="W15" s="9"/>
      <c r="X15" s="9"/>
      <c r="Y15" s="9"/>
      <c r="Z15" s="9"/>
    </row>
    <row r="16" spans="1:36" x14ac:dyDescent="0.25">
      <c r="A16" s="8" t="s">
        <v>25</v>
      </c>
      <c r="B16" s="9" t="s">
        <v>145</v>
      </c>
      <c r="C16" s="3" t="str">
        <f>CONCATENATE("# What are some common mutations of ",B14,"?")</f>
        <v># What are some common mutations of HTR2A?</v>
      </c>
      <c r="H16" s="9" t="s">
        <v>255</v>
      </c>
      <c r="I16" s="9" t="s">
        <v>257</v>
      </c>
      <c r="J16" s="9" t="s">
        <v>259</v>
      </c>
      <c r="K16" s="9" t="s">
        <v>261</v>
      </c>
      <c r="L16" s="9" t="s">
        <v>263</v>
      </c>
      <c r="M16" s="9" t="s">
        <v>265</v>
      </c>
      <c r="N16" s="9" t="s">
        <v>267</v>
      </c>
      <c r="O16" s="9" t="s">
        <v>269</v>
      </c>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[Ser34=](https://www.ncbi.nlm.nih.gov/projects/SNP/snp_ref.cgi?rs=6313)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[C46847701T](https://www.ncbi.nlm.nih.gov/projects/SNP/snp_ref.cgi?rs=1923884)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[T46848951C](https://www.ncbi.nlm.nih.gov/projects/SNP/snp_ref.cgi?rs=1923885)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[C46897343T](https://www.ncbi.nlm.nih.gov/projects/SNP/snp_ref.cgi?rs=6304)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[C46897343T](https://www.ncbi.nlm.nih.gov/projects/SNP/snp_ref.cgi?rs=6311) variant. This substitution of a single nucleotide is known as a missense mutation.</v>
      </c>
      <c r="M17" s="9" t="str">
        <f>CONCATENATE("People with this variant have one copy of the ",B55," variant. This substitution of a single nucleotide is known as a missense mutation.")</f>
        <v>People with this variant have one copy of the [His452Tyr](https://www.ncbi.nlm.nih.gov/projects/SNP/snp_ref.cgi?rs=6314) variant. This substitution of a single nucleotide is known as a missense mutation.</v>
      </c>
      <c r="N17" s="9" t="str">
        <f>CONCATENATE("People with this variant have one copy of the ",B61," variant. This substitution of a single nucleotide is known as a missense mutation.")</f>
        <v>People with this variant have one copy of the [T614-2211C](https://www.ncbi.nlm.nih.gov/projects/SNP/snp_ref.cgi?rs=6314) variant. This substitution of a single nucleotide is known as a missense mutation.</v>
      </c>
      <c r="O17" s="9" t="str">
        <f>CONCATENATE("People with this variant have one copy of the ",B67)</f>
        <v>People with this variant have one copy of the [C46866425T](https://www.ncbi.nlm.nih.gov/projects/SNP/snp_ref.cgi?rs=2770296)</v>
      </c>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",B49,", ",B55,", ",B61,", and ",B67,".")</f>
        <v>A variant is a change at a specific point in the gene from the expected nucleotide sequence to another, resulting in incorrect protein function. There are eight common variants in HTR2A: [Ser34=](https://www.ncbi.nlm.nih.gov/projects/SNP/snp_ref.cgi?rs=6313), [C46847701T](https://www.ncbi.nlm.nih.gov/projects/SNP/snp_ref.cgi?rs=1923884), [T46848951C](https://www.ncbi.nlm.nih.gov/projects/SNP/snp_ref.cgi?rs=1923885), [C46897343T](https://www.ncbi.nlm.nih.gov/projects/SNP/snp_ref.cgi?rs=6304), [C46897343T](https://www.ncbi.nlm.nih.gov/projects/SNP/snp_ref.cgi?rs=6311), [His452Tyr](https://www.ncbi.nlm.nih.gov/projects/SNP/snp_ref.cgi?rs=6314), [T614-2211C](https://www.ncbi.nlm.nih.gov/projects/SNP/snp_ref.cgi?rs=6314), and [C46866425T](https://www.ncbi.nlm.nih.gov/projects/SNP/snp_ref.cgi?rs=2770296).</v>
      </c>
      <c r="H18" s="9" t="s">
        <v>27</v>
      </c>
      <c r="I18" s="9" t="s">
        <v>27</v>
      </c>
      <c r="J18" s="9" t="s">
        <v>26</v>
      </c>
      <c r="K18" s="9"/>
      <c r="L18" s="9" t="s">
        <v>27</v>
      </c>
      <c r="M18" s="9" t="s">
        <v>26</v>
      </c>
      <c r="N18" s="9"/>
      <c r="O18" s="9" t="s">
        <v>27</v>
      </c>
      <c r="P18" s="9"/>
      <c r="Q18" s="9"/>
      <c r="R18" s="9"/>
      <c r="S18" s="9"/>
      <c r="T18" s="9"/>
      <c r="U18" s="9"/>
      <c r="V18" s="9"/>
      <c r="W18" s="9"/>
      <c r="X18" s="9"/>
      <c r="Y18" s="9"/>
      <c r="Z18" s="9"/>
    </row>
    <row r="19" spans="1:26" x14ac:dyDescent="0.25">
      <c r="H19" s="9">
        <v>48.3</v>
      </c>
      <c r="I19" s="9">
        <v>24.3</v>
      </c>
      <c r="J19" s="9">
        <v>45.4</v>
      </c>
      <c r="K19" s="9">
        <v>1.3</v>
      </c>
      <c r="L19" s="9">
        <v>49.4</v>
      </c>
      <c r="M19" s="9">
        <v>14.5</v>
      </c>
      <c r="N19" s="9">
        <v>39.700000000000003</v>
      </c>
      <c r="O19" s="9">
        <v>36.200000000000003</v>
      </c>
      <c r="P19" s="9"/>
      <c r="Q19" s="9"/>
      <c r="R19" s="9"/>
      <c r="S19" s="9"/>
      <c r="T19" s="9"/>
      <c r="U19" s="9"/>
      <c r="V19" s="9"/>
      <c r="W19" s="9"/>
      <c r="X19" s="9"/>
      <c r="Y19" s="9"/>
      <c r="Z19" s="9"/>
    </row>
    <row r="20" spans="1:26" x14ac:dyDescent="0.25">
      <c r="C20" s="3" t="str">
        <f>CONCATENATE("&lt;# ",B22," #&gt;")</f>
        <v>&lt;# Ser34 #&gt;</v>
      </c>
      <c r="H20" s="9" t="str">
        <f>CONCATENATE("People with this variant have two copies of the ",B25," variant. This substitution of a single nucleotide is known as a missense mutation.")</f>
        <v>People with this variant have two copies of the [Ser34=](https://www.ncbi.nlm.nih.gov/projects/SNP/snp_ref.cgi?rs=6313)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[C46847701T](https://www.ncbi.nlm.nih.gov/projects/SNP/snp_ref.cgi?rs=1923884)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[T46848951C](https://www.ncbi.nlm.nih.gov/projects/SNP/snp_ref.cgi?rs=1923885)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[C46897343T](https://www.ncbi.nlm.nih.gov/projects/SNP/snp_ref.cgi?rs=6304)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[C46897343T](https://www.ncbi.nlm.nih.gov/projects/SNP/snp_ref.cgi?rs=6311) variant. This substitution of a single nucleotide is known as a missense mutation.</v>
      </c>
      <c r="M20" s="9" t="str">
        <f>CONCATENATE("People with this variant have two copies of the ",B55," variant. This substitution of a single nucleotide is known as a missense mutation.")</f>
        <v>People with this variant have two copies of the [His452Tyr](https://www.ncbi.nlm.nih.gov/projects/SNP/snp_ref.cgi?rs=6314) variant. This substitution of a single nucleotide is known as a missense mutation.</v>
      </c>
      <c r="N20" s="9" t="str">
        <f>CONCATENATE("People with this variant have two copies of the ",B61," variant. This substitution of a single nucleotide is known as a missense mutation.")</f>
        <v>People with this variant have two copies of the [T614-2211C](https://www.ncbi.nlm.nih.gov/projects/SNP/snp_ref.cgi?rs=6314) variant. This substitution of a single nucleotide is known as a missense mutation.</v>
      </c>
      <c r="O20" s="9" t="str">
        <f>CONCATENATE("People with this variant have two copies of the ",B67," variant. This substitution of a single nucleotide is known as a missense mutation.")</f>
        <v>People with this variant have two copies of the [C46866425T](https://www.ncbi.nlm.nih.gov/projects/SNP/snp_ref.cgi?rs=2770296) variant. This substitution of a single nucleotide is known as a missense mutation.</v>
      </c>
      <c r="P20" s="9"/>
      <c r="Q20" s="9"/>
      <c r="R20" s="9"/>
      <c r="S20" s="9"/>
      <c r="T20" s="9"/>
      <c r="U20" s="9"/>
      <c r="V20" s="9"/>
      <c r="W20" s="9"/>
      <c r="X20" s="9"/>
      <c r="Y20" s="9"/>
      <c r="Z20" s="9"/>
    </row>
    <row r="21" spans="1:26" x14ac:dyDescent="0.25">
      <c r="A21" s="8" t="s">
        <v>29</v>
      </c>
      <c r="B21" s="19" t="s">
        <v>229</v>
      </c>
      <c r="C21" s="3" t="str">
        <f>CONCATENATE("  &lt;Variant hgvs=",CHAR(34),B21,CHAR(34)," name=",CHAR(34),B22,CHAR(34),"&gt; ")</f>
        <v xml:space="preserve">  &lt;Variant hgvs="NC_000013.11:g.46895805G&gt;A" name="Ser34"&gt; </v>
      </c>
      <c r="H21" s="9" t="s">
        <v>27</v>
      </c>
      <c r="I21" s="9" t="s">
        <v>27</v>
      </c>
      <c r="J21" s="9" t="s">
        <v>26</v>
      </c>
      <c r="K21" s="9"/>
      <c r="L21" s="9" t="s">
        <v>27</v>
      </c>
      <c r="M21" s="9" t="s">
        <v>26</v>
      </c>
      <c r="N21" s="9"/>
      <c r="O21" s="9" t="s">
        <v>27</v>
      </c>
      <c r="P21" s="9"/>
      <c r="Q21" s="9"/>
      <c r="R21" s="9"/>
      <c r="S21" s="9"/>
      <c r="T21" s="9"/>
      <c r="U21" s="9"/>
      <c r="V21" s="9"/>
      <c r="W21" s="9"/>
      <c r="X21" s="9"/>
      <c r="Y21" s="9"/>
      <c r="Z21" s="9"/>
    </row>
    <row r="22" spans="1:26" x14ac:dyDescent="0.25">
      <c r="A22" s="15" t="s">
        <v>30</v>
      </c>
      <c r="B22" s="21" t="s">
        <v>237</v>
      </c>
      <c r="H22" s="9">
        <v>32.1</v>
      </c>
      <c r="I22" s="9">
        <v>13.1</v>
      </c>
      <c r="J22" s="9">
        <v>23.5</v>
      </c>
      <c r="K22" s="9">
        <v>1.8</v>
      </c>
      <c r="L22" s="9">
        <v>32</v>
      </c>
      <c r="M22" s="9">
        <v>3.8</v>
      </c>
      <c r="N22" s="9">
        <v>17.399999999999999</v>
      </c>
      <c r="O22" s="9">
        <v>14.7</v>
      </c>
      <c r="P22" s="9"/>
      <c r="Q22" s="9"/>
      <c r="R22" s="9"/>
      <c r="S22" s="9"/>
      <c r="T22" s="9"/>
      <c r="U22" s="9"/>
      <c r="V22" s="9"/>
      <c r="W22" s="9"/>
      <c r="X22" s="9"/>
      <c r="Y22" s="9"/>
      <c r="Z22" s="9"/>
    </row>
    <row r="23" spans="1:26" x14ac:dyDescent="0.25">
      <c r="A23" s="15" t="s">
        <v>31</v>
      </c>
      <c r="B23" s="9" t="s">
        <v>34</v>
      </c>
      <c r="C23" s="3" t="str">
        <f>CONCATENATE("    Instead of ",B23,", there is a ",B24," nucleotide.")</f>
        <v xml:space="preserve">    Instead of guanine (G), there is a adenine (A) nucleotide.</v>
      </c>
      <c r="H23" s="9" t="str">
        <f>CONCATENATE("Your ",B14," gene has no variants. A normal gene is referred to as a ",CHAR(34),"wild-type",CHAR(34)," gene.")</f>
        <v>Your HTR2A gene has no variants. A normal gene is referred to as a "wild-type" gene.</v>
      </c>
      <c r="I23" s="9" t="str">
        <f>CONCATENATE("Your ",B14," gene has no variants. A normal gene is referred to as a ",CHAR(34),"wild-type",CHAR(34)," gene.")</f>
        <v>Your HTR2A gene has no variants. A normal gene is referred to as a "wild-type" gene.</v>
      </c>
      <c r="J23" s="9" t="str">
        <f>CONCATENATE("Your ",B14," gene has no variants. A normal gene is referred to as a ",CHAR(34),"wild-type",CHAR(34)," gene.")</f>
        <v>Your HTR2A gene has no variants. A normal gene is referred to as a "wild-type" gene.</v>
      </c>
      <c r="K23" s="9" t="str">
        <f>CONCATENATE("Your ",B14," gene has no variants. A normal gene is referred to as a ",CHAR(34),"wild-type",CHAR(34)," gene.")</f>
        <v>Your HTR2A gene has no variants. A normal gene is referred to as a "wild-type" gene.</v>
      </c>
      <c r="L23" s="9" t="str">
        <f>CONCATENATE("Your ",B14," gene has no variants. A normal gene is referred to as a ",CHAR(34),"wild-type",CHAR(34)," gene.")</f>
        <v>Your HTR2A gene has no variants. A normal gene is referred to as a "wild-type" gene.</v>
      </c>
      <c r="M23" s="9" t="str">
        <f>CONCATENATE("Your ",B14," gene has no variants. A normal gene is referred to as a ",CHAR(34),"wild-type",CHAR(34)," gene.")</f>
        <v>Your HTR2A gene has no variants. A normal gene is referred to as a "wild-type" gene.</v>
      </c>
      <c r="N23" s="9" t="str">
        <f>CONCATENATE("Your ",B14," gene has no variants. A normal gene is referred to as a ",CHAR(34),"wild-type",CHAR(34)," gene.")</f>
        <v>Your HTR2A gene has no variants. A normal gene is referred to as a "wild-type" gene.</v>
      </c>
      <c r="O23" s="9" t="str">
        <f>CONCATENATE("Your ",B14," gene has no variants. A normal gene is referred to as a ",CHAR(34),"wild-type",CHAR(34)," gene.")</f>
        <v>Your HTR2A gene has no variants. A normal gene is referred to as a "wild-type" gene.</v>
      </c>
      <c r="P23" s="9"/>
      <c r="Q23" s="9"/>
      <c r="R23" s="9"/>
      <c r="S23" s="9"/>
      <c r="T23" s="9"/>
      <c r="U23" s="9"/>
      <c r="V23" s="9"/>
      <c r="W23" s="9"/>
      <c r="X23" s="9"/>
      <c r="Y23" s="9"/>
      <c r="Z23" s="9"/>
    </row>
    <row r="24" spans="1:26" x14ac:dyDescent="0.25">
      <c r="A24" s="15" t="s">
        <v>33</v>
      </c>
      <c r="B24" s="9" t="s">
        <v>32</v>
      </c>
      <c r="H24" s="9" t="s">
        <v>28</v>
      </c>
      <c r="I24" s="9" t="s">
        <v>28</v>
      </c>
      <c r="J24" s="9" t="s">
        <v>26</v>
      </c>
      <c r="K24" s="9"/>
      <c r="L24" s="9" t="s">
        <v>28</v>
      </c>
      <c r="M24" s="9" t="s">
        <v>26</v>
      </c>
      <c r="N24" s="9"/>
      <c r="O24" s="9" t="s">
        <v>28</v>
      </c>
      <c r="P24" s="9"/>
      <c r="Q24" s="9"/>
      <c r="R24" s="9"/>
      <c r="S24" s="9"/>
      <c r="T24" s="9"/>
      <c r="U24" s="9"/>
      <c r="V24" s="9"/>
      <c r="W24" s="9"/>
      <c r="X24" s="9"/>
      <c r="Y24" s="9"/>
      <c r="Z24" s="9"/>
    </row>
    <row r="25" spans="1:26" x14ac:dyDescent="0.25">
      <c r="A25" s="15" t="s">
        <v>35</v>
      </c>
      <c r="B25" s="9" t="s">
        <v>238</v>
      </c>
      <c r="C25" s="3" t="str">
        <f>"  &lt;/Variant&gt;"</f>
        <v xml:space="preserve">  &lt;/Variant&gt;</v>
      </c>
      <c r="H25" s="9">
        <v>19.600000000000001</v>
      </c>
      <c r="I25" s="9">
        <v>62.6</v>
      </c>
      <c r="J25" s="9">
        <v>31.2</v>
      </c>
      <c r="K25" s="9">
        <v>96.9</v>
      </c>
      <c r="L25" s="9">
        <v>18.600000000000001</v>
      </c>
      <c r="M25" s="9">
        <v>81.7</v>
      </c>
      <c r="N25" s="9">
        <v>42.9</v>
      </c>
      <c r="O25" s="9">
        <v>49.2</v>
      </c>
      <c r="P25" s="9"/>
      <c r="Q25" s="9"/>
      <c r="R25" s="9"/>
      <c r="S25" s="9"/>
      <c r="T25" s="9"/>
      <c r="U25" s="9"/>
      <c r="V25" s="9"/>
      <c r="W25" s="9"/>
      <c r="X25" s="9"/>
      <c r="Y25" s="9"/>
      <c r="Z25" s="9"/>
    </row>
    <row r="26" spans="1:26" x14ac:dyDescent="0.25">
      <c r="A26" s="15"/>
      <c r="C26" s="3" t="str">
        <f>CONCATENATE("&lt;# ",B28," #&gt;")</f>
        <v>&lt;# C46847701T #&gt;</v>
      </c>
    </row>
    <row r="27" spans="1:26" x14ac:dyDescent="0.25">
      <c r="A27" s="8" t="s">
        <v>29</v>
      </c>
      <c r="B27" s="29" t="s">
        <v>230</v>
      </c>
      <c r="C27" s="3" t="str">
        <f>CONCATENATE("  &lt;Variant hgvs=",CHAR(34),B27,CHAR(34)," name=",CHAR(34),B28,CHAR(34),"&gt; ")</f>
        <v xml:space="preserve">  &lt;Variant hgvs="NC_000013.11:g.46847701C&gt;T" name="C46847701T"&gt; </v>
      </c>
    </row>
    <row r="28" spans="1:26" x14ac:dyDescent="0.25">
      <c r="A28" s="15" t="s">
        <v>30</v>
      </c>
      <c r="B28" s="9" t="s">
        <v>239</v>
      </c>
    </row>
    <row r="29" spans="1:26" x14ac:dyDescent="0.25">
      <c r="A29" s="15" t="s">
        <v>31</v>
      </c>
      <c r="B29" s="9" t="s">
        <v>93</v>
      </c>
      <c r="C29" s="3" t="str">
        <f>CONCATENATE("    Instead of ",B29,", there is a ",B30," nucleotide.")</f>
        <v xml:space="preserve">    Instead of cytosine (C), there is a thymine (T) nucleotide.</v>
      </c>
    </row>
    <row r="30" spans="1:26" x14ac:dyDescent="0.25">
      <c r="A30" s="15" t="s">
        <v>33</v>
      </c>
      <c r="B30" s="9" t="s">
        <v>36</v>
      </c>
    </row>
    <row r="31" spans="1:26" x14ac:dyDescent="0.25">
      <c r="A31" s="15" t="s">
        <v>35</v>
      </c>
      <c r="B31" s="9" t="s">
        <v>240</v>
      </c>
      <c r="C31" s="3" t="str">
        <f>"  &lt;/Variant&gt;"</f>
        <v xml:space="preserve">  &lt;/Variant&gt;</v>
      </c>
    </row>
    <row r="32" spans="1:26" x14ac:dyDescent="0.25">
      <c r="A32" s="8"/>
      <c r="C32" s="3" t="str">
        <f>CONCATENATE("&lt;# ",B34," #&gt;")</f>
        <v>&lt;# T46848951C #&gt;</v>
      </c>
    </row>
    <row r="33" spans="1:3" x14ac:dyDescent="0.25">
      <c r="A33" s="8" t="s">
        <v>29</v>
      </c>
      <c r="B33" s="19" t="s">
        <v>231</v>
      </c>
      <c r="C33" s="3" t="str">
        <f>CONCATENATE("  &lt;Variant hgvs=",CHAR(34),B33,CHAR(34)," name=",CHAR(34),B34,CHAR(34),"&gt; ")</f>
        <v xml:space="preserve">  &lt;Variant hgvs="NC_000013.11:g.46848951T&gt;C" name="T46848951C"&gt; </v>
      </c>
    </row>
    <row r="34" spans="1:3" x14ac:dyDescent="0.25">
      <c r="A34" s="15" t="s">
        <v>30</v>
      </c>
      <c r="B34" s="9" t="s">
        <v>241</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
        <v>93</v>
      </c>
    </row>
    <row r="37" spans="1:3" x14ac:dyDescent="0.25">
      <c r="A37" s="15" t="s">
        <v>35</v>
      </c>
      <c r="B37" s="9" t="s">
        <v>242</v>
      </c>
      <c r="C37" s="3" t="str">
        <f>"  &lt;/Variant&gt;"</f>
        <v xml:space="preserve">  &lt;/Variant&gt;</v>
      </c>
    </row>
    <row r="38" spans="1:3" x14ac:dyDescent="0.25">
      <c r="A38" s="15"/>
      <c r="C38" s="3" t="str">
        <f>CONCATENATE("&lt;# ",B40," #&gt;")</f>
        <v>&lt;# Ile197Val #&gt;</v>
      </c>
    </row>
    <row r="39" spans="1:3" x14ac:dyDescent="0.25">
      <c r="A39" s="8" t="s">
        <v>29</v>
      </c>
      <c r="B39" s="19" t="s">
        <v>232</v>
      </c>
      <c r="C39" s="3" t="str">
        <f>CONCATENATE("  &lt;Variant hgvs=",CHAR(34),B39,CHAR(34)," name=",CHAR(34),B40,CHAR(34),"&gt; ")</f>
        <v xml:space="preserve">  &lt;Variant hgvs="NC_000013.11:g.46892414T&gt;C" name="Ile197Val"&gt; </v>
      </c>
    </row>
    <row r="40" spans="1:3" x14ac:dyDescent="0.25">
      <c r="A40" s="15" t="s">
        <v>30</v>
      </c>
      <c r="B40" s="9" t="s">
        <v>252</v>
      </c>
    </row>
    <row r="41" spans="1:3" x14ac:dyDescent="0.25">
      <c r="A41" s="15" t="s">
        <v>31</v>
      </c>
      <c r="B41" s="9" t="s">
        <v>36</v>
      </c>
      <c r="C41" s="3" t="str">
        <f>CONCATENATE("    Instead of ",B41,", there is a ",B42," nucleotide.")</f>
        <v xml:space="preserve">    Instead of thymine (T), there is a cytosine (C) nucleotide.</v>
      </c>
    </row>
    <row r="42" spans="1:3" x14ac:dyDescent="0.25">
      <c r="A42" s="15" t="s">
        <v>33</v>
      </c>
      <c r="B42" s="9" t="s">
        <v>93</v>
      </c>
    </row>
    <row r="43" spans="1:3" x14ac:dyDescent="0.25">
      <c r="A43" s="15" t="s">
        <v>35</v>
      </c>
      <c r="B43" s="9" t="s">
        <v>244</v>
      </c>
      <c r="C43" s="3" t="str">
        <f>"  &lt;/Variant&gt;"</f>
        <v xml:space="preserve">  &lt;/Variant&gt;</v>
      </c>
    </row>
    <row r="44" spans="1:3" x14ac:dyDescent="0.25">
      <c r="A44" s="15"/>
      <c r="C44" s="3" t="str">
        <f>CONCATENATE("&lt;# ",B46," #&gt;")</f>
        <v>&lt;# C46897343T #&gt;</v>
      </c>
    </row>
    <row r="45" spans="1:3" x14ac:dyDescent="0.25">
      <c r="A45" s="8" t="s">
        <v>29</v>
      </c>
      <c r="B45" s="19" t="s">
        <v>233</v>
      </c>
      <c r="C45" s="3" t="str">
        <f>CONCATENATE("  &lt;Variant hgvs=",CHAR(34),B45,CHAR(34)," name=",CHAR(34),B46,CHAR(34),"&gt; ")</f>
        <v xml:space="preserve">  &lt;Variant hgvs="NC_000013.11:g.46897343C&gt;T" name="C46897343T"&gt; </v>
      </c>
    </row>
    <row r="46" spans="1:3" x14ac:dyDescent="0.25">
      <c r="A46" s="15" t="s">
        <v>30</v>
      </c>
      <c r="B46" s="9" t="s">
        <v>243</v>
      </c>
    </row>
    <row r="47" spans="1:3" x14ac:dyDescent="0.25">
      <c r="A47" s="15" t="s">
        <v>31</v>
      </c>
      <c r="B47" s="9" t="s">
        <v>93</v>
      </c>
      <c r="C47" s="3" t="str">
        <f>CONCATENATE("    Instead of ",B47,", there is a ",B48," nucleotide.")</f>
        <v xml:space="preserve">    Instead of cytosine (C), there is a thymine (T) nucleotide.</v>
      </c>
    </row>
    <row r="48" spans="1:3" x14ac:dyDescent="0.25">
      <c r="A48" s="15" t="s">
        <v>33</v>
      </c>
      <c r="B48" s="9" t="s">
        <v>36</v>
      </c>
    </row>
    <row r="49" spans="1:16" x14ac:dyDescent="0.25">
      <c r="A49" s="15" t="s">
        <v>35</v>
      </c>
      <c r="B49" s="9" t="s">
        <v>245</v>
      </c>
      <c r="C49" s="3" t="str">
        <f>"  &lt;/Variant&gt;"</f>
        <v xml:space="preserve">  &lt;/Variant&gt;</v>
      </c>
    </row>
    <row r="50" spans="1:16" x14ac:dyDescent="0.25">
      <c r="A50" s="15"/>
      <c r="C50" s="3" t="str">
        <f>CONCATENATE("&lt;# ",B52," #&gt;")</f>
        <v>&lt;# His452Tyr #&gt;</v>
      </c>
    </row>
    <row r="51" spans="1:16" x14ac:dyDescent="0.25">
      <c r="A51" s="8" t="s">
        <v>29</v>
      </c>
      <c r="B51" s="19" t="s">
        <v>234</v>
      </c>
      <c r="C51" s="3" t="str">
        <f>CONCATENATE("  &lt;Variant hgvs=",CHAR(34),B51,CHAR(34)," name=",CHAR(34),B52,CHAR(34),"&gt; ")</f>
        <v xml:space="preserve">  &lt;Variant hgvs="NC_000013.11:g.46834899G&gt;A" name="His452Tyr"&gt; </v>
      </c>
    </row>
    <row r="52" spans="1:16" x14ac:dyDescent="0.25">
      <c r="A52" s="15" t="s">
        <v>30</v>
      </c>
      <c r="B52" s="9" t="s">
        <v>246</v>
      </c>
    </row>
    <row r="53" spans="1:16" x14ac:dyDescent="0.25">
      <c r="A53" s="15" t="s">
        <v>31</v>
      </c>
      <c r="B53" s="9" t="s">
        <v>34</v>
      </c>
      <c r="C53" s="3" t="str">
        <f>CONCATENATE("    Instead of ",B53,", there is a ",B54," nucleotide.")</f>
        <v xml:space="preserve">    Instead of guanine (G), there is a adenine (A) nucleotide.</v>
      </c>
    </row>
    <row r="54" spans="1:16" x14ac:dyDescent="0.25">
      <c r="A54" s="15" t="s">
        <v>33</v>
      </c>
      <c r="B54" s="9" t="s">
        <v>32</v>
      </c>
    </row>
    <row r="55" spans="1:16" x14ac:dyDescent="0.25">
      <c r="A55" s="15" t="s">
        <v>35</v>
      </c>
      <c r="B55" s="23" t="s">
        <v>247</v>
      </c>
      <c r="C55" s="3" t="str">
        <f>"  &lt;/Variant&gt;"</f>
        <v xml:space="preserve">  &lt;/Variant&gt;</v>
      </c>
    </row>
    <row r="56" spans="1:16" x14ac:dyDescent="0.25">
      <c r="A56" s="15"/>
      <c r="C56" s="3" t="str">
        <f>CONCATENATE("&lt;# ",B58," #&gt;")</f>
        <v>&lt;# T614-2211C #&gt;</v>
      </c>
    </row>
    <row r="57" spans="1:16" x14ac:dyDescent="0.25">
      <c r="A57" s="8" t="s">
        <v>29</v>
      </c>
      <c r="B57" s="19" t="s">
        <v>235</v>
      </c>
      <c r="C57" s="3" t="str">
        <f>CONCATENATE("  &lt;Variant hgvs=",CHAR(34),B57,CHAR(34)," name=",CHAR(34),B58,CHAR(34),"&gt; ")</f>
        <v xml:space="preserve">  &lt;Variant hgvs="NC_000013.11:g.46837850A&gt;G" name="T614-2211C"&gt; </v>
      </c>
    </row>
    <row r="58" spans="1:16" x14ac:dyDescent="0.25">
      <c r="A58" s="15" t="s">
        <v>30</v>
      </c>
      <c r="B58" s="9" t="s">
        <v>248</v>
      </c>
    </row>
    <row r="59" spans="1:16" x14ac:dyDescent="0.25">
      <c r="A59" s="15" t="s">
        <v>31</v>
      </c>
      <c r="B59" s="9" t="s">
        <v>36</v>
      </c>
      <c r="C59" s="3" t="str">
        <f>CONCATENATE("    Instead of ",B59,", there is a ",B60," nucleotide.")</f>
        <v xml:space="preserve">    Instead of thymine (T), there is a cytosine (C) nucleotide.</v>
      </c>
    </row>
    <row r="60" spans="1:16" x14ac:dyDescent="0.25">
      <c r="A60" s="15" t="s">
        <v>33</v>
      </c>
      <c r="B60" s="9" t="s">
        <v>93</v>
      </c>
    </row>
    <row r="61" spans="1:16" s="4" customFormat="1" x14ac:dyDescent="0.25">
      <c r="A61" s="22" t="s">
        <v>35</v>
      </c>
      <c r="B61" s="23" t="s">
        <v>249</v>
      </c>
      <c r="C61" s="4" t="str">
        <f>"  &lt;/Variant&gt;"</f>
        <v xml:space="preserve">  &lt;/Variant&gt;</v>
      </c>
    </row>
    <row r="62" spans="1:16" s="4" customFormat="1" x14ac:dyDescent="0.25">
      <c r="A62" s="24"/>
      <c r="B62" s="23"/>
      <c r="C62" s="4" t="str">
        <f>CONCATENATE("&lt;# ",B64," #&gt;")</f>
        <v>&lt;# C46866425T #&gt;</v>
      </c>
    </row>
    <row r="63" spans="1:16" s="4" customFormat="1" x14ac:dyDescent="0.25">
      <c r="A63" s="24" t="s">
        <v>29</v>
      </c>
      <c r="B63" s="25" t="s">
        <v>236</v>
      </c>
      <c r="C63" s="4" t="str">
        <f>CONCATENATE("  &lt;Variant hgvs=",CHAR(34),B63,CHAR(34)," name=",CHAR(34),B64,CHAR(34),"&gt; ")</f>
        <v xml:space="preserve">  &lt;Variant hgvs="NC_000013.11:g.46866425C&gt;T" name="C46866425T"&gt; </v>
      </c>
      <c r="H63" s="26"/>
      <c r="I63" s="26"/>
      <c r="J63" s="26"/>
      <c r="K63" s="26"/>
      <c r="L63" s="26"/>
      <c r="M63" s="26"/>
      <c r="N63" s="26"/>
      <c r="O63" s="26"/>
      <c r="P63" s="26"/>
    </row>
    <row r="64" spans="1:16" s="4" customFormat="1" x14ac:dyDescent="0.25">
      <c r="A64" s="22" t="s">
        <v>30</v>
      </c>
      <c r="B64" s="23" t="s">
        <v>250</v>
      </c>
      <c r="H64" s="23"/>
      <c r="I64" s="23"/>
      <c r="J64" s="23"/>
      <c r="K64" s="23"/>
      <c r="L64" s="23"/>
      <c r="M64" s="23"/>
      <c r="N64" s="23"/>
      <c r="O64" s="23"/>
      <c r="P64" s="23"/>
    </row>
    <row r="65" spans="1:16" x14ac:dyDescent="0.25">
      <c r="A65" s="15" t="s">
        <v>31</v>
      </c>
      <c r="B65" s="9" t="s">
        <v>93</v>
      </c>
      <c r="C65" s="3" t="str">
        <f>CONCATENATE("    Instead of ",B65,", there is a ",B66," nucleotide.")</f>
        <v xml:space="preserve">    Instead of cytosine (C), there is a thymine (T) nucleotide.</v>
      </c>
      <c r="H65" s="9"/>
      <c r="I65" s="9"/>
      <c r="J65" s="9"/>
      <c r="K65" s="9"/>
      <c r="L65" s="9"/>
      <c r="M65" s="9"/>
      <c r="N65" s="9"/>
      <c r="O65" s="9"/>
      <c r="P65" s="9"/>
    </row>
    <row r="66" spans="1:16" x14ac:dyDescent="0.25">
      <c r="A66" s="15" t="s">
        <v>33</v>
      </c>
      <c r="B66" s="9" t="s">
        <v>36</v>
      </c>
      <c r="C66" s="3" t="s">
        <v>26</v>
      </c>
      <c r="H66" s="9"/>
      <c r="I66" s="9"/>
      <c r="J66" s="9"/>
      <c r="K66" s="9"/>
      <c r="L66" s="9"/>
      <c r="M66" s="9"/>
      <c r="N66" s="9"/>
      <c r="O66" s="9"/>
      <c r="P66" s="9"/>
    </row>
    <row r="67" spans="1:16" x14ac:dyDescent="0.25">
      <c r="A67" s="15" t="s">
        <v>35</v>
      </c>
      <c r="B67" s="9" t="s">
        <v>251</v>
      </c>
      <c r="C67" s="3" t="str">
        <f>"  &lt;/Variant&gt;"</f>
        <v xml:space="preserve">  &lt;/Variant&gt;</v>
      </c>
      <c r="H67" s="9"/>
      <c r="I67" s="9"/>
      <c r="J67" s="9"/>
      <c r="K67" s="9"/>
      <c r="L67" s="9"/>
      <c r="M67" s="9"/>
      <c r="N67" s="9"/>
      <c r="O67" s="9"/>
      <c r="P67" s="9"/>
    </row>
    <row r="68" spans="1:16" s="18" customFormat="1" x14ac:dyDescent="0.25">
      <c r="A68" s="27"/>
      <c r="B68" s="17"/>
    </row>
    <row r="69" spans="1:16" s="18" customFormat="1" x14ac:dyDescent="0.25">
      <c r="A69" s="27"/>
      <c r="B69" s="17"/>
      <c r="C69" s="18" t="str">
        <f>C20</f>
        <v>&lt;# Ser34 #&gt;</v>
      </c>
    </row>
    <row r="70" spans="1:16" x14ac:dyDescent="0.25">
      <c r="A70" s="15" t="s">
        <v>37</v>
      </c>
      <c r="B70" s="21" t="str">
        <f>H14</f>
        <v>NC_000013.11:g.</v>
      </c>
      <c r="C70" s="3" t="str">
        <f>CONCATENATE("  &lt;Genotype hgvs=",CHAR(34),B70,B71,";",B72,CHAR(34)," name=",CHAR(34),B22,CHAR(34),"&gt; ")</f>
        <v xml:space="preserve">  &lt;Genotype hgvs="NC_000013.11:g.[46895805G&gt;A];[46895805=]" name="Ser34"&gt; </v>
      </c>
    </row>
    <row r="71" spans="1:16" x14ac:dyDescent="0.25">
      <c r="A71" s="15" t="s">
        <v>35</v>
      </c>
      <c r="B71" s="21" t="str">
        <f t="shared" ref="B71:B75" si="1">H15</f>
        <v>[46895805G&gt;A]</v>
      </c>
    </row>
    <row r="72" spans="1:16" x14ac:dyDescent="0.25">
      <c r="A72" s="15" t="s">
        <v>31</v>
      </c>
      <c r="B72" s="21" t="str">
        <f t="shared" si="1"/>
        <v>[46895805=]</v>
      </c>
      <c r="C72" s="3" t="s">
        <v>38</v>
      </c>
    </row>
    <row r="73" spans="1:16" x14ac:dyDescent="0.25">
      <c r="A73" s="15" t="s">
        <v>39</v>
      </c>
      <c r="B73" s="21" t="str">
        <f t="shared" si="1"/>
        <v>People with this variant have one copy of the [Ser34=](https://www.ncbi.nlm.nih.gov/projects/SNP/snp_ref.cgi?rs=6313) variant. This substitution of a single nucleotide is known as a missense mutation.</v>
      </c>
      <c r="C73" s="3" t="s">
        <v>26</v>
      </c>
    </row>
    <row r="74" spans="1:16" x14ac:dyDescent="0.25">
      <c r="A74" s="8" t="s">
        <v>40</v>
      </c>
      <c r="B74" s="21" t="str">
        <f t="shared" si="1"/>
        <v>You are in the Moderate Loss of Function category. See below for more information.</v>
      </c>
      <c r="C74" s="3" t="str">
        <f>CONCATENATE("    ",B73)</f>
        <v xml:space="preserve">    People with this variant have one copy of the [Ser34=](https://www.ncbi.nlm.nih.gov/projects/SNP/snp_ref.cgi?rs=6313) variant. This substitution of a single nucleotide is known as a missense mutation.</v>
      </c>
    </row>
    <row r="75" spans="1:16" x14ac:dyDescent="0.25">
      <c r="A75" s="8" t="s">
        <v>41</v>
      </c>
      <c r="B75" s="21">
        <f t="shared" si="1"/>
        <v>48.3</v>
      </c>
    </row>
    <row r="76" spans="1:16" x14ac:dyDescent="0.25">
      <c r="A76" s="15"/>
      <c r="C76" s="3" t="s">
        <v>42</v>
      </c>
    </row>
    <row r="77" spans="1:16" x14ac:dyDescent="0.25">
      <c r="A77" s="8"/>
    </row>
    <row r="78" spans="1:16" x14ac:dyDescent="0.25">
      <c r="A78" s="8"/>
      <c r="C78" s="3" t="str">
        <f>CONCATENATE("    ",B74)</f>
        <v xml:space="preserve">    You are in the Moderate Loss of Function category. See below for more information.</v>
      </c>
    </row>
    <row r="79" spans="1:16" x14ac:dyDescent="0.25">
      <c r="A79" s="8"/>
    </row>
    <row r="80" spans="1:16" x14ac:dyDescent="0.25">
      <c r="A80" s="8"/>
      <c r="C80" s="3" t="s">
        <v>43</v>
      </c>
    </row>
    <row r="81" spans="1:3" x14ac:dyDescent="0.25">
      <c r="A81" s="15"/>
    </row>
    <row r="82" spans="1:3" x14ac:dyDescent="0.25">
      <c r="A82" s="15"/>
      <c r="C82" s="3" t="str">
        <f>CONCATENATE( "    &lt;piechart percentage=",B75," /&gt;")</f>
        <v xml:space="preserve">    &lt;piechart percentage=48.3 /&gt;</v>
      </c>
    </row>
    <row r="83" spans="1:3" x14ac:dyDescent="0.25">
      <c r="A83" s="15"/>
      <c r="C83" s="3" t="str">
        <f>"  &lt;/Genotype&gt;"</f>
        <v xml:space="preserve">  &lt;/Genotype&gt;</v>
      </c>
    </row>
    <row r="84" spans="1:3" x14ac:dyDescent="0.25">
      <c r="A84" s="15" t="s">
        <v>44</v>
      </c>
      <c r="B84" s="9" t="str">
        <f>H20</f>
        <v>People with this variant have two copies of the [Ser34=](https://www.ncbi.nlm.nih.gov/projects/SNP/snp_ref.cgi?rs=6313) variant. This substitution of a single nucleotide is known as a missense mutation.</v>
      </c>
      <c r="C84" s="3" t="str">
        <f>CONCATENATE("  &lt;Genotype hgvs=",CHAR(34),B70,B71,";",B71,CHAR(34)," name=",CHAR(34),B22,CHAR(34),"&gt; ")</f>
        <v xml:space="preserve">  &lt;Genotype hgvs="NC_000013.11:g.[46895805G&gt;A];[46895805G&gt;A]" name="Ser34"&gt; </v>
      </c>
    </row>
    <row r="85" spans="1:3" x14ac:dyDescent="0.25">
      <c r="A85" s="8" t="s">
        <v>45</v>
      </c>
      <c r="B85" s="9" t="str">
        <f t="shared" ref="B85:B86" si="2">H21</f>
        <v>You are in the Moderate Loss of Function category. See below for more information.</v>
      </c>
      <c r="C85" s="3" t="s">
        <v>26</v>
      </c>
    </row>
    <row r="86" spans="1:3" x14ac:dyDescent="0.25">
      <c r="A86" s="8" t="s">
        <v>41</v>
      </c>
      <c r="B86" s="9">
        <f t="shared" si="2"/>
        <v>32.1</v>
      </c>
      <c r="C86" s="3" t="s">
        <v>38</v>
      </c>
    </row>
    <row r="87" spans="1:3" x14ac:dyDescent="0.25">
      <c r="A87" s="8"/>
    </row>
    <row r="88" spans="1:3" x14ac:dyDescent="0.25">
      <c r="A88" s="15"/>
      <c r="C88" s="3" t="str">
        <f>CONCATENATE("    ",B84)</f>
        <v xml:space="preserve">    People with this variant have two copies of the [Ser34=](https://www.ncbi.nlm.nih.gov/projects/SNP/snp_ref.cgi?rs=6313) variant. This substitution of a single nucleotide is known as a missense mutation.</v>
      </c>
    </row>
    <row r="89" spans="1:3" x14ac:dyDescent="0.25">
      <c r="A89" s="8"/>
    </row>
    <row r="90" spans="1:3" x14ac:dyDescent="0.25">
      <c r="A90" s="8"/>
      <c r="C90" s="3" t="s">
        <v>42</v>
      </c>
    </row>
    <row r="91" spans="1:3" x14ac:dyDescent="0.25">
      <c r="A91" s="8"/>
    </row>
    <row r="92" spans="1:3" x14ac:dyDescent="0.25">
      <c r="A92" s="8"/>
      <c r="C92" s="3" t="str">
        <f>CONCATENATE("    ",B85)</f>
        <v xml:space="preserve">    You are in the Moderate Loss of Function category. See below for more information.</v>
      </c>
    </row>
    <row r="93" spans="1:3" x14ac:dyDescent="0.25">
      <c r="A93" s="8"/>
    </row>
    <row r="94" spans="1:3" x14ac:dyDescent="0.25">
      <c r="A94" s="15"/>
      <c r="C94" s="3" t="s">
        <v>43</v>
      </c>
    </row>
    <row r="95" spans="1:3" x14ac:dyDescent="0.25">
      <c r="A95" s="15"/>
    </row>
    <row r="96" spans="1:3" x14ac:dyDescent="0.25">
      <c r="A96" s="15"/>
      <c r="C96" s="3" t="str">
        <f>CONCATENATE( "    &lt;piechart percentage=",B86," /&gt;")</f>
        <v xml:space="preserve">    &lt;piechart percentage=32.1 /&gt;</v>
      </c>
    </row>
    <row r="97" spans="1:3" x14ac:dyDescent="0.25">
      <c r="A97" s="15"/>
      <c r="C97" s="3" t="str">
        <f>"  &lt;/Genotype&gt;"</f>
        <v xml:space="preserve">  &lt;/Genotype&gt;</v>
      </c>
    </row>
    <row r="98" spans="1:3" x14ac:dyDescent="0.25">
      <c r="A98" s="15" t="s">
        <v>46</v>
      </c>
      <c r="B98" s="9" t="str">
        <f>H23</f>
        <v>Your HTR2A gene has no variants. A normal gene is referred to as a "wild-type" gene.</v>
      </c>
      <c r="C98" s="3" t="str">
        <f>CONCATENATE("  &lt;Genotype hgvs=",CHAR(34),B70,B72,";",B72,CHAR(34)," name=",CHAR(34),B22,CHAR(34),"&gt; ")</f>
        <v xml:space="preserve">  &lt;Genotype hgvs="NC_000013.11:g.[46895805=];[46895805=]" name="Ser34"&gt; </v>
      </c>
    </row>
    <row r="99" spans="1:3" x14ac:dyDescent="0.25">
      <c r="A99" s="8" t="s">
        <v>47</v>
      </c>
      <c r="B99" s="9" t="str">
        <f t="shared" ref="B99:B100" si="3">H24</f>
        <v>This variant is not associated with increased risk.</v>
      </c>
      <c r="C99" s="3" t="s">
        <v>26</v>
      </c>
    </row>
    <row r="100" spans="1:3" x14ac:dyDescent="0.25">
      <c r="A100" s="8" t="s">
        <v>41</v>
      </c>
      <c r="B100" s="9">
        <f t="shared" si="3"/>
        <v>19.600000000000001</v>
      </c>
      <c r="C100" s="3" t="s">
        <v>38</v>
      </c>
    </row>
    <row r="101" spans="1:3" x14ac:dyDescent="0.25">
      <c r="A101" s="15"/>
    </row>
    <row r="102" spans="1:3" x14ac:dyDescent="0.25">
      <c r="A102" s="8"/>
      <c r="C102" s="3" t="str">
        <f>CONCATENATE("    ",B98)</f>
        <v xml:space="preserve">    Your HTR2A gene has no variants. A normal gene is referred to as a "wild-type" gene.</v>
      </c>
    </row>
    <row r="103" spans="1:3" x14ac:dyDescent="0.25">
      <c r="A103" s="8"/>
    </row>
    <row r="104" spans="1:3" x14ac:dyDescent="0.25">
      <c r="A104" s="15"/>
      <c r="C104" s="3" t="s">
        <v>43</v>
      </c>
    </row>
    <row r="105" spans="1:3" x14ac:dyDescent="0.25">
      <c r="A105" s="15"/>
    </row>
    <row r="106" spans="1:3" x14ac:dyDescent="0.25">
      <c r="A106" s="15"/>
      <c r="C106" s="3" t="str">
        <f>CONCATENATE( "    &lt;piechart percentage=",B100," /&gt;")</f>
        <v xml:space="preserve">    &lt;piechart percentage=19.6 /&gt;</v>
      </c>
    </row>
    <row r="107" spans="1:3" x14ac:dyDescent="0.25">
      <c r="A107" s="15"/>
      <c r="C107" s="3" t="str">
        <f>"  &lt;/Genotype&gt;"</f>
        <v xml:space="preserve">  &lt;/Genotype&gt;</v>
      </c>
    </row>
    <row r="108" spans="1:3" x14ac:dyDescent="0.25">
      <c r="A108" s="15"/>
      <c r="C108" s="3" t="str">
        <f>C26</f>
        <v>&lt;# C46847701T #&gt;</v>
      </c>
    </row>
    <row r="109" spans="1:3" x14ac:dyDescent="0.25">
      <c r="A109" s="15" t="s">
        <v>37</v>
      </c>
      <c r="B109" s="21" t="str">
        <f>I14</f>
        <v>NC_000013.11:g.</v>
      </c>
      <c r="C109" s="3" t="str">
        <f>CONCATENATE("  &lt;Genotype hgvs=",CHAR(34),B109,B110,";",B111,CHAR(34)," name=",CHAR(34),B28,CHAR(34),"&gt; ")</f>
        <v xml:space="preserve">  &lt;Genotype hgvs="NC_000013.11:g.[46847701C&gt;T];[46847701=]" name="C46847701T"&gt; </v>
      </c>
    </row>
    <row r="110" spans="1:3" x14ac:dyDescent="0.25">
      <c r="A110" s="15" t="s">
        <v>35</v>
      </c>
      <c r="B110" s="21" t="str">
        <f t="shared" ref="B110:B114" si="4">I15</f>
        <v>[46847701C&gt;T]</v>
      </c>
    </row>
    <row r="111" spans="1:3" x14ac:dyDescent="0.25">
      <c r="A111" s="15" t="s">
        <v>31</v>
      </c>
      <c r="B111" s="21" t="str">
        <f t="shared" si="4"/>
        <v>[46847701=]</v>
      </c>
      <c r="C111" s="3" t="s">
        <v>38</v>
      </c>
    </row>
    <row r="112" spans="1:3" x14ac:dyDescent="0.25">
      <c r="A112" s="15" t="s">
        <v>39</v>
      </c>
      <c r="B112" s="21" t="str">
        <f t="shared" si="4"/>
        <v>People with this variant have one copy of the [C46847701T](https://www.ncbi.nlm.nih.gov/projects/SNP/snp_ref.cgi?rs=1923884) variant. This substitution of a single nucleotide is known as a missense mutation.</v>
      </c>
      <c r="C112" s="3" t="s">
        <v>26</v>
      </c>
    </row>
    <row r="113" spans="1:3" x14ac:dyDescent="0.25">
      <c r="A113" s="8" t="s">
        <v>40</v>
      </c>
      <c r="B113" s="21" t="str">
        <f t="shared" si="4"/>
        <v>You are in the Moderate Loss of Function category. See below for more information.</v>
      </c>
      <c r="C113" s="3" t="str">
        <f>CONCATENATE("    ",B112)</f>
        <v xml:space="preserve">    People with this variant have one copy of the [C46847701T](https://www.ncbi.nlm.nih.gov/projects/SNP/snp_ref.cgi?rs=1923884) variant. This substitution of a single nucleotide is known as a missense mutation.</v>
      </c>
    </row>
    <row r="114" spans="1:3" x14ac:dyDescent="0.25">
      <c r="A114" s="8" t="s">
        <v>41</v>
      </c>
      <c r="B114" s="21">
        <f t="shared" si="4"/>
        <v>24.3</v>
      </c>
    </row>
    <row r="115" spans="1:3" x14ac:dyDescent="0.25">
      <c r="A115" s="15"/>
      <c r="C115" s="3" t="s">
        <v>42</v>
      </c>
    </row>
    <row r="116" spans="1:3" x14ac:dyDescent="0.25">
      <c r="A116" s="8"/>
    </row>
    <row r="117" spans="1:3" x14ac:dyDescent="0.25">
      <c r="A117" s="8"/>
      <c r="C117" s="3" t="str">
        <f>CONCATENATE("    ",B113)</f>
        <v xml:space="preserve">    You are in the Moderate Loss of Function category. See below for more information.</v>
      </c>
    </row>
    <row r="118" spans="1:3" x14ac:dyDescent="0.25">
      <c r="A118" s="8"/>
    </row>
    <row r="119" spans="1:3" x14ac:dyDescent="0.25">
      <c r="A119" s="8"/>
      <c r="C119" s="3" t="s">
        <v>43</v>
      </c>
    </row>
    <row r="120" spans="1:3" x14ac:dyDescent="0.25">
      <c r="A120" s="15"/>
    </row>
    <row r="121" spans="1:3" x14ac:dyDescent="0.25">
      <c r="A121" s="15"/>
      <c r="C121" s="3" t="str">
        <f>CONCATENATE( "    &lt;piechart percentage=",B114," /&gt;")</f>
        <v xml:space="preserve">    &lt;piechart percentage=24.3 /&gt;</v>
      </c>
    </row>
    <row r="122" spans="1:3" x14ac:dyDescent="0.25">
      <c r="A122" s="15"/>
      <c r="C122" s="3" t="str">
        <f>"  &lt;/Genotype&gt;"</f>
        <v xml:space="preserve">  &lt;/Genotype&gt;</v>
      </c>
    </row>
    <row r="123" spans="1:3" x14ac:dyDescent="0.25">
      <c r="A123" s="15" t="s">
        <v>44</v>
      </c>
      <c r="B123" s="9" t="str">
        <f>I20</f>
        <v>People with this variant have two copies of the [C46847701T](https://www.ncbi.nlm.nih.gov/projects/SNP/snp_ref.cgi?rs=1923884) variant. This substitution of a single nucleotide is known as a missense mutation.</v>
      </c>
      <c r="C123" s="3" t="str">
        <f>CONCATENATE("  &lt;Genotype hgvs=",CHAR(34),B109,B110,";",B110,CHAR(34)," name=",CHAR(34),B28,CHAR(34),"&gt; ")</f>
        <v xml:space="preserve">  &lt;Genotype hgvs="NC_000013.11:g.[46847701C&gt;T];[46847701C&gt;T]" name="C46847701T"&gt; </v>
      </c>
    </row>
    <row r="124" spans="1:3" x14ac:dyDescent="0.25">
      <c r="A124" s="8" t="s">
        <v>45</v>
      </c>
      <c r="B124" s="9" t="str">
        <f t="shared" ref="B124:B125" si="5">I21</f>
        <v>You are in the Moderate Loss of Function category. See below for more information.</v>
      </c>
      <c r="C124" s="3" t="s">
        <v>26</v>
      </c>
    </row>
    <row r="125" spans="1:3" x14ac:dyDescent="0.25">
      <c r="A125" s="8" t="s">
        <v>41</v>
      </c>
      <c r="B125" s="9">
        <f t="shared" si="5"/>
        <v>13.1</v>
      </c>
      <c r="C125" s="3" t="s">
        <v>38</v>
      </c>
    </row>
    <row r="126" spans="1:3" x14ac:dyDescent="0.25">
      <c r="A126" s="8"/>
    </row>
    <row r="127" spans="1:3" x14ac:dyDescent="0.25">
      <c r="A127" s="15"/>
      <c r="C127" s="3" t="str">
        <f>CONCATENATE("    ",B123)</f>
        <v xml:space="preserve">    People with this variant have two copies of the [C46847701T](https://www.ncbi.nlm.nih.gov/projects/SNP/snp_ref.cgi?rs=1923884) variant. This substitution of a single nucleotide is known as a missense mutation.</v>
      </c>
    </row>
    <row r="128" spans="1:3" x14ac:dyDescent="0.25">
      <c r="A128" s="8"/>
    </row>
    <row r="129" spans="1:3" x14ac:dyDescent="0.25">
      <c r="A129" s="8"/>
      <c r="C129" s="3" t="s">
        <v>42</v>
      </c>
    </row>
    <row r="130" spans="1:3" x14ac:dyDescent="0.25">
      <c r="A130" s="8"/>
    </row>
    <row r="131" spans="1:3" x14ac:dyDescent="0.25">
      <c r="A131" s="8"/>
      <c r="C131" s="3" t="str">
        <f>CONCATENATE("    ",B124)</f>
        <v xml:space="preserve">    You are in the Moderate Loss of Function category. See below for more information.</v>
      </c>
    </row>
    <row r="132" spans="1:3" x14ac:dyDescent="0.25">
      <c r="A132" s="8"/>
    </row>
    <row r="133" spans="1:3" x14ac:dyDescent="0.25">
      <c r="A133" s="15"/>
      <c r="C133" s="3" t="s">
        <v>43</v>
      </c>
    </row>
    <row r="134" spans="1:3" x14ac:dyDescent="0.25">
      <c r="A134" s="15"/>
    </row>
    <row r="135" spans="1:3" x14ac:dyDescent="0.25">
      <c r="A135" s="15"/>
      <c r="C135" s="3" t="str">
        <f>CONCATENATE( "    &lt;piechart percentage=",B125," /&gt;")</f>
        <v xml:space="preserve">    &lt;piechart percentage=13.1 /&gt;</v>
      </c>
    </row>
    <row r="136" spans="1:3" x14ac:dyDescent="0.25">
      <c r="A136" s="15"/>
      <c r="C136" s="3" t="str">
        <f>"  &lt;/Genotype&gt;"</f>
        <v xml:space="preserve">  &lt;/Genotype&gt;</v>
      </c>
    </row>
    <row r="137" spans="1:3" x14ac:dyDescent="0.25">
      <c r="A137" s="15" t="s">
        <v>46</v>
      </c>
      <c r="B137" s="9" t="str">
        <f>I23</f>
        <v>Your HTR2A gene has no variants. A normal gene is referred to as a "wild-type" gene.</v>
      </c>
      <c r="C137" s="3" t="str">
        <f>CONCATENATE("  &lt;Genotype hgvs=",CHAR(34),B109,B111,";",B111,CHAR(34)," name=",CHAR(34),B28,CHAR(34),"&gt; ")</f>
        <v xml:space="preserve">  &lt;Genotype hgvs="NC_000013.11:g.[46847701=];[46847701=]" name="C46847701T"&gt; </v>
      </c>
    </row>
    <row r="138" spans="1:3" x14ac:dyDescent="0.25">
      <c r="A138" s="8" t="s">
        <v>47</v>
      </c>
      <c r="B138" s="9" t="str">
        <f t="shared" ref="B138:B139" si="6">I24</f>
        <v>This variant is not associated with increased risk.</v>
      </c>
      <c r="C138" s="3" t="s">
        <v>26</v>
      </c>
    </row>
    <row r="139" spans="1:3" x14ac:dyDescent="0.25">
      <c r="A139" s="8" t="s">
        <v>41</v>
      </c>
      <c r="B139" s="9">
        <f t="shared" si="6"/>
        <v>62.6</v>
      </c>
      <c r="C139" s="3" t="s">
        <v>38</v>
      </c>
    </row>
    <row r="140" spans="1:3" x14ac:dyDescent="0.25">
      <c r="A140" s="15"/>
    </row>
    <row r="141" spans="1:3" x14ac:dyDescent="0.25">
      <c r="A141" s="8"/>
      <c r="C141" s="3" t="str">
        <f>CONCATENATE("    ",B137)</f>
        <v xml:space="preserve">    Your HTR2A gene has no variants. A normal gene is referred to as a "wild-type" gene.</v>
      </c>
    </row>
    <row r="142" spans="1:3" x14ac:dyDescent="0.25">
      <c r="A142" s="8"/>
    </row>
    <row r="143" spans="1:3" x14ac:dyDescent="0.25">
      <c r="A143" s="15"/>
      <c r="C143" s="3" t="s">
        <v>43</v>
      </c>
    </row>
    <row r="144" spans="1:3" x14ac:dyDescent="0.25">
      <c r="A144" s="15"/>
    </row>
    <row r="145" spans="1:3" x14ac:dyDescent="0.25">
      <c r="A145" s="15"/>
      <c r="C145" s="3" t="str">
        <f>CONCATENATE( "    &lt;piechart percentage=",B139," /&gt;")</f>
        <v xml:space="preserve">    &lt;piechart percentage=62.6 /&gt;</v>
      </c>
    </row>
    <row r="146" spans="1:3" x14ac:dyDescent="0.25">
      <c r="A146" s="15"/>
      <c r="C146" s="3" t="str">
        <f>"  &lt;/Genotype&gt;"</f>
        <v xml:space="preserve">  &lt;/Genotype&gt;</v>
      </c>
    </row>
    <row r="147" spans="1:3" x14ac:dyDescent="0.25">
      <c r="A147" s="15"/>
      <c r="C147" s="3" t="str">
        <f>C32</f>
        <v>&lt;# T46848951C #&gt;</v>
      </c>
    </row>
    <row r="148" spans="1:3" x14ac:dyDescent="0.25">
      <c r="A148" s="15" t="s">
        <v>37</v>
      </c>
      <c r="B148" s="21" t="str">
        <f>J14</f>
        <v>NC_000013.11:g.</v>
      </c>
      <c r="C148" s="3" t="str">
        <f>CONCATENATE("  &lt;Genotype hgvs=",CHAR(34),B148,B149,";",B150,CHAR(34)," name=",CHAR(34),B34,CHAR(34),"&gt; ")</f>
        <v xml:space="preserve">  &lt;Genotype hgvs="NC_000013.11:g.[46848951T&gt;C];[46848951=]" name="T46848951C"&gt; </v>
      </c>
    </row>
    <row r="149" spans="1:3" x14ac:dyDescent="0.25">
      <c r="A149" s="15" t="s">
        <v>35</v>
      </c>
      <c r="B149" s="21" t="str">
        <f t="shared" ref="B149:B153" si="7">J15</f>
        <v>[46848951T&gt;C]</v>
      </c>
    </row>
    <row r="150" spans="1:3" x14ac:dyDescent="0.25">
      <c r="A150" s="15" t="s">
        <v>31</v>
      </c>
      <c r="B150" s="21" t="str">
        <f t="shared" si="7"/>
        <v>[46848951=]</v>
      </c>
      <c r="C150" s="3" t="s">
        <v>38</v>
      </c>
    </row>
    <row r="151" spans="1:3" x14ac:dyDescent="0.25">
      <c r="A151" s="15" t="s">
        <v>39</v>
      </c>
      <c r="B151" s="21" t="str">
        <f t="shared" si="7"/>
        <v>People with this variant have one copy of the [T46848951C](https://www.ncbi.nlm.nih.gov/projects/SNP/snp_ref.cgi?rs=1923885) variant. This substitution of a single nucleotide is known as a missense mutation.</v>
      </c>
      <c r="C151" s="3" t="s">
        <v>26</v>
      </c>
    </row>
    <row r="152" spans="1:3" x14ac:dyDescent="0.25">
      <c r="A152" s="8" t="s">
        <v>40</v>
      </c>
      <c r="B152" s="21" t="str">
        <f t="shared" si="7"/>
        <v xml:space="preserve"> </v>
      </c>
      <c r="C152" s="3" t="str">
        <f>CONCATENATE("    ",B151)</f>
        <v xml:space="preserve">    People with this variant have one copy of the [T46848951C](https://www.ncbi.nlm.nih.gov/projects/SNP/snp_ref.cgi?rs=1923885) variant. This substitution of a single nucleotide is known as a missense mutation.</v>
      </c>
    </row>
    <row r="153" spans="1:3" x14ac:dyDescent="0.25">
      <c r="A153" s="8" t="s">
        <v>41</v>
      </c>
      <c r="B153" s="21">
        <f t="shared" si="7"/>
        <v>45.4</v>
      </c>
    </row>
    <row r="154" spans="1:3" x14ac:dyDescent="0.25">
      <c r="A154" s="15"/>
      <c r="C154" s="3" t="s">
        <v>42</v>
      </c>
    </row>
    <row r="155" spans="1:3" x14ac:dyDescent="0.25">
      <c r="A155" s="8"/>
    </row>
    <row r="156" spans="1:3" x14ac:dyDescent="0.25">
      <c r="A156" s="8"/>
      <c r="C156" s="3" t="str">
        <f>CONCATENATE("    ",B152)</f>
        <v xml:space="preserve">     </v>
      </c>
    </row>
    <row r="157" spans="1:3" x14ac:dyDescent="0.25">
      <c r="A157" s="8"/>
    </row>
    <row r="158" spans="1:3" x14ac:dyDescent="0.25">
      <c r="A158" s="8"/>
      <c r="C158" s="3" t="s">
        <v>43</v>
      </c>
    </row>
    <row r="159" spans="1:3" x14ac:dyDescent="0.25">
      <c r="A159" s="15"/>
    </row>
    <row r="160" spans="1:3" x14ac:dyDescent="0.25">
      <c r="A160" s="15"/>
      <c r="C160" s="3" t="str">
        <f>CONCATENATE( "    &lt;piechart percentage=",B153," /&gt;")</f>
        <v xml:space="preserve">    &lt;piechart percentage=45.4 /&gt;</v>
      </c>
    </row>
    <row r="161" spans="1:3" x14ac:dyDescent="0.25">
      <c r="A161" s="15"/>
      <c r="C161" s="3" t="str">
        <f>"  &lt;/Genotype&gt;"</f>
        <v xml:space="preserve">  &lt;/Genotype&gt;</v>
      </c>
    </row>
    <row r="162" spans="1:3" x14ac:dyDescent="0.25">
      <c r="A162" s="15" t="s">
        <v>44</v>
      </c>
      <c r="B162" s="9" t="str">
        <f>J20</f>
        <v>People with this variant have two copies of the [T46848951C](https://www.ncbi.nlm.nih.gov/projects/SNP/snp_ref.cgi?rs=1923885) variant. This substitution of a single nucleotide is known as a missense mutation.</v>
      </c>
      <c r="C162" s="3" t="str">
        <f>CONCATENATE("  &lt;Genotype hgvs=",CHAR(34),B148,B149,";",B149,CHAR(34)," name=",CHAR(34),B34,CHAR(34),"&gt; ")</f>
        <v xml:space="preserve">  &lt;Genotype hgvs="NC_000013.11:g.[46848951T&gt;C];[46848951T&gt;C]" name="T46848951C"&gt; </v>
      </c>
    </row>
    <row r="163" spans="1:3" x14ac:dyDescent="0.25">
      <c r="A163" s="8" t="s">
        <v>45</v>
      </c>
      <c r="B163" s="9" t="str">
        <f t="shared" ref="B163:B164" si="8">J21</f>
        <v xml:space="preserve"> </v>
      </c>
      <c r="C163" s="3" t="s">
        <v>26</v>
      </c>
    </row>
    <row r="164" spans="1:3" x14ac:dyDescent="0.25">
      <c r="A164" s="8" t="s">
        <v>41</v>
      </c>
      <c r="B164" s="9">
        <f t="shared" si="8"/>
        <v>23.5</v>
      </c>
      <c r="C164" s="3" t="s">
        <v>38</v>
      </c>
    </row>
    <row r="165" spans="1:3" x14ac:dyDescent="0.25">
      <c r="A165" s="8"/>
    </row>
    <row r="166" spans="1:3" x14ac:dyDescent="0.25">
      <c r="A166" s="15"/>
      <c r="C166" s="3" t="str">
        <f>CONCATENATE("    ",B162)</f>
        <v xml:space="preserve">    People with this variant have two copies of the [T46848951C](https://www.ncbi.nlm.nih.gov/projects/SNP/snp_ref.cgi?rs=1923885) variant. This substitution of a single nucleotide is known as a missense mutation.</v>
      </c>
    </row>
    <row r="167" spans="1:3" x14ac:dyDescent="0.25">
      <c r="A167" s="8"/>
    </row>
    <row r="168" spans="1:3" x14ac:dyDescent="0.25">
      <c r="A168" s="8"/>
      <c r="C168" s="3" t="s">
        <v>42</v>
      </c>
    </row>
    <row r="169" spans="1:3" x14ac:dyDescent="0.25">
      <c r="A169" s="8"/>
    </row>
    <row r="170" spans="1:3" x14ac:dyDescent="0.25">
      <c r="A170" s="8"/>
      <c r="C170" s="3" t="str">
        <f>CONCATENATE("    ",B163)</f>
        <v xml:space="preserve">     </v>
      </c>
    </row>
    <row r="171" spans="1:3" x14ac:dyDescent="0.25">
      <c r="A171" s="8"/>
    </row>
    <row r="172" spans="1:3" x14ac:dyDescent="0.25">
      <c r="A172" s="15"/>
      <c r="C172" s="3" t="s">
        <v>43</v>
      </c>
    </row>
    <row r="173" spans="1:3" x14ac:dyDescent="0.25">
      <c r="A173" s="15"/>
    </row>
    <row r="174" spans="1:3" x14ac:dyDescent="0.25">
      <c r="A174" s="15"/>
      <c r="C174" s="3" t="str">
        <f>CONCATENATE( "    &lt;piechart percentage=",B164," /&gt;")</f>
        <v xml:space="preserve">    &lt;piechart percentage=23.5 /&gt;</v>
      </c>
    </row>
    <row r="175" spans="1:3" x14ac:dyDescent="0.25">
      <c r="A175" s="15"/>
      <c r="C175" s="3" t="str">
        <f>"  &lt;/Genotype&gt;"</f>
        <v xml:space="preserve">  &lt;/Genotype&gt;</v>
      </c>
    </row>
    <row r="176" spans="1:3" x14ac:dyDescent="0.25">
      <c r="A176" s="15" t="s">
        <v>46</v>
      </c>
      <c r="B176" s="9" t="str">
        <f>J23</f>
        <v>Your HTR2A gene has no variants. A normal gene is referred to as a "wild-type" gene.</v>
      </c>
      <c r="C176" s="3" t="str">
        <f>CONCATENATE("  &lt;Genotype hgvs=",CHAR(34),B148,B150,";",B150,CHAR(34)," name=",CHAR(34),B34,CHAR(34),"&gt; ")</f>
        <v xml:space="preserve">  &lt;Genotype hgvs="NC_000013.11:g.[46848951=];[46848951=]" name="T46848951C"&gt; </v>
      </c>
    </row>
    <row r="177" spans="1:3" x14ac:dyDescent="0.25">
      <c r="A177" s="8" t="s">
        <v>47</v>
      </c>
      <c r="B177" s="9" t="str">
        <f t="shared" ref="B177:B178" si="9">J24</f>
        <v xml:space="preserve"> </v>
      </c>
      <c r="C177" s="3" t="s">
        <v>26</v>
      </c>
    </row>
    <row r="178" spans="1:3" x14ac:dyDescent="0.25">
      <c r="A178" s="8" t="s">
        <v>41</v>
      </c>
      <c r="B178" s="9">
        <f t="shared" si="9"/>
        <v>31.2</v>
      </c>
      <c r="C178" s="3" t="s">
        <v>38</v>
      </c>
    </row>
    <row r="179" spans="1:3" x14ac:dyDescent="0.25">
      <c r="A179" s="15"/>
    </row>
    <row r="180" spans="1:3" x14ac:dyDescent="0.25">
      <c r="A180" s="8"/>
      <c r="C180" s="3" t="str">
        <f>CONCATENATE("    ",B176)</f>
        <v xml:space="preserve">    Your HTR2A gene has no variants. A normal gene is referred to as a "wild-type" gene.</v>
      </c>
    </row>
    <row r="181" spans="1:3" x14ac:dyDescent="0.25">
      <c r="A181" s="8"/>
    </row>
    <row r="182" spans="1:3" x14ac:dyDescent="0.25">
      <c r="A182" s="15"/>
      <c r="C182" s="3" t="s">
        <v>43</v>
      </c>
    </row>
    <row r="183" spans="1:3" x14ac:dyDescent="0.25">
      <c r="A183" s="15"/>
    </row>
    <row r="184" spans="1:3" x14ac:dyDescent="0.25">
      <c r="A184" s="15"/>
      <c r="C184" s="3" t="str">
        <f>CONCATENATE( "    &lt;piechart percentage=",B178," /&gt;")</f>
        <v xml:space="preserve">    &lt;piechart percentage=31.2 /&gt;</v>
      </c>
    </row>
    <row r="185" spans="1:3" x14ac:dyDescent="0.25">
      <c r="A185" s="15"/>
      <c r="C185" s="3" t="str">
        <f>"  &lt;/Genotype&gt;"</f>
        <v xml:space="preserve">  &lt;/Genotype&gt;</v>
      </c>
    </row>
    <row r="186" spans="1:3" x14ac:dyDescent="0.25">
      <c r="A186" s="15"/>
      <c r="C186" s="3" t="str">
        <f>C38</f>
        <v>&lt;# Ile197Val #&gt;</v>
      </c>
    </row>
    <row r="187" spans="1:3" x14ac:dyDescent="0.25">
      <c r="A187" s="15" t="s">
        <v>37</v>
      </c>
      <c r="B187" s="21" t="str">
        <f>K14</f>
        <v>NC_000013.11:g.</v>
      </c>
      <c r="C187" s="3" t="str">
        <f>CONCATENATE("  &lt;Genotype hgvs=",CHAR(34),B187,B188,";",B189,CHAR(34)," name=",CHAR(34),B40,CHAR(34),"&gt; ")</f>
        <v xml:space="preserve">  &lt;Genotype hgvs="NC_000013.11:g.[6892414T&gt;C];[6892414=]" name="Ile197Val"&gt; </v>
      </c>
    </row>
    <row r="188" spans="1:3" x14ac:dyDescent="0.25">
      <c r="A188" s="15" t="s">
        <v>35</v>
      </c>
      <c r="B188" s="21" t="str">
        <f t="shared" ref="B188:B192" si="10">K15</f>
        <v>[6892414T&gt;C]</v>
      </c>
    </row>
    <row r="189" spans="1:3" x14ac:dyDescent="0.25">
      <c r="A189" s="15" t="s">
        <v>31</v>
      </c>
      <c r="B189" s="21" t="str">
        <f t="shared" si="10"/>
        <v>[6892414=]</v>
      </c>
      <c r="C189" s="3" t="s">
        <v>38</v>
      </c>
    </row>
    <row r="190" spans="1:3" x14ac:dyDescent="0.25">
      <c r="A190" s="15" t="s">
        <v>39</v>
      </c>
      <c r="B190" s="21" t="str">
        <f t="shared" si="10"/>
        <v>People with this variant have one copy of the [C46897343T](https://www.ncbi.nlm.nih.gov/projects/SNP/snp_ref.cgi?rs=6304) variant. This substitution of a single nucleotide is known as a missense mutation.</v>
      </c>
      <c r="C190" s="3" t="s">
        <v>26</v>
      </c>
    </row>
    <row r="191" spans="1:3" x14ac:dyDescent="0.25">
      <c r="A191" s="8" t="s">
        <v>40</v>
      </c>
      <c r="B191" s="21">
        <f t="shared" si="10"/>
        <v>0</v>
      </c>
      <c r="C191" s="3" t="str">
        <f>CONCATENATE("    ",B190)</f>
        <v xml:space="preserve">    People with this variant have one copy of the [C46897343T](https://www.ncbi.nlm.nih.gov/projects/SNP/snp_ref.cgi?rs=6304) variant. This substitution of a single nucleotide is known as a missense mutation.</v>
      </c>
    </row>
    <row r="192" spans="1:3" x14ac:dyDescent="0.25">
      <c r="A192" s="8" t="s">
        <v>41</v>
      </c>
      <c r="B192" s="21">
        <f t="shared" si="10"/>
        <v>1.3</v>
      </c>
    </row>
    <row r="193" spans="1:3" x14ac:dyDescent="0.25">
      <c r="A193" s="15"/>
      <c r="C193" s="3" t="s">
        <v>42</v>
      </c>
    </row>
    <row r="194" spans="1:3" x14ac:dyDescent="0.25">
      <c r="A194" s="8"/>
    </row>
    <row r="195" spans="1:3" x14ac:dyDescent="0.25">
      <c r="A195" s="8"/>
      <c r="C195" s="3" t="str">
        <f>CONCATENATE("    ",B191)</f>
        <v xml:space="preserve">    0</v>
      </c>
    </row>
    <row r="196" spans="1:3" x14ac:dyDescent="0.25">
      <c r="A196" s="8"/>
    </row>
    <row r="197" spans="1:3" x14ac:dyDescent="0.25">
      <c r="A197" s="8"/>
      <c r="C197" s="3" t="s">
        <v>43</v>
      </c>
    </row>
    <row r="198" spans="1:3" x14ac:dyDescent="0.25">
      <c r="A198" s="15"/>
    </row>
    <row r="199" spans="1:3" x14ac:dyDescent="0.25">
      <c r="A199" s="15"/>
      <c r="C199" s="3" t="str">
        <f>CONCATENATE( "    &lt;piechart percentage=",B192," /&gt;")</f>
        <v xml:space="preserve">    &lt;piechart percentage=1.3 /&gt;</v>
      </c>
    </row>
    <row r="200" spans="1:3" x14ac:dyDescent="0.25">
      <c r="A200" s="15"/>
      <c r="C200" s="3" t="str">
        <f>"  &lt;/Genotype&gt;"</f>
        <v xml:space="preserve">  &lt;/Genotype&gt;</v>
      </c>
    </row>
    <row r="201" spans="1:3" x14ac:dyDescent="0.25">
      <c r="A201" s="15" t="s">
        <v>44</v>
      </c>
      <c r="B201" s="9" t="str">
        <f>K20</f>
        <v>People with this variant have two copies of the [C46897343T](https://www.ncbi.nlm.nih.gov/projects/SNP/snp_ref.cgi?rs=6304) variant. This substitution of a single nucleotide is known as a missense mutation.</v>
      </c>
      <c r="C201" s="3" t="str">
        <f>CONCATENATE("  &lt;Genotype hgvs=",CHAR(34),B187,B188,";",B188,CHAR(34)," name=",CHAR(34),B40,CHAR(34),"&gt; ")</f>
        <v xml:space="preserve">  &lt;Genotype hgvs="NC_000013.11:g.[6892414T&gt;C];[6892414T&gt;C]" name="Ile197Val"&gt; </v>
      </c>
    </row>
    <row r="202" spans="1:3" x14ac:dyDescent="0.25">
      <c r="A202" s="8" t="s">
        <v>45</v>
      </c>
      <c r="B202" s="9">
        <f t="shared" ref="B202:B203" si="11">K21</f>
        <v>0</v>
      </c>
      <c r="C202" s="3" t="s">
        <v>26</v>
      </c>
    </row>
    <row r="203" spans="1:3" x14ac:dyDescent="0.25">
      <c r="A203" s="8" t="s">
        <v>41</v>
      </c>
      <c r="B203" s="9">
        <f t="shared" si="11"/>
        <v>1.8</v>
      </c>
      <c r="C203" s="3" t="s">
        <v>38</v>
      </c>
    </row>
    <row r="204" spans="1:3" x14ac:dyDescent="0.25">
      <c r="A204" s="8"/>
    </row>
    <row r="205" spans="1:3" x14ac:dyDescent="0.25">
      <c r="A205" s="15"/>
      <c r="C205" s="3" t="str">
        <f>CONCATENATE("    ",B201)</f>
        <v xml:space="preserve">    People with this variant have two copies of the [C46897343T](https://www.ncbi.nlm.nih.gov/projects/SNP/snp_ref.cgi?rs=6304) variant. This substitution of a single nucleotide is known as a missense mutation.</v>
      </c>
    </row>
    <row r="206" spans="1:3" x14ac:dyDescent="0.25">
      <c r="A206" s="8"/>
    </row>
    <row r="207" spans="1:3" x14ac:dyDescent="0.25">
      <c r="A207" s="8"/>
      <c r="C207" s="3" t="s">
        <v>42</v>
      </c>
    </row>
    <row r="208" spans="1:3" x14ac:dyDescent="0.25">
      <c r="A208" s="8"/>
    </row>
    <row r="209" spans="1:3" x14ac:dyDescent="0.25">
      <c r="A209" s="8"/>
      <c r="C209" s="3" t="str">
        <f>CONCATENATE("    ",B202)</f>
        <v xml:space="preserve">    0</v>
      </c>
    </row>
    <row r="210" spans="1:3" x14ac:dyDescent="0.25">
      <c r="A210" s="8"/>
    </row>
    <row r="211" spans="1:3" x14ac:dyDescent="0.25">
      <c r="A211" s="15"/>
      <c r="C211" s="3" t="s">
        <v>43</v>
      </c>
    </row>
    <row r="212" spans="1:3" x14ac:dyDescent="0.25">
      <c r="A212" s="15"/>
    </row>
    <row r="213" spans="1:3" x14ac:dyDescent="0.25">
      <c r="A213" s="15"/>
      <c r="C213" s="3" t="str">
        <f>CONCATENATE( "    &lt;piechart percentage=",B203," /&gt;")</f>
        <v xml:space="preserve">    &lt;piechart percentage=1.8 /&gt;</v>
      </c>
    </row>
    <row r="214" spans="1:3" x14ac:dyDescent="0.25">
      <c r="A214" s="15"/>
      <c r="C214" s="3" t="str">
        <f>"  &lt;/Genotype&gt;"</f>
        <v xml:space="preserve">  &lt;/Genotype&gt;</v>
      </c>
    </row>
    <row r="215" spans="1:3" x14ac:dyDescent="0.25">
      <c r="A215" s="15" t="s">
        <v>46</v>
      </c>
      <c r="B215" s="9" t="str">
        <f>K23</f>
        <v>Your HTR2A gene has no variants. A normal gene is referred to as a "wild-type" gene.</v>
      </c>
      <c r="C215" s="3" t="str">
        <f>CONCATENATE("  &lt;Genotype hgvs=",CHAR(34),B187,B189,";",B189,CHAR(34)," name=",CHAR(34),B40,CHAR(34),"&gt; ")</f>
        <v xml:space="preserve">  &lt;Genotype hgvs="NC_000013.11:g.[6892414=];[6892414=]" name="Ile197Val"&gt; </v>
      </c>
    </row>
    <row r="216" spans="1:3" x14ac:dyDescent="0.25">
      <c r="A216" s="8" t="s">
        <v>47</v>
      </c>
      <c r="B216" s="9">
        <f t="shared" ref="B216:B217" si="12">K24</f>
        <v>0</v>
      </c>
      <c r="C216" s="3" t="s">
        <v>26</v>
      </c>
    </row>
    <row r="217" spans="1:3" x14ac:dyDescent="0.25">
      <c r="A217" s="8" t="s">
        <v>41</v>
      </c>
      <c r="B217" s="9">
        <f t="shared" si="12"/>
        <v>96.9</v>
      </c>
      <c r="C217" s="3" t="s">
        <v>38</v>
      </c>
    </row>
    <row r="218" spans="1:3" x14ac:dyDescent="0.25">
      <c r="A218" s="15"/>
    </row>
    <row r="219" spans="1:3" x14ac:dyDescent="0.25">
      <c r="A219" s="8"/>
      <c r="C219" s="3" t="str">
        <f>CONCATENATE("    ",B215)</f>
        <v xml:space="preserve">    Your HTR2A gene has no variants. A normal gene is referred to as a "wild-type" gene.</v>
      </c>
    </row>
    <row r="220" spans="1:3" x14ac:dyDescent="0.25">
      <c r="A220" s="8"/>
    </row>
    <row r="221" spans="1:3" x14ac:dyDescent="0.25">
      <c r="A221" s="8"/>
      <c r="C221" s="3" t="s">
        <v>42</v>
      </c>
    </row>
    <row r="222" spans="1:3" x14ac:dyDescent="0.25">
      <c r="A222" s="8"/>
    </row>
    <row r="223" spans="1:3" x14ac:dyDescent="0.25">
      <c r="A223" s="8"/>
      <c r="C223" s="3" t="str">
        <f>CONCATENATE("    ",B216)</f>
        <v xml:space="preserve">    0</v>
      </c>
    </row>
    <row r="224" spans="1:3" x14ac:dyDescent="0.25">
      <c r="A224" s="15"/>
    </row>
    <row r="225" spans="1:3" x14ac:dyDescent="0.25">
      <c r="A225" s="15"/>
      <c r="C225" s="3" t="s">
        <v>43</v>
      </c>
    </row>
    <row r="226" spans="1:3" x14ac:dyDescent="0.25">
      <c r="A226" s="15"/>
    </row>
    <row r="227" spans="1:3" x14ac:dyDescent="0.25">
      <c r="A227" s="15"/>
      <c r="C227" s="3" t="str">
        <f>CONCATENATE( "    &lt;piechart percentage=",B217," /&gt;")</f>
        <v xml:space="preserve">    &lt;piechart percentage=96.9 /&gt;</v>
      </c>
    </row>
    <row r="228" spans="1:3" x14ac:dyDescent="0.25">
      <c r="A228" s="15"/>
      <c r="C228" s="3" t="str">
        <f>"  &lt;/Genotype&gt;"</f>
        <v xml:space="preserve">  &lt;/Genotype&gt;</v>
      </c>
    </row>
    <row r="229" spans="1:3" x14ac:dyDescent="0.25">
      <c r="A229" s="15"/>
      <c r="C229" s="3" t="str">
        <f>C44</f>
        <v>&lt;# C46897343T #&gt;</v>
      </c>
    </row>
    <row r="230" spans="1:3" x14ac:dyDescent="0.25">
      <c r="A230" s="15" t="s">
        <v>37</v>
      </c>
      <c r="B230" s="21" t="str">
        <f>L14</f>
        <v>NC_000013.11:g.</v>
      </c>
      <c r="C230" s="3" t="str">
        <f>CONCATENATE("  &lt;Genotype hgvs=",CHAR(34),B230,B231,";",B232,CHAR(34)," name=",CHAR(34),B46,CHAR(34),"&gt; ")</f>
        <v xml:space="preserve">  &lt;Genotype hgvs="NC_000013.11:g.[46897343C&gt;T];[46897343=]" name="C46897343T"&gt; </v>
      </c>
    </row>
    <row r="231" spans="1:3" x14ac:dyDescent="0.25">
      <c r="A231" s="15" t="s">
        <v>35</v>
      </c>
      <c r="B231" s="21" t="str">
        <f t="shared" ref="B231:B235" si="13">L15</f>
        <v>[46897343C&gt;T]</v>
      </c>
    </row>
    <row r="232" spans="1:3" x14ac:dyDescent="0.25">
      <c r="A232" s="15" t="s">
        <v>31</v>
      </c>
      <c r="B232" s="21" t="str">
        <f t="shared" si="13"/>
        <v>[46897343=]</v>
      </c>
      <c r="C232" s="3" t="s">
        <v>38</v>
      </c>
    </row>
    <row r="233" spans="1:3" x14ac:dyDescent="0.25">
      <c r="A233" s="15" t="s">
        <v>39</v>
      </c>
      <c r="B233" s="21" t="str">
        <f t="shared" si="13"/>
        <v>People with this variant have one copy of the [C46897343T](https://www.ncbi.nlm.nih.gov/projects/SNP/snp_ref.cgi?rs=6311) variant. This substitution of a single nucleotide is known as a missense mutation.</v>
      </c>
      <c r="C233" s="3" t="s">
        <v>26</v>
      </c>
    </row>
    <row r="234" spans="1:3" x14ac:dyDescent="0.25">
      <c r="A234" s="8" t="s">
        <v>40</v>
      </c>
      <c r="B234" s="21" t="str">
        <f t="shared" si="13"/>
        <v>You are in the Moderate Loss of Function category. See below for more information.</v>
      </c>
      <c r="C234" s="3" t="str">
        <f>CONCATENATE("    ",B233)</f>
        <v xml:space="preserve">    People with this variant have one copy of the [C46897343T](https://www.ncbi.nlm.nih.gov/projects/SNP/snp_ref.cgi?rs=6311) variant. This substitution of a single nucleotide is known as a missense mutation.</v>
      </c>
    </row>
    <row r="235" spans="1:3" x14ac:dyDescent="0.25">
      <c r="A235" s="8" t="s">
        <v>41</v>
      </c>
      <c r="B235" s="21">
        <f t="shared" si="13"/>
        <v>49.4</v>
      </c>
    </row>
    <row r="236" spans="1:3" x14ac:dyDescent="0.25">
      <c r="A236" s="15"/>
      <c r="C236" s="3" t="s">
        <v>42</v>
      </c>
    </row>
    <row r="237" spans="1:3" x14ac:dyDescent="0.25">
      <c r="A237" s="8"/>
    </row>
    <row r="238" spans="1:3" x14ac:dyDescent="0.25">
      <c r="A238" s="8"/>
      <c r="C238" s="3" t="str">
        <f>CONCATENATE("    ",B234)</f>
        <v xml:space="preserve">    You are in the Moderate Loss of Function category. See below for more information.</v>
      </c>
    </row>
    <row r="239" spans="1:3" x14ac:dyDescent="0.25">
      <c r="A239" s="8"/>
    </row>
    <row r="240" spans="1:3" x14ac:dyDescent="0.25">
      <c r="A240" s="8"/>
      <c r="C240" s="3" t="s">
        <v>43</v>
      </c>
    </row>
    <row r="241" spans="1:3" x14ac:dyDescent="0.25">
      <c r="A241" s="15"/>
    </row>
    <row r="242" spans="1:3" x14ac:dyDescent="0.25">
      <c r="A242" s="15"/>
      <c r="C242" s="3" t="str">
        <f>CONCATENATE( "    &lt;piechart percentage=",B235," /&gt;")</f>
        <v xml:space="preserve">    &lt;piechart percentage=49.4 /&gt;</v>
      </c>
    </row>
    <row r="243" spans="1:3" x14ac:dyDescent="0.25">
      <c r="A243" s="15"/>
      <c r="C243" s="3" t="str">
        <f>"  &lt;/Genotype&gt;"</f>
        <v xml:space="preserve">  &lt;/Genotype&gt;</v>
      </c>
    </row>
    <row r="244" spans="1:3" x14ac:dyDescent="0.25">
      <c r="A244" s="15" t="s">
        <v>44</v>
      </c>
      <c r="B244" s="9" t="str">
        <f>L20</f>
        <v>People with this variant have two copies of the [C46897343T](https://www.ncbi.nlm.nih.gov/projects/SNP/snp_ref.cgi?rs=6311) variant. This substitution of a single nucleotide is known as a missense mutation.</v>
      </c>
      <c r="C244" s="3" t="str">
        <f>CONCATENATE("  &lt;Genotype hgvs=",CHAR(34),B230,B231,";",B231,CHAR(34)," name=",CHAR(34),B46,CHAR(34),"&gt; ")</f>
        <v xml:space="preserve">  &lt;Genotype hgvs="NC_000013.11:g.[46897343C&gt;T];[46897343C&gt;T]" name="C46897343T"&gt; </v>
      </c>
    </row>
    <row r="245" spans="1:3" x14ac:dyDescent="0.25">
      <c r="A245" s="8" t="s">
        <v>45</v>
      </c>
      <c r="B245" s="9" t="str">
        <f t="shared" ref="B245:B246" si="14">L21</f>
        <v>You are in the Moderate Loss of Function category. See below for more information.</v>
      </c>
      <c r="C245" s="3" t="s">
        <v>26</v>
      </c>
    </row>
    <row r="246" spans="1:3" x14ac:dyDescent="0.25">
      <c r="A246" s="8" t="s">
        <v>41</v>
      </c>
      <c r="B246" s="9">
        <f t="shared" si="14"/>
        <v>32</v>
      </c>
      <c r="C246" s="3" t="s">
        <v>38</v>
      </c>
    </row>
    <row r="247" spans="1:3" x14ac:dyDescent="0.25">
      <c r="A247" s="8"/>
    </row>
    <row r="248" spans="1:3" x14ac:dyDescent="0.25">
      <c r="A248" s="15"/>
      <c r="C248" s="3" t="str">
        <f>CONCATENATE("    ",B244)</f>
        <v xml:space="preserve">    People with this variant have two copies of the [C46897343T](https://www.ncbi.nlm.nih.gov/projects/SNP/snp_ref.cgi?rs=6311) variant. This substitution of a single nucleotide is known as a missense mutation.</v>
      </c>
    </row>
    <row r="249" spans="1:3" x14ac:dyDescent="0.25">
      <c r="A249" s="8"/>
    </row>
    <row r="250" spans="1:3" x14ac:dyDescent="0.25">
      <c r="A250" s="8"/>
      <c r="C250" s="3" t="s">
        <v>42</v>
      </c>
    </row>
    <row r="251" spans="1:3" x14ac:dyDescent="0.25">
      <c r="A251" s="8"/>
    </row>
    <row r="252" spans="1:3" x14ac:dyDescent="0.25">
      <c r="A252" s="8"/>
      <c r="C252" s="3" t="str">
        <f>CONCATENATE("    ",B245)</f>
        <v xml:space="preserve">    You are in the Moderate Loss of Function category. See below for more information.</v>
      </c>
    </row>
    <row r="253" spans="1:3" x14ac:dyDescent="0.25">
      <c r="A253" s="8"/>
    </row>
    <row r="254" spans="1:3" x14ac:dyDescent="0.25">
      <c r="A254" s="15"/>
      <c r="C254" s="3" t="s">
        <v>43</v>
      </c>
    </row>
    <row r="255" spans="1:3" x14ac:dyDescent="0.25">
      <c r="A255" s="15"/>
    </row>
    <row r="256" spans="1:3" x14ac:dyDescent="0.25">
      <c r="A256" s="15"/>
      <c r="C256" s="3" t="str">
        <f>CONCATENATE( "    &lt;piechart percentage=",B246," /&gt;")</f>
        <v xml:space="preserve">    &lt;piechart percentage=32 /&gt;</v>
      </c>
    </row>
    <row r="257" spans="1:3" x14ac:dyDescent="0.25">
      <c r="A257" s="15"/>
      <c r="C257" s="3" t="str">
        <f>"  &lt;/Genotype&gt;"</f>
        <v xml:space="preserve">  &lt;/Genotype&gt;</v>
      </c>
    </row>
    <row r="258" spans="1:3" x14ac:dyDescent="0.25">
      <c r="A258" s="15" t="s">
        <v>46</v>
      </c>
      <c r="B258" s="9" t="str">
        <f>L23</f>
        <v>Your HTR2A gene has no variants. A normal gene is referred to as a "wild-type" gene.</v>
      </c>
      <c r="C258" s="3" t="str">
        <f>CONCATENATE("  &lt;Genotype hgvs=",CHAR(34),B230,B232,";",B232,CHAR(34)," name=",CHAR(34),B46,CHAR(34),"&gt; ")</f>
        <v xml:space="preserve">  &lt;Genotype hgvs="NC_000013.11:g.[46897343=];[46897343=]" name="C46897343T"&gt; </v>
      </c>
    </row>
    <row r="259" spans="1:3" x14ac:dyDescent="0.25">
      <c r="A259" s="8" t="s">
        <v>47</v>
      </c>
      <c r="B259" s="9" t="str">
        <f t="shared" ref="B259:B260" si="15">L24</f>
        <v>This variant is not associated with increased risk.</v>
      </c>
      <c r="C259" s="3" t="s">
        <v>26</v>
      </c>
    </row>
    <row r="260" spans="1:3" x14ac:dyDescent="0.25">
      <c r="A260" s="8" t="s">
        <v>41</v>
      </c>
      <c r="B260" s="9">
        <f t="shared" si="15"/>
        <v>18.600000000000001</v>
      </c>
      <c r="C260" s="3" t="s">
        <v>38</v>
      </c>
    </row>
    <row r="261" spans="1:3" x14ac:dyDescent="0.25">
      <c r="A261" s="15"/>
    </row>
    <row r="262" spans="1:3" x14ac:dyDescent="0.25">
      <c r="A262" s="8"/>
      <c r="C262" s="3" t="str">
        <f>CONCATENATE("    ",B258)</f>
        <v xml:space="preserve">    Your HTR2A gene has no variants. A normal gene is referred to as a "wild-type" gene.</v>
      </c>
    </row>
    <row r="263" spans="1:3" x14ac:dyDescent="0.25">
      <c r="A263" s="8"/>
    </row>
    <row r="264" spans="1:3" x14ac:dyDescent="0.25">
      <c r="A264" s="15"/>
      <c r="C264" s="3" t="s">
        <v>43</v>
      </c>
    </row>
    <row r="265" spans="1:3" x14ac:dyDescent="0.25">
      <c r="A265" s="15"/>
    </row>
    <row r="266" spans="1:3" x14ac:dyDescent="0.25">
      <c r="A266" s="15"/>
      <c r="C266" s="3" t="str">
        <f>CONCATENATE( "    &lt;piechart percentage=",B260," /&gt;")</f>
        <v xml:space="preserve">    &lt;piechart percentage=18.6 /&gt;</v>
      </c>
    </row>
    <row r="267" spans="1:3" x14ac:dyDescent="0.25">
      <c r="A267" s="15"/>
      <c r="C267" s="3" t="str">
        <f>"  &lt;/Genotype&gt;"</f>
        <v xml:space="preserve">  &lt;/Genotype&gt;</v>
      </c>
    </row>
    <row r="268" spans="1:3" x14ac:dyDescent="0.25">
      <c r="A268" s="15"/>
      <c r="C268" s="3" t="str">
        <f>C50</f>
        <v>&lt;# His452Tyr #&gt;</v>
      </c>
    </row>
    <row r="269" spans="1:3" x14ac:dyDescent="0.25">
      <c r="A269" s="15" t="s">
        <v>37</v>
      </c>
      <c r="B269" s="21" t="str">
        <f>M14</f>
        <v>NC_000013.11:g.</v>
      </c>
      <c r="C269" s="3" t="str">
        <f>CONCATENATE("  &lt;Genotype hgvs=",CHAR(34),B269,B270,";",B271,CHAR(34)," name=",CHAR(34),B52,CHAR(34),"&gt; ")</f>
        <v xml:space="preserve">  &lt;Genotype hgvs="NC_000013.11:g.[46834899G&gt;A];[46834899=]" name="His452Tyr"&gt; </v>
      </c>
    </row>
    <row r="270" spans="1:3" x14ac:dyDescent="0.25">
      <c r="A270" s="15" t="s">
        <v>35</v>
      </c>
      <c r="B270" s="21" t="str">
        <f t="shared" ref="B270:B274" si="16">M15</f>
        <v>[46834899G&gt;A]</v>
      </c>
    </row>
    <row r="271" spans="1:3" x14ac:dyDescent="0.25">
      <c r="A271" s="15" t="s">
        <v>31</v>
      </c>
      <c r="B271" s="21" t="str">
        <f t="shared" si="16"/>
        <v>[46834899=]</v>
      </c>
      <c r="C271" s="3" t="s">
        <v>38</v>
      </c>
    </row>
    <row r="272" spans="1:3" x14ac:dyDescent="0.25">
      <c r="A272" s="15" t="s">
        <v>39</v>
      </c>
      <c r="B272" s="21" t="str">
        <f t="shared" si="16"/>
        <v>People with this variant have one copy of the [His452Tyr](https://www.ncbi.nlm.nih.gov/projects/SNP/snp_ref.cgi?rs=6314) variant. This substitution of a single nucleotide is known as a missense mutation.</v>
      </c>
      <c r="C272" s="3" t="s">
        <v>26</v>
      </c>
    </row>
    <row r="273" spans="1:3" x14ac:dyDescent="0.25">
      <c r="A273" s="8" t="s">
        <v>40</v>
      </c>
      <c r="B273" s="21" t="str">
        <f t="shared" si="16"/>
        <v xml:space="preserve"> </v>
      </c>
      <c r="C273" s="3" t="str">
        <f>CONCATENATE("    ",B272)</f>
        <v xml:space="preserve">    People with this variant have one copy of the [His452Tyr](https://www.ncbi.nlm.nih.gov/projects/SNP/snp_ref.cgi?rs=6314) variant. This substitution of a single nucleotide is known as a missense mutation.</v>
      </c>
    </row>
    <row r="274" spans="1:3" x14ac:dyDescent="0.25">
      <c r="A274" s="8" t="s">
        <v>41</v>
      </c>
      <c r="B274" s="21">
        <f t="shared" si="16"/>
        <v>14.5</v>
      </c>
    </row>
    <row r="275" spans="1:3" x14ac:dyDescent="0.25">
      <c r="A275" s="15"/>
      <c r="C275" s="3" t="s">
        <v>42</v>
      </c>
    </row>
    <row r="276" spans="1:3" x14ac:dyDescent="0.25">
      <c r="A276" s="8"/>
    </row>
    <row r="277" spans="1:3" x14ac:dyDescent="0.25">
      <c r="A277" s="8"/>
      <c r="C277" s="3" t="str">
        <f>CONCATENATE("    ",B273)</f>
        <v xml:space="preserve">     </v>
      </c>
    </row>
    <row r="278" spans="1:3" x14ac:dyDescent="0.25">
      <c r="A278" s="8"/>
    </row>
    <row r="279" spans="1:3" x14ac:dyDescent="0.25">
      <c r="A279" s="8"/>
      <c r="C279" s="3" t="s">
        <v>43</v>
      </c>
    </row>
    <row r="280" spans="1:3" x14ac:dyDescent="0.25">
      <c r="A280" s="15"/>
    </row>
    <row r="281" spans="1:3" x14ac:dyDescent="0.25">
      <c r="A281" s="15"/>
      <c r="C281" s="3" t="str">
        <f>CONCATENATE( "    &lt;piechart percentage=",B274," /&gt;")</f>
        <v xml:space="preserve">    &lt;piechart percentage=14.5 /&gt;</v>
      </c>
    </row>
    <row r="282" spans="1:3" x14ac:dyDescent="0.25">
      <c r="A282" s="15"/>
      <c r="C282" s="3" t="str">
        <f>"  &lt;/Genotype&gt;"</f>
        <v xml:space="preserve">  &lt;/Genotype&gt;</v>
      </c>
    </row>
    <row r="283" spans="1:3" x14ac:dyDescent="0.25">
      <c r="A283" s="15" t="s">
        <v>44</v>
      </c>
      <c r="B283" s="9" t="str">
        <f>M20</f>
        <v>People with this variant have two copies of the [His452Tyr](https://www.ncbi.nlm.nih.gov/projects/SNP/snp_ref.cgi?rs=6314) variant. This substitution of a single nucleotide is known as a missense mutation.</v>
      </c>
      <c r="C283" s="3" t="str">
        <f>CONCATENATE("  &lt;Genotype hgvs=",CHAR(34),B269,B270,";",B270,CHAR(34)," name=",CHAR(34),B52,CHAR(34),"&gt; ")</f>
        <v xml:space="preserve">  &lt;Genotype hgvs="NC_000013.11:g.[46834899G&gt;A];[46834899G&gt;A]" name="His452Tyr"&gt; </v>
      </c>
    </row>
    <row r="284" spans="1:3" x14ac:dyDescent="0.25">
      <c r="A284" s="8" t="s">
        <v>45</v>
      </c>
      <c r="B284" s="9" t="str">
        <f t="shared" ref="B284:B285" si="17">M21</f>
        <v xml:space="preserve"> </v>
      </c>
      <c r="C284" s="3" t="s">
        <v>26</v>
      </c>
    </row>
    <row r="285" spans="1:3" x14ac:dyDescent="0.25">
      <c r="A285" s="8" t="s">
        <v>41</v>
      </c>
      <c r="B285" s="9">
        <f t="shared" si="17"/>
        <v>3.8</v>
      </c>
      <c r="C285" s="3" t="s">
        <v>38</v>
      </c>
    </row>
    <row r="286" spans="1:3" x14ac:dyDescent="0.25">
      <c r="A286" s="8"/>
    </row>
    <row r="287" spans="1:3" x14ac:dyDescent="0.25">
      <c r="A287" s="15"/>
      <c r="C287" s="3" t="str">
        <f>CONCATENATE("    ",B283)</f>
        <v xml:space="preserve">    People with this variant have two copies of the [His452Tyr](https://www.ncbi.nlm.nih.gov/projects/SNP/snp_ref.cgi?rs=6314) variant. This substitution of a single nucleotide is known as a missense mutation.</v>
      </c>
    </row>
    <row r="288" spans="1:3" x14ac:dyDescent="0.25">
      <c r="A288" s="8"/>
    </row>
    <row r="289" spans="1:3" x14ac:dyDescent="0.25">
      <c r="A289" s="8"/>
      <c r="C289" s="3" t="s">
        <v>42</v>
      </c>
    </row>
    <row r="290" spans="1:3" x14ac:dyDescent="0.25">
      <c r="A290" s="8"/>
    </row>
    <row r="291" spans="1:3" x14ac:dyDescent="0.25">
      <c r="A291" s="8"/>
      <c r="C291" s="3" t="str">
        <f>CONCATENATE("    ",B284)</f>
        <v xml:space="preserve">     </v>
      </c>
    </row>
    <row r="292" spans="1:3" x14ac:dyDescent="0.25">
      <c r="A292" s="8"/>
    </row>
    <row r="293" spans="1:3" x14ac:dyDescent="0.25">
      <c r="A293" s="15"/>
      <c r="C293" s="3" t="s">
        <v>43</v>
      </c>
    </row>
    <row r="294" spans="1:3" x14ac:dyDescent="0.25">
      <c r="A294" s="15"/>
    </row>
    <row r="295" spans="1:3" x14ac:dyDescent="0.25">
      <c r="A295" s="15"/>
      <c r="C295" s="3" t="str">
        <f>CONCATENATE( "    &lt;piechart percentage=",B285," /&gt;")</f>
        <v xml:space="preserve">    &lt;piechart percentage=3.8 /&gt;</v>
      </c>
    </row>
    <row r="296" spans="1:3" x14ac:dyDescent="0.25">
      <c r="A296" s="15"/>
      <c r="C296" s="3" t="str">
        <f>"  &lt;/Genotype&gt;"</f>
        <v xml:space="preserve">  &lt;/Genotype&gt;</v>
      </c>
    </row>
    <row r="297" spans="1:3" x14ac:dyDescent="0.25">
      <c r="A297" s="15" t="s">
        <v>46</v>
      </c>
      <c r="B297" s="9" t="str">
        <f>M23</f>
        <v>Your HTR2A gene has no variants. A normal gene is referred to as a "wild-type" gene.</v>
      </c>
      <c r="C297" s="3" t="str">
        <f>CONCATENATE("  &lt;Genotype hgvs=",CHAR(34),B269,B271,";",B271,CHAR(34)," name=",CHAR(34),B52,CHAR(34),"&gt; ")</f>
        <v xml:space="preserve">  &lt;Genotype hgvs="NC_000013.11:g.[46834899=];[46834899=]" name="His452Tyr"&gt; </v>
      </c>
    </row>
    <row r="298" spans="1:3" x14ac:dyDescent="0.25">
      <c r="A298" s="8" t="s">
        <v>47</v>
      </c>
      <c r="B298" s="9" t="str">
        <f t="shared" ref="B298:B299" si="18">M24</f>
        <v xml:space="preserve"> </v>
      </c>
      <c r="C298" s="3" t="s">
        <v>26</v>
      </c>
    </row>
    <row r="299" spans="1:3" x14ac:dyDescent="0.25">
      <c r="A299" s="8" t="s">
        <v>41</v>
      </c>
      <c r="B299" s="9">
        <f t="shared" si="18"/>
        <v>81.7</v>
      </c>
      <c r="C299" s="3" t="s">
        <v>38</v>
      </c>
    </row>
    <row r="300" spans="1:3" x14ac:dyDescent="0.25">
      <c r="A300" s="15"/>
    </row>
    <row r="301" spans="1:3" x14ac:dyDescent="0.25">
      <c r="A301" s="8"/>
      <c r="C301" s="3" t="str">
        <f>CONCATENATE("    ",B297)</f>
        <v xml:space="preserve">    Your HTR2A gene has no variants. A normal gene is referred to as a "wild-type" gene.</v>
      </c>
    </row>
    <row r="302" spans="1:3" x14ac:dyDescent="0.25">
      <c r="A302" s="8"/>
    </row>
    <row r="303" spans="1:3" x14ac:dyDescent="0.25">
      <c r="A303" s="15"/>
      <c r="C303" s="3" t="s">
        <v>43</v>
      </c>
    </row>
    <row r="304" spans="1:3" x14ac:dyDescent="0.25">
      <c r="A304" s="15"/>
    </row>
    <row r="305" spans="1:3" x14ac:dyDescent="0.25">
      <c r="A305" s="15"/>
      <c r="C305" s="3" t="str">
        <f>CONCATENATE( "    &lt;piechart percentage=",B299," /&gt;")</f>
        <v xml:space="preserve">    &lt;piechart percentage=81.7 /&gt;</v>
      </c>
    </row>
    <row r="306" spans="1:3" x14ac:dyDescent="0.25">
      <c r="A306" s="15"/>
      <c r="C306" s="3" t="str">
        <f>"  &lt;/Genotype&gt;"</f>
        <v xml:space="preserve">  &lt;/Genotype&gt;</v>
      </c>
    </row>
    <row r="307" spans="1:3" x14ac:dyDescent="0.25">
      <c r="A307" s="15"/>
      <c r="C307" s="3" t="str">
        <f>C56</f>
        <v>&lt;# T614-2211C #&gt;</v>
      </c>
    </row>
    <row r="308" spans="1:3" x14ac:dyDescent="0.25">
      <c r="A308" s="15" t="s">
        <v>37</v>
      </c>
      <c r="B308" s="21" t="str">
        <f>N14</f>
        <v>NC_000013.11:g.</v>
      </c>
      <c r="C308" s="3" t="str">
        <f>CONCATENATE("  &lt;Genotype hgvs=",CHAR(34),B308,B309,";",B310,CHAR(34)," name=",CHAR(34),B58,CHAR(34),"&gt; ")</f>
        <v xml:space="preserve">  &lt;Genotype hgvs="NC_000013.11:g.[46837850A&gt;G];[46837850=]" name="T614-2211C"&gt; </v>
      </c>
    </row>
    <row r="309" spans="1:3" x14ac:dyDescent="0.25">
      <c r="A309" s="15" t="s">
        <v>35</v>
      </c>
      <c r="B309" s="21" t="str">
        <f t="shared" ref="B309:B313" si="19">N15</f>
        <v>[46837850A&gt;G]</v>
      </c>
    </row>
    <row r="310" spans="1:3" x14ac:dyDescent="0.25">
      <c r="A310" s="15" t="s">
        <v>31</v>
      </c>
      <c r="B310" s="21" t="str">
        <f t="shared" si="19"/>
        <v>[46837850=]</v>
      </c>
      <c r="C310" s="3" t="s">
        <v>38</v>
      </c>
    </row>
    <row r="311" spans="1:3" x14ac:dyDescent="0.25">
      <c r="A311" s="15" t="s">
        <v>39</v>
      </c>
      <c r="B311" s="21" t="str">
        <f t="shared" si="19"/>
        <v>People with this variant have one copy of the [T614-2211C](https://www.ncbi.nlm.nih.gov/projects/SNP/snp_ref.cgi?rs=6314) variant. This substitution of a single nucleotide is known as a missense mutation.</v>
      </c>
      <c r="C311" s="3" t="s">
        <v>26</v>
      </c>
    </row>
    <row r="312" spans="1:3" x14ac:dyDescent="0.25">
      <c r="A312" s="8" t="s">
        <v>40</v>
      </c>
      <c r="B312" s="21">
        <f t="shared" si="19"/>
        <v>0</v>
      </c>
      <c r="C312" s="3" t="str">
        <f>CONCATENATE("    ",B311)</f>
        <v xml:space="preserve">    People with this variant have one copy of the [T614-2211C](https://www.ncbi.nlm.nih.gov/projects/SNP/snp_ref.cgi?rs=6314) variant. This substitution of a single nucleotide is known as a missense mutation.</v>
      </c>
    </row>
    <row r="313" spans="1:3" x14ac:dyDescent="0.25">
      <c r="A313" s="8" t="s">
        <v>41</v>
      </c>
      <c r="B313" s="21">
        <f t="shared" si="19"/>
        <v>39.700000000000003</v>
      </c>
    </row>
    <row r="314" spans="1:3" x14ac:dyDescent="0.25">
      <c r="A314" s="15"/>
      <c r="C314" s="3" t="s">
        <v>42</v>
      </c>
    </row>
    <row r="315" spans="1:3" x14ac:dyDescent="0.25">
      <c r="A315" s="8"/>
    </row>
    <row r="316" spans="1:3" x14ac:dyDescent="0.25">
      <c r="A316" s="8"/>
      <c r="C316" s="3" t="str">
        <f>CONCATENATE("    ",B312)</f>
        <v xml:space="preserve">    0</v>
      </c>
    </row>
    <row r="317" spans="1:3" x14ac:dyDescent="0.25">
      <c r="A317" s="8"/>
    </row>
    <row r="318" spans="1:3" x14ac:dyDescent="0.25">
      <c r="A318" s="8"/>
      <c r="C318" s="3" t="s">
        <v>43</v>
      </c>
    </row>
    <row r="319" spans="1:3" x14ac:dyDescent="0.25">
      <c r="A319" s="15"/>
    </row>
    <row r="320" spans="1:3" x14ac:dyDescent="0.25">
      <c r="A320" s="15"/>
      <c r="C320" s="3" t="str">
        <f>CONCATENATE( "    &lt;piechart percentage=",B313," /&gt;")</f>
        <v xml:space="preserve">    &lt;piechart percentage=39.7 /&gt;</v>
      </c>
    </row>
    <row r="321" spans="1:3" x14ac:dyDescent="0.25">
      <c r="A321" s="15"/>
      <c r="C321" s="3" t="str">
        <f>"  &lt;/Genotype&gt;"</f>
        <v xml:space="preserve">  &lt;/Genotype&gt;</v>
      </c>
    </row>
    <row r="322" spans="1:3" x14ac:dyDescent="0.25">
      <c r="A322" s="15" t="s">
        <v>44</v>
      </c>
      <c r="B322" s="9" t="str">
        <f>N20</f>
        <v>People with this variant have two copies of the [T614-2211C](https://www.ncbi.nlm.nih.gov/projects/SNP/snp_ref.cgi?rs=6314) variant. This substitution of a single nucleotide is known as a missense mutation.</v>
      </c>
      <c r="C322" s="3" t="str">
        <f>CONCATENATE("  &lt;Genotype hgvs=",CHAR(34),B308,B309,";",B309,CHAR(34)," name=",CHAR(34),B58,CHAR(34),"&gt; ")</f>
        <v xml:space="preserve">  &lt;Genotype hgvs="NC_000013.11:g.[46837850A&gt;G];[46837850A&gt;G]" name="T614-2211C"&gt; </v>
      </c>
    </row>
    <row r="323" spans="1:3" x14ac:dyDescent="0.25">
      <c r="A323" s="8" t="s">
        <v>45</v>
      </c>
      <c r="B323" s="9">
        <f t="shared" ref="B323:B324" si="20">N21</f>
        <v>0</v>
      </c>
      <c r="C323" s="3" t="s">
        <v>26</v>
      </c>
    </row>
    <row r="324" spans="1:3" x14ac:dyDescent="0.25">
      <c r="A324" s="8" t="s">
        <v>41</v>
      </c>
      <c r="B324" s="9">
        <f t="shared" si="20"/>
        <v>17.399999999999999</v>
      </c>
      <c r="C324" s="3" t="s">
        <v>38</v>
      </c>
    </row>
    <row r="325" spans="1:3" x14ac:dyDescent="0.25">
      <c r="A325" s="8"/>
    </row>
    <row r="326" spans="1:3" x14ac:dyDescent="0.25">
      <c r="A326" s="15"/>
      <c r="C326" s="3" t="str">
        <f>CONCATENATE("    ",B322)</f>
        <v xml:space="preserve">    People with this variant have two copies of the [T614-2211C](https://www.ncbi.nlm.nih.gov/projects/SNP/snp_ref.cgi?rs=6314) variant. This substitution of a single nucleotide is known as a missense mutation.</v>
      </c>
    </row>
    <row r="327" spans="1:3" x14ac:dyDescent="0.25">
      <c r="A327" s="8"/>
    </row>
    <row r="328" spans="1:3" x14ac:dyDescent="0.25">
      <c r="A328" s="8"/>
      <c r="C328" s="3" t="s">
        <v>42</v>
      </c>
    </row>
    <row r="329" spans="1:3" x14ac:dyDescent="0.25">
      <c r="A329" s="8"/>
    </row>
    <row r="330" spans="1:3" x14ac:dyDescent="0.25">
      <c r="A330" s="8"/>
      <c r="C330" s="3" t="str">
        <f>CONCATENATE("    ",B323)</f>
        <v xml:space="preserve">    0</v>
      </c>
    </row>
    <row r="331" spans="1:3" x14ac:dyDescent="0.25">
      <c r="A331" s="8"/>
    </row>
    <row r="332" spans="1:3" x14ac:dyDescent="0.25">
      <c r="A332" s="15"/>
      <c r="C332" s="3" t="s">
        <v>43</v>
      </c>
    </row>
    <row r="333" spans="1:3" x14ac:dyDescent="0.25">
      <c r="A333" s="15"/>
    </row>
    <row r="334" spans="1:3" x14ac:dyDescent="0.25">
      <c r="A334" s="15"/>
      <c r="C334" s="3" t="str">
        <f>CONCATENATE( "    &lt;piechart percentage=",B324," /&gt;")</f>
        <v xml:space="preserve">    &lt;piechart percentage=17.4 /&gt;</v>
      </c>
    </row>
    <row r="335" spans="1:3" x14ac:dyDescent="0.25">
      <c r="A335" s="15"/>
      <c r="C335" s="3" t="str">
        <f>"  &lt;/Genotype&gt;"</f>
        <v xml:space="preserve">  &lt;/Genotype&gt;</v>
      </c>
    </row>
    <row r="336" spans="1:3" x14ac:dyDescent="0.25">
      <c r="A336" s="15" t="s">
        <v>46</v>
      </c>
      <c r="B336" s="9" t="str">
        <f>N23</f>
        <v>Your HTR2A gene has no variants. A normal gene is referred to as a "wild-type" gene.</v>
      </c>
      <c r="C336" s="3" t="str">
        <f>CONCATENATE("  &lt;Genotype hgvs=",CHAR(34),B308,B310,";",B310,CHAR(34)," name=",CHAR(34),B58,CHAR(34),"&gt; ")</f>
        <v xml:space="preserve">  &lt;Genotype hgvs="NC_000013.11:g.[46837850=];[46837850=]" name="T614-2211C"&gt; </v>
      </c>
    </row>
    <row r="337" spans="1:3" x14ac:dyDescent="0.25">
      <c r="A337" s="8" t="s">
        <v>47</v>
      </c>
      <c r="B337" s="9">
        <f t="shared" ref="B337:B338" si="21">N24</f>
        <v>0</v>
      </c>
      <c r="C337" s="3" t="s">
        <v>26</v>
      </c>
    </row>
    <row r="338" spans="1:3" x14ac:dyDescent="0.25">
      <c r="A338" s="8" t="s">
        <v>41</v>
      </c>
      <c r="B338" s="9">
        <f t="shared" si="21"/>
        <v>42.9</v>
      </c>
      <c r="C338" s="3" t="s">
        <v>38</v>
      </c>
    </row>
    <row r="339" spans="1:3" x14ac:dyDescent="0.25">
      <c r="A339" s="15"/>
    </row>
    <row r="340" spans="1:3" x14ac:dyDescent="0.25">
      <c r="A340" s="8"/>
      <c r="C340" s="3" t="str">
        <f>CONCATENATE("    ",B336)</f>
        <v xml:space="preserve">    Your HTR2A gene has no variants. A normal gene is referred to as a "wild-type" gene.</v>
      </c>
    </row>
    <row r="341" spans="1:3" x14ac:dyDescent="0.25">
      <c r="A341" s="8"/>
    </row>
    <row r="342" spans="1:3" x14ac:dyDescent="0.25">
      <c r="A342" s="15"/>
      <c r="C342" s="3" t="s">
        <v>43</v>
      </c>
    </row>
    <row r="343" spans="1:3" x14ac:dyDescent="0.25">
      <c r="A343" s="15"/>
    </row>
    <row r="344" spans="1:3" x14ac:dyDescent="0.25">
      <c r="A344" s="15"/>
      <c r="C344" s="3" t="str">
        <f>CONCATENATE( "    &lt;piechart percentage=",B338," /&gt;")</f>
        <v xml:space="preserve">    &lt;piechart percentage=42.9 /&gt;</v>
      </c>
    </row>
    <row r="345" spans="1:3" x14ac:dyDescent="0.25">
      <c r="A345" s="15"/>
      <c r="C345" s="3" t="str">
        <f>"  &lt;/Genotype&gt;"</f>
        <v xml:space="preserve">  &lt;/Genotype&gt;</v>
      </c>
    </row>
    <row r="346" spans="1:3" x14ac:dyDescent="0.25">
      <c r="A346" s="27"/>
      <c r="B346" s="17"/>
      <c r="C346" s="3" t="str">
        <f>C62</f>
        <v>&lt;# C46866425T #&gt;</v>
      </c>
    </row>
    <row r="347" spans="1:3" x14ac:dyDescent="0.25">
      <c r="A347" s="15" t="s">
        <v>37</v>
      </c>
      <c r="B347" s="21" t="str">
        <f t="shared" ref="B347:B352" si="22">O14</f>
        <v>NC_000013.11:g.</v>
      </c>
      <c r="C347" s="3" t="str">
        <f>CONCATENATE("  &lt;Genotype hgvs=",CHAR(34),B347,B348,";",B349,CHAR(34)," name=",CHAR(34),B64,CHAR(34),"&gt; ")</f>
        <v xml:space="preserve">  &lt;Genotype hgvs="NC_000013.11:g.[46866425C&gt;T];[46866425=]" name="C46866425T"&gt; </v>
      </c>
    </row>
    <row r="348" spans="1:3" x14ac:dyDescent="0.25">
      <c r="A348" s="15" t="s">
        <v>35</v>
      </c>
      <c r="B348" s="21" t="str">
        <f t="shared" si="22"/>
        <v>[46866425C&gt;T]</v>
      </c>
    </row>
    <row r="349" spans="1:3" x14ac:dyDescent="0.25">
      <c r="A349" s="15" t="s">
        <v>31</v>
      </c>
      <c r="B349" s="21" t="str">
        <f t="shared" si="22"/>
        <v>[46866425=]</v>
      </c>
      <c r="C349" s="3" t="s">
        <v>38</v>
      </c>
    </row>
    <row r="350" spans="1:3" x14ac:dyDescent="0.25">
      <c r="A350" s="15" t="s">
        <v>39</v>
      </c>
      <c r="B350" s="21" t="str">
        <f t="shared" si="22"/>
        <v>People with this variant have one copy of the [C46866425T](https://www.ncbi.nlm.nih.gov/projects/SNP/snp_ref.cgi?rs=2770296)</v>
      </c>
      <c r="C350" s="3" t="s">
        <v>26</v>
      </c>
    </row>
    <row r="351" spans="1:3" x14ac:dyDescent="0.25">
      <c r="A351" s="8" t="s">
        <v>40</v>
      </c>
      <c r="B351" s="21" t="str">
        <f t="shared" si="22"/>
        <v>You are in the Moderate Loss of Function category. See below for more information.</v>
      </c>
      <c r="C351" s="3" t="str">
        <f>CONCATENATE("    ",B350)</f>
        <v xml:space="preserve">    People with this variant have one copy of the [C46866425T](https://www.ncbi.nlm.nih.gov/projects/SNP/snp_ref.cgi?rs=2770296)</v>
      </c>
    </row>
    <row r="352" spans="1:3" x14ac:dyDescent="0.25">
      <c r="A352" s="8" t="s">
        <v>41</v>
      </c>
      <c r="B352" s="21">
        <f t="shared" si="22"/>
        <v>36.200000000000003</v>
      </c>
    </row>
    <row r="353" spans="1:3" x14ac:dyDescent="0.25">
      <c r="A353" s="15"/>
      <c r="B353" s="21"/>
      <c r="C353" s="3" t="s">
        <v>42</v>
      </c>
    </row>
    <row r="354" spans="1:3" x14ac:dyDescent="0.25">
      <c r="A354" s="8"/>
      <c r="B354" s="21"/>
    </row>
    <row r="355" spans="1:3" x14ac:dyDescent="0.25">
      <c r="A355" s="8"/>
      <c r="B355" s="21"/>
      <c r="C355" s="3" t="str">
        <f>CONCATENATE("    ",B351)</f>
        <v xml:space="preserve">    You are in the Moderate Loss of Function category. See below for more information.</v>
      </c>
    </row>
    <row r="356" spans="1:3" x14ac:dyDescent="0.25">
      <c r="A356" s="8"/>
      <c r="B356" s="21"/>
    </row>
    <row r="357" spans="1:3" x14ac:dyDescent="0.25">
      <c r="A357" s="8"/>
      <c r="B357" s="21"/>
      <c r="C357" s="3" t="s">
        <v>43</v>
      </c>
    </row>
    <row r="358" spans="1:3" x14ac:dyDescent="0.25">
      <c r="A358" s="15"/>
      <c r="B358" s="21"/>
    </row>
    <row r="359" spans="1:3" x14ac:dyDescent="0.25">
      <c r="A359" s="15"/>
      <c r="C359" s="3" t="str">
        <f>CONCATENATE( "    &lt;piechart percentage=",B352," /&gt;")</f>
        <v xml:space="preserve">    &lt;piechart percentage=36.2 /&gt;</v>
      </c>
    </row>
    <row r="360" spans="1:3" x14ac:dyDescent="0.25">
      <c r="A360" s="15"/>
      <c r="C360" s="3" t="str">
        <f>"  &lt;/Genotype&gt;"</f>
        <v xml:space="preserve">  &lt;/Genotype&gt;</v>
      </c>
    </row>
    <row r="361" spans="1:3" x14ac:dyDescent="0.25">
      <c r="A361" s="15" t="s">
        <v>44</v>
      </c>
      <c r="B361" s="9" t="str">
        <f>O20</f>
        <v>People with this variant have two copies of the [C46866425T](https://www.ncbi.nlm.nih.gov/projects/SNP/snp_ref.cgi?rs=2770296) variant. This substitution of a single nucleotide is known as a missense mutation.</v>
      </c>
      <c r="C361" s="3" t="str">
        <f>CONCATENATE("  &lt;Genotype hgvs=",CHAR(34),B347,B348,";",B348,CHAR(34)," name=",CHAR(34),B64,CHAR(34),"&gt; ")</f>
        <v xml:space="preserve">  &lt;Genotype hgvs="NC_000013.11:g.[46866425C&gt;T];[46866425C&gt;T]" name="C46866425T"&gt; </v>
      </c>
    </row>
    <row r="362" spans="1:3" x14ac:dyDescent="0.25">
      <c r="A362" s="8" t="s">
        <v>45</v>
      </c>
      <c r="B362" s="9" t="str">
        <f t="shared" ref="B362:B363" si="23">O21</f>
        <v>You are in the Moderate Loss of Function category. See below for more information.</v>
      </c>
      <c r="C362" s="3" t="s">
        <v>26</v>
      </c>
    </row>
    <row r="363" spans="1:3" x14ac:dyDescent="0.25">
      <c r="A363" s="8" t="s">
        <v>41</v>
      </c>
      <c r="B363" s="9">
        <f t="shared" si="23"/>
        <v>14.7</v>
      </c>
      <c r="C363" s="3" t="s">
        <v>38</v>
      </c>
    </row>
    <row r="364" spans="1:3" x14ac:dyDescent="0.25">
      <c r="A364" s="8"/>
    </row>
    <row r="365" spans="1:3" x14ac:dyDescent="0.25">
      <c r="A365" s="15"/>
      <c r="C365" s="3" t="str">
        <f>CONCATENATE("    ",B361)</f>
        <v xml:space="preserve">    People with this variant have two copies of the [C46866425T](https://www.ncbi.nlm.nih.gov/projects/SNP/snp_ref.cgi?rs=2770296) variant. This substitution of a single nucleotide is known as a missense mutation.</v>
      </c>
    </row>
    <row r="366" spans="1:3" x14ac:dyDescent="0.25">
      <c r="A366" s="8"/>
    </row>
    <row r="367" spans="1:3" x14ac:dyDescent="0.25">
      <c r="A367" s="8"/>
      <c r="C367" s="3" t="s">
        <v>42</v>
      </c>
    </row>
    <row r="368" spans="1:3" x14ac:dyDescent="0.25">
      <c r="A368" s="8"/>
    </row>
    <row r="369" spans="1:3" x14ac:dyDescent="0.25">
      <c r="A369" s="8"/>
      <c r="C369" s="3" t="str">
        <f>CONCATENATE("    ",B362)</f>
        <v xml:space="preserve">    You are in the Moderate Loss of Function category. See below for more information.</v>
      </c>
    </row>
    <row r="370" spans="1:3" x14ac:dyDescent="0.25">
      <c r="A370" s="8"/>
    </row>
    <row r="371" spans="1:3" x14ac:dyDescent="0.25">
      <c r="A371" s="15"/>
      <c r="C371" s="3" t="s">
        <v>43</v>
      </c>
    </row>
    <row r="372" spans="1:3" x14ac:dyDescent="0.25">
      <c r="A372" s="15"/>
    </row>
    <row r="373" spans="1:3" x14ac:dyDescent="0.25">
      <c r="A373" s="15"/>
      <c r="C373" s="3" t="str">
        <f>CONCATENATE( "    &lt;piechart percentage=",B363," /&gt;")</f>
        <v xml:space="preserve">    &lt;piechart percentage=14.7 /&gt;</v>
      </c>
    </row>
    <row r="374" spans="1:3" x14ac:dyDescent="0.25">
      <c r="A374" s="15"/>
      <c r="C374" s="3" t="str">
        <f>"  &lt;/Genotype&gt;"</f>
        <v xml:space="preserve">  &lt;/Genotype&gt;</v>
      </c>
    </row>
    <row r="375" spans="1:3" x14ac:dyDescent="0.25">
      <c r="A375" s="15" t="s">
        <v>46</v>
      </c>
      <c r="B375" s="9" t="str">
        <f>O23</f>
        <v>Your HTR2A gene has no variants. A normal gene is referred to as a "wild-type" gene.</v>
      </c>
      <c r="C375" s="3" t="str">
        <f>CONCATENATE("  &lt;Genotype hgvs=",CHAR(34),B347,B349,";",B349,CHAR(34)," name=",CHAR(34),B64,CHAR(34),"&gt; ")</f>
        <v xml:space="preserve">  &lt;Genotype hgvs="NC_000013.11:g.[46866425=];[46866425=]" name="C46866425T"&gt; </v>
      </c>
    </row>
    <row r="376" spans="1:3" x14ac:dyDescent="0.25">
      <c r="A376" s="8" t="s">
        <v>47</v>
      </c>
      <c r="B376" s="9" t="str">
        <f t="shared" ref="B376:B377" si="24">O24</f>
        <v>This variant is not associated with increased risk.</v>
      </c>
      <c r="C376" s="3" t="s">
        <v>26</v>
      </c>
    </row>
    <row r="377" spans="1:3" x14ac:dyDescent="0.25">
      <c r="A377" s="8" t="s">
        <v>41</v>
      </c>
      <c r="B377" s="9">
        <f t="shared" si="24"/>
        <v>49.2</v>
      </c>
      <c r="C377" s="3" t="s">
        <v>38</v>
      </c>
    </row>
    <row r="378" spans="1:3" x14ac:dyDescent="0.25">
      <c r="A378" s="15"/>
    </row>
    <row r="379" spans="1:3" x14ac:dyDescent="0.25">
      <c r="A379" s="8"/>
      <c r="C379" s="3" t="str">
        <f>CONCATENATE("    ",B375)</f>
        <v xml:space="preserve">    Your HTR2A gene has no variants. A normal gene is referred to as a "wild-type" gene.</v>
      </c>
    </row>
    <row r="380" spans="1:3" x14ac:dyDescent="0.25">
      <c r="A380" s="8"/>
    </row>
    <row r="381" spans="1:3" x14ac:dyDescent="0.25">
      <c r="A381" s="8"/>
      <c r="C381" s="3" t="s">
        <v>42</v>
      </c>
    </row>
    <row r="382" spans="1:3" x14ac:dyDescent="0.25">
      <c r="A382" s="8"/>
    </row>
    <row r="383" spans="1:3" x14ac:dyDescent="0.25">
      <c r="A383" s="8"/>
      <c r="C383" s="3" t="str">
        <f>CONCATENATE("    ",B376)</f>
        <v xml:space="preserve">    This variant is not associated with increased risk.</v>
      </c>
    </row>
    <row r="384" spans="1:3" x14ac:dyDescent="0.25">
      <c r="A384" s="15"/>
    </row>
    <row r="385" spans="1:3" x14ac:dyDescent="0.25">
      <c r="A385" s="15"/>
      <c r="C385" s="3" t="s">
        <v>43</v>
      </c>
    </row>
    <row r="386" spans="1:3" x14ac:dyDescent="0.25">
      <c r="A386" s="15"/>
    </row>
    <row r="387" spans="1:3" x14ac:dyDescent="0.25">
      <c r="A387" s="15"/>
      <c r="C387" s="3" t="str">
        <f>CONCATENATE( "    &lt;piechart percentage=",B377," /&gt;")</f>
        <v xml:space="preserve">    &lt;piechart percentage=49.2 /&gt;</v>
      </c>
    </row>
    <row r="388" spans="1:3" x14ac:dyDescent="0.25">
      <c r="A388" s="15"/>
      <c r="C388" s="3" t="str">
        <f>"  &lt;/Genotype&gt;"</f>
        <v xml:space="preserve">  &lt;/Genotype&gt;</v>
      </c>
    </row>
    <row r="389" spans="1:3" x14ac:dyDescent="0.25">
      <c r="A389" s="15"/>
      <c r="C389" s="3" t="s">
        <v>48</v>
      </c>
    </row>
    <row r="390" spans="1:3" x14ac:dyDescent="0.25">
      <c r="A390" s="15" t="s">
        <v>49</v>
      </c>
      <c r="B390" s="9" t="str">
        <f>CONCATENATE("Your ",B14," gene has an unknown variant.")</f>
        <v>Your HTR2A gene has an unknown variant.</v>
      </c>
      <c r="C390" s="3" t="str">
        <f>CONCATENATE("  &lt;Genotype hgvs=",CHAR(34),"unknown",CHAR(34),"&gt; ")</f>
        <v xml:space="preserve">  &lt;Genotype hgvs="unknown"&gt; </v>
      </c>
    </row>
    <row r="391" spans="1:3" x14ac:dyDescent="0.25">
      <c r="A391" s="8" t="s">
        <v>49</v>
      </c>
      <c r="B391" s="9" t="s">
        <v>50</v>
      </c>
      <c r="C391" s="3" t="s">
        <v>26</v>
      </c>
    </row>
    <row r="392" spans="1:3" x14ac:dyDescent="0.25">
      <c r="A392" s="8" t="s">
        <v>41</v>
      </c>
      <c r="C392" s="3" t="s">
        <v>38</v>
      </c>
    </row>
    <row r="393" spans="1:3" x14ac:dyDescent="0.25">
      <c r="A393" s="8"/>
    </row>
    <row r="394" spans="1:3" x14ac:dyDescent="0.25">
      <c r="A394" s="8"/>
      <c r="C394" s="3" t="str">
        <f>CONCATENATE("    ",B390)</f>
        <v xml:space="preserve">    Your HTR2A gene has an unknown variant.</v>
      </c>
    </row>
    <row r="395" spans="1:3" x14ac:dyDescent="0.25">
      <c r="A395" s="8"/>
    </row>
    <row r="396" spans="1:3" x14ac:dyDescent="0.25">
      <c r="A396" s="8"/>
      <c r="C396" s="3" t="s">
        <v>42</v>
      </c>
    </row>
    <row r="397" spans="1:3" x14ac:dyDescent="0.25">
      <c r="A397" s="8"/>
    </row>
    <row r="398" spans="1:3" x14ac:dyDescent="0.25">
      <c r="A398" s="15"/>
      <c r="C398" s="3" t="str">
        <f>CONCATENATE("    ",B391)</f>
        <v xml:space="preserve">    The effect is unknown.</v>
      </c>
    </row>
    <row r="399" spans="1:3" x14ac:dyDescent="0.25">
      <c r="A399" s="8"/>
    </row>
    <row r="400" spans="1:3" x14ac:dyDescent="0.25">
      <c r="A400" s="15"/>
      <c r="C400" s="3" t="s">
        <v>43</v>
      </c>
    </row>
    <row r="401" spans="1:3" x14ac:dyDescent="0.25">
      <c r="A401" s="15"/>
    </row>
    <row r="402" spans="1:3" x14ac:dyDescent="0.25">
      <c r="A402" s="15"/>
      <c r="C402" s="3" t="str">
        <f>CONCATENATE( "    &lt;piechart percentage=",B392," /&gt;")</f>
        <v xml:space="preserve">    &lt;piechart percentage= /&gt;</v>
      </c>
    </row>
    <row r="403" spans="1:3" x14ac:dyDescent="0.25">
      <c r="A403" s="15"/>
      <c r="C403" s="3" t="str">
        <f>"  &lt;/Genotype&gt;"</f>
        <v xml:space="preserve">  &lt;/Genotype&gt;</v>
      </c>
    </row>
    <row r="404" spans="1:3" x14ac:dyDescent="0.25">
      <c r="A404" s="15"/>
      <c r="C404" s="3" t="s">
        <v>51</v>
      </c>
    </row>
    <row r="405" spans="1:3" x14ac:dyDescent="0.25">
      <c r="A405" s="15" t="s">
        <v>46</v>
      </c>
      <c r="B405" s="9" t="str">
        <f>CONCATENATE("Your ",B14," gene has no variants. A normal gene is referred to as a ",CHAR(34),"wild-type",CHAR(34)," gene.")</f>
        <v>Your HTR2A gene has no variants. A normal gene is referred to as a "wild-type" gene.</v>
      </c>
      <c r="C405" s="3" t="str">
        <f>CONCATENATE("  &lt;Genotype hgvs=",CHAR(34),"wildtype",CHAR(34),"&gt;")</f>
        <v xml:space="preserve">  &lt;Genotype hgvs="wildtype"&gt;</v>
      </c>
    </row>
    <row r="406" spans="1:3" x14ac:dyDescent="0.25">
      <c r="A406" s="8" t="s">
        <v>47</v>
      </c>
      <c r="B406" s="9" t="s">
        <v>52</v>
      </c>
      <c r="C406" s="3" t="s">
        <v>26</v>
      </c>
    </row>
    <row r="407" spans="1:3" x14ac:dyDescent="0.25">
      <c r="A407" s="8" t="s">
        <v>41</v>
      </c>
      <c r="C407" s="3" t="s">
        <v>38</v>
      </c>
    </row>
    <row r="408" spans="1:3" x14ac:dyDescent="0.25">
      <c r="A408" s="8"/>
    </row>
    <row r="409" spans="1:3" x14ac:dyDescent="0.25">
      <c r="A409" s="8"/>
      <c r="C409" s="3" t="str">
        <f>CONCATENATE("    ",B405)</f>
        <v xml:space="preserve">    Your HTR2A gene has no variants. A normal gene is referred to as a "wild-type" gene.</v>
      </c>
    </row>
    <row r="410" spans="1:3" x14ac:dyDescent="0.25">
      <c r="A410" s="8"/>
    </row>
    <row r="411" spans="1:3" x14ac:dyDescent="0.25">
      <c r="A411" s="8"/>
      <c r="C411" s="3" t="s">
        <v>43</v>
      </c>
    </row>
    <row r="412" spans="1:3" x14ac:dyDescent="0.25">
      <c r="A412" s="15"/>
    </row>
    <row r="413" spans="1:3" x14ac:dyDescent="0.25">
      <c r="A413" s="8"/>
      <c r="C413" s="3" t="str">
        <f>CONCATENATE( "    &lt;piechart percentage=",B407," /&gt;")</f>
        <v xml:space="preserve">    &lt;piechart percentage= /&gt;</v>
      </c>
    </row>
    <row r="414" spans="1:3" x14ac:dyDescent="0.25">
      <c r="A414" s="8"/>
      <c r="C414" s="3" t="str">
        <f>"  &lt;/Genotype&gt;"</f>
        <v xml:space="preserve">  &lt;/Genotype&gt;</v>
      </c>
    </row>
    <row r="415" spans="1:3" x14ac:dyDescent="0.25">
      <c r="A415" s="8"/>
      <c r="C415" s="3" t="str">
        <f>"&lt;/GeneAnalysis&gt;"</f>
        <v>&lt;/GeneAnalysis&gt;</v>
      </c>
    </row>
    <row r="416" spans="1:3" s="18" customFormat="1" x14ac:dyDescent="0.25">
      <c r="A416" s="27"/>
      <c r="B416" s="17"/>
    </row>
    <row r="417" spans="1:3" x14ac:dyDescent="0.25">
      <c r="A417" s="3" t="s">
        <v>509</v>
      </c>
      <c r="B417" s="9" t="s">
        <v>518</v>
      </c>
      <c r="C417" s="3" t="str">
        <f>CONCATENATE("&lt;# ",A417," ",B417," #&gt;")</f>
        <v>&lt;# symptoms  vision problems; pain; chills and night sweats; multiple chemical sensitivity/allergies; inflamation; #&gt;</v>
      </c>
    </row>
    <row r="419" spans="1:3" x14ac:dyDescent="0.25">
      <c r="B419" s="9" t="s">
        <v>517</v>
      </c>
      <c r="C419" s="3" t="str">
        <f>CONCATENATE("&lt;symptoms ",B419," /&gt;")</f>
        <v>&lt;symptoms D014786 D010146 D023341 D018777 D007249 /&gt;</v>
      </c>
    </row>
    <row r="421" spans="1:3" x14ac:dyDescent="0.25">
      <c r="A421" s="3" t="s">
        <v>510</v>
      </c>
      <c r="B421" s="9" t="s">
        <v>519</v>
      </c>
      <c r="C421" s="3" t="str">
        <f>CONCATENATE("&lt;# ",A421," ",B421," #&gt;")</f>
        <v>&lt;# Tissue List adipose and soft tissue; respiratory system and lung; #&gt;</v>
      </c>
    </row>
    <row r="423" spans="1:3" x14ac:dyDescent="0.25">
      <c r="B423" s="9" t="s">
        <v>520</v>
      </c>
      <c r="C423" s="3" t="str">
        <f>CONCATENATE("&lt;TissueList ",B423," /&gt;")</f>
        <v>&lt;TissueList D000273 D012137  /&gt;</v>
      </c>
    </row>
    <row r="425" spans="1:3" x14ac:dyDescent="0.25">
      <c r="A425" s="3" t="s">
        <v>511</v>
      </c>
      <c r="B425" s="9" t="s">
        <v>512</v>
      </c>
      <c r="C425" s="3" t="str">
        <f>CONCATENATE("&lt;# ",A425," ",B425," #&gt;")</f>
        <v>&lt;# Pathways Nicotine metabolism, ion transport, ion channel gating #&gt;</v>
      </c>
    </row>
    <row r="427" spans="1:3" x14ac:dyDescent="0.25">
      <c r="B427" s="9" t="s">
        <v>513</v>
      </c>
      <c r="C427" s="3" t="str">
        <f>CONCATENATE("&lt;Pathways ",B427," /&gt;")</f>
        <v>&lt;Pathways D011978 D017136 D015640 /&gt;</v>
      </c>
    </row>
    <row r="429" spans="1:3" x14ac:dyDescent="0.25">
      <c r="A429" s="3" t="s">
        <v>514</v>
      </c>
      <c r="B429" s="3" t="s">
        <v>515</v>
      </c>
      <c r="C429" s="3" t="str">
        <f>CONCATENATE("&lt;# ",A429," ",B429," #&gt;")</f>
        <v>&lt;# Diseases cancer; cancer, lung cancer; Disease susceptibility - increased susceptibility to viral, bacterial, and parasitical infections; disease, Genetic Predisposition to Disease; nicotine dependency; #&gt;</v>
      </c>
    </row>
    <row r="431" spans="1:3" x14ac:dyDescent="0.25">
      <c r="B431" s="3" t="s">
        <v>516</v>
      </c>
      <c r="C431" s="3" t="str">
        <f>CONCATENATE("&lt;diseases ",B431," /&gt;")</f>
        <v>&lt;diseases D009369 D008175 D004198 D01402 /&gt;</v>
      </c>
    </row>
    <row r="1103" spans="3:3" x14ac:dyDescent="0.25">
      <c r="C1103" s="3" t="str">
        <f>CONCATENATE("    This variant is a change at a specific point in the ",B1094," gene from ",B1103," to ",B1104,"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9" spans="3:3" x14ac:dyDescent="0.25">
      <c r="C1109" s="3" t="str">
        <f>CONCATENATE("    This variant is a change at a specific point in the ",B1094," gene from ",B1109," to ",B1110," resulting in incorrect ",B1097,"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39" spans="3:3" x14ac:dyDescent="0.25">
      <c r="C1239" s="3" t="str">
        <f>CONCATENATE("    This variant is a change at a specific point in the ",B1230," gene from ",B1239," to ",B1240,"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245" spans="3:3" x14ac:dyDescent="0.25">
      <c r="C1245" s="3" t="str">
        <f>CONCATENATE("    This variant is a change at a specific point in the ",B1230," gene from ",B1245," to ",B1246," resulting in incorrect ",B1233,"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",B1638," gene from ",B1647," to ",B1648,"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3" spans="3:3" x14ac:dyDescent="0.25">
      <c r="C1653" s="3" t="str">
        <f>CONCATENATE("    This variant is a change at a specific point in the ",B1638," gene from ",B1653," to ",B1654," resulting in incorrect ",B1641,"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",B1774," gene from ",B1783," to ",B1784,"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9" spans="3:3" x14ac:dyDescent="0.25">
      <c r="C1789" s="3" t="str">
        <f>CONCATENATE("    This variant is a change at a specific point in the ",B1774," gene from ",B1789," to ",B1790," resulting in incorrect ",B1777,"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",B1910," gene from ",B1919," to ",B1920,"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5" spans="3:3" x14ac:dyDescent="0.25">
      <c r="C1925" s="3" t="str">
        <f>CONCATENATE("    This variant is a change at a specific point in the ",B1910," gene from ",B1925," to ",B1926," resulting in incorrect ",B1913,"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",B2046," gene from ",B2055," to ",B2056,"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1" spans="3:3" x14ac:dyDescent="0.25">
      <c r="C2061" s="3" t="str">
        <f>CONCATENATE("    This variant is a change at a specific point in the ",B2046," gene from ",B2061," to ",B2062," resulting in incorrect ",B2049,"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",B2182," gene from ",B2191," to ",B2192,"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7" spans="3:3" x14ac:dyDescent="0.25">
      <c r="C2197" s="3" t="str">
        <f>CONCATENATE("    This variant is a change at a specific point in the ",B2182," gene from ",B2197," to ",B2198," resulting in incorrect ",B2185,"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",B2318," gene from ",B2327," to ",B2328,"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3" spans="3:3" x14ac:dyDescent="0.25">
      <c r="C2333" s="3" t="str">
        <f>CONCATENATE("    This variant is a change at a specific point in the ",B2318," gene from ",B2333," to ",B2334," resulting in incorrect ",B2321,"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3" spans="3:3" x14ac:dyDescent="0.25">
      <c r="C2463" s="3" t="str">
        <f>CONCATENATE("    This variant is a change at a specific point in the ",B2454," gene from ",B2463," to ",B2464,"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9" spans="3:3" x14ac:dyDescent="0.25">
      <c r="C2469" s="3" t="str">
        <f>CONCATENATE("    This variant is a change at a specific point in the ",B2454," gene from ",B2469," to ",B2470," resulting in incorrect ",B2457,"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99" spans="3:3" x14ac:dyDescent="0.25">
      <c r="C2599" s="3" t="str">
        <f>CONCATENATE("    This variant is a change at a specific point in the ",B2590," gene from ",B2599," to ",B2600,"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605" spans="3:3" x14ac:dyDescent="0.25">
      <c r="C2605" s="3" t="str">
        <f>CONCATENATE("    This variant is a change at a specific point in the ",B2590," gene from ",B2605," to ",B2606," resulting in incorrect ",B2593,"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0EC52-2A78-4C48-BA36-D99AA3D2F2AA}">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125</v>
      </c>
      <c r="C2" s="3" t="str">
        <f>CONCATENATE("&lt;",A2," ",B2," /&gt;")</f>
        <v>&lt;Gene_Name HSD11B1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HSD11B1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v>
      </c>
      <c r="C10" s="3" t="str">
        <f>CONCATENATE("This gene is located on chromosome ",B10,".")</f>
        <v>This gene is located on chromosome 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136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C209711973A</v>
      </c>
      <c r="I13" s="18" t="str">
        <f>B28</f>
        <v>T209714373C</v>
      </c>
      <c r="J13" s="18" t="str">
        <f>B34</f>
        <v>G209732389C</v>
      </c>
      <c r="K13" s="18" t="str">
        <f>B40</f>
        <v>LYS187ASN</v>
      </c>
      <c r="L13" s="18" t="str">
        <f>B46</f>
        <v>C409T</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125</v>
      </c>
      <c r="C14" s="3" t="str">
        <f>CONCATENATE("&lt;GeneAnalysis gene=",CHAR(34),B14,CHAR(34)," interval=",CHAR(34),B15,CHAR(34),"&gt; ")</f>
        <v xml:space="preserve">&lt;GeneAnalysis gene="HSD11B1" interval="NC_000001.11:g.209686180_209734950"&gt; </v>
      </c>
      <c r="H14" s="19" t="s">
        <v>127</v>
      </c>
      <c r="I14" s="19" t="s">
        <v>127</v>
      </c>
      <c r="J14" s="19" t="s">
        <v>127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137</v>
      </c>
      <c r="H15" s="9" t="s">
        <v>128</v>
      </c>
      <c r="I15" s="9" t="s">
        <v>130</v>
      </c>
      <c r="J15" s="9" t="s">
        <v>132</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HSD11B1?</v>
      </c>
      <c r="H16" s="9" t="s">
        <v>129</v>
      </c>
      <c r="I16" s="9" t="s">
        <v>131</v>
      </c>
      <c r="J16" s="9" t="s">
        <v>133</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[LYS187ASN](https://www.ncbi.nlm.nih.gov/clinvar/variation/31589/)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[C409T (p.Arg137Cys)](https://www.ncbi.nlm.nih.gov/clinvar/variation/31588/)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 ",B49,".")</f>
        <v>A variant is a change at a specific point in the gene from the expected nucleotide sequence to another, resulting in incorrect protein function. 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8" s="9" t="s">
        <v>27</v>
      </c>
      <c r="I18" s="9" t="s">
        <v>27</v>
      </c>
      <c r="J18" s="9" t="s">
        <v>27</v>
      </c>
      <c r="K18" s="9" t="s">
        <v>28</v>
      </c>
      <c r="L18" s="9" t="s">
        <v>27</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31.6</v>
      </c>
      <c r="I19" s="9">
        <v>10</v>
      </c>
      <c r="J19" s="9">
        <v>33.5</v>
      </c>
      <c r="K19" s="9">
        <v>3.8</v>
      </c>
      <c r="L19" s="9">
        <v>5.5</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C209711973A #&gt;</v>
      </c>
      <c r="H20" s="9" t="str">
        <f>CONCATENATE("People with this variant have two copies of the ",B25,"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[LYS187ASN](https://www.ncbi.nlm.nih.gov/clinvar/variation/31589/)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[C409T (p.Arg137Cys)](https://www.ncbi.nlm.nih.gov/clinvar/variation/31588/)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126</v>
      </c>
      <c r="C21" s="3" t="str">
        <f>CONCATENATE("  &lt;Variant hgvs=",CHAR(34),B21,CHAR(34)," name=",CHAR(34),B22,CHAR(34),"&gt; ")</f>
        <v xml:space="preserve">  &lt;Variant hgvs="NC_000001.11:g.209711973C&gt;A" name="C209711973A"&gt; </v>
      </c>
      <c r="H21" s="9" t="s">
        <v>27</v>
      </c>
      <c r="I21" s="9" t="s">
        <v>28</v>
      </c>
      <c r="J21" s="9" t="s">
        <v>27</v>
      </c>
      <c r="K21" s="9" t="s">
        <v>28</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139</v>
      </c>
      <c r="H22" s="9">
        <v>11.8</v>
      </c>
      <c r="I22" s="9">
        <v>2.8</v>
      </c>
      <c r="J22" s="9">
        <v>12.7</v>
      </c>
      <c r="K22" s="9">
        <v>4.0999999999999996</v>
      </c>
      <c r="L22" s="9">
        <v>1.5</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93</v>
      </c>
      <c r="C23" s="3" t="str">
        <f>CONCATENATE("    Instead of ",B23,", there is a ",B24," nucleotide.")</f>
        <v xml:space="preserve">    Instead of cytosine (C), there is a adenine (A) nucleotide.</v>
      </c>
      <c r="H23" s="9" t="str">
        <f>CONCATENATE("Your ",B14," gene has no variants. A normal gene is referred to as a ",CHAR(34),"wild-type",CHAR(34)," gene.")</f>
        <v>Your HSD11B1 gene has no variants. A normal gene is referred to as a "wild-type" gene.</v>
      </c>
      <c r="I23" s="9" t="str">
        <f>CONCATENATE("Your ",B14," gene has no variants. A normal gene is referred to as a ",CHAR(34),"wild-type",CHAR(34)," gene.")</f>
        <v>Your HSD11B1 gene has no variants. A normal gene is referred to as a "wild-type" gene.</v>
      </c>
      <c r="J23" s="9" t="str">
        <f>CONCATENATE("Your ",B14," gene has no variants. A normal gene is referred to as a ",CHAR(34),"wild-type",CHAR(34)," gene.")</f>
        <v>Your HSD11B1 gene has no variants. A normal gene is referred to as a "wild-type" gene.</v>
      </c>
      <c r="K23" s="9" t="str">
        <f>CONCATENATE("Your ",B14," gene has no variants. A normal gene is referred to as a ",CHAR(34),"wild-type",CHAR(34)," gene.")</f>
        <v>Your HSD11B1 gene has no variants. A normal gene is referred to as a "wild-type" gene.</v>
      </c>
      <c r="L23" s="9" t="str">
        <f>CONCATENATE("Your ",B14," gene has no variants. A normal gene is referred to as a ",CHAR(34),"wild-type",CHAR(34)," gene.")</f>
        <v>Your HSD11B1 gene has no variants. A normal gene is referred to as a "wild-type" gene.</v>
      </c>
      <c r="M23" s="9" t="str">
        <f>CONCATENATE("Your ",B14," gene has no variants. A normal gene is referred to as a ",CHAR(34),"wild-type",CHAR(34)," gene.")</f>
        <v>Your HSD11B1 gene has no variants. A normal gene is referred to as a "wild-type" gene.</v>
      </c>
      <c r="N23" s="9" t="str">
        <f>CONCATENATE("Your ",B14," gene has no variants. A normal gene is referred to as a ",CHAR(34),"wild-type",CHAR(34)," gene.")</f>
        <v>Your HSD11B1 gene has no variants. A normal gene is referred to as a "wild-type" gene.</v>
      </c>
      <c r="O23" s="9" t="str">
        <f>CONCATENATE("Your ",B14," gene has no variants. A normal gene is referred to as a ",CHAR(34),"wild-type",CHAR(34)," gene.")</f>
        <v>Your HSD11B1 gene has no variants. A normal gene is referred to as a "wild-type" gene.</v>
      </c>
      <c r="P23" s="9" t="str">
        <f>CONCATENATE("Your ",B14," gene has no variants. A normal gene is referred to as a ",CHAR(34),"wild-type",CHAR(34)," gene.")</f>
        <v>Your HSD11B1 gene has no variants. A normal gene is referred to as a "wild-type" gene.</v>
      </c>
      <c r="Q23" s="9" t="str">
        <f>CONCATENATE("Your ",B14," gene has no variants. A normal gene is referred to as a ",CHAR(34),"wild-type",CHAR(34)," gene.")</f>
        <v>Your HSD11B1 gene has no variants. A normal gene is referred to as a "wild-type" gene.</v>
      </c>
      <c r="R23" s="9" t="str">
        <f>CONCATENATE("Your ",B14," gene has no variants. A normal gene is referred to as a ",CHAR(34),"wild-type",CHAR(34)," gene.")</f>
        <v>Your HSD11B1 gene has no variants. A normal gene is referred to as a "wild-type" gene.</v>
      </c>
      <c r="S23" s="9" t="str">
        <f>CONCATENATE("Your ",B14," gene has no variants. A normal gene is referred to as a ",CHAR(34),"wild-type",CHAR(34)," gene.")</f>
        <v>Your HSD11B1 gene has no variants. A normal gene is referred to as a "wild-type" gene.</v>
      </c>
      <c r="T23" s="9" t="str">
        <f>CONCATENATE("Your ",B14," gene has no variants. A normal gene is referred to as a ",CHAR(34),"wild-type",CHAR(34)," gene.")</f>
        <v>Your HSD11B1 gene has no variants. A normal gene is referred to as a "wild-type" gene.</v>
      </c>
      <c r="U23" s="9" t="str">
        <f>CONCATENATE("Your ",B14," gene has no variants. A normal gene is referred to as a ",CHAR(34),"wild-type",CHAR(34)," gene.")</f>
        <v>Your HSD11B1 gene has no variants. A normal gene is referred to as a "wild-type" gene.</v>
      </c>
      <c r="V23" s="9" t="str">
        <f>CONCATENATE("Your ",B14," gene has no variants. A normal gene is referred to as a ",CHAR(34),"wild-type",CHAR(34)," gene.")</f>
        <v>Your HSD11B1 gene has no variants. A normal gene is referred to as a "wild-type" gene.</v>
      </c>
      <c r="W23" s="9"/>
      <c r="X23" s="9"/>
      <c r="Y23" s="9"/>
      <c r="Z23" s="9"/>
    </row>
    <row r="24" spans="1:26" x14ac:dyDescent="0.25">
      <c r="A24" s="15" t="s">
        <v>33</v>
      </c>
      <c r="B24" s="9" t="s">
        <v>32</v>
      </c>
      <c r="H24" s="9" t="s">
        <v>28</v>
      </c>
      <c r="I24" s="9" t="s">
        <v>27</v>
      </c>
      <c r="J24" s="9" t="s">
        <v>28</v>
      </c>
      <c r="K24" s="9" t="s">
        <v>27</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141</v>
      </c>
      <c r="C25" s="3" t="str">
        <f>"  &lt;/Variant&gt;"</f>
        <v xml:space="preserve">  &lt;/Variant&gt;</v>
      </c>
      <c r="H25" s="9">
        <v>56.6</v>
      </c>
      <c r="I25" s="9">
        <v>87.2</v>
      </c>
      <c r="J25" s="9">
        <v>53.8</v>
      </c>
      <c r="K25" s="9">
        <v>92.2</v>
      </c>
      <c r="L25" s="9">
        <v>93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T209714373C #&gt;</v>
      </c>
    </row>
    <row r="27" spans="1:26" x14ac:dyDescent="0.25">
      <c r="A27" s="8" t="s">
        <v>29</v>
      </c>
      <c r="B27" s="29" t="s">
        <v>134</v>
      </c>
      <c r="C27" s="3" t="str">
        <f>CONCATENATE("  &lt;Variant hgvs=",CHAR(34),B27,CHAR(34)," name=",CHAR(34),B28,CHAR(34),"&gt; ")</f>
        <v xml:space="preserve">  &lt;Variant hgvs="NC_000001.11:g.209714373T&gt;C" name="T209714373C"&gt; </v>
      </c>
    </row>
    <row r="28" spans="1:26" x14ac:dyDescent="0.25">
      <c r="A28" s="15" t="s">
        <v>30</v>
      </c>
      <c r="B28" s="9" t="s">
        <v>140</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142</v>
      </c>
      <c r="C31" s="3" t="str">
        <f>"  &lt;/Variant&gt;"</f>
        <v xml:space="preserve">  &lt;/Variant&gt;</v>
      </c>
    </row>
    <row r="32" spans="1:26" x14ac:dyDescent="0.25">
      <c r="A32" s="8"/>
      <c r="C32" s="3" t="str">
        <f>CONCATENATE("&lt;# ",B34," #&gt;")</f>
        <v>&lt;# G209732389C #&gt;</v>
      </c>
    </row>
    <row r="33" spans="1:3" x14ac:dyDescent="0.25">
      <c r="A33" s="8" t="s">
        <v>29</v>
      </c>
      <c r="B33" s="19" t="s">
        <v>135</v>
      </c>
      <c r="C33" s="3" t="str">
        <f>CONCATENATE("  &lt;Variant hgvs=",CHAR(34),B33,CHAR(34)," name=",CHAR(34),B34,CHAR(34),"&gt; ")</f>
        <v xml:space="preserve">  &lt;Variant hgvs="NC_000001.11:g.209732389G&gt;C" name="G209732389C"&gt; </v>
      </c>
    </row>
    <row r="34" spans="1:3" x14ac:dyDescent="0.25">
      <c r="A34" s="15" t="s">
        <v>30</v>
      </c>
      <c r="B34" s="9" t="s">
        <v>138</v>
      </c>
    </row>
    <row r="35" spans="1:3" x14ac:dyDescent="0.25">
      <c r="A35" s="15" t="s">
        <v>31</v>
      </c>
      <c r="B35" s="9" t="s">
        <v>34</v>
      </c>
      <c r="C35" s="3" t="str">
        <f>CONCATENATE("    Instead of ",B35,", there is a ",B36," nucleotide.")</f>
        <v xml:space="preserve">    Instead of guanine (G), there is a cytosine (C) nucleotide.</v>
      </c>
    </row>
    <row r="36" spans="1:3" x14ac:dyDescent="0.25">
      <c r="A36" s="15" t="s">
        <v>33</v>
      </c>
      <c r="B36" s="9" t="s">
        <v>93</v>
      </c>
    </row>
    <row r="37" spans="1:3" x14ac:dyDescent="0.25">
      <c r="A37" s="15" t="s">
        <v>35</v>
      </c>
      <c r="B37" s="9" t="s">
        <v>143</v>
      </c>
      <c r="C37" s="3" t="str">
        <f>"  &lt;/Variant&gt;"</f>
        <v xml:space="preserve">  &lt;/Variant&gt;</v>
      </c>
    </row>
    <row r="38" spans="1:3" x14ac:dyDescent="0.25">
      <c r="A38" s="15"/>
      <c r="C38" s="3" t="str">
        <f>CONCATENATE("&lt;# ",B40," #&gt;")</f>
        <v>&lt;# LYS187ASN #&gt;</v>
      </c>
    </row>
    <row r="39" spans="1:3" x14ac:dyDescent="0.25">
      <c r="A39" s="8" t="s">
        <v>29</v>
      </c>
      <c r="B39" s="19" t="s">
        <v>333</v>
      </c>
      <c r="C39" s="3" t="str">
        <f>CONCATENATE("  &lt;Variant hgvs=",CHAR(34),B39,CHAR(34)," name=",CHAR(34),B40,CHAR(34),"&gt; ")</f>
        <v xml:space="preserve">  &lt;Variant hgvs="NC_000001.11:g.209707020C&gt;T" name="LYS187ASN"&gt; </v>
      </c>
    </row>
    <row r="40" spans="1:3" x14ac:dyDescent="0.25">
      <c r="A40" s="15" t="s">
        <v>30</v>
      </c>
      <c r="B40" s="9" t="s">
        <v>331</v>
      </c>
    </row>
    <row r="41" spans="1:3" x14ac:dyDescent="0.25">
      <c r="A41" s="15" t="s">
        <v>31</v>
      </c>
      <c r="B41" s="9" t="s">
        <v>93</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332</v>
      </c>
      <c r="C43" s="3" t="str">
        <f>"  &lt;/Variant&gt;"</f>
        <v xml:space="preserve">  &lt;/Variant&gt;</v>
      </c>
    </row>
    <row r="44" spans="1:3" x14ac:dyDescent="0.25">
      <c r="A44" s="15"/>
      <c r="C44" s="3" t="str">
        <f>CONCATENATE("&lt;# ",B46," #&gt;")</f>
        <v>&lt;# C409T #&gt;</v>
      </c>
    </row>
    <row r="45" spans="1:3" x14ac:dyDescent="0.25">
      <c r="A45" s="8" t="s">
        <v>29</v>
      </c>
      <c r="B45" s="19" t="s">
        <v>333</v>
      </c>
      <c r="C45" s="3" t="str">
        <f>CONCATENATE("  &lt;Variant hgvs=",CHAR(34),B45,CHAR(34)," name=",CHAR(34),B46,CHAR(34),"&gt; ")</f>
        <v xml:space="preserve">  &lt;Variant hgvs="NC_000001.11:g.209707020C&gt;T" name="C409T"&gt; </v>
      </c>
    </row>
    <row r="46" spans="1:3" x14ac:dyDescent="0.25">
      <c r="A46" s="15" t="s">
        <v>30</v>
      </c>
      <c r="B46" s="9" t="s">
        <v>334</v>
      </c>
    </row>
    <row r="47" spans="1:3" x14ac:dyDescent="0.25">
      <c r="A47" s="15" t="s">
        <v>31</v>
      </c>
      <c r="B47" s="9" t="s">
        <v>93</v>
      </c>
      <c r="C47" s="3" t="str">
        <f>CONCATENATE("    Instead of ",B47,", there is a ",B48," nucleotide.")</f>
        <v xml:space="preserve">    Instead of cytosine (C), there is a thymine (T) nucleotide.</v>
      </c>
    </row>
    <row r="48" spans="1:3" x14ac:dyDescent="0.25">
      <c r="A48" s="15" t="s">
        <v>33</v>
      </c>
      <c r="B48" s="9" t="s">
        <v>36</v>
      </c>
    </row>
    <row r="49" spans="1:3" x14ac:dyDescent="0.25">
      <c r="A49" s="15" t="s">
        <v>35</v>
      </c>
      <c r="B49" s="9" t="s">
        <v>335</v>
      </c>
      <c r="C49" s="3" t="str">
        <f>"  &lt;/Variant&gt;"</f>
        <v xml:space="preserve">  &lt;/Variant&gt;</v>
      </c>
    </row>
    <row r="50" spans="1:3" s="18" customFormat="1" x14ac:dyDescent="0.25">
      <c r="A50" s="27"/>
      <c r="B50" s="17"/>
    </row>
    <row r="51" spans="1:3" s="18" customFormat="1" x14ac:dyDescent="0.25">
      <c r="A51" s="27"/>
      <c r="B51" s="17"/>
      <c r="C51" s="18" t="str">
        <f>C20</f>
        <v>&lt;# C209711973A #&gt;</v>
      </c>
    </row>
    <row r="52" spans="1:3" x14ac:dyDescent="0.25">
      <c r="A52" s="15" t="s">
        <v>37</v>
      </c>
      <c r="B52" s="21" t="str">
        <f>H14</f>
        <v>NC_000001.11:g.</v>
      </c>
      <c r="C52" s="3" t="str">
        <f>CONCATENATE("  &lt;Genotype hgvs=",CHAR(34),B52,B53,";",B54,CHAR(34)," name=",CHAR(34),B22,CHAR(34),"&gt; ")</f>
        <v xml:space="preserve">  &lt;Genotype hgvs="NC_000001.11:g.[209711973C&gt;A];[209711973=]" name="C209711973A"&gt; </v>
      </c>
    </row>
    <row r="53" spans="1:3" x14ac:dyDescent="0.25">
      <c r="A53" s="15" t="s">
        <v>35</v>
      </c>
      <c r="B53" s="21" t="str">
        <f t="shared" ref="B53:B57" si="1">H15</f>
        <v>[209711973C&gt;A]</v>
      </c>
    </row>
    <row r="54" spans="1:3" x14ac:dyDescent="0.25">
      <c r="A54" s="15" t="s">
        <v>31</v>
      </c>
      <c r="B54" s="21" t="str">
        <f t="shared" si="1"/>
        <v>[209711973=]</v>
      </c>
      <c r="C54" s="3" t="s">
        <v>38</v>
      </c>
    </row>
    <row r="55" spans="1:3" x14ac:dyDescent="0.25">
      <c r="A55" s="15" t="s">
        <v>39</v>
      </c>
      <c r="B55" s="21" t="str">
        <f t="shared" si="1"/>
        <v>People with this variant have one copy of the [C209711973A](https://www.ncbi.nlm.nih.gov/projects/SNP/snp_ref.cgi?rs=11119328) variant. This substitution of a single nucleotide is known as a missense mutation.</v>
      </c>
      <c r="C55" s="3" t="s">
        <v>26</v>
      </c>
    </row>
    <row r="56" spans="1:3" x14ac:dyDescent="0.25">
      <c r="A56" s="8" t="s">
        <v>40</v>
      </c>
      <c r="B56" s="21" t="str">
        <f t="shared" si="1"/>
        <v>You are in the Moderate Loss of Function category. See below for more information.</v>
      </c>
      <c r="C56" s="3" t="str">
        <f>CONCATENATE("    ",B55)</f>
        <v xml:space="preserve">    People with this variant have one copy of the [C209711973A](https://www.ncbi.nlm.nih.gov/projects/SNP/snp_ref.cgi?rs=11119328) variant. This substitution of a single nucleotide is known as a missense mutation.</v>
      </c>
    </row>
    <row r="57" spans="1:3" x14ac:dyDescent="0.25">
      <c r="A57" s="8" t="s">
        <v>41</v>
      </c>
      <c r="B57" s="21">
        <f t="shared" si="1"/>
        <v>31.6</v>
      </c>
    </row>
    <row r="58" spans="1:3" x14ac:dyDescent="0.25">
      <c r="A58" s="15"/>
      <c r="C58" s="3" t="s">
        <v>42</v>
      </c>
    </row>
    <row r="59" spans="1:3" x14ac:dyDescent="0.25">
      <c r="A59" s="8"/>
    </row>
    <row r="60" spans="1:3" x14ac:dyDescent="0.25">
      <c r="A60" s="8"/>
      <c r="C60" s="3" t="str">
        <f>CONCATENATE("    ",B56)</f>
        <v xml:space="preserve">    You are in the Moderate Loss of Function category. See below for more information.</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percentage=31.6 /&gt;</v>
      </c>
    </row>
    <row r="65" spans="1:3" x14ac:dyDescent="0.25">
      <c r="A65" s="15"/>
      <c r="C65" s="3" t="str">
        <f>"  &lt;/Genotype&gt;"</f>
        <v xml:space="preserve">  &lt;/Genotype&gt;</v>
      </c>
    </row>
    <row r="66" spans="1:3" x14ac:dyDescent="0.25">
      <c r="A66" s="15" t="s">
        <v>44</v>
      </c>
      <c r="B66" s="9" t="str">
        <f>H20</f>
        <v>People with this variant have two copies of the [C209711973A](https://www.ncbi.nlm.nih.gov/projects/SNP/snp_ref.cgi?rs=11119328) variant. This substitution of a single nucleotide is known as a missense mutation.</v>
      </c>
      <c r="C66" s="3" t="str">
        <f>CONCATENATE("  &lt;Genotype hgvs=",CHAR(34),B52,B53,";",B53,CHAR(34)," name=",CHAR(34),B22,CHAR(34),"&gt; ")</f>
        <v xml:space="preserve">  &lt;Genotype hgvs="NC_000001.11:g.[209711973C&gt;A];[209711973C&gt;A]" name="C209711973A"&gt;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11.8</v>
      </c>
      <c r="C68" s="3" t="s">
        <v>38</v>
      </c>
    </row>
    <row r="69" spans="1:3" x14ac:dyDescent="0.25">
      <c r="A69" s="8"/>
    </row>
    <row r="70" spans="1:3" x14ac:dyDescent="0.25">
      <c r="A70" s="15"/>
      <c r="C70" s="3" t="str">
        <f>CONCATENATE("    ",B66)</f>
        <v xml:space="preserve">    People with this variant have two copies of the [C209711973A](https://www.ncbi.nlm.nih.gov/projects/SNP/snp_ref.cgi?rs=11119328)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percentage=11.8 /&gt;</v>
      </c>
    </row>
    <row r="79" spans="1:3" x14ac:dyDescent="0.25">
      <c r="A79" s="15"/>
      <c r="C79" s="3" t="str">
        <f>"  &lt;/Genotype&gt;"</f>
        <v xml:space="preserve">  &lt;/Genotype&gt;</v>
      </c>
    </row>
    <row r="80" spans="1:3" x14ac:dyDescent="0.25">
      <c r="A80" s="15" t="s">
        <v>46</v>
      </c>
      <c r="B80" s="9" t="str">
        <f>H23</f>
        <v>Your HSD11B1 gene has no variants. A normal gene is referred to as a "wild-type" gene.</v>
      </c>
      <c r="C80" s="3" t="str">
        <f>CONCATENATE("  &lt;Genotype hgvs=",CHAR(34),B52,B54,";",B54,CHAR(34)," name=",CHAR(34),B22,CHAR(34),"&gt; ")</f>
        <v xml:space="preserve">  &lt;Genotype hgvs="NC_000001.11:g.[209711973=];[209711973=]" name="C209711973A"&gt; </v>
      </c>
    </row>
    <row r="81" spans="1:3" x14ac:dyDescent="0.25">
      <c r="A81" s="8" t="s">
        <v>47</v>
      </c>
      <c r="B81" s="9" t="str">
        <f t="shared" ref="B81:B82" si="3">H24</f>
        <v>This variant is not associated with increased risk.</v>
      </c>
      <c r="C81" s="3" t="s">
        <v>26</v>
      </c>
    </row>
    <row r="82" spans="1:3" x14ac:dyDescent="0.25">
      <c r="A82" s="8" t="s">
        <v>41</v>
      </c>
      <c r="B82" s="9">
        <f t="shared" si="3"/>
        <v>56.6</v>
      </c>
      <c r="C82" s="3" t="s">
        <v>38</v>
      </c>
    </row>
    <row r="83" spans="1:3" x14ac:dyDescent="0.25">
      <c r="A83" s="15"/>
    </row>
    <row r="84" spans="1:3" x14ac:dyDescent="0.25">
      <c r="A84" s="8"/>
      <c r="C84" s="3" t="str">
        <f>CONCATENATE("    ",B80)</f>
        <v xml:space="preserve">    Your HSD11B1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percentage=56.6 /&gt;</v>
      </c>
    </row>
    <row r="89" spans="1:3" x14ac:dyDescent="0.25">
      <c r="A89" s="15"/>
      <c r="C89" s="3" t="str">
        <f>"  &lt;/Genotype&gt;"</f>
        <v xml:space="preserve">  &lt;/Genotype&gt;</v>
      </c>
    </row>
    <row r="90" spans="1:3" x14ac:dyDescent="0.25">
      <c r="A90" s="15"/>
      <c r="C90" s="3" t="str">
        <f>C26</f>
        <v>&lt;# T209714373C #&gt;</v>
      </c>
    </row>
    <row r="91" spans="1:3" x14ac:dyDescent="0.25">
      <c r="A91" s="15" t="s">
        <v>37</v>
      </c>
      <c r="B91" s="21" t="str">
        <f>I14</f>
        <v>NC_000001.11:g.</v>
      </c>
      <c r="C91" s="3" t="str">
        <f>CONCATENATE("  &lt;Genotype hgvs=",CHAR(34),B91,B92,";",B93,CHAR(34)," name=",CHAR(34),B28,CHAR(34),"&gt; ")</f>
        <v xml:space="preserve">  &lt;Genotype hgvs="NC_000001.11:g.[209714373T&gt;C];[209714373=]" name="T209714373C"&gt; </v>
      </c>
    </row>
    <row r="92" spans="1:3" x14ac:dyDescent="0.25">
      <c r="A92" s="15" t="s">
        <v>35</v>
      </c>
      <c r="B92" s="21" t="str">
        <f t="shared" ref="B92:B96" si="4">I15</f>
        <v>[209714373T&gt;C]</v>
      </c>
    </row>
    <row r="93" spans="1:3" x14ac:dyDescent="0.25">
      <c r="A93" s="15" t="s">
        <v>31</v>
      </c>
      <c r="B93" s="21" t="str">
        <f t="shared" si="4"/>
        <v>[209714373=]</v>
      </c>
      <c r="C93" s="3" t="s">
        <v>38</v>
      </c>
    </row>
    <row r="94" spans="1:3" x14ac:dyDescent="0.25">
      <c r="A94" s="15" t="s">
        <v>39</v>
      </c>
      <c r="B94" s="21" t="str">
        <f t="shared" si="4"/>
        <v>People with this variant have one copy of the [T209714373C](https://www.ncbi.nlm.nih.gov/projects/SNP/snp_ref.cgi?rs=846906) variant. This substitution of a single nucleotide is known as a missense mutation.</v>
      </c>
      <c r="C94" s="3" t="s">
        <v>26</v>
      </c>
    </row>
    <row r="95" spans="1:3" x14ac:dyDescent="0.25">
      <c r="A95" s="8" t="s">
        <v>40</v>
      </c>
      <c r="B95" s="21" t="str">
        <f t="shared" si="4"/>
        <v>You are in the Moderate Loss of Function category. See below for more information.</v>
      </c>
      <c r="C95" s="3" t="str">
        <f>CONCATENATE("    ",B94)</f>
        <v xml:space="preserve">    People with this variant have one copy of the [T209714373C](https://www.ncbi.nlm.nih.gov/projects/SNP/snp_ref.cgi?rs=846906) variant. This substitution of a single nucleotide is known as a missense mutation.</v>
      </c>
    </row>
    <row r="96" spans="1:3" x14ac:dyDescent="0.25">
      <c r="A96" s="8" t="s">
        <v>41</v>
      </c>
      <c r="B96" s="21">
        <f t="shared" si="4"/>
        <v>10</v>
      </c>
    </row>
    <row r="97" spans="1:3" x14ac:dyDescent="0.25">
      <c r="A97" s="15"/>
      <c r="C97" s="3" t="s">
        <v>42</v>
      </c>
    </row>
    <row r="98" spans="1:3" x14ac:dyDescent="0.25">
      <c r="A98" s="8"/>
    </row>
    <row r="99" spans="1:3" x14ac:dyDescent="0.25">
      <c r="A99" s="8"/>
      <c r="C99" s="3" t="str">
        <f>CONCATENATE("    ",B95)</f>
        <v xml:space="preserve">    You are in the Moderate Loss of Function category. See below for more information.</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percentage=10 /&gt;</v>
      </c>
    </row>
    <row r="104" spans="1:3" x14ac:dyDescent="0.25">
      <c r="A104" s="15"/>
      <c r="C104" s="3" t="str">
        <f>"  &lt;/Genotype&gt;"</f>
        <v xml:space="preserve">  &lt;/Genotype&gt;</v>
      </c>
    </row>
    <row r="105" spans="1:3" x14ac:dyDescent="0.25">
      <c r="A105" s="15" t="s">
        <v>44</v>
      </c>
      <c r="B105" s="9" t="str">
        <f>I20</f>
        <v>People with this variant have two copies of the [T209714373C](https://www.ncbi.nlm.nih.gov/projects/SNP/snp_ref.cgi?rs=846906) variant. This substitution of a single nucleotide is known as a missense mutation.</v>
      </c>
      <c r="C105" s="3" t="str">
        <f>CONCATENATE("  &lt;Genotype hgvs=",CHAR(34),B91,B92,";",B92,CHAR(34)," name=",CHAR(34),B28,CHAR(34),"&gt; ")</f>
        <v xml:space="preserve">  &lt;Genotype hgvs="NC_000001.11:g.[209714373T&gt;C];[209714373T&gt;C]" name="T209714373C"&gt; </v>
      </c>
    </row>
    <row r="106" spans="1:3" x14ac:dyDescent="0.25">
      <c r="A106" s="8" t="s">
        <v>45</v>
      </c>
      <c r="B106" s="9" t="str">
        <f t="shared" ref="B106:B107" si="5">I21</f>
        <v>This variant is not associated with increased risk.</v>
      </c>
      <c r="C106" s="3" t="s">
        <v>26</v>
      </c>
    </row>
    <row r="107" spans="1:3" x14ac:dyDescent="0.25">
      <c r="A107" s="8" t="s">
        <v>41</v>
      </c>
      <c r="B107" s="9">
        <f t="shared" si="5"/>
        <v>2.8</v>
      </c>
      <c r="C107" s="3" t="s">
        <v>38</v>
      </c>
    </row>
    <row r="108" spans="1:3" x14ac:dyDescent="0.25">
      <c r="A108" s="8"/>
    </row>
    <row r="109" spans="1:3" x14ac:dyDescent="0.25">
      <c r="A109" s="15"/>
      <c r="C109" s="3" t="str">
        <f>CONCATENATE("    ",B105)</f>
        <v xml:space="preserve">    People with this variant have two copies of the [T209714373C](https://www.ncbi.nlm.nih.gov/projects/SNP/snp_ref.cgi?rs=846906)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This variant is not associated with increased risk.</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percentage=2.8 /&gt;</v>
      </c>
    </row>
    <row r="118" spans="1:3" x14ac:dyDescent="0.25">
      <c r="A118" s="15"/>
      <c r="C118" s="3" t="str">
        <f>"  &lt;/Genotype&gt;"</f>
        <v xml:space="preserve">  &lt;/Genotype&gt;</v>
      </c>
    </row>
    <row r="119" spans="1:3" x14ac:dyDescent="0.25">
      <c r="A119" s="15" t="s">
        <v>46</v>
      </c>
      <c r="B119" s="9" t="str">
        <f>I23</f>
        <v>Your HSD11B1 gene has no variants. A normal gene is referred to as a "wild-type" gene.</v>
      </c>
      <c r="C119" s="3" t="str">
        <f>CONCATENATE("  &lt;Genotype hgvs=",CHAR(34),B91,B93,";",B93,CHAR(34)," name=",CHAR(34),B28,CHAR(34),"&gt; ")</f>
        <v xml:space="preserve">  &lt;Genotype hgvs="NC_000001.11:g.[209714373=];[209714373=]" name="T209714373C"&gt; </v>
      </c>
    </row>
    <row r="120" spans="1:3" x14ac:dyDescent="0.25">
      <c r="A120" s="8" t="s">
        <v>47</v>
      </c>
      <c r="B120" s="9" t="str">
        <f t="shared" ref="B120:B121" si="6">I24</f>
        <v>You are in the Moderate Loss of Function category. See below for more information.</v>
      </c>
      <c r="C120" s="3" t="s">
        <v>26</v>
      </c>
    </row>
    <row r="121" spans="1:3" x14ac:dyDescent="0.25">
      <c r="A121" s="8" t="s">
        <v>41</v>
      </c>
      <c r="B121" s="9">
        <f t="shared" si="6"/>
        <v>87.2</v>
      </c>
      <c r="C121" s="3" t="s">
        <v>38</v>
      </c>
    </row>
    <row r="122" spans="1:3" x14ac:dyDescent="0.25">
      <c r="A122" s="15"/>
    </row>
    <row r="123" spans="1:3" x14ac:dyDescent="0.25">
      <c r="A123" s="8"/>
      <c r="C123" s="3" t="str">
        <f>CONCATENATE("    ",B119)</f>
        <v xml:space="preserve">    Your HSD11B1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percentage=87.2 /&gt;</v>
      </c>
    </row>
    <row r="128" spans="1:3" x14ac:dyDescent="0.25">
      <c r="A128" s="15"/>
      <c r="C128" s="3" t="str">
        <f>"  &lt;/Genotype&gt;"</f>
        <v xml:space="preserve">  &lt;/Genotype&gt;</v>
      </c>
    </row>
    <row r="129" spans="1:3" x14ac:dyDescent="0.25">
      <c r="A129" s="15"/>
      <c r="C129" s="3" t="str">
        <f>C32</f>
        <v>&lt;# G209732389C #&gt;</v>
      </c>
    </row>
    <row r="130" spans="1:3" x14ac:dyDescent="0.25">
      <c r="A130" s="15" t="s">
        <v>37</v>
      </c>
      <c r="B130" s="21" t="str">
        <f>J14</f>
        <v>NC_000001.11:g.</v>
      </c>
      <c r="C130" s="3" t="str">
        <f>CONCATENATE("  &lt;Genotype hgvs=",CHAR(34),B130,B131,";",B132,CHAR(34)," name=",CHAR(34),B34,CHAR(34),"&gt; ")</f>
        <v xml:space="preserve">  &lt;Genotype hgvs="NC_000001.11:g.[209732389G&gt;C];[209732389=]" name="G209732389C"&gt; </v>
      </c>
    </row>
    <row r="131" spans="1:3" x14ac:dyDescent="0.25">
      <c r="A131" s="15" t="s">
        <v>35</v>
      </c>
      <c r="B131" s="21" t="str">
        <f t="shared" ref="B131:B135" si="7">J15</f>
        <v>[209732389G&gt;C]</v>
      </c>
    </row>
    <row r="132" spans="1:3" x14ac:dyDescent="0.25">
      <c r="A132" s="15" t="s">
        <v>31</v>
      </c>
      <c r="B132" s="21" t="str">
        <f t="shared" si="7"/>
        <v>[209732389=]</v>
      </c>
      <c r="C132" s="3" t="s">
        <v>38</v>
      </c>
    </row>
    <row r="133" spans="1:3" x14ac:dyDescent="0.25">
      <c r="A133" s="15" t="s">
        <v>39</v>
      </c>
      <c r="B133" s="21" t="str">
        <f t="shared" si="7"/>
        <v>People with this variant have one copy of the [G209732389C](https://www.ncbi.nlm.nih.gov/projects/SNP/snp_ref.cgi?rs=932335) variant. This substitution of a single nucleotide is known as a missense mutation.</v>
      </c>
      <c r="C133" s="3" t="s">
        <v>26</v>
      </c>
    </row>
    <row r="134" spans="1:3" x14ac:dyDescent="0.25">
      <c r="A134" s="8" t="s">
        <v>40</v>
      </c>
      <c r="B134" s="21" t="str">
        <f t="shared" si="7"/>
        <v>You are in the Moderate Loss of Function category. See below for more information.</v>
      </c>
      <c r="C134" s="3" t="str">
        <f>CONCATENATE("    ",B133)</f>
        <v xml:space="preserve">    People with this variant have one copy of the [G209732389C](https://www.ncbi.nlm.nih.gov/projects/SNP/snp_ref.cgi?rs=932335) variant. This substitution of a single nucleotide is known as a missense mutation.</v>
      </c>
    </row>
    <row r="135" spans="1:3" x14ac:dyDescent="0.25">
      <c r="A135" s="8" t="s">
        <v>41</v>
      </c>
      <c r="B135" s="21">
        <f t="shared" si="7"/>
        <v>33.5</v>
      </c>
    </row>
    <row r="136" spans="1:3" x14ac:dyDescent="0.25">
      <c r="A136" s="15"/>
      <c r="C136" s="3" t="s">
        <v>42</v>
      </c>
    </row>
    <row r="137" spans="1:3" x14ac:dyDescent="0.25">
      <c r="A137" s="8"/>
    </row>
    <row r="138" spans="1:3" x14ac:dyDescent="0.25">
      <c r="A138" s="8"/>
      <c r="C138" s="3" t="str">
        <f>CONCATENATE("    ",B134)</f>
        <v xml:space="preserve">    You are in the Moderate Loss of Function category. See below for more information.</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percentage=33.5 /&gt;</v>
      </c>
    </row>
    <row r="143" spans="1:3" x14ac:dyDescent="0.25">
      <c r="A143" s="15"/>
      <c r="C143" s="3" t="str">
        <f>"  &lt;/Genotype&gt;"</f>
        <v xml:space="preserve">  &lt;/Genotype&gt;</v>
      </c>
    </row>
    <row r="144" spans="1:3" x14ac:dyDescent="0.25">
      <c r="A144" s="15" t="s">
        <v>44</v>
      </c>
      <c r="B144" s="9" t="str">
        <f>J20</f>
        <v>People with this variant have two copies of the [G209732389C](https://www.ncbi.nlm.nih.gov/projects/SNP/snp_ref.cgi?rs=932335) variant. This substitution of a single nucleotide is known as a missense mutation.</v>
      </c>
      <c r="C144" s="3" t="str">
        <f>CONCATENATE("  &lt;Genotype hgvs=",CHAR(34),B130,B131,";",B131,CHAR(34)," name=",CHAR(34),B34,CHAR(34),"&gt; ")</f>
        <v xml:space="preserve">  &lt;Genotype hgvs="NC_000001.11:g.[209732389G&gt;C];[209732389G&gt;C]" name="G209732389C"&gt;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12.7</v>
      </c>
      <c r="C146" s="3" t="s">
        <v>38</v>
      </c>
    </row>
    <row r="147" spans="1:3" x14ac:dyDescent="0.25">
      <c r="A147" s="8"/>
    </row>
    <row r="148" spans="1:3" x14ac:dyDescent="0.25">
      <c r="A148" s="15"/>
      <c r="C148" s="3" t="str">
        <f>CONCATENATE("    ",B144)</f>
        <v xml:space="preserve">    People with this variant have two copies of the [G209732389C](https://www.ncbi.nlm.nih.gov/projects/SNP/snp_ref.cgi?rs=932335)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percentage=12.7 /&gt;</v>
      </c>
    </row>
    <row r="157" spans="1:3" x14ac:dyDescent="0.25">
      <c r="A157" s="15"/>
      <c r="C157" s="3" t="str">
        <f>"  &lt;/Genotype&gt;"</f>
        <v xml:space="preserve">  &lt;/Genotype&gt;</v>
      </c>
    </row>
    <row r="158" spans="1:3" x14ac:dyDescent="0.25">
      <c r="A158" s="15" t="s">
        <v>46</v>
      </c>
      <c r="B158" s="9" t="str">
        <f>J23</f>
        <v>Your HSD11B1 gene has no variants. A normal gene is referred to as a "wild-type" gene.</v>
      </c>
      <c r="C158" s="3" t="str">
        <f>CONCATENATE("  &lt;Genotype hgvs=",CHAR(34),B130,B132,";",B132,CHAR(34)," name=",CHAR(34),B34,CHAR(34),"&gt; ")</f>
        <v xml:space="preserve">  &lt;Genotype hgvs="NC_000001.11:g.[209732389=];[209732389=]" name="G209732389C"&gt; </v>
      </c>
    </row>
    <row r="159" spans="1:3" x14ac:dyDescent="0.25">
      <c r="A159" s="8" t="s">
        <v>47</v>
      </c>
      <c r="B159" s="9" t="str">
        <f t="shared" ref="B159:B160" si="9">J24</f>
        <v>This variant is not associated with increased risk.</v>
      </c>
      <c r="C159" s="3" t="s">
        <v>26</v>
      </c>
    </row>
    <row r="160" spans="1:3" x14ac:dyDescent="0.25">
      <c r="A160" s="8" t="s">
        <v>41</v>
      </c>
      <c r="B160" s="9">
        <f t="shared" si="9"/>
        <v>53.8</v>
      </c>
      <c r="C160" s="3" t="s">
        <v>38</v>
      </c>
    </row>
    <row r="161" spans="1:3" x14ac:dyDescent="0.25">
      <c r="A161" s="15"/>
    </row>
    <row r="162" spans="1:3" x14ac:dyDescent="0.25">
      <c r="A162" s="8"/>
      <c r="C162" s="3" t="str">
        <f>CONCATENATE("    ",B158)</f>
        <v xml:space="preserve">    Your HSD11B1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percentage=53.8 /&gt;</v>
      </c>
    </row>
    <row r="167" spans="1:3" x14ac:dyDescent="0.25">
      <c r="A167" s="15"/>
      <c r="C167" s="3" t="str">
        <f>"  &lt;/Genotype&gt;"</f>
        <v xml:space="preserve">  &lt;/Genotype&gt;</v>
      </c>
    </row>
    <row r="168" spans="1:3" x14ac:dyDescent="0.25">
      <c r="A168" s="15"/>
      <c r="C168" s="3" t="str">
        <f>C38</f>
        <v>&lt;# LYS187ASN #&gt;</v>
      </c>
    </row>
    <row r="169" spans="1:3" x14ac:dyDescent="0.25">
      <c r="A169" s="15" t="s">
        <v>37</v>
      </c>
      <c r="B169" s="21" t="str">
        <f>K14</f>
        <v>NC_000005.10:g.</v>
      </c>
      <c r="C169" s="3" t="str">
        <f>CONCATENATE("  &lt;Genotype hgvs=",CHAR(34),B169,B170,";",B171,CHAR(34)," name=",CHAR(34),B40,CHAR(34),"&gt; ")</f>
        <v xml:space="preserve">  &lt;Genotype hgvs="NC_000005.10:g.[143300779C&gt;A];[143300779=]" name="LYS187ASN"&gt;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[LYS187ASN](https://www.ncbi.nlm.nih.gov/clinvar/variation/31589/)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[LYS187ASN](https://www.ncbi.nlm.nih.gov/clinvar/variation/31589/) variant. This substitution of a single nucleotide is known as a missense mutation.</v>
      </c>
    </row>
    <row r="174" spans="1:3" x14ac:dyDescent="0.25">
      <c r="A174" s="8" t="s">
        <v>41</v>
      </c>
      <c r="B174" s="21">
        <f t="shared" si="10"/>
        <v>3.8</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percentage=3.8 /&gt;</v>
      </c>
    </row>
    <row r="182" spans="1:3" x14ac:dyDescent="0.25">
      <c r="A182" s="15"/>
      <c r="C182" s="3" t="str">
        <f>"  &lt;/Genotype&gt;"</f>
        <v xml:space="preserve">  &lt;/Genotype&gt;</v>
      </c>
    </row>
    <row r="183" spans="1:3" x14ac:dyDescent="0.25">
      <c r="A183" s="15" t="s">
        <v>44</v>
      </c>
      <c r="B183" s="9" t="str">
        <f>K20</f>
        <v>People with this variant have two copies of the [LYS187ASN](https://www.ncbi.nlm.nih.gov/clinvar/variation/31589/) variant. This substitution of a single nucleotide is known as a missense mutation.</v>
      </c>
      <c r="C183" s="3" t="str">
        <f>CONCATENATE("  &lt;Genotype hgvs=",CHAR(34),B169,B170,";",B170,CHAR(34)," name=",CHAR(34),B40,CHAR(34),"&gt; ")</f>
        <v xml:space="preserve">  &lt;Genotype hgvs="NC_000005.10:g.[143300779C&gt;A];[143300779C&gt;A]" name="LYS187ASN"&gt; </v>
      </c>
    </row>
    <row r="184" spans="1:3" x14ac:dyDescent="0.25">
      <c r="A184" s="8" t="s">
        <v>45</v>
      </c>
      <c r="B184" s="9" t="str">
        <f t="shared" ref="B184:B185" si="11">K21</f>
        <v>This variant is not associated with increased risk.</v>
      </c>
      <c r="C184" s="3" t="s">
        <v>26</v>
      </c>
    </row>
    <row r="185" spans="1:3" x14ac:dyDescent="0.25">
      <c r="A185" s="8" t="s">
        <v>41</v>
      </c>
      <c r="B185" s="9">
        <f t="shared" si="11"/>
        <v>4.0999999999999996</v>
      </c>
      <c r="C185" s="3" t="s">
        <v>38</v>
      </c>
    </row>
    <row r="186" spans="1:3" x14ac:dyDescent="0.25">
      <c r="A186" s="8"/>
    </row>
    <row r="187" spans="1:3" x14ac:dyDescent="0.25">
      <c r="A187" s="15"/>
      <c r="C187" s="3" t="str">
        <f>CONCATENATE("    ",B183)</f>
        <v xml:space="preserve">    People with this variant have two copies of the [LYS187ASN](https://www.ncbi.nlm.nih.gov/clinvar/variation/31589/)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This variant is not associated with increased risk.</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percentage=4.1 /&gt;</v>
      </c>
    </row>
    <row r="196" spans="1:3" x14ac:dyDescent="0.25">
      <c r="A196" s="15"/>
      <c r="C196" s="3" t="str">
        <f>"  &lt;/Genotype&gt;"</f>
        <v xml:space="preserve">  &lt;/Genotype&gt;</v>
      </c>
    </row>
    <row r="197" spans="1:3" x14ac:dyDescent="0.25">
      <c r="A197" s="15" t="s">
        <v>46</v>
      </c>
      <c r="B197" s="9" t="str">
        <f>K23</f>
        <v>Your HSD11B1 gene has no variants. A normal gene is referred to as a "wild-type" gene.</v>
      </c>
      <c r="C197" s="3" t="str">
        <f>CONCATENATE("  &lt;Genotype hgvs=",CHAR(34),B169,B171,";",B171,CHAR(34)," name=",CHAR(34),B40,CHAR(34),"&gt; ")</f>
        <v xml:space="preserve">  &lt;Genotype hgvs="NC_000005.10:g.[143300779=];[143300779=]" name="LYS187ASN"&gt; </v>
      </c>
    </row>
    <row r="198" spans="1:3" x14ac:dyDescent="0.25">
      <c r="A198" s="8" t="s">
        <v>47</v>
      </c>
      <c r="B198" s="9" t="str">
        <f t="shared" ref="B198:B199" si="12">K24</f>
        <v>You are in the Moderate Loss of Function category. See below for more information.</v>
      </c>
      <c r="C198" s="3" t="s">
        <v>26</v>
      </c>
    </row>
    <row r="199" spans="1:3" x14ac:dyDescent="0.25">
      <c r="A199" s="8" t="s">
        <v>41</v>
      </c>
      <c r="B199" s="9">
        <f t="shared" si="12"/>
        <v>92.2</v>
      </c>
      <c r="C199" s="3" t="s">
        <v>38</v>
      </c>
    </row>
    <row r="200" spans="1:3" x14ac:dyDescent="0.25">
      <c r="A200" s="15"/>
    </row>
    <row r="201" spans="1:3" x14ac:dyDescent="0.25">
      <c r="A201" s="8"/>
      <c r="C201" s="3" t="str">
        <f>CONCATENATE("    ",B197)</f>
        <v xml:space="preserve">    Your HSD11B1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You are in the Moderate Loss of Function category. See below for more information.</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percentage=92.2 /&gt;</v>
      </c>
    </row>
    <row r="210" spans="1:3" x14ac:dyDescent="0.25">
      <c r="A210" s="15"/>
      <c r="C210" s="3" t="str">
        <f>"  &lt;/Genotype&gt;"</f>
        <v xml:space="preserve">  &lt;/Genotype&gt;</v>
      </c>
    </row>
    <row r="211" spans="1:3" x14ac:dyDescent="0.25">
      <c r="A211" s="15"/>
      <c r="C211" s="3" t="str">
        <f>C44</f>
        <v>&lt;# C409T #&gt;</v>
      </c>
    </row>
    <row r="212" spans="1:3" x14ac:dyDescent="0.25">
      <c r="A212" s="15" t="s">
        <v>37</v>
      </c>
      <c r="B212" s="21" t="str">
        <f>L14</f>
        <v>NC_000005.10:g.</v>
      </c>
      <c r="C212" s="3" t="str">
        <f>CONCATENATE("  &lt;Genotype hgvs=",CHAR(34),B212,B213,";",B214,CHAR(34)," name=",CHAR(34),B46,CHAR(34),"&gt; ")</f>
        <v xml:space="preserve">  &lt;Genotype hgvs="NC_000005.10:g.[143281925A&gt;G];[143281925=]" name="C409T"&gt;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[C409T (p.Arg137Cys)](https://www.ncbi.nlm.nih.gov/clinvar/variation/31588/) variant. This substitution of a single nucleotide is known as a missense mutation.</v>
      </c>
      <c r="C215" s="3" t="s">
        <v>26</v>
      </c>
    </row>
    <row r="216" spans="1:3" x14ac:dyDescent="0.25">
      <c r="A216" s="8" t="s">
        <v>40</v>
      </c>
      <c r="B216" s="21" t="str">
        <f t="shared" si="13"/>
        <v>You are in the Moderate Loss of Function category. See below for more information.</v>
      </c>
      <c r="C216" s="3" t="str">
        <f>CONCATENATE("    ",B215)</f>
        <v xml:space="preserve">    People with this variant have one copy of the [C409T (p.Arg137Cys)](https://www.ncbi.nlm.nih.gov/clinvar/variation/31588/) variant. This substitution of a single nucleotide is known as a missense mutation.</v>
      </c>
    </row>
    <row r="217" spans="1:3" x14ac:dyDescent="0.25">
      <c r="A217" s="8" t="s">
        <v>41</v>
      </c>
      <c r="B217" s="21">
        <f t="shared" si="13"/>
        <v>5.5</v>
      </c>
    </row>
    <row r="218" spans="1:3" x14ac:dyDescent="0.25">
      <c r="A218" s="15"/>
      <c r="C218" s="3" t="s">
        <v>42</v>
      </c>
    </row>
    <row r="219" spans="1:3" x14ac:dyDescent="0.25">
      <c r="A219" s="8"/>
    </row>
    <row r="220" spans="1:3" x14ac:dyDescent="0.25">
      <c r="A220" s="8"/>
      <c r="C220" s="3" t="str">
        <f>CONCATENATE("    ",B216)</f>
        <v xml:space="preserve">    You are in the Moderate Loss of Function category. See below for more information.</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percentage=5.5 /&gt;</v>
      </c>
    </row>
    <row r="225" spans="1:3" x14ac:dyDescent="0.25">
      <c r="A225" s="15"/>
      <c r="C225" s="3" t="str">
        <f>"  &lt;/Genotype&gt;"</f>
        <v xml:space="preserve">  &lt;/Genotype&gt;</v>
      </c>
    </row>
    <row r="226" spans="1:3" x14ac:dyDescent="0.25">
      <c r="A226" s="15" t="s">
        <v>44</v>
      </c>
      <c r="B226" s="9" t="str">
        <f>L20</f>
        <v>People with this variant have two copies of the [C409T (p.Arg137Cys)](https://www.ncbi.nlm.nih.gov/clinvar/variation/31588/) variant. This substitution of a single nucleotide is known as a missense mutation.</v>
      </c>
      <c r="C226" s="3" t="str">
        <f>CONCATENATE("  &lt;Genotype hgvs=",CHAR(34),B212,B213,";",B213,CHAR(34)," name=",CHAR(34),B46,CHAR(34),"&gt; ")</f>
        <v xml:space="preserve">  &lt;Genotype hgvs="NC_000005.10:g.[143281925A&gt;G];[143281925A&gt;G]" name="C409T"&gt;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1.5</v>
      </c>
      <c r="C228" s="3" t="s">
        <v>38</v>
      </c>
    </row>
    <row r="229" spans="1:3" x14ac:dyDescent="0.25">
      <c r="A229" s="8"/>
    </row>
    <row r="230" spans="1:3" x14ac:dyDescent="0.25">
      <c r="A230" s="15"/>
      <c r="C230" s="3" t="str">
        <f>CONCATENATE("    ",B226)</f>
        <v xml:space="preserve">    People with this variant have two copies of the [C409T (p.Arg137Cys)](https://www.ncbi.nlm.nih.gov/clinvar/variation/31588/)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percentage=1.5 /&gt;</v>
      </c>
    </row>
    <row r="239" spans="1:3" x14ac:dyDescent="0.25">
      <c r="A239" s="15"/>
      <c r="C239" s="3" t="str">
        <f>"  &lt;/Genotype&gt;"</f>
        <v xml:space="preserve">  &lt;/Genotype&gt;</v>
      </c>
    </row>
    <row r="240" spans="1:3" x14ac:dyDescent="0.25">
      <c r="A240" s="15" t="s">
        <v>46</v>
      </c>
      <c r="B240" s="9" t="str">
        <f>L23</f>
        <v>Your HSD11B1 gene has no variants. A normal gene is referred to as a "wild-type" gene.</v>
      </c>
      <c r="C240" s="3" t="str">
        <f>CONCATENATE("  &lt;Genotype hgvs=",CHAR(34),B212,B214,";",B214,CHAR(34)," name=",CHAR(34),B46,CHAR(34),"&gt; ")</f>
        <v xml:space="preserve">  &lt;Genotype hgvs="NC_000005.10:g.[143281925=];[143281925=]" name="C409T"&gt; </v>
      </c>
    </row>
    <row r="241" spans="1:3" x14ac:dyDescent="0.25">
      <c r="A241" s="8" t="s">
        <v>47</v>
      </c>
      <c r="B241" s="9" t="str">
        <f t="shared" ref="B241:B242" si="15">L24</f>
        <v>This variant is not associated with increased risk.</v>
      </c>
      <c r="C241" s="3" t="s">
        <v>26</v>
      </c>
    </row>
    <row r="242" spans="1:3" x14ac:dyDescent="0.25">
      <c r="A242" s="8" t="s">
        <v>41</v>
      </c>
      <c r="B242" s="9">
        <f t="shared" si="15"/>
        <v>93</v>
      </c>
      <c r="C242" s="3" t="s">
        <v>38</v>
      </c>
    </row>
    <row r="243" spans="1:3" x14ac:dyDescent="0.25">
      <c r="A243" s="15"/>
    </row>
    <row r="244" spans="1:3" x14ac:dyDescent="0.25">
      <c r="A244" s="8"/>
      <c r="C244" s="3" t="str">
        <f>CONCATENATE("    ",B240)</f>
        <v xml:space="preserve">    Your HSD11B1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HSD11B1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HSD11B1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HSD11B1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HSD11B1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550</v>
      </c>
      <c r="C278" s="3" t="str">
        <f>CONCATENATE("&lt;# ",A278," ",B278," #&gt;")</f>
        <v>&lt;# Tissue List gastrointestinal tract; Kidney and urinary bladder; #&gt;</v>
      </c>
    </row>
    <row r="280" spans="1:3" x14ac:dyDescent="0.25">
      <c r="B280" s="9" t="s">
        <v>527</v>
      </c>
      <c r="C280" s="3" t="str">
        <f>CONCATENATE("&lt;TissueList ",B280," /&gt;")</f>
        <v>&lt;TissueList D041981 D005221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DB2A5-588A-48C6-B8A1-E3AED76A89B3}">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190</v>
      </c>
      <c r="C2" s="3" t="str">
        <f>CONCATENATE("&lt;",A2," ",B2," /&gt;")</f>
        <v>&lt;Gene_Name POMC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POMC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2.</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f>
        <v>This gene is located on chromosome 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206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T25164312G</v>
      </c>
      <c r="I13" s="18" t="str">
        <f>B28</f>
        <v>T25161964C</v>
      </c>
      <c r="J13" s="18" t="str">
        <f>B34</f>
        <v>A25166355G</v>
      </c>
      <c r="K13" s="18" t="str">
        <f>B40</f>
        <v>A133-2C</v>
      </c>
      <c r="L13" s="18" t="str">
        <f>B46</f>
        <v>Ser7Argfs</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190</v>
      </c>
      <c r="C14" s="3" t="str">
        <f>CONCATENATE("&lt;GeneAnalysis gene=",CHAR(34),B14,CHAR(34)," interval=",CHAR(34),B15,CHAR(34),"&gt; ")</f>
        <v xml:space="preserve">&lt;GeneAnalysis gene="POMC" interval="NC_000002.12:g.25160853_25168851"&gt; </v>
      </c>
      <c r="H14" s="19" t="s">
        <v>115</v>
      </c>
      <c r="I14" s="19" t="s">
        <v>115</v>
      </c>
      <c r="J14" s="19" t="s">
        <v>115</v>
      </c>
      <c r="K14" s="19" t="s">
        <v>325</v>
      </c>
      <c r="L14" s="19" t="s">
        <v>115</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207</v>
      </c>
      <c r="H15" s="9" t="s">
        <v>200</v>
      </c>
      <c r="I15" s="9" t="s">
        <v>202</v>
      </c>
      <c r="J15" s="9" t="s">
        <v>204</v>
      </c>
      <c r="K15" s="9" t="s">
        <v>326</v>
      </c>
      <c r="L15" s="9" t="s">
        <v>328</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POMC?</v>
      </c>
      <c r="H16" s="9" t="s">
        <v>201</v>
      </c>
      <c r="I16" s="9" t="s">
        <v>203</v>
      </c>
      <c r="J16" s="9" t="s">
        <v>205</v>
      </c>
      <c r="K16" s="9" t="s">
        <v>327</v>
      </c>
      <c r="L16" s="9" t="s">
        <v>329</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[A133-2C](https://www.ncbi.nlm.nih.gov/clinvar/variation/436364/) variant. This substitution of a single nucleotide is known as a missense mutation.</v>
      </c>
      <c r="L17" s="9" t="str">
        <f>CONCATENATE("People with this variant have one copy of the ",B49,"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 ",B49,".")</f>
        <v>A variant is a change at a specific point in the gene from the expected nucleotide sequence to another, resulting in incorrect protein function. 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45.2</v>
      </c>
      <c r="I19" s="9">
        <v>49.8</v>
      </c>
      <c r="J19" s="9">
        <v>30</v>
      </c>
      <c r="K19" s="9">
        <v>45.6</v>
      </c>
      <c r="L19" s="9">
        <v>0.1</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T25164312G #&gt;</v>
      </c>
      <c r="H20" s="9" t="str">
        <f>CONCATENATE("People with this variant have two copies of the ",B25,"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[A133-2C](https://www.ncbi.nlm.nih.gov/clinvar/variation/436364/) variant. This substitution of a single nucleotide is known as a missense mutation.</v>
      </c>
      <c r="L20" s="9" t="str">
        <f>CONCATENATE("People with this variant have two copies of the ",B49,"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191</v>
      </c>
      <c r="C21" s="3" t="str">
        <f>CONCATENATE("  &lt;Variant hgvs=",CHAR(34),B21,CHAR(34)," name=",CHAR(34),B22,CHAR(34),"&gt; ")</f>
        <v xml:space="preserve">  &lt;Variant hgvs="NC_000002.12:g.25164312T&gt;G" name="T25164312G"&gt;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199</v>
      </c>
      <c r="H22" s="9">
        <v>23.2</v>
      </c>
      <c r="I22" s="9">
        <v>34.4</v>
      </c>
      <c r="J22" s="9">
        <v>10.9</v>
      </c>
      <c r="K22" s="9">
        <v>33.6</v>
      </c>
      <c r="L22" s="9">
        <v>0.02</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36</v>
      </c>
      <c r="C23" s="3" t="str">
        <f>CONCATENATE("    Instead of ",B23,", there is a ",B24," nucleotide.")</f>
        <v xml:space="preserve">    Instead of thymine (T), there is a guanine (G) nucleotide.</v>
      </c>
      <c r="H23" s="9" t="str">
        <f>CONCATENATE("Your ",B14," gene has no variants. A normal gene is referred to as a ",CHAR(34),"wild-type",CHAR(34)," gene.")</f>
        <v>Your POMC gene has no variants. A normal gene is referred to as a "wild-type" gene.</v>
      </c>
      <c r="I23" s="9" t="str">
        <f>CONCATENATE("Your ",B14," gene has no variants. A normal gene is referred to as a ",CHAR(34),"wild-type",CHAR(34)," gene.")</f>
        <v>Your POMC gene has no variants. A normal gene is referred to as a "wild-type" gene.</v>
      </c>
      <c r="J23" s="9" t="str">
        <f>CONCATENATE("Your ",B14," gene has no variants. A normal gene is referred to as a ",CHAR(34),"wild-type",CHAR(34)," gene.")</f>
        <v>Your POMC gene has no variants. A normal gene is referred to as a "wild-type" gene.</v>
      </c>
      <c r="K23" s="9" t="str">
        <f>CONCATENATE("Your ",B14," gene has no variants. A normal gene is referred to as a ",CHAR(34),"wild-type",CHAR(34)," gene.")</f>
        <v>Your POMC gene has no variants. A normal gene is referred to as a "wild-type" gene.</v>
      </c>
      <c r="L23" s="9" t="str">
        <f>CONCATENATE("Your ",B14," gene has no variants. A normal gene is referred to as a ",CHAR(34),"wild-type",CHAR(34)," gene.")</f>
        <v>Your POMC gene has no variants. A normal gene is referred to as a "wild-type" gene.</v>
      </c>
      <c r="M23" s="9" t="str">
        <f>CONCATENATE("Your ",B14," gene has no variants. A normal gene is referred to as a ",CHAR(34),"wild-type",CHAR(34)," gene.")</f>
        <v>Your POMC gene has no variants. A normal gene is referred to as a "wild-type" gene.</v>
      </c>
      <c r="N23" s="9" t="str">
        <f>CONCATENATE("Your ",B14," gene has no variants. A normal gene is referred to as a ",CHAR(34),"wild-type",CHAR(34)," gene.")</f>
        <v>Your POMC gene has no variants. A normal gene is referred to as a "wild-type" gene.</v>
      </c>
      <c r="O23" s="9" t="str">
        <f>CONCATENATE("Your ",B14," gene has no variants. A normal gene is referred to as a ",CHAR(34),"wild-type",CHAR(34)," gene.")</f>
        <v>Your POMC gene has no variants. A normal gene is referred to as a "wild-type" gene.</v>
      </c>
      <c r="P23" s="9" t="str">
        <f>CONCATENATE("Your ",B14," gene has no variants. A normal gene is referred to as a ",CHAR(34),"wild-type",CHAR(34)," gene.")</f>
        <v>Your POMC gene has no variants. A normal gene is referred to as a "wild-type" gene.</v>
      </c>
      <c r="Q23" s="9" t="str">
        <f>CONCATENATE("Your ",B14," gene has no variants. A normal gene is referred to as a ",CHAR(34),"wild-type",CHAR(34)," gene.")</f>
        <v>Your POMC gene has no variants. A normal gene is referred to as a "wild-type" gene.</v>
      </c>
      <c r="R23" s="9" t="str">
        <f>CONCATENATE("Your ",B14," gene has no variants. A normal gene is referred to as a ",CHAR(34),"wild-type",CHAR(34)," gene.")</f>
        <v>Your POMC gene has no variants. A normal gene is referred to as a "wild-type" gene.</v>
      </c>
      <c r="S23" s="9" t="str">
        <f>CONCATENATE("Your ",B14," gene has no variants. A normal gene is referred to as a ",CHAR(34),"wild-type",CHAR(34)," gene.")</f>
        <v>Your POMC gene has no variants. A normal gene is referred to as a "wild-type" gene.</v>
      </c>
      <c r="T23" s="9" t="str">
        <f>CONCATENATE("Your ",B14," gene has no variants. A normal gene is referred to as a ",CHAR(34),"wild-type",CHAR(34)," gene.")</f>
        <v>Your POMC gene has no variants. A normal gene is referred to as a "wild-type" gene.</v>
      </c>
      <c r="U23" s="9" t="str">
        <f>CONCATENATE("Your ",B14," gene has no variants. A normal gene is referred to as a ",CHAR(34),"wild-type",CHAR(34)," gene.")</f>
        <v>Your POMC gene has no variants. A normal gene is referred to as a "wild-type" gene.</v>
      </c>
      <c r="V23" s="9" t="str">
        <f>CONCATENATE("Your ",B14," gene has no variants. A normal gene is referred to as a ",CHAR(34),"wild-type",CHAR(34)," gene.")</f>
        <v>Your POMC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198</v>
      </c>
      <c r="C25" s="3" t="str">
        <f>"  &lt;/Variant&gt;"</f>
        <v xml:space="preserve">  &lt;/Variant&gt;</v>
      </c>
      <c r="H25" s="9">
        <v>31.6</v>
      </c>
      <c r="I25" s="9">
        <v>15.8</v>
      </c>
      <c r="J25" s="9">
        <v>59.1</v>
      </c>
      <c r="K25" s="9">
        <v>20.8</v>
      </c>
      <c r="L25" s="9">
        <v>99.9</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T25161964C #&gt;</v>
      </c>
    </row>
    <row r="27" spans="1:26" x14ac:dyDescent="0.25">
      <c r="A27" s="8" t="s">
        <v>29</v>
      </c>
      <c r="B27" s="29" t="s">
        <v>192</v>
      </c>
      <c r="C27" s="3" t="str">
        <f>CONCATENATE("  &lt;Variant hgvs=",CHAR(34),B27,CHAR(34)," name=",CHAR(34),B28,CHAR(34),"&gt; ")</f>
        <v xml:space="preserve">  &lt;Variant hgvs="NC_000002.12:g.25161964T&gt;C" name="T25161964C"&gt; </v>
      </c>
    </row>
    <row r="28" spans="1:26" x14ac:dyDescent="0.25">
      <c r="A28" s="15" t="s">
        <v>30</v>
      </c>
      <c r="B28" s="9" t="s">
        <v>196</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
        <v>93</v>
      </c>
    </row>
    <row r="31" spans="1:26" x14ac:dyDescent="0.25">
      <c r="A31" s="15" t="s">
        <v>35</v>
      </c>
      <c r="B31" s="9" t="s">
        <v>197</v>
      </c>
      <c r="C31" s="3" t="str">
        <f>"  &lt;/Variant&gt;"</f>
        <v xml:space="preserve">  &lt;/Variant&gt;</v>
      </c>
    </row>
    <row r="32" spans="1:26" x14ac:dyDescent="0.25">
      <c r="A32" s="8"/>
      <c r="C32" s="3" t="str">
        <f>CONCATENATE("&lt;# ",B34," #&gt;")</f>
        <v>&lt;# A25166355G #&gt;</v>
      </c>
    </row>
    <row r="33" spans="1:3" x14ac:dyDescent="0.25">
      <c r="A33" s="8" t="s">
        <v>29</v>
      </c>
      <c r="B33" s="19" t="s">
        <v>193</v>
      </c>
      <c r="C33" s="3" t="str">
        <f>CONCATENATE("  &lt;Variant hgvs=",CHAR(34),B33,CHAR(34)," name=",CHAR(34),B34,CHAR(34),"&gt; ")</f>
        <v xml:space="preserve">  &lt;Variant hgvs="NC_000002.12:g.25166355A&gt;G" name="A25166355G"&gt; </v>
      </c>
    </row>
    <row r="34" spans="1:3" x14ac:dyDescent="0.25">
      <c r="A34" s="15" t="s">
        <v>30</v>
      </c>
      <c r="B34" s="9" t="s">
        <v>194</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195</v>
      </c>
      <c r="C37" s="3" t="str">
        <f>"  &lt;/Variant&gt;"</f>
        <v xml:space="preserve">  &lt;/Variant&gt;</v>
      </c>
    </row>
    <row r="38" spans="1:3" x14ac:dyDescent="0.25">
      <c r="A38" s="15"/>
      <c r="C38" s="3" t="str">
        <f>CONCATENATE("&lt;# ",B40," #&gt;")</f>
        <v>&lt;# A133-2C #&gt;</v>
      </c>
    </row>
    <row r="39" spans="1:3" x14ac:dyDescent="0.25">
      <c r="A39" s="8" t="s">
        <v>29</v>
      </c>
      <c r="B39" s="19" t="s">
        <v>322</v>
      </c>
      <c r="C39" s="3" t="str">
        <f>CONCATENATE("  &lt;Variant hgvs=",CHAR(34),B39,CHAR(34)," name=",CHAR(34),B40,CHAR(34),"&gt; ")</f>
        <v xml:space="preserve">  &lt;Variant hgvs="NC_000002.12:g.25161754T&gt;G" name="A133-2C"&gt; </v>
      </c>
    </row>
    <row r="40" spans="1:3" x14ac:dyDescent="0.25">
      <c r="A40" s="15" t="s">
        <v>30</v>
      </c>
      <c r="B40" s="9" t="s">
        <v>323</v>
      </c>
    </row>
    <row r="41" spans="1:3" x14ac:dyDescent="0.25">
      <c r="A41" s="15" t="s">
        <v>31</v>
      </c>
      <c r="B41" s="9" t="s">
        <v>32</v>
      </c>
      <c r="C41" s="3" t="str">
        <f>CONCATENATE("    Instead of ",B41,", there is a ",B42," nucleotide.")</f>
        <v xml:space="preserve">    Instead of adenine (A), there is a cytosine (C) nucleotide.</v>
      </c>
    </row>
    <row r="42" spans="1:3" x14ac:dyDescent="0.25">
      <c r="A42" s="15" t="s">
        <v>33</v>
      </c>
      <c r="B42" s="9" t="s">
        <v>93</v>
      </c>
    </row>
    <row r="43" spans="1:3" x14ac:dyDescent="0.25">
      <c r="A43" s="15" t="s">
        <v>35</v>
      </c>
      <c r="B43" s="9" t="s">
        <v>324</v>
      </c>
      <c r="C43" s="3" t="str">
        <f>"  &lt;/Variant&gt;"</f>
        <v xml:space="preserve">  &lt;/Variant&gt;</v>
      </c>
    </row>
    <row r="44" spans="1:3" x14ac:dyDescent="0.25">
      <c r="A44" s="15"/>
      <c r="C44" s="3" t="str">
        <f>CONCATENATE("&lt;# ",B46," #&gt;")</f>
        <v>&lt;# Ser7Argfs #&gt;</v>
      </c>
    </row>
    <row r="45" spans="1:3" x14ac:dyDescent="0.25">
      <c r="A45" s="8" t="s">
        <v>29</v>
      </c>
      <c r="B45" s="19" t="s">
        <v>320</v>
      </c>
      <c r="C45" s="3" t="str">
        <f>CONCATENATE("  &lt;Variant hgvs=",CHAR(34),B45,CHAR(34)," name=",CHAR(34),B46,CHAR(34),"&gt; ")</f>
        <v xml:space="preserve">  &lt;Variant hgvs="NC_000002.12:g.25164752_25164753insCCACCCGAGGGGCCCCCGAGGGCCC" name="Ser7Argfs"&gt; </v>
      </c>
    </row>
    <row r="46" spans="1:3" x14ac:dyDescent="0.25">
      <c r="A46" s="15" t="s">
        <v>30</v>
      </c>
      <c r="B46" s="9" t="s">
        <v>319</v>
      </c>
    </row>
    <row r="47" spans="1:3" x14ac:dyDescent="0.25">
      <c r="A47" s="15" t="s">
        <v>31</v>
      </c>
      <c r="B47" s="9" t="s">
        <v>321</v>
      </c>
      <c r="C47" s="3" t="str">
        <f>CONCATENATE("    This 'frameshift variant' inserts a nucleotide sequence of ",B47,".")</f>
        <v xml:space="preserve">    This 'frameshift variant' inserts a nucleotide sequence of CCACCCGAGGGGCCCCCGAGGGCCC.</v>
      </c>
    </row>
    <row r="48" spans="1:3" x14ac:dyDescent="0.25">
      <c r="A48" s="15" t="s">
        <v>33</v>
      </c>
      <c r="B48" s="9" t="s">
        <v>34</v>
      </c>
    </row>
    <row r="49" spans="1:3" x14ac:dyDescent="0.25">
      <c r="A49" s="15" t="s">
        <v>35</v>
      </c>
      <c r="B49" s="9" t="s">
        <v>318</v>
      </c>
      <c r="C49" s="3" t="str">
        <f>"  &lt;/Variant&gt;"</f>
        <v xml:space="preserve">  &lt;/Variant&gt;</v>
      </c>
    </row>
    <row r="50" spans="1:3" s="18" customFormat="1" x14ac:dyDescent="0.25">
      <c r="A50" s="27"/>
      <c r="B50" s="17"/>
    </row>
    <row r="51" spans="1:3" s="18" customFormat="1" x14ac:dyDescent="0.25">
      <c r="A51" s="27"/>
      <c r="B51" s="17"/>
      <c r="C51" s="18" t="str">
        <f>C20</f>
        <v>&lt;# T25164312G #&gt;</v>
      </c>
    </row>
    <row r="52" spans="1:3" x14ac:dyDescent="0.25">
      <c r="A52" s="15" t="s">
        <v>37</v>
      </c>
      <c r="B52" s="21" t="str">
        <f>H14</f>
        <v>NC_000002.12:g.</v>
      </c>
      <c r="C52" s="3" t="str">
        <f>CONCATENATE("  &lt;Genotype hgvs=",CHAR(34),B52,B53,";",B54,CHAR(34)," name=",CHAR(34),B22,CHAR(34),"&gt; ")</f>
        <v xml:space="preserve">  &lt;Genotype hgvs="NC_000002.12:g.[25164312T&gt;G];[25164312=]" name="T25164312G"&gt; </v>
      </c>
    </row>
    <row r="53" spans="1:3" x14ac:dyDescent="0.25">
      <c r="A53" s="15" t="s">
        <v>35</v>
      </c>
      <c r="B53" s="21" t="str">
        <f t="shared" ref="B53:B57" si="1">H15</f>
        <v>[25164312T&gt;G]</v>
      </c>
    </row>
    <row r="54" spans="1:3" x14ac:dyDescent="0.25">
      <c r="A54" s="15" t="s">
        <v>31</v>
      </c>
      <c r="B54" s="21" t="str">
        <f t="shared" si="1"/>
        <v>[25164312=]</v>
      </c>
      <c r="C54" s="3" t="s">
        <v>38</v>
      </c>
    </row>
    <row r="55" spans="1:3" x14ac:dyDescent="0.25">
      <c r="A55" s="15" t="s">
        <v>39</v>
      </c>
      <c r="B55" s="21" t="str">
        <f t="shared" si="1"/>
        <v>People with this variant have one copy of the [T25164312G](https://www.ncbi.nlm.nih.gov/projects/SNP/snp_ref.cgi?rs=12473543)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[T25164312G](https://www.ncbi.nlm.nih.gov/projects/SNP/snp_ref.cgi?rs=12473543) variant. This substitution of a single nucleotide is known as a missense mutation.</v>
      </c>
    </row>
    <row r="57" spans="1:3" x14ac:dyDescent="0.25">
      <c r="A57" s="8" t="s">
        <v>41</v>
      </c>
      <c r="B57" s="21">
        <f t="shared" si="1"/>
        <v>45.2</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percentage=45.2 /&gt;</v>
      </c>
    </row>
    <row r="65" spans="1:3" x14ac:dyDescent="0.25">
      <c r="A65" s="15"/>
      <c r="C65" s="3" t="str">
        <f>"  &lt;/Genotype&gt;"</f>
        <v xml:space="preserve">  &lt;/Genotype&gt;</v>
      </c>
    </row>
    <row r="66" spans="1:3" x14ac:dyDescent="0.25">
      <c r="A66" s="15" t="s">
        <v>44</v>
      </c>
      <c r="B66" s="9" t="str">
        <f>H20</f>
        <v>People with this variant have two copies of the [T25164312G](https://www.ncbi.nlm.nih.gov/projects/SNP/snp_ref.cgi?rs=12473543) variant. This substitution of a single nucleotide is known as a missense mutation.</v>
      </c>
      <c r="C66" s="3" t="str">
        <f>CONCATENATE("  &lt;Genotype hgvs=",CHAR(34),B52,B53,";",B53,CHAR(34)," name=",CHAR(34),B22,CHAR(34),"&gt; ")</f>
        <v xml:space="preserve">  &lt;Genotype hgvs="NC_000002.12:g.[25164312T&gt;G];[25164312T&gt;G]" name="T25164312G"&gt;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23.2</v>
      </c>
      <c r="C68" s="3" t="s">
        <v>38</v>
      </c>
    </row>
    <row r="69" spans="1:3" x14ac:dyDescent="0.25">
      <c r="A69" s="8"/>
    </row>
    <row r="70" spans="1:3" x14ac:dyDescent="0.25">
      <c r="A70" s="15"/>
      <c r="C70" s="3" t="str">
        <f>CONCATENATE("    ",B66)</f>
        <v xml:space="preserve">    People with this variant have two copies of the [T25164312G](https://www.ncbi.nlm.nih.gov/projects/SNP/snp_ref.cgi?rs=12473543)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percentage=23.2 /&gt;</v>
      </c>
    </row>
    <row r="79" spans="1:3" x14ac:dyDescent="0.25">
      <c r="A79" s="15"/>
      <c r="C79" s="3" t="str">
        <f>"  &lt;/Genotype&gt;"</f>
        <v xml:space="preserve">  &lt;/Genotype&gt;</v>
      </c>
    </row>
    <row r="80" spans="1:3" x14ac:dyDescent="0.25">
      <c r="A80" s="15" t="s">
        <v>46</v>
      </c>
      <c r="B80" s="9" t="str">
        <f>H23</f>
        <v>Your POMC gene has no variants. A normal gene is referred to as a "wild-type" gene.</v>
      </c>
      <c r="C80" s="3" t="str">
        <f>CONCATENATE("  &lt;Genotype hgvs=",CHAR(34),B52,B54,";",B54,CHAR(34)," name=",CHAR(34),B22,CHAR(34),"&gt; ")</f>
        <v xml:space="preserve">  &lt;Genotype hgvs="NC_000002.12:g.[25164312=];[25164312=]" name="T25164312G"&gt; </v>
      </c>
    </row>
    <row r="81" spans="1:3" x14ac:dyDescent="0.25">
      <c r="A81" s="8" t="s">
        <v>47</v>
      </c>
      <c r="B81" s="9" t="str">
        <f t="shared" ref="B81:B82" si="3">H24</f>
        <v>This variant is not associated with increased risk.</v>
      </c>
      <c r="C81" s="3" t="s">
        <v>26</v>
      </c>
    </row>
    <row r="82" spans="1:3" x14ac:dyDescent="0.25">
      <c r="A82" s="8" t="s">
        <v>41</v>
      </c>
      <c r="B82" s="9">
        <f t="shared" si="3"/>
        <v>31.6</v>
      </c>
      <c r="C82" s="3" t="s">
        <v>38</v>
      </c>
    </row>
    <row r="83" spans="1:3" x14ac:dyDescent="0.25">
      <c r="A83" s="15"/>
    </row>
    <row r="84" spans="1:3" x14ac:dyDescent="0.25">
      <c r="A84" s="8"/>
      <c r="C84" s="3" t="str">
        <f>CONCATENATE("    ",B80)</f>
        <v xml:space="preserve">    Your POMC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percentage=31.6 /&gt;</v>
      </c>
    </row>
    <row r="89" spans="1:3" x14ac:dyDescent="0.25">
      <c r="A89" s="15"/>
      <c r="C89" s="3" t="str">
        <f>"  &lt;/Genotype&gt;"</f>
        <v xml:space="preserve">  &lt;/Genotype&gt;</v>
      </c>
    </row>
    <row r="90" spans="1:3" x14ac:dyDescent="0.25">
      <c r="A90" s="15"/>
      <c r="C90" s="3" t="str">
        <f>C26</f>
        <v>&lt;# T25161964C #&gt;</v>
      </c>
    </row>
    <row r="91" spans="1:3" x14ac:dyDescent="0.25">
      <c r="A91" s="15" t="s">
        <v>37</v>
      </c>
      <c r="B91" s="21" t="str">
        <f>I14</f>
        <v>NC_000002.12:g.</v>
      </c>
      <c r="C91" s="3" t="str">
        <f>CONCATENATE("  &lt;Genotype hgvs=",CHAR(34),B91,B92,";",B93,CHAR(34)," name=",CHAR(34),B28,CHAR(34),"&gt; ")</f>
        <v xml:space="preserve">  &lt;Genotype hgvs="NC_000002.12:g.[25161964T&gt;C];[25161964=]" name="T25161964C"&gt; </v>
      </c>
    </row>
    <row r="92" spans="1:3" x14ac:dyDescent="0.25">
      <c r="A92" s="15" t="s">
        <v>35</v>
      </c>
      <c r="B92" s="21" t="str">
        <f t="shared" ref="B92:B96" si="4">I15</f>
        <v>[25161964T&gt;C]</v>
      </c>
    </row>
    <row r="93" spans="1:3" x14ac:dyDescent="0.25">
      <c r="A93" s="15" t="s">
        <v>31</v>
      </c>
      <c r="B93" s="21" t="str">
        <f t="shared" si="4"/>
        <v>[25161964=]</v>
      </c>
      <c r="C93" s="3" t="s">
        <v>38</v>
      </c>
    </row>
    <row r="94" spans="1:3" x14ac:dyDescent="0.25">
      <c r="A94" s="15" t="s">
        <v>39</v>
      </c>
      <c r="B94" s="21" t="str">
        <f t="shared" si="4"/>
        <v>People with this variant have one copy of the [T25161964C](https://www.ncbi.nlm.nih.gov/projects/SNP/snp_ref.cgi?rs=6713532)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[T25161964C](https://www.ncbi.nlm.nih.gov/projects/SNP/snp_ref.cgi?rs=6713532) variant. This substitution of a single nucleotide is known as a missense mutation.</v>
      </c>
    </row>
    <row r="96" spans="1:3" x14ac:dyDescent="0.25">
      <c r="A96" s="8" t="s">
        <v>41</v>
      </c>
      <c r="B96" s="21">
        <f t="shared" si="4"/>
        <v>49.8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percentage=49.8 /&gt;</v>
      </c>
    </row>
    <row r="104" spans="1:3" x14ac:dyDescent="0.25">
      <c r="A104" s="15"/>
      <c r="C104" s="3" t="str">
        <f>"  &lt;/Genotype&gt;"</f>
        <v xml:space="preserve">  &lt;/Genotype&gt;</v>
      </c>
    </row>
    <row r="105" spans="1:3" x14ac:dyDescent="0.25">
      <c r="A105" s="15" t="s">
        <v>44</v>
      </c>
      <c r="B105" s="9" t="str">
        <f>I20</f>
        <v>People with this variant have two copies of the [T25161964C](https://www.ncbi.nlm.nih.gov/projects/SNP/snp_ref.cgi?rs=6713532) variant. This substitution of a single nucleotide is known as a missense mutation.</v>
      </c>
      <c r="C105" s="3" t="str">
        <f>CONCATENATE("  &lt;Genotype hgvs=",CHAR(34),B91,B92,";",B92,CHAR(34)," name=",CHAR(34),B28,CHAR(34),"&gt; ")</f>
        <v xml:space="preserve">  &lt;Genotype hgvs="NC_000002.12:g.[25161964T&gt;C];[25161964T&gt;C]" name="T25161964C"&gt;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34.4</v>
      </c>
      <c r="C107" s="3" t="s">
        <v>38</v>
      </c>
    </row>
    <row r="108" spans="1:3" x14ac:dyDescent="0.25">
      <c r="A108" s="8"/>
    </row>
    <row r="109" spans="1:3" x14ac:dyDescent="0.25">
      <c r="A109" s="15"/>
      <c r="C109" s="3" t="str">
        <f>CONCATENATE("    ",B105)</f>
        <v xml:space="preserve">    People with this variant have two copies of the [T25161964C](https://www.ncbi.nlm.nih.gov/projects/SNP/snp_ref.cgi?rs=6713532)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percentage=34.4 /&gt;</v>
      </c>
    </row>
    <row r="118" spans="1:3" x14ac:dyDescent="0.25">
      <c r="A118" s="15"/>
      <c r="C118" s="3" t="str">
        <f>"  &lt;/Genotype&gt;"</f>
        <v xml:space="preserve">  &lt;/Genotype&gt;</v>
      </c>
    </row>
    <row r="119" spans="1:3" x14ac:dyDescent="0.25">
      <c r="A119" s="15" t="s">
        <v>46</v>
      </c>
      <c r="B119" s="9" t="str">
        <f>I23</f>
        <v>Your POMC gene has no variants. A normal gene is referred to as a "wild-type" gene.</v>
      </c>
      <c r="C119" s="3" t="str">
        <f>CONCATENATE("  &lt;Genotype hgvs=",CHAR(34),B91,B93,";",B93,CHAR(34)," name=",CHAR(34),B28,CHAR(34),"&gt; ")</f>
        <v xml:space="preserve">  &lt;Genotype hgvs="NC_000002.12:g.[25161964=];[25161964=]" name="T25161964C"&gt; </v>
      </c>
    </row>
    <row r="120" spans="1:3" x14ac:dyDescent="0.25">
      <c r="A120" s="8" t="s">
        <v>47</v>
      </c>
      <c r="B120" s="9" t="str">
        <f t="shared" ref="B120:B121" si="6">I24</f>
        <v>This variant is not associated with increased risk.</v>
      </c>
      <c r="C120" s="3" t="s">
        <v>26</v>
      </c>
    </row>
    <row r="121" spans="1:3" x14ac:dyDescent="0.25">
      <c r="A121" s="8" t="s">
        <v>41</v>
      </c>
      <c r="B121" s="9">
        <f t="shared" si="6"/>
        <v>15.8</v>
      </c>
      <c r="C121" s="3" t="s">
        <v>38</v>
      </c>
    </row>
    <row r="122" spans="1:3" x14ac:dyDescent="0.25">
      <c r="A122" s="15"/>
    </row>
    <row r="123" spans="1:3" x14ac:dyDescent="0.25">
      <c r="A123" s="8"/>
      <c r="C123" s="3" t="str">
        <f>CONCATENATE("    ",B119)</f>
        <v xml:space="preserve">    Your POMC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percentage=15.8 /&gt;</v>
      </c>
    </row>
    <row r="128" spans="1:3" x14ac:dyDescent="0.25">
      <c r="A128" s="15"/>
      <c r="C128" s="3" t="str">
        <f>"  &lt;/Genotype&gt;"</f>
        <v xml:space="preserve">  &lt;/Genotype&gt;</v>
      </c>
    </row>
    <row r="129" spans="1:3" x14ac:dyDescent="0.25">
      <c r="A129" s="15"/>
      <c r="C129" s="3" t="str">
        <f>C32</f>
        <v>&lt;# A25166355G #&gt;</v>
      </c>
    </row>
    <row r="130" spans="1:3" x14ac:dyDescent="0.25">
      <c r="A130" s="15" t="s">
        <v>37</v>
      </c>
      <c r="B130" s="21" t="str">
        <f>J14</f>
        <v>NC_000002.12:g.</v>
      </c>
      <c r="C130" s="3" t="str">
        <f>CONCATENATE("  &lt;Genotype hgvs=",CHAR(34),B130,B131,";",B132,CHAR(34)," name=",CHAR(34),B34,CHAR(34),"&gt; ")</f>
        <v xml:space="preserve">  &lt;Genotype hgvs="NC_000002.12:g.[25166355A&gt;G];[25166355=]" name="A25166355G"&gt; </v>
      </c>
    </row>
    <row r="131" spans="1:3" x14ac:dyDescent="0.25">
      <c r="A131" s="15" t="s">
        <v>35</v>
      </c>
      <c r="B131" s="21" t="str">
        <f t="shared" ref="B131:B135" si="7">J15</f>
        <v>[25166355A&gt;G]</v>
      </c>
    </row>
    <row r="132" spans="1:3" x14ac:dyDescent="0.25">
      <c r="A132" s="15" t="s">
        <v>31</v>
      </c>
      <c r="B132" s="21" t="str">
        <f t="shared" si="7"/>
        <v>[25166355=]</v>
      </c>
      <c r="C132" s="3" t="s">
        <v>38</v>
      </c>
    </row>
    <row r="133" spans="1:3" x14ac:dyDescent="0.25">
      <c r="A133" s="15" t="s">
        <v>39</v>
      </c>
      <c r="B133" s="21" t="str">
        <f t="shared" si="7"/>
        <v>People with this variant have one copy of the [A25166355G](https://www.ncbi.nlm.nih.gov/projects/SNP/snp_ref.cgi?rs=934778)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[A25166355G](https://www.ncbi.nlm.nih.gov/projects/SNP/snp_ref.cgi?rs=934778) variant. This substitution of a single nucleotide is known as a missense mutation.</v>
      </c>
    </row>
    <row r="135" spans="1:3" x14ac:dyDescent="0.25">
      <c r="A135" s="8" t="s">
        <v>41</v>
      </c>
      <c r="B135" s="21">
        <f t="shared" si="7"/>
        <v>30</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percentage=30 /&gt;</v>
      </c>
    </row>
    <row r="143" spans="1:3" x14ac:dyDescent="0.25">
      <c r="A143" s="15"/>
      <c r="C143" s="3" t="str">
        <f>"  &lt;/Genotype&gt;"</f>
        <v xml:space="preserve">  &lt;/Genotype&gt;</v>
      </c>
    </row>
    <row r="144" spans="1:3" x14ac:dyDescent="0.25">
      <c r="A144" s="15" t="s">
        <v>44</v>
      </c>
      <c r="B144" s="9" t="str">
        <f>J20</f>
        <v>People with this variant have two copies of the [A25166355G](https://www.ncbi.nlm.nih.gov/projects/SNP/snp_ref.cgi?rs=934778) variant. This substitution of a single nucleotide is known as a missense mutation.</v>
      </c>
      <c r="C144" s="3" t="str">
        <f>CONCATENATE("  &lt;Genotype hgvs=",CHAR(34),B130,B131,";",B131,CHAR(34)," name=",CHAR(34),B34,CHAR(34),"&gt; ")</f>
        <v xml:space="preserve">  &lt;Genotype hgvs="NC_000002.12:g.[25166355A&gt;G];[25166355A&gt;G]" name="A25166355G"&gt;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10.9</v>
      </c>
      <c r="C146" s="3" t="s">
        <v>38</v>
      </c>
    </row>
    <row r="147" spans="1:3" x14ac:dyDescent="0.25">
      <c r="A147" s="8"/>
    </row>
    <row r="148" spans="1:3" x14ac:dyDescent="0.25">
      <c r="A148" s="15"/>
      <c r="C148" s="3" t="str">
        <f>CONCATENATE("    ",B144)</f>
        <v xml:space="preserve">    People with this variant have two copies of the [A25166355G](https://www.ncbi.nlm.nih.gov/projects/SNP/snp_ref.cgi?rs=934778)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percentage=10.9 /&gt;</v>
      </c>
    </row>
    <row r="157" spans="1:3" x14ac:dyDescent="0.25">
      <c r="A157" s="15"/>
      <c r="C157" s="3" t="str">
        <f>"  &lt;/Genotype&gt;"</f>
        <v xml:space="preserve">  &lt;/Genotype&gt;</v>
      </c>
    </row>
    <row r="158" spans="1:3" x14ac:dyDescent="0.25">
      <c r="A158" s="15" t="s">
        <v>46</v>
      </c>
      <c r="B158" s="9" t="str">
        <f>J23</f>
        <v>Your POMC gene has no variants. A normal gene is referred to as a "wild-type" gene.</v>
      </c>
      <c r="C158" s="3" t="str">
        <f>CONCATENATE("  &lt;Genotype hgvs=",CHAR(34),B130,B132,";",B132,CHAR(34)," name=",CHAR(34),B34,CHAR(34),"&gt; ")</f>
        <v xml:space="preserve">  &lt;Genotype hgvs="NC_000002.12:g.[25166355=];[25166355=]" name="A25166355G"&gt; </v>
      </c>
    </row>
    <row r="159" spans="1:3" x14ac:dyDescent="0.25">
      <c r="A159" s="8" t="s">
        <v>47</v>
      </c>
      <c r="B159" s="9" t="str">
        <f t="shared" ref="B159:B160" si="9">J24</f>
        <v>This variant is not associated with increased risk.</v>
      </c>
      <c r="C159" s="3" t="s">
        <v>26</v>
      </c>
    </row>
    <row r="160" spans="1:3" x14ac:dyDescent="0.25">
      <c r="A160" s="8" t="s">
        <v>41</v>
      </c>
      <c r="B160" s="9">
        <f t="shared" si="9"/>
        <v>59.1</v>
      </c>
      <c r="C160" s="3" t="s">
        <v>38</v>
      </c>
    </row>
    <row r="161" spans="1:3" x14ac:dyDescent="0.25">
      <c r="A161" s="15"/>
    </row>
    <row r="162" spans="1:3" x14ac:dyDescent="0.25">
      <c r="A162" s="8"/>
      <c r="C162" s="3" t="str">
        <f>CONCATENATE("    ",B158)</f>
        <v xml:space="preserve">    Your POMC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percentage=59.1 /&gt;</v>
      </c>
    </row>
    <row r="167" spans="1:3" x14ac:dyDescent="0.25">
      <c r="A167" s="15"/>
      <c r="C167" s="3" t="str">
        <f>"  &lt;/Genotype&gt;"</f>
        <v xml:space="preserve">  &lt;/Genotype&gt;</v>
      </c>
    </row>
    <row r="168" spans="1:3" x14ac:dyDescent="0.25">
      <c r="A168" s="15"/>
      <c r="C168" s="3" t="str">
        <f>C38</f>
        <v>&lt;# A133-2C #&gt;</v>
      </c>
    </row>
    <row r="169" spans="1:3" x14ac:dyDescent="0.25">
      <c r="A169" s="15" t="s">
        <v>37</v>
      </c>
      <c r="B169" s="21" t="str">
        <f>K14</f>
        <v>NC_000002.12:g.2</v>
      </c>
      <c r="C169" s="3" t="str">
        <f>CONCATENATE("  &lt;Genotype hgvs=",CHAR(34),B169,B170,";",B171,CHAR(34)," name=",CHAR(34),B40,CHAR(34),"&gt; ")</f>
        <v xml:space="preserve">  &lt;Genotype hgvs="NC_000002.12:g.2[5161754T&gt;G];[5161754=]" name="A133-2C"&gt; </v>
      </c>
    </row>
    <row r="170" spans="1:3" x14ac:dyDescent="0.25">
      <c r="A170" s="15" t="s">
        <v>35</v>
      </c>
      <c r="B170" s="21" t="str">
        <f t="shared" ref="B170:B174" si="10">K15</f>
        <v>[5161754T&gt;G]</v>
      </c>
    </row>
    <row r="171" spans="1:3" x14ac:dyDescent="0.25">
      <c r="A171" s="15" t="s">
        <v>31</v>
      </c>
      <c r="B171" s="21" t="str">
        <f t="shared" si="10"/>
        <v>[5161754=]</v>
      </c>
      <c r="C171" s="3" t="s">
        <v>38</v>
      </c>
    </row>
    <row r="172" spans="1:3" x14ac:dyDescent="0.25">
      <c r="A172" s="15" t="s">
        <v>39</v>
      </c>
      <c r="B172" s="21" t="str">
        <f t="shared" si="10"/>
        <v>People with this variant have one copy of the [A133-2C](https://www.ncbi.nlm.nih.gov/clinvar/variation/436364/)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[A133-2C](https://www.ncbi.nlm.nih.gov/clinvar/variation/436364/) variant. This substitution of a single nucleotide is known as a missense mutation.</v>
      </c>
    </row>
    <row r="174" spans="1:3" x14ac:dyDescent="0.25">
      <c r="A174" s="8" t="s">
        <v>41</v>
      </c>
      <c r="B174" s="21">
        <f t="shared" si="10"/>
        <v>45.6</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percentage=45.6 /&gt;</v>
      </c>
    </row>
    <row r="182" spans="1:3" x14ac:dyDescent="0.25">
      <c r="A182" s="15"/>
      <c r="C182" s="3" t="str">
        <f>"  &lt;/Genotype&gt;"</f>
        <v xml:space="preserve">  &lt;/Genotype&gt;</v>
      </c>
    </row>
    <row r="183" spans="1:3" x14ac:dyDescent="0.25">
      <c r="A183" s="15" t="s">
        <v>44</v>
      </c>
      <c r="B183" s="9" t="str">
        <f>K20</f>
        <v>People with this variant have two copies of the [A133-2C](https://www.ncbi.nlm.nih.gov/clinvar/variation/436364/) variant. This substitution of a single nucleotide is known as a missense mutation.</v>
      </c>
      <c r="C183" s="3" t="str">
        <f>CONCATENATE("  &lt;Genotype hgvs=",CHAR(34),B169,B170,";",B170,CHAR(34)," name=",CHAR(34),B40,CHAR(34),"&gt; ")</f>
        <v xml:space="preserve">  &lt;Genotype hgvs="NC_000002.12:g.2[5161754T&gt;G];[5161754T&gt;G]" name="A133-2C"&gt;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33.6</v>
      </c>
      <c r="C185" s="3" t="s">
        <v>38</v>
      </c>
    </row>
    <row r="186" spans="1:3" x14ac:dyDescent="0.25">
      <c r="A186" s="8"/>
    </row>
    <row r="187" spans="1:3" x14ac:dyDescent="0.25">
      <c r="A187" s="15"/>
      <c r="C187" s="3" t="str">
        <f>CONCATENATE("    ",B183)</f>
        <v xml:space="preserve">    People with this variant have two copies of the [A133-2C](https://www.ncbi.nlm.nih.gov/clinvar/variation/436364/)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percentage=33.6 /&gt;</v>
      </c>
    </row>
    <row r="196" spans="1:3" x14ac:dyDescent="0.25">
      <c r="A196" s="15"/>
      <c r="C196" s="3" t="str">
        <f>"  &lt;/Genotype&gt;"</f>
        <v xml:space="preserve">  &lt;/Genotype&gt;</v>
      </c>
    </row>
    <row r="197" spans="1:3" x14ac:dyDescent="0.25">
      <c r="A197" s="15" t="s">
        <v>46</v>
      </c>
      <c r="B197" s="9" t="str">
        <f>K23</f>
        <v>Your POMC gene has no variants. A normal gene is referred to as a "wild-type" gene.</v>
      </c>
      <c r="C197" s="3" t="str">
        <f>CONCATENATE("  &lt;Genotype hgvs=",CHAR(34),B169,B171,";",B171,CHAR(34)," name=",CHAR(34),B40,CHAR(34),"&gt; ")</f>
        <v xml:space="preserve">  &lt;Genotype hgvs="NC_000002.12:g.2[5161754=];[5161754=]" name="A133-2C"&gt; </v>
      </c>
    </row>
    <row r="198" spans="1:3" x14ac:dyDescent="0.25">
      <c r="A198" s="8" t="s">
        <v>47</v>
      </c>
      <c r="B198" s="9" t="str">
        <f t="shared" ref="B198:B199" si="12">K24</f>
        <v>This variant is not associated with increased risk.</v>
      </c>
      <c r="C198" s="3" t="s">
        <v>26</v>
      </c>
    </row>
    <row r="199" spans="1:3" x14ac:dyDescent="0.25">
      <c r="A199" s="8" t="s">
        <v>41</v>
      </c>
      <c r="B199" s="9">
        <f t="shared" si="12"/>
        <v>20.8</v>
      </c>
      <c r="C199" s="3" t="s">
        <v>38</v>
      </c>
    </row>
    <row r="200" spans="1:3" x14ac:dyDescent="0.25">
      <c r="A200" s="15"/>
    </row>
    <row r="201" spans="1:3" x14ac:dyDescent="0.25">
      <c r="A201" s="8"/>
      <c r="C201" s="3" t="str">
        <f>CONCATENATE("    ",B197)</f>
        <v xml:space="preserve">    Your POMC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percentage=20.8 /&gt;</v>
      </c>
    </row>
    <row r="210" spans="1:3" x14ac:dyDescent="0.25">
      <c r="A210" s="15"/>
      <c r="C210" s="3" t="str">
        <f>"  &lt;/Genotype&gt;"</f>
        <v xml:space="preserve">  &lt;/Genotype&gt;</v>
      </c>
    </row>
    <row r="211" spans="1:3" x14ac:dyDescent="0.25">
      <c r="A211" s="15"/>
      <c r="C211" s="3" t="str">
        <f>C44</f>
        <v>&lt;# Ser7Argfs #&gt;</v>
      </c>
    </row>
    <row r="212" spans="1:3" x14ac:dyDescent="0.25">
      <c r="A212" s="15" t="s">
        <v>37</v>
      </c>
      <c r="B212" s="21" t="str">
        <f>L14</f>
        <v>NC_000002.12:g.</v>
      </c>
      <c r="C212" s="3" t="str">
        <f>CONCATENATE("  &lt;Genotype hgvs=",CHAR(34),B212,B213,";",B214,CHAR(34)," name=",CHAR(34),B46,CHAR(34),"&gt; ")</f>
        <v xml:space="preserve">  &lt;Genotype hgvs="NC_000002.12:g.[25164752_25164753insCCACCCGAGGGGCCCCCGAGGGCCC];[25164752_25164753=]" name="Ser7Argfs"&gt; </v>
      </c>
    </row>
    <row r="213" spans="1:3" x14ac:dyDescent="0.25">
      <c r="A213" s="15" t="s">
        <v>35</v>
      </c>
      <c r="B213" s="21" t="str">
        <f t="shared" ref="B213:B217" si="13">L15</f>
        <v>[25164752_25164753insCCACCCGAGGGGCCCCCGAGGGCCC]</v>
      </c>
    </row>
    <row r="214" spans="1:3" x14ac:dyDescent="0.25">
      <c r="A214" s="15" t="s">
        <v>31</v>
      </c>
      <c r="B214" s="21" t="str">
        <f t="shared" si="13"/>
        <v>[25164752_25164753=]</v>
      </c>
      <c r="C214" s="3" t="s">
        <v>38</v>
      </c>
    </row>
    <row r="215" spans="1:3" x14ac:dyDescent="0.25">
      <c r="A215" s="15" t="s">
        <v>39</v>
      </c>
      <c r="B215" s="21" t="str">
        <f t="shared" si="13"/>
        <v>People with this variant have one copy of the [20_21insGGGCCCTCGGGGGCCCCTCGGGTGG (p.Ser7Argfs)](https://www.ncbi.nlm.nih.gov/clinvar/variation/520619/) insertion. This insertion of a nucleotide sequence is known as a frameshift variant.</v>
      </c>
      <c r="C215" s="3" t="s">
        <v>26</v>
      </c>
    </row>
    <row r="216" spans="1:3" x14ac:dyDescent="0.25">
      <c r="A216" s="8" t="s">
        <v>40</v>
      </c>
      <c r="B216" s="21" t="str">
        <f t="shared" si="13"/>
        <v>This variant is not associated with increased risk.</v>
      </c>
      <c r="C216" s="3" t="str">
        <f>CONCATENATE("    ",B215)</f>
        <v xml:space="preserve">    People with this variant have one copy of the [20_21insGGGCCCTCGGGGGCCCCTCGGGTGG (p.Ser7Argfs)](https://www.ncbi.nlm.nih.gov/clinvar/variation/520619/) insertion. This insertion of a nucleotide sequence is known as a frameshift variant.</v>
      </c>
    </row>
    <row r="217" spans="1:3" x14ac:dyDescent="0.25">
      <c r="A217" s="8" t="s">
        <v>41</v>
      </c>
      <c r="B217" s="21">
        <f t="shared" si="13"/>
        <v>0.1</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percentage=0.1 /&gt;</v>
      </c>
    </row>
    <row r="225" spans="1:3" x14ac:dyDescent="0.25">
      <c r="A225" s="15"/>
      <c r="C225" s="3" t="str">
        <f>"  &lt;/Genotype&gt;"</f>
        <v xml:space="preserve">  &lt;/Genotype&gt;</v>
      </c>
    </row>
    <row r="226" spans="1:3" x14ac:dyDescent="0.25">
      <c r="A226" s="15" t="s">
        <v>44</v>
      </c>
      <c r="B226" s="9" t="str">
        <f>L20</f>
        <v>People with this variant have two copies of the [20_21insGGGCCCTCGGGGGCCCCTCGGGTGG (p.Ser7Argfs)](https://www.ncbi.nlm.nih.gov/clinvar/variation/520619/) insertion. This insertion of a nucleotide sequence is known as a frameshift variant.</v>
      </c>
      <c r="C226" s="3" t="str">
        <f>CONCATENATE("  &lt;Genotype hgvs=",CHAR(34),B212,B213,";",B213,CHAR(34)," name=",CHAR(34),B46,CHAR(34),"&gt; ")</f>
        <v xml:space="preserve">  &lt;Genotype hgvs="NC_000002.12:g.[25164752_25164753insCCACCCGAGGGGCCCCCGAGGGCCC];[25164752_25164753insCCACCCGAGGGGCCCCCGAGGGCCC]" name="Ser7Argfs"&gt;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0.02</v>
      </c>
      <c r="C228" s="3" t="s">
        <v>38</v>
      </c>
    </row>
    <row r="229" spans="1:3" x14ac:dyDescent="0.25">
      <c r="A229" s="8"/>
    </row>
    <row r="230" spans="1:3" x14ac:dyDescent="0.25">
      <c r="A230" s="15"/>
      <c r="C230" s="3" t="str">
        <f>CONCATENATE("    ",B226)</f>
        <v xml:space="preserve">    People with this variant have two copies of the [20_21insGGGCCCTCGGGGGCCCCTCGGGTGG (p.Ser7Argfs)](https://www.ncbi.nlm.nih.gov/clinvar/variation/520619/) insertion. This insertion of a nucleotide sequence is known as a frameshift variant.</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percentage=0.02 /&gt;</v>
      </c>
    </row>
    <row r="239" spans="1:3" x14ac:dyDescent="0.25">
      <c r="A239" s="15"/>
      <c r="C239" s="3" t="str">
        <f>"  &lt;/Genotype&gt;"</f>
        <v xml:space="preserve">  &lt;/Genotype&gt;</v>
      </c>
    </row>
    <row r="240" spans="1:3" x14ac:dyDescent="0.25">
      <c r="A240" s="15" t="s">
        <v>46</v>
      </c>
      <c r="B240" s="9" t="str">
        <f>L23</f>
        <v>Your POMC gene has no variants. A normal gene is referred to as a "wild-type" gene.</v>
      </c>
      <c r="C240" s="3" t="str">
        <f>CONCATENATE("  &lt;Genotype hgvs=",CHAR(34),B212,B214,";",B214,CHAR(34)," name=",CHAR(34),B46,CHAR(34),"&gt; ")</f>
        <v xml:space="preserve">  &lt;Genotype hgvs="NC_000002.12:g.[25164752_25164753=];[25164752_25164753=]" name="Ser7Argfs"&gt; </v>
      </c>
    </row>
    <row r="241" spans="1:3" x14ac:dyDescent="0.25">
      <c r="A241" s="8" t="s">
        <v>47</v>
      </c>
      <c r="B241" s="9" t="str">
        <f t="shared" ref="B241:B242" si="15">L24</f>
        <v>This variant is not associated with increased risk.</v>
      </c>
      <c r="C241" s="3" t="s">
        <v>26</v>
      </c>
    </row>
    <row r="242" spans="1:3" x14ac:dyDescent="0.25">
      <c r="A242" s="8" t="s">
        <v>41</v>
      </c>
      <c r="B242" s="9">
        <f t="shared" si="15"/>
        <v>99.9</v>
      </c>
      <c r="C242" s="3" t="s">
        <v>38</v>
      </c>
    </row>
    <row r="243" spans="1:3" x14ac:dyDescent="0.25">
      <c r="A243" s="15"/>
    </row>
    <row r="244" spans="1:3" x14ac:dyDescent="0.25">
      <c r="A244" s="8"/>
      <c r="C244" s="3" t="str">
        <f>CONCATENATE("    ",B240)</f>
        <v xml:space="preserve">    Your POMC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percentage=99.9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POMC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POMC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POMC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POMC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549</v>
      </c>
      <c r="C278" s="3" t="str">
        <f>CONCATENATE("&lt;# ",A278," ",B278," #&gt;")</f>
        <v>&lt;# Tissue List male tissue; pancreas; #&gt;</v>
      </c>
    </row>
    <row r="280" spans="1:3" x14ac:dyDescent="0.25">
      <c r="B280" s="9" t="s">
        <v>548</v>
      </c>
      <c r="C280" s="3" t="str">
        <f>CONCATENATE("&lt;TissueList ",B280," /&gt;")</f>
        <v>&lt;TissueList D005837 D010179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9DC6B-07E3-4399-A494-2380A7773338}">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209</v>
      </c>
      <c r="C2" s="3" t="str">
        <f>CONCATENATE("&lt;",A2," ",B2," /&gt;")</f>
        <v>&lt;Gene_Name CHRNA2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CHRNA2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8.</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8</v>
      </c>
      <c r="C10" s="3" t="str">
        <f>CONCATENATE("This gene is located on chromosome ",B10,".")</f>
        <v>This gene is located on chromosome 8.</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211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C65T</v>
      </c>
      <c r="I13" s="18" t="str">
        <f>B28</f>
        <v>A27468610G</v>
      </c>
      <c r="J13" s="18" t="str">
        <f>B34</f>
        <v>A373G</v>
      </c>
      <c r="K13" s="18" t="str">
        <f>B40</f>
        <v>T836A</v>
      </c>
      <c r="L13" s="18" t="str">
        <f>B46</f>
        <v>T889A</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209</v>
      </c>
      <c r="C14" s="3" t="str">
        <f>CONCATENATE("&lt;GeneAnalysis gene=",CHAR(34),B14,CHAR(34)," interval=",CHAR(34),B15,CHAR(34),"&gt; ")</f>
        <v xml:space="preserve">&lt;GeneAnalysis gene="CHRNA2" interval="NC_000008.11:g.27459761_27479296"&gt; </v>
      </c>
      <c r="H14" s="19" t="s">
        <v>217</v>
      </c>
      <c r="I14" s="19" t="s">
        <v>215</v>
      </c>
      <c r="J14" s="19" t="s">
        <v>217</v>
      </c>
      <c r="K14" s="19" t="s">
        <v>78</v>
      </c>
      <c r="L14" s="19" t="s">
        <v>78</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210</v>
      </c>
      <c r="H15" s="9" t="s">
        <v>218</v>
      </c>
      <c r="I15" s="9" t="s">
        <v>225</v>
      </c>
      <c r="J15" s="9" t="s">
        <v>227</v>
      </c>
      <c r="K15" s="9" t="s">
        <v>91</v>
      </c>
      <c r="L15" s="9" t="s">
        <v>89</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CHRNA2?</v>
      </c>
      <c r="H16" s="9" t="s">
        <v>219</v>
      </c>
      <c r="I16" s="9" t="s">
        <v>226</v>
      </c>
      <c r="J16" s="9" t="s">
        <v>228</v>
      </c>
      <c r="K16" s="9" t="s">
        <v>92</v>
      </c>
      <c r="L16" s="9" t="s">
        <v>90</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[C65T (p.Thr22Ile)](https://www.ncbi.nlm.nih.gov/clinvar/variation/128740/)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[A373G (p.Thr125Ala)](https://www.ncbi.nlm.nih.gov/clinvar/variation/128739/)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[T836A (p.Ile279Asn)](https://www.ncbi.nlm.nih.gov/clinvar/variation/17504/)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protein function. 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and[889A&gt;T (p.Ile297Phe)](https://www.ncbi.nlm.nih.gov/clinvar/variation/522582/).</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27.5</v>
      </c>
      <c r="I19" s="9">
        <v>48</v>
      </c>
      <c r="J19" s="9">
        <v>49.8</v>
      </c>
      <c r="K19" s="9" t="s">
        <v>26</v>
      </c>
      <c r="L19" s="9">
        <v>35.4</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C65T #&gt;</v>
      </c>
      <c r="H20" s="9" t="str">
        <f>CONCATENATE("People with this variant have two copies of the ",B25," variant. This substitution of a single nucleotide is known as a missense mutation.")</f>
        <v>People with this variant have two copies of the [C65T (p.Thr22Ile)](https://www.ncbi.nlm.nih.gov/clinvar/variation/128740/)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[T836A (p.Ile279Asn)](https://www.ncbi.nlm.nih.gov/clinvar/variation/17504/)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19" t="s">
        <v>216</v>
      </c>
      <c r="C21" s="3" t="str">
        <f>CONCATENATE("  &lt;Variant hgvs=",CHAR(34),B21,CHAR(34)," name=",CHAR(34),B22,CHAR(34),"&gt; ")</f>
        <v xml:space="preserve">  &lt;Variant hgvs="NC_000008.11:g.27470994G&gt;A" name="C65T"&gt; </v>
      </c>
      <c r="H21" s="9" t="s">
        <v>28</v>
      </c>
      <c r="I21" s="9" t="s">
        <v>27</v>
      </c>
      <c r="J21" s="9" t="s">
        <v>28</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214</v>
      </c>
      <c r="H22" s="9">
        <v>15.2</v>
      </c>
      <c r="I22" s="9">
        <v>48.1</v>
      </c>
      <c r="J22" s="9">
        <v>48.6</v>
      </c>
      <c r="K22" s="9" t="s">
        <v>26</v>
      </c>
      <c r="L22" s="9">
        <v>14.1</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tr">
        <f>"cytosine (C)"</f>
        <v>cytosine (C)</v>
      </c>
      <c r="C23" s="3" t="str">
        <f>CONCATENATE("    Instead of ",B23,", there is a ",B24," nucleotide.")</f>
        <v xml:space="preserve">    Instead of cytosine (C), there is a thymine (T) nucleotide.</v>
      </c>
      <c r="H23" s="9" t="str">
        <f>CONCATENATE("Your ",B14," gene has no variants. A normal gene is referred to as a ",CHAR(34),"wild-type",CHAR(34)," gene.")</f>
        <v>Your CHRNA2 gene has no variants. A normal gene is referred to as a "wild-type" gene.</v>
      </c>
      <c r="I23" s="9" t="str">
        <f>CONCATENATE("Your ",B14," gene has no variants. A normal gene is referred to as a ",CHAR(34),"wild-type",CHAR(34)," gene.")</f>
        <v>Your CHRNA2 gene has no variants. A normal gene is referred to as a "wild-type" gene.</v>
      </c>
      <c r="J23" s="9" t="str">
        <f>CONCATENATE("Your ",B14," gene has no variants. A normal gene is referred to as a ",CHAR(34),"wild-type",CHAR(34)," gene.")</f>
        <v>Your CHRNA2 gene has no variants. A normal gene is referred to as a "wild-type" gene.</v>
      </c>
      <c r="K23" s="9" t="str">
        <f>CONCATENATE("Your ",B14," gene has no variants. A normal gene is referred to as a ",CHAR(34),"wild-type",CHAR(34)," gene.")</f>
        <v>Your CHRNA2 gene has no variants. A normal gene is referred to as a "wild-type" gene.</v>
      </c>
      <c r="L23" s="9" t="str">
        <f>CONCATENATE("Your ",B14," gene has no variants. A normal gene is referred to as a ",CHAR(34),"wild-type",CHAR(34)," gene.")</f>
        <v>Your CHRNA2 gene has no variants. A normal gene is referred to as a "wild-type" gene.</v>
      </c>
      <c r="M23" s="9" t="str">
        <f>CONCATENATE("Your ",B14," gene has no variants. A normal gene is referred to as a ",CHAR(34),"wild-type",CHAR(34)," gene.")</f>
        <v>Your CHRNA2 gene has no variants. A normal gene is referred to as a "wild-type" gene.</v>
      </c>
      <c r="N23" s="9" t="str">
        <f>CONCATENATE("Your ",B14," gene has no variants. A normal gene is referred to as a ",CHAR(34),"wild-type",CHAR(34)," gene.")</f>
        <v>Your CHRNA2 gene has no variants. A normal gene is referred to as a "wild-type" gene.</v>
      </c>
      <c r="O23" s="9" t="str">
        <f>CONCATENATE("Your ",B14," gene has no variants. A normal gene is referred to as a ",CHAR(34),"wild-type",CHAR(34)," gene.")</f>
        <v>Your CHRNA2 gene has no variants. A normal gene is referred to as a "wild-type" gene.</v>
      </c>
      <c r="P23" s="9" t="str">
        <f>CONCATENATE("Your ",B14," gene has no variants. A normal gene is referred to as a ",CHAR(34),"wild-type",CHAR(34)," gene.")</f>
        <v>Your CHRNA2 gene has no variants. A normal gene is referred to as a "wild-type" gene.</v>
      </c>
      <c r="Q23" s="9" t="str">
        <f>CONCATENATE("Your ",B14," gene has no variants. A normal gene is referred to as a ",CHAR(34),"wild-type",CHAR(34)," gene.")</f>
        <v>Your CHRNA2 gene has no variants. A normal gene is referred to as a "wild-type" gene.</v>
      </c>
      <c r="R23" s="9" t="str">
        <f>CONCATENATE("Your ",B14," gene has no variants. A normal gene is referred to as a ",CHAR(34),"wild-type",CHAR(34)," gene.")</f>
        <v>Your CHRNA2 gene has no variants. A normal gene is referred to as a "wild-type" gene.</v>
      </c>
      <c r="S23" s="9" t="str">
        <f>CONCATENATE("Your ",B14," gene has no variants. A normal gene is referred to as a ",CHAR(34),"wild-type",CHAR(34)," gene.")</f>
        <v>Your CHRNA2 gene has no variants. A normal gene is referred to as a "wild-type" gene.</v>
      </c>
      <c r="T23" s="9" t="str">
        <f>CONCATENATE("Your ",B14," gene has no variants. A normal gene is referred to as a ",CHAR(34),"wild-type",CHAR(34)," gene.")</f>
        <v>Your CHRNA2 gene has no variants. A normal gene is referred to as a "wild-type" gene.</v>
      </c>
      <c r="U23" s="9" t="str">
        <f>CONCATENATE("Your ",B14," gene has no variants. A normal gene is referred to as a ",CHAR(34),"wild-type",CHAR(34)," gene.")</f>
        <v>Your CHRNA2 gene has no variants. A normal gene is referred to as a "wild-type" gene.</v>
      </c>
      <c r="V23" s="9" t="str">
        <f>CONCATENATE("Your ",B14," gene has no variants. A normal gene is referred to as a ",CHAR(34),"wild-type",CHAR(34)," gene.")</f>
        <v>Your CHRNA2 gene has no variants. A normal gene is referred to as a "wild-type" gene.</v>
      </c>
      <c r="W23" s="9"/>
      <c r="X23" s="9"/>
      <c r="Y23" s="9"/>
      <c r="Z23" s="9"/>
    </row>
    <row r="24" spans="1:26" x14ac:dyDescent="0.25">
      <c r="A24" s="15" t="s">
        <v>33</v>
      </c>
      <c r="B24" s="9" t="s">
        <v>36</v>
      </c>
      <c r="H24" s="9" t="s">
        <v>27</v>
      </c>
      <c r="I24" s="9" t="s">
        <v>28</v>
      </c>
      <c r="J24" s="9" t="s">
        <v>27</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213</v>
      </c>
      <c r="C25" s="3" t="str">
        <f>"  &lt;/Variant&gt;"</f>
        <v xml:space="preserve">  &lt;/Variant&gt;</v>
      </c>
      <c r="H25" s="9">
        <v>57.3</v>
      </c>
      <c r="I25" s="9">
        <v>3.9</v>
      </c>
      <c r="J25" s="9">
        <v>1.6</v>
      </c>
      <c r="K25" s="9" t="s">
        <v>26</v>
      </c>
      <c r="L25" s="9">
        <v>50.5</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A27468610G #&gt;</v>
      </c>
    </row>
    <row r="27" spans="1:26" x14ac:dyDescent="0.25">
      <c r="A27" s="8" t="s">
        <v>29</v>
      </c>
      <c r="B27" s="29" t="s">
        <v>215</v>
      </c>
      <c r="C27" s="3" t="str">
        <f>CONCATENATE("  &lt;Variant hgvs=",CHAR(34),B27,CHAR(34)," name=",CHAR(34),B28,CHAR(34),"&gt; ")</f>
        <v xml:space="preserve">  &lt;Variant hgvs="NC_000008.11:g.27468610A&gt;G" name="A27468610G"&gt; </v>
      </c>
    </row>
    <row r="28" spans="1:26" x14ac:dyDescent="0.25">
      <c r="A28" s="15" t="s">
        <v>30</v>
      </c>
      <c r="B28" s="9" t="s">
        <v>220</v>
      </c>
    </row>
    <row r="29" spans="1:26" x14ac:dyDescent="0.25">
      <c r="A29" s="15" t="s">
        <v>31</v>
      </c>
      <c r="B29" s="9" t="s">
        <v>36</v>
      </c>
      <c r="C29" s="3" t="str">
        <f>CONCATENATE("    Instead of ",B29,", there is a ",B30," nucleotide.")</f>
        <v xml:space="preserve">    Instead of thymine (T), there is a cytosine (C) nucleotide.</v>
      </c>
    </row>
    <row r="30" spans="1:26" x14ac:dyDescent="0.25">
      <c r="A30" s="15" t="s">
        <v>33</v>
      </c>
      <c r="B30" s="9" t="str">
        <f>"cytosine (C)"</f>
        <v>cytosine (C)</v>
      </c>
    </row>
    <row r="31" spans="1:26" x14ac:dyDescent="0.25">
      <c r="A31" s="15" t="s">
        <v>35</v>
      </c>
      <c r="B31" s="9" t="s">
        <v>221</v>
      </c>
      <c r="C31" s="3" t="str">
        <f>"  &lt;/Variant&gt;"</f>
        <v xml:space="preserve">  &lt;/Variant&gt;</v>
      </c>
    </row>
    <row r="32" spans="1:26" x14ac:dyDescent="0.25">
      <c r="A32" s="8"/>
      <c r="C32" s="3" t="str">
        <f>CONCATENATE("&lt;# ",B34," #&gt;")</f>
        <v>&lt;# A373G #&gt;</v>
      </c>
    </row>
    <row r="33" spans="1:3" x14ac:dyDescent="0.25">
      <c r="A33" s="8" t="s">
        <v>29</v>
      </c>
      <c r="B33" s="19" t="s">
        <v>224</v>
      </c>
      <c r="C33" s="3" t="str">
        <f>CONCATENATE("  &lt;Variant hgvs=",CHAR(34),B33,CHAR(34)," name=",CHAR(34),B34,CHAR(34),"&gt; ")</f>
        <v xml:space="preserve">  &lt;Variant hgvs="NC_000008.11:g.27467305T&gt;C" name="A373G"&gt; </v>
      </c>
    </row>
    <row r="34" spans="1:3" x14ac:dyDescent="0.25">
      <c r="A34" s="15" t="s">
        <v>30</v>
      </c>
      <c r="B34" s="9" t="s">
        <v>223</v>
      </c>
    </row>
    <row r="35" spans="1:3" x14ac:dyDescent="0.25">
      <c r="A35" s="15" t="s">
        <v>31</v>
      </c>
      <c r="B35" s="9" t="s">
        <v>36</v>
      </c>
      <c r="C35" s="3" t="str">
        <f>CONCATENATE("    Instead of ",B35,", there is a ",B36," nucleotide.")</f>
        <v xml:space="preserve">    Instead of thymine (T), there is a cytosine (C) nucleotide.</v>
      </c>
    </row>
    <row r="36" spans="1:3" x14ac:dyDescent="0.25">
      <c r="A36" s="15" t="s">
        <v>33</v>
      </c>
      <c r="B36" s="9" t="str">
        <f>"cytosine (C)"</f>
        <v>cytosine (C)</v>
      </c>
    </row>
    <row r="37" spans="1:3" x14ac:dyDescent="0.25">
      <c r="A37" s="15" t="s">
        <v>35</v>
      </c>
      <c r="B37" s="9" t="s">
        <v>222</v>
      </c>
      <c r="C37" s="3" t="str">
        <f>"  &lt;/Variant&gt;"</f>
        <v xml:space="preserve">  &lt;/Variant&gt;</v>
      </c>
    </row>
    <row r="38" spans="1:3" x14ac:dyDescent="0.25">
      <c r="A38" s="15"/>
      <c r="C38" s="3" t="str">
        <f>CONCATENATE("&lt;# ",B40," #&gt;")</f>
        <v>&lt;# T836A #&gt;</v>
      </c>
    </row>
    <row r="39" spans="1:3" x14ac:dyDescent="0.25">
      <c r="A39" s="8" t="s">
        <v>29</v>
      </c>
      <c r="B39" s="19" t="s">
        <v>312</v>
      </c>
      <c r="C39" s="3" t="str">
        <f>CONCATENATE("  &lt;Variant hgvs=",CHAR(34),B39,CHAR(34)," name=",CHAR(34),B40,CHAR(34),"&gt; ")</f>
        <v xml:space="preserve">  &lt;Variant hgvs="NC_000008.11:g.27463607A&gt;T" name="T836A"&gt; </v>
      </c>
    </row>
    <row r="40" spans="1:3" x14ac:dyDescent="0.25">
      <c r="A40" s="15" t="s">
        <v>30</v>
      </c>
      <c r="B40" s="9" t="s">
        <v>314</v>
      </c>
    </row>
    <row r="41" spans="1:3" x14ac:dyDescent="0.25">
      <c r="A41" s="15" t="s">
        <v>31</v>
      </c>
      <c r="B41" s="9" t="s">
        <v>36</v>
      </c>
      <c r="C41" s="3" t="str">
        <f>CONCATENATE("    Instead of ",B41,", there is a ",B42," nucleotide.")</f>
        <v xml:space="preserve">    Instead of thymine (T), there is a adenine (A) nucleotide.</v>
      </c>
    </row>
    <row r="42" spans="1:3" x14ac:dyDescent="0.25">
      <c r="A42" s="15" t="s">
        <v>33</v>
      </c>
      <c r="B42" s="9" t="s">
        <v>32</v>
      </c>
    </row>
    <row r="43" spans="1:3" x14ac:dyDescent="0.25">
      <c r="A43" s="15" t="s">
        <v>35</v>
      </c>
      <c r="B43" s="9" t="s">
        <v>313</v>
      </c>
      <c r="C43" s="3" t="str">
        <f>"  &lt;/Variant&gt;"</f>
        <v xml:space="preserve">  &lt;/Variant&gt;</v>
      </c>
    </row>
    <row r="44" spans="1:3" x14ac:dyDescent="0.25">
      <c r="A44" s="15"/>
      <c r="C44" s="3" t="str">
        <f>CONCATENATE("&lt;# ",B46," #&gt;")</f>
        <v>&lt;# T889A #&gt;</v>
      </c>
    </row>
    <row r="45" spans="1:3" x14ac:dyDescent="0.25">
      <c r="A45" s="8" t="s">
        <v>29</v>
      </c>
      <c r="B45" s="19" t="s">
        <v>315</v>
      </c>
      <c r="C45" s="3" t="str">
        <f>CONCATENATE("  &lt;Variant hgvs=",CHAR(34),B45,CHAR(34)," name=",CHAR(34),B46,CHAR(34),"&gt; ")</f>
        <v xml:space="preserve">  &lt;Variant hgvs="NC_000008.11:g.27463554T&gt;A" name="T889A"&gt; </v>
      </c>
    </row>
    <row r="46" spans="1:3" x14ac:dyDescent="0.25">
      <c r="A46" s="15" t="s">
        <v>30</v>
      </c>
      <c r="B46" s="9" t="s">
        <v>316</v>
      </c>
    </row>
    <row r="47" spans="1:3" x14ac:dyDescent="0.25">
      <c r="A47" s="15" t="s">
        <v>31</v>
      </c>
      <c r="B47" s="9" t="s">
        <v>36</v>
      </c>
      <c r="C47" s="3" t="str">
        <f>CONCATENATE("    Instead of ",B47,", there is a ",B48," nucleotide.")</f>
        <v xml:space="preserve">    Instead of thymine (T), there is a adenine (A) nucleotide.</v>
      </c>
    </row>
    <row r="48" spans="1:3" x14ac:dyDescent="0.25">
      <c r="A48" s="15" t="s">
        <v>33</v>
      </c>
      <c r="B48" s="9" t="s">
        <v>32</v>
      </c>
    </row>
    <row r="49" spans="1:3" x14ac:dyDescent="0.25">
      <c r="A49" s="15" t="s">
        <v>35</v>
      </c>
      <c r="B49" s="9" t="s">
        <v>317</v>
      </c>
      <c r="C49" s="3" t="str">
        <f>"  &lt;/Variant&gt;"</f>
        <v xml:space="preserve">  &lt;/Variant&gt;</v>
      </c>
    </row>
    <row r="50" spans="1:3" s="18" customFormat="1" x14ac:dyDescent="0.25">
      <c r="A50" s="27"/>
      <c r="B50" s="17"/>
    </row>
    <row r="51" spans="1:3" s="18" customFormat="1" x14ac:dyDescent="0.25">
      <c r="A51" s="27"/>
      <c r="B51" s="17"/>
      <c r="C51" s="18" t="str">
        <f>C20</f>
        <v>&lt;# C65T #&gt;</v>
      </c>
    </row>
    <row r="52" spans="1:3" x14ac:dyDescent="0.25">
      <c r="A52" s="15" t="s">
        <v>37</v>
      </c>
      <c r="B52" s="21" t="str">
        <f>H14</f>
        <v>NC_000008.11:g.</v>
      </c>
      <c r="C52" s="3" t="str">
        <f>CONCATENATE("  &lt;Genotype hgvs=",CHAR(34),B52,B53,";",B54,CHAR(34)," name=",CHAR(34),B22,CHAR(34),"&gt; ")</f>
        <v xml:space="preserve">  &lt;Genotype hgvs="NC_000008.11:g.[27470994G&gt;A];[27470994=]" name="C65T"&gt; </v>
      </c>
    </row>
    <row r="53" spans="1:3" x14ac:dyDescent="0.25">
      <c r="A53" s="15" t="s">
        <v>35</v>
      </c>
      <c r="B53" s="21" t="str">
        <f t="shared" ref="B53:B57" si="1">H15</f>
        <v>[27470994G&gt;A]</v>
      </c>
    </row>
    <row r="54" spans="1:3" x14ac:dyDescent="0.25">
      <c r="A54" s="15" t="s">
        <v>31</v>
      </c>
      <c r="B54" s="21" t="str">
        <f t="shared" si="1"/>
        <v>[27470994=]</v>
      </c>
      <c r="C54" s="3" t="s">
        <v>38</v>
      </c>
    </row>
    <row r="55" spans="1:3" x14ac:dyDescent="0.25">
      <c r="A55" s="15" t="s">
        <v>39</v>
      </c>
      <c r="B55" s="21" t="str">
        <f t="shared" si="1"/>
        <v>People with this variant have one copy of the [C65T (p.Thr22Ile)](https://www.ncbi.nlm.nih.gov/clinvar/variation/128740/)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[C65T (p.Thr22Ile)](https://www.ncbi.nlm.nih.gov/clinvar/variation/128740/) variant. This substitution of a single nucleotide is known as a missense mutation.</v>
      </c>
    </row>
    <row r="57" spans="1:3" x14ac:dyDescent="0.25">
      <c r="A57" s="8" t="s">
        <v>41</v>
      </c>
      <c r="B57" s="21">
        <f t="shared" si="1"/>
        <v>27.5</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percentage=27.5 /&gt;</v>
      </c>
    </row>
    <row r="65" spans="1:3" x14ac:dyDescent="0.25">
      <c r="A65" s="15"/>
      <c r="C65" s="3" t="str">
        <f>"  &lt;/Genotype&gt;"</f>
        <v xml:space="preserve">  &lt;/Genotype&gt;</v>
      </c>
    </row>
    <row r="66" spans="1:3" x14ac:dyDescent="0.25">
      <c r="A66" s="15" t="s">
        <v>44</v>
      </c>
      <c r="B66" s="9" t="str">
        <f>H20</f>
        <v>People with this variant have two copies of the [C65T (p.Thr22Ile)](https://www.ncbi.nlm.nih.gov/clinvar/variation/128740/) variant. This substitution of a single nucleotide is known as a missense mutation.</v>
      </c>
      <c r="C66" s="3" t="str">
        <f>CONCATENATE("  &lt;Genotype hgvs=",CHAR(34),B52,B53,";",B53,CHAR(34)," name=",CHAR(34),B22,CHAR(34),"&gt; ")</f>
        <v xml:space="preserve">  &lt;Genotype hgvs="NC_000008.11:g.[27470994G&gt;A];[27470994G&gt;A]" name="C65T"&gt; </v>
      </c>
    </row>
    <row r="67" spans="1:3" x14ac:dyDescent="0.25">
      <c r="A67" s="8" t="s">
        <v>45</v>
      </c>
      <c r="B67" s="9" t="str">
        <f t="shared" ref="B67:B68" si="2">H21</f>
        <v>This variant is not associated with increased risk.</v>
      </c>
      <c r="C67" s="3" t="s">
        <v>26</v>
      </c>
    </row>
    <row r="68" spans="1:3" x14ac:dyDescent="0.25">
      <c r="A68" s="8" t="s">
        <v>41</v>
      </c>
      <c r="B68" s="9">
        <f t="shared" si="2"/>
        <v>15.2</v>
      </c>
      <c r="C68" s="3" t="s">
        <v>38</v>
      </c>
    </row>
    <row r="69" spans="1:3" x14ac:dyDescent="0.25">
      <c r="A69" s="8"/>
    </row>
    <row r="70" spans="1:3" x14ac:dyDescent="0.25">
      <c r="A70" s="15"/>
      <c r="C70" s="3" t="str">
        <f>CONCATENATE("    ",B66)</f>
        <v xml:space="preserve">    People with this variant have two copies of the [C65T (p.Thr22Ile)](https://www.ncbi.nlm.nih.gov/clinvar/variation/128740/)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This variant is not associated with increased risk.</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percentage=15.2 /&gt;</v>
      </c>
    </row>
    <row r="79" spans="1:3" x14ac:dyDescent="0.25">
      <c r="A79" s="15"/>
      <c r="C79" s="3" t="str">
        <f>"  &lt;/Genotype&gt;"</f>
        <v xml:space="preserve">  &lt;/Genotype&gt;</v>
      </c>
    </row>
    <row r="80" spans="1:3" x14ac:dyDescent="0.25">
      <c r="A80" s="15" t="s">
        <v>46</v>
      </c>
      <c r="B80" s="9" t="str">
        <f>H23</f>
        <v>Your CHRNA2 gene has no variants. A normal gene is referred to as a "wild-type" gene.</v>
      </c>
      <c r="C80" s="3" t="str">
        <f>CONCATENATE("  &lt;Genotype hgvs=",CHAR(34),B52,B54,";",B54,CHAR(34)," name=",CHAR(34),B22,CHAR(34),"&gt; ")</f>
        <v xml:space="preserve">  &lt;Genotype hgvs="NC_000008.11:g.[27470994=];[27470994=]" name="C65T"&gt; </v>
      </c>
    </row>
    <row r="81" spans="1:3" x14ac:dyDescent="0.25">
      <c r="A81" s="8" t="s">
        <v>47</v>
      </c>
      <c r="B81" s="9" t="str">
        <f t="shared" ref="B81:B82" si="3">H24</f>
        <v>You are in the Moderate Loss of Function category. See below for more information.</v>
      </c>
      <c r="C81" s="3" t="s">
        <v>26</v>
      </c>
    </row>
    <row r="82" spans="1:3" x14ac:dyDescent="0.25">
      <c r="A82" s="8" t="s">
        <v>41</v>
      </c>
      <c r="B82" s="9">
        <f t="shared" si="3"/>
        <v>57.3</v>
      </c>
      <c r="C82" s="3" t="s">
        <v>38</v>
      </c>
    </row>
    <row r="83" spans="1:3" x14ac:dyDescent="0.25">
      <c r="A83" s="15"/>
    </row>
    <row r="84" spans="1:3" x14ac:dyDescent="0.25">
      <c r="A84" s="8"/>
      <c r="C84" s="3" t="str">
        <f>CONCATENATE("    ",B80)</f>
        <v xml:space="preserve">    Your CHRNA2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percentage=57.3 /&gt;</v>
      </c>
    </row>
    <row r="89" spans="1:3" x14ac:dyDescent="0.25">
      <c r="A89" s="15"/>
      <c r="C89" s="3" t="str">
        <f>"  &lt;/Genotype&gt;"</f>
        <v xml:space="preserve">  &lt;/Genotype&gt;</v>
      </c>
    </row>
    <row r="90" spans="1:3" x14ac:dyDescent="0.25">
      <c r="A90" s="15"/>
      <c r="C90" s="3" t="str">
        <f>C26</f>
        <v>&lt;# A27468610G #&gt;</v>
      </c>
    </row>
    <row r="91" spans="1:3" x14ac:dyDescent="0.25">
      <c r="A91" s="15" t="s">
        <v>37</v>
      </c>
      <c r="B91" s="21" t="str">
        <f>I14</f>
        <v>NC_000008.11:g.27468610A&gt;G</v>
      </c>
      <c r="C91" s="3" t="str">
        <f>CONCATENATE("  &lt;Genotype hgvs=",CHAR(34),B91,B92,";",B93,CHAR(34)," name=",CHAR(34),B28,CHAR(34),"&gt; ")</f>
        <v xml:space="preserve">  &lt;Genotype hgvs="NC_000008.11:g.27468610A&gt;G[27468610A&gt;G];[27468610=]" name="A27468610G"&gt; </v>
      </c>
    </row>
    <row r="92" spans="1:3" x14ac:dyDescent="0.25">
      <c r="A92" s="15" t="s">
        <v>35</v>
      </c>
      <c r="B92" s="21" t="str">
        <f t="shared" ref="B92:B96" si="4">I15</f>
        <v>[27468610A&gt;G]</v>
      </c>
    </row>
    <row r="93" spans="1:3" x14ac:dyDescent="0.25">
      <c r="A93" s="15" t="s">
        <v>31</v>
      </c>
      <c r="B93" s="21" t="str">
        <f t="shared" si="4"/>
        <v>[27468610=]</v>
      </c>
      <c r="C93" s="3" t="s">
        <v>38</v>
      </c>
    </row>
    <row r="94" spans="1:3" x14ac:dyDescent="0.25">
      <c r="A94" s="15" t="s">
        <v>39</v>
      </c>
      <c r="B94" s="21" t="str">
        <f t="shared" si="4"/>
        <v>People with this variant have one copy of the [A27468610G](https://www.ncbi.nlm.nih.gov/projects/SNP/snp_ref.cgi?rs=2741343)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[A27468610G](https://www.ncbi.nlm.nih.gov/projects/SNP/snp_ref.cgi?rs=2741343) variant. This substitution of a single nucleotide is known as a missense mutation.</v>
      </c>
    </row>
    <row r="96" spans="1:3" x14ac:dyDescent="0.25">
      <c r="A96" s="8" t="s">
        <v>41</v>
      </c>
      <c r="B96" s="21">
        <f t="shared" si="4"/>
        <v>48</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percentage=48 /&gt;</v>
      </c>
    </row>
    <row r="104" spans="1:3" x14ac:dyDescent="0.25">
      <c r="A104" s="15"/>
      <c r="C104" s="3" t="str">
        <f>"  &lt;/Genotype&gt;"</f>
        <v xml:space="preserve">  &lt;/Genotype&gt;</v>
      </c>
    </row>
    <row r="105" spans="1:3" x14ac:dyDescent="0.25">
      <c r="A105" s="15" t="s">
        <v>44</v>
      </c>
      <c r="B105" s="9" t="str">
        <f>I20</f>
        <v>People with this variant have two copies of the [A27468610G](https://www.ncbi.nlm.nih.gov/projects/SNP/snp_ref.cgi?rs=2741343) variant. This substitution of a single nucleotide is known as a missense mutation.</v>
      </c>
      <c r="C105" s="3" t="str">
        <f>CONCATENATE("  &lt;Genotype hgvs=",CHAR(34),B91,B92,";",B92,CHAR(34)," name=",CHAR(34),B28,CHAR(34),"&gt; ")</f>
        <v xml:space="preserve">  &lt;Genotype hgvs="NC_000008.11:g.27468610A&gt;G[27468610A&gt;G];[27468610A&gt;G]" name="A27468610G"&gt;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48.1</v>
      </c>
      <c r="C107" s="3" t="s">
        <v>38</v>
      </c>
    </row>
    <row r="108" spans="1:3" x14ac:dyDescent="0.25">
      <c r="A108" s="8"/>
    </row>
    <row r="109" spans="1:3" x14ac:dyDescent="0.25">
      <c r="A109" s="15"/>
      <c r="C109" s="3" t="str">
        <f>CONCATENATE("    ",B105)</f>
        <v xml:space="preserve">    People with this variant have two copies of the [A27468610G](https://www.ncbi.nlm.nih.gov/projects/SNP/snp_ref.cgi?rs=2741343)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percentage=48.1 /&gt;</v>
      </c>
    </row>
    <row r="118" spans="1:3" x14ac:dyDescent="0.25">
      <c r="A118" s="15"/>
      <c r="C118" s="3" t="str">
        <f>"  &lt;/Genotype&gt;"</f>
        <v xml:space="preserve">  &lt;/Genotype&gt;</v>
      </c>
    </row>
    <row r="119" spans="1:3" x14ac:dyDescent="0.25">
      <c r="A119" s="15" t="s">
        <v>46</v>
      </c>
      <c r="B119" s="9" t="str">
        <f>I23</f>
        <v>Your CHRNA2 gene has no variants. A normal gene is referred to as a "wild-type" gene.</v>
      </c>
      <c r="C119" s="3" t="str">
        <f>CONCATENATE("  &lt;Genotype hgvs=",CHAR(34),B91,B93,";",B93,CHAR(34)," name=",CHAR(34),B28,CHAR(34),"&gt; ")</f>
        <v xml:space="preserve">  &lt;Genotype hgvs="NC_000008.11:g.27468610A&gt;G[27468610=];[27468610=]" name="A27468610G"&gt; </v>
      </c>
    </row>
    <row r="120" spans="1:3" x14ac:dyDescent="0.25">
      <c r="A120" s="8" t="s">
        <v>47</v>
      </c>
      <c r="B120" s="9" t="str">
        <f t="shared" ref="B120:B121" si="6">I24</f>
        <v>This variant is not associated with increased risk.</v>
      </c>
      <c r="C120" s="3" t="s">
        <v>26</v>
      </c>
    </row>
    <row r="121" spans="1:3" x14ac:dyDescent="0.25">
      <c r="A121" s="8" t="s">
        <v>41</v>
      </c>
      <c r="B121" s="9">
        <f t="shared" si="6"/>
        <v>3.9</v>
      </c>
      <c r="C121" s="3" t="s">
        <v>38</v>
      </c>
    </row>
    <row r="122" spans="1:3" x14ac:dyDescent="0.25">
      <c r="A122" s="15"/>
    </row>
    <row r="123" spans="1:3" x14ac:dyDescent="0.25">
      <c r="A123" s="8"/>
      <c r="C123" s="3" t="str">
        <f>CONCATENATE("    ",B119)</f>
        <v xml:space="preserve">    Your CHRNA2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percentage=3.9 /&gt;</v>
      </c>
    </row>
    <row r="128" spans="1:3" x14ac:dyDescent="0.25">
      <c r="A128" s="15"/>
      <c r="C128" s="3" t="str">
        <f>"  &lt;/Genotype&gt;"</f>
        <v xml:space="preserve">  &lt;/Genotype&gt;</v>
      </c>
    </row>
    <row r="129" spans="1:3" x14ac:dyDescent="0.25">
      <c r="A129" s="15"/>
      <c r="C129" s="3" t="str">
        <f>C32</f>
        <v>&lt;# A373G #&gt;</v>
      </c>
    </row>
    <row r="130" spans="1:3" x14ac:dyDescent="0.25">
      <c r="A130" s="15" t="s">
        <v>37</v>
      </c>
      <c r="B130" s="21" t="str">
        <f>J14</f>
        <v>NC_000008.11:g.</v>
      </c>
      <c r="C130" s="3" t="str">
        <f>CONCATENATE("  &lt;Genotype hgvs=",CHAR(34),B130,B131,";",B132,CHAR(34)," name=",CHAR(34),B34,CHAR(34),"&gt; ")</f>
        <v xml:space="preserve">  &lt;Genotype hgvs="NC_000008.11:g.[27467305T&gt;C];[27467305=]" name="A373G"&gt; </v>
      </c>
    </row>
    <row r="131" spans="1:3" x14ac:dyDescent="0.25">
      <c r="A131" s="15" t="s">
        <v>35</v>
      </c>
      <c r="B131" s="21" t="str">
        <f t="shared" ref="B131:B135" si="7">J15</f>
        <v>[27467305T&gt;C]</v>
      </c>
    </row>
    <row r="132" spans="1:3" x14ac:dyDescent="0.25">
      <c r="A132" s="15" t="s">
        <v>31</v>
      </c>
      <c r="B132" s="21" t="str">
        <f t="shared" si="7"/>
        <v>[27467305=]</v>
      </c>
      <c r="C132" s="3" t="s">
        <v>38</v>
      </c>
    </row>
    <row r="133" spans="1:3" x14ac:dyDescent="0.25">
      <c r="A133" s="15" t="s">
        <v>39</v>
      </c>
      <c r="B133" s="21" t="str">
        <f t="shared" si="7"/>
        <v>People with this variant have one copy of the [A373G (p.Thr125Ala)](https://www.ncbi.nlm.nih.gov/clinvar/variation/128739/)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[A373G (p.Thr125Ala)](https://www.ncbi.nlm.nih.gov/clinvar/variation/128739/) variant. This substitution of a single nucleotide is known as a missense mutation.</v>
      </c>
    </row>
    <row r="135" spans="1:3" x14ac:dyDescent="0.25">
      <c r="A135" s="8" t="s">
        <v>41</v>
      </c>
      <c r="B135" s="21">
        <f t="shared" si="7"/>
        <v>49.8</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percentage=49.8 /&gt;</v>
      </c>
    </row>
    <row r="143" spans="1:3" x14ac:dyDescent="0.25">
      <c r="A143" s="15"/>
      <c r="C143" s="3" t="str">
        <f>"  &lt;/Genotype&gt;"</f>
        <v xml:space="preserve">  &lt;/Genotype&gt;</v>
      </c>
    </row>
    <row r="144" spans="1:3" x14ac:dyDescent="0.25">
      <c r="A144" s="15" t="s">
        <v>44</v>
      </c>
      <c r="B144" s="9" t="str">
        <f>J20</f>
        <v>People with this variant have two copies of the [A373G (p.Thr125Ala)](https://www.ncbi.nlm.nih.gov/clinvar/variation/128739/) variant. This substitution of a single nucleotide is known as a missense mutation.</v>
      </c>
      <c r="C144" s="3" t="str">
        <f>CONCATENATE("  &lt;Genotype hgvs=",CHAR(34),B130,B131,";",B131,CHAR(34)," name=",CHAR(34),B34,CHAR(34),"&gt; ")</f>
        <v xml:space="preserve">  &lt;Genotype hgvs="NC_000008.11:g.[27467305T&gt;C];[27467305T&gt;C]" name="A373G"&gt; </v>
      </c>
    </row>
    <row r="145" spans="1:3" x14ac:dyDescent="0.25">
      <c r="A145" s="8" t="s">
        <v>45</v>
      </c>
      <c r="B145" s="9" t="str">
        <f t="shared" ref="B145:B146" si="8">J21</f>
        <v>This variant is not associated with increased risk.</v>
      </c>
      <c r="C145" s="3" t="s">
        <v>26</v>
      </c>
    </row>
    <row r="146" spans="1:3" x14ac:dyDescent="0.25">
      <c r="A146" s="8" t="s">
        <v>41</v>
      </c>
      <c r="B146" s="9">
        <f t="shared" si="8"/>
        <v>48.6</v>
      </c>
      <c r="C146" s="3" t="s">
        <v>38</v>
      </c>
    </row>
    <row r="147" spans="1:3" x14ac:dyDescent="0.25">
      <c r="A147" s="8"/>
    </row>
    <row r="148" spans="1:3" x14ac:dyDescent="0.25">
      <c r="A148" s="15"/>
      <c r="C148" s="3" t="str">
        <f>CONCATENATE("    ",B144)</f>
        <v xml:space="preserve">    People with this variant have two copies of the [A373G (p.Thr125Ala)](https://www.ncbi.nlm.nih.gov/clinvar/variation/128739/)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This variant is not associated with increased risk.</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percentage=48.6 /&gt;</v>
      </c>
    </row>
    <row r="157" spans="1:3" x14ac:dyDescent="0.25">
      <c r="A157" s="15"/>
      <c r="C157" s="3" t="str">
        <f>"  &lt;/Genotype&gt;"</f>
        <v xml:space="preserve">  &lt;/Genotype&gt;</v>
      </c>
    </row>
    <row r="158" spans="1:3" x14ac:dyDescent="0.25">
      <c r="A158" s="15" t="s">
        <v>46</v>
      </c>
      <c r="B158" s="9" t="str">
        <f>J23</f>
        <v>Your CHRNA2 gene has no variants. A normal gene is referred to as a "wild-type" gene.</v>
      </c>
      <c r="C158" s="3" t="str">
        <f>CONCATENATE("  &lt;Genotype hgvs=",CHAR(34),B130,B132,";",B132,CHAR(34)," name=",CHAR(34),B34,CHAR(34),"&gt; ")</f>
        <v xml:space="preserve">  &lt;Genotype hgvs="NC_000008.11:g.[27467305=];[27467305=]" name="A373G"&gt; </v>
      </c>
    </row>
    <row r="159" spans="1:3" x14ac:dyDescent="0.25">
      <c r="A159" s="8" t="s">
        <v>47</v>
      </c>
      <c r="B159" s="9" t="str">
        <f t="shared" ref="B159:B160" si="9">J24</f>
        <v>You are in the Moderate Loss of Function category. See below for more information.</v>
      </c>
      <c r="C159" s="3" t="s">
        <v>26</v>
      </c>
    </row>
    <row r="160" spans="1:3" x14ac:dyDescent="0.25">
      <c r="A160" s="8" t="s">
        <v>41</v>
      </c>
      <c r="B160" s="9">
        <f t="shared" si="9"/>
        <v>1.6</v>
      </c>
      <c r="C160" s="3" t="s">
        <v>38</v>
      </c>
    </row>
    <row r="161" spans="1:3" x14ac:dyDescent="0.25">
      <c r="A161" s="15"/>
    </row>
    <row r="162" spans="1:3" x14ac:dyDescent="0.25">
      <c r="A162" s="8"/>
      <c r="C162" s="3" t="str">
        <f>CONCATENATE("    ",B158)</f>
        <v xml:space="preserve">    Your CHRNA2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percentage=1.6 /&gt;</v>
      </c>
    </row>
    <row r="167" spans="1:3" x14ac:dyDescent="0.25">
      <c r="A167" s="15"/>
      <c r="C167" s="3" t="str">
        <f>"  &lt;/Genotype&gt;"</f>
        <v xml:space="preserve">  &lt;/Genotype&gt;</v>
      </c>
    </row>
    <row r="168" spans="1:3" x14ac:dyDescent="0.25">
      <c r="A168" s="15"/>
      <c r="C168" s="3" t="str">
        <f>C38</f>
        <v>&lt;# T836A #&gt;</v>
      </c>
    </row>
    <row r="169" spans="1:3" x14ac:dyDescent="0.25">
      <c r="A169" s="15" t="s">
        <v>37</v>
      </c>
      <c r="B169" s="21" t="str">
        <f>K14</f>
        <v>NC_000005.10:g.</v>
      </c>
      <c r="C169" s="3" t="str">
        <f>CONCATENATE("  &lt;Genotype hgvs=",CHAR(34),B169,B170,";",B171,CHAR(34)," name=",CHAR(34),B40,CHAR(34),"&gt; ")</f>
        <v xml:space="preserve">  &lt;Genotype hgvs="NC_000005.10:g.[143300779C&gt;A];[143300779=]" name="T836A"&gt; </v>
      </c>
    </row>
    <row r="170" spans="1:3" x14ac:dyDescent="0.25">
      <c r="A170" s="15" t="s">
        <v>35</v>
      </c>
      <c r="B170" s="21" t="str">
        <f t="shared" ref="B170:B174" si="10">K15</f>
        <v>[143300779C&gt;A]</v>
      </c>
    </row>
    <row r="171" spans="1:3" x14ac:dyDescent="0.25">
      <c r="A171" s="15" t="s">
        <v>31</v>
      </c>
      <c r="B171" s="21" t="str">
        <f t="shared" si="10"/>
        <v>[143300779=]</v>
      </c>
      <c r="C171" s="3" t="s">
        <v>38</v>
      </c>
    </row>
    <row r="172" spans="1:3" x14ac:dyDescent="0.25">
      <c r="A172" s="15" t="s">
        <v>39</v>
      </c>
      <c r="B172" s="21" t="str">
        <f t="shared" si="10"/>
        <v>People with this variant have one copy of the [T836A (p.Ile279Asn)](https://www.ncbi.nlm.nih.gov/clinvar/variation/17504/)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[T836A (p.Ile279Asn)](https://www.ncbi.nlm.nih.gov/clinvar/variation/17504/) variant. This substitution of a single nucleotide is known as a missense mutation.</v>
      </c>
    </row>
    <row r="174" spans="1:3" x14ac:dyDescent="0.25">
      <c r="A174" s="8" t="s">
        <v>41</v>
      </c>
      <c r="B174" s="21" t="str">
        <f t="shared" si="10"/>
        <v xml:space="preserve"> </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  /&gt;</v>
      </c>
    </row>
    <row r="182" spans="1:3" x14ac:dyDescent="0.25">
      <c r="A182" s="15"/>
      <c r="C182" s="3" t="str">
        <f>"  &lt;/Genotype&gt;"</f>
        <v xml:space="preserve">  &lt;/Genotype&gt;</v>
      </c>
    </row>
    <row r="183" spans="1:3" x14ac:dyDescent="0.25">
      <c r="A183" s="15" t="s">
        <v>44</v>
      </c>
      <c r="B183" s="9" t="str">
        <f>K20</f>
        <v>People with this variant have two copies of the [T836A (p.Ile279Asn)](https://www.ncbi.nlm.nih.gov/clinvar/variation/17504/) variant. This substitution of a single nucleotide is known as a missense mutation.</v>
      </c>
      <c r="C183" s="3" t="str">
        <f>CONCATENATE("  &lt;Genotype hgvs=",CHAR(34),B169,B170,";",B170,CHAR(34)," name=",CHAR(34),B40,CHAR(34),"&gt; ")</f>
        <v xml:space="preserve">  &lt;Genotype hgvs="NC_000005.10:g.[143300779C&gt;A];[143300779C&gt;A]" name="T836A"&gt;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t="str">
        <f t="shared" si="11"/>
        <v xml:space="preserve"> </v>
      </c>
      <c r="C185" s="3" t="s">
        <v>38</v>
      </c>
    </row>
    <row r="186" spans="1:3" x14ac:dyDescent="0.25">
      <c r="A186" s="8"/>
    </row>
    <row r="187" spans="1:3" x14ac:dyDescent="0.25">
      <c r="A187" s="15"/>
      <c r="C187" s="3" t="str">
        <f>CONCATENATE("    ",B183)</f>
        <v xml:space="preserve">    People with this variant have two copies of the [T836A (p.Ile279Asn)](https://www.ncbi.nlm.nih.gov/clinvar/variation/17504/)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  /&gt;</v>
      </c>
    </row>
    <row r="196" spans="1:3" x14ac:dyDescent="0.25">
      <c r="A196" s="15"/>
      <c r="C196" s="3" t="str">
        <f>"  &lt;/Genotype&gt;"</f>
        <v xml:space="preserve">  &lt;/Genotype&gt;</v>
      </c>
    </row>
    <row r="197" spans="1:3" x14ac:dyDescent="0.25">
      <c r="A197" s="15" t="s">
        <v>46</v>
      </c>
      <c r="B197" s="9" t="str">
        <f>K23</f>
        <v>Your CHRNA2 gene has no variants. A normal gene is referred to as a "wild-type" gene.</v>
      </c>
      <c r="C197" s="3" t="str">
        <f>CONCATENATE("  &lt;Genotype hgvs=",CHAR(34),B169,B171,";",B171,CHAR(34)," name=",CHAR(34),B40,CHAR(34),"&gt; ")</f>
        <v xml:space="preserve">  &lt;Genotype hgvs="NC_000005.10:g.[143300779=];[143300779=]" name="T836A"&gt; </v>
      </c>
    </row>
    <row r="198" spans="1:3" x14ac:dyDescent="0.25">
      <c r="A198" s="8" t="s">
        <v>47</v>
      </c>
      <c r="B198" s="9" t="str">
        <f t="shared" ref="B198:B199" si="12">K24</f>
        <v>This variant is not associated with increased risk.</v>
      </c>
      <c r="C198" s="3" t="s">
        <v>26</v>
      </c>
    </row>
    <row r="199" spans="1:3" x14ac:dyDescent="0.25">
      <c r="A199" s="8" t="s">
        <v>41</v>
      </c>
      <c r="B199" s="9" t="str">
        <f t="shared" si="12"/>
        <v xml:space="preserve"> </v>
      </c>
      <c r="C199" s="3" t="s">
        <v>38</v>
      </c>
    </row>
    <row r="200" spans="1:3" x14ac:dyDescent="0.25">
      <c r="A200" s="15"/>
    </row>
    <row r="201" spans="1:3" x14ac:dyDescent="0.25">
      <c r="A201" s="8"/>
      <c r="C201" s="3" t="str">
        <f>CONCATENATE("    ",B197)</f>
        <v xml:space="preserve">    Your CHRNA2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  /&gt;</v>
      </c>
    </row>
    <row r="210" spans="1:3" x14ac:dyDescent="0.25">
      <c r="A210" s="15"/>
      <c r="C210" s="3" t="str">
        <f>"  &lt;/Genotype&gt;"</f>
        <v xml:space="preserve">  &lt;/Genotype&gt;</v>
      </c>
    </row>
    <row r="211" spans="1:3" x14ac:dyDescent="0.25">
      <c r="A211" s="15"/>
      <c r="C211" s="3" t="str">
        <f>C44</f>
        <v>&lt;# T889A #&gt;</v>
      </c>
    </row>
    <row r="212" spans="1:3" x14ac:dyDescent="0.25">
      <c r="A212" s="15" t="s">
        <v>37</v>
      </c>
      <c r="B212" s="21" t="str">
        <f>L14</f>
        <v>NC_000005.10:g.</v>
      </c>
      <c r="C212" s="3" t="str">
        <f>CONCATENATE("  &lt;Genotype hgvs=",CHAR(34),B212,B213,";",B214,CHAR(34)," name=",CHAR(34),B46,CHAR(34),"&gt; ")</f>
        <v xml:space="preserve">  &lt;Genotype hgvs="NC_000005.10:g.[143281925A&gt;G];[143281925=]" name="T889A"&gt; </v>
      </c>
    </row>
    <row r="213" spans="1:3" x14ac:dyDescent="0.25">
      <c r="A213" s="15" t="s">
        <v>35</v>
      </c>
      <c r="B213" s="21" t="str">
        <f t="shared" ref="B213:B217" si="13">L15</f>
        <v>[143281925A&gt;G]</v>
      </c>
    </row>
    <row r="214" spans="1:3" x14ac:dyDescent="0.25">
      <c r="A214" s="15" t="s">
        <v>31</v>
      </c>
      <c r="B214" s="21" t="str">
        <f t="shared" si="13"/>
        <v>[143281925=]</v>
      </c>
      <c r="C214" s="3" t="s">
        <v>38</v>
      </c>
    </row>
    <row r="215" spans="1:3" x14ac:dyDescent="0.25">
      <c r="A215" s="15" t="s">
        <v>39</v>
      </c>
      <c r="B215" s="21" t="str">
        <f t="shared" si="13"/>
        <v>People with this variant have one copy of the [889A&gt;T (p.Ile297Phe)](https://www.ncbi.nlm.nih.gov/clinvar/variation/522582/)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[889A&gt;T (p.Ile297Phe)](https://www.ncbi.nlm.nih.gov/clinvar/variation/522582/) variant. This substitution of a single nucleotide is known as a missense mutation.</v>
      </c>
    </row>
    <row r="217" spans="1:3" x14ac:dyDescent="0.25">
      <c r="A217" s="8" t="s">
        <v>41</v>
      </c>
      <c r="B217" s="21">
        <f t="shared" si="13"/>
        <v>35.4</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percentage=35.4 /&gt;</v>
      </c>
    </row>
    <row r="225" spans="1:3" x14ac:dyDescent="0.25">
      <c r="A225" s="15"/>
      <c r="C225" s="3" t="str">
        <f>"  &lt;/Genotype&gt;"</f>
        <v xml:space="preserve">  &lt;/Genotype&gt;</v>
      </c>
    </row>
    <row r="226" spans="1:3" x14ac:dyDescent="0.25">
      <c r="A226" s="15" t="s">
        <v>44</v>
      </c>
      <c r="B226" s="9" t="str">
        <f>L20</f>
        <v>People with this variant have two copies of the [889A&gt;T (p.Ile297Phe)](https://www.ncbi.nlm.nih.gov/clinvar/variation/522582/) variant. This substitution of a single nucleotide is known as a missense mutation.</v>
      </c>
      <c r="C226" s="3" t="str">
        <f>CONCATENATE("  &lt;Genotype hgvs=",CHAR(34),B212,B213,";",B213,CHAR(34)," name=",CHAR(34),B46,CHAR(34),"&gt; ")</f>
        <v xml:space="preserve">  &lt;Genotype hgvs="NC_000005.10:g.[143281925A&gt;G];[143281925A&gt;G]" name="T889A"&gt;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14.1</v>
      </c>
      <c r="C228" s="3" t="s">
        <v>38</v>
      </c>
    </row>
    <row r="229" spans="1:3" x14ac:dyDescent="0.25">
      <c r="A229" s="8"/>
    </row>
    <row r="230" spans="1:3" x14ac:dyDescent="0.25">
      <c r="A230" s="15"/>
      <c r="C230" s="3" t="str">
        <f>CONCATENATE("    ",B226)</f>
        <v xml:space="preserve">    People with this variant have two copies of the [889A&gt;T (p.Ile297Phe)](https://www.ncbi.nlm.nih.gov/clinvar/variation/522582/)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percentage=14.1 /&gt;</v>
      </c>
    </row>
    <row r="239" spans="1:3" x14ac:dyDescent="0.25">
      <c r="A239" s="15"/>
      <c r="C239" s="3" t="str">
        <f>"  &lt;/Genotype&gt;"</f>
        <v xml:space="preserve">  &lt;/Genotype&gt;</v>
      </c>
    </row>
    <row r="240" spans="1:3" x14ac:dyDescent="0.25">
      <c r="A240" s="15" t="s">
        <v>46</v>
      </c>
      <c r="B240" s="9" t="str">
        <f>L23</f>
        <v>Your CHRNA2 gene has no variants. A normal gene is referred to as a "wild-type" gene.</v>
      </c>
      <c r="C240" s="3" t="str">
        <f>CONCATENATE("  &lt;Genotype hgvs=",CHAR(34),B212,B214,";",B214,CHAR(34)," name=",CHAR(34),B46,CHAR(34),"&gt; ")</f>
        <v xml:space="preserve">  &lt;Genotype hgvs="NC_000005.10:g.[143281925=];[143281925=]" name="T889A"&gt; </v>
      </c>
    </row>
    <row r="241" spans="1:3" x14ac:dyDescent="0.25">
      <c r="A241" s="8" t="s">
        <v>47</v>
      </c>
      <c r="B241" s="9" t="str">
        <f t="shared" ref="B241:B242" si="15">L24</f>
        <v>This variant is not associated with increased risk.</v>
      </c>
      <c r="C241" s="3" t="s">
        <v>26</v>
      </c>
    </row>
    <row r="242" spans="1:3" x14ac:dyDescent="0.25">
      <c r="A242" s="8" t="s">
        <v>41</v>
      </c>
      <c r="B242" s="9">
        <f t="shared" si="15"/>
        <v>50.5</v>
      </c>
      <c r="C242" s="3" t="s">
        <v>38</v>
      </c>
    </row>
    <row r="243" spans="1:3" x14ac:dyDescent="0.25">
      <c r="A243" s="15"/>
    </row>
    <row r="244" spans="1:3" x14ac:dyDescent="0.25">
      <c r="A244" s="8"/>
      <c r="C244" s="3" t="str">
        <f>CONCATENATE("    ",B240)</f>
        <v xml:space="preserve">    Your CHRNA2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percentage=50.5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CHRNA2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CHRNA2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CHRNA2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CHRNA2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547</v>
      </c>
      <c r="C278" s="3" t="str">
        <f>CONCATENATE("&lt;# ",A278," ",B278," #&gt;")</f>
        <v>&lt;# Tissue List male tissue; brain; #&gt;</v>
      </c>
    </row>
    <row r="280" spans="1:3" x14ac:dyDescent="0.25">
      <c r="B280" s="9" t="s">
        <v>546</v>
      </c>
      <c r="C280" s="3" t="str">
        <f>CONCATENATE("&lt;TissueList ",B280," /&gt;")</f>
        <v>&lt;TissueList D005837 D001921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1F823-A118-4E45-AF73-FD70FA4E9D75}">
  <dimension ref="A1:AJ2462"/>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75</v>
      </c>
      <c r="C2" s="3" t="str">
        <f>CONCATENATE("&lt;",A2," ",B2," /&gt;")</f>
        <v>&lt;Gene_Name NR3C1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NR3C1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5.</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5</v>
      </c>
      <c r="C10" s="3" t="str">
        <f>CONCATENATE("This gene is located on chromosome ",B10,".")</f>
        <v>This gene is located on chromosome 5.</v>
      </c>
      <c r="H10" s="3" t="s">
        <v>13</v>
      </c>
      <c r="I10" s="11" t="s">
        <v>6</v>
      </c>
      <c r="J10" s="3">
        <v>0.44</v>
      </c>
      <c r="K10" s="3">
        <v>0.316</v>
      </c>
      <c r="L10" s="3">
        <f t="shared" si="0"/>
        <v>1.3924050632911393</v>
      </c>
      <c r="Y10" s="10"/>
      <c r="Z10" s="10"/>
      <c r="AA10" s="10"/>
      <c r="AC10" s="10"/>
    </row>
    <row r="11" spans="1:36" x14ac:dyDescent="0.25">
      <c r="A11" s="8" t="s">
        <v>14</v>
      </c>
      <c r="B11" s="9" t="s">
        <v>112</v>
      </c>
      <c r="H11" s="3" t="s">
        <v>16</v>
      </c>
      <c r="I11" s="11" t="s">
        <v>17</v>
      </c>
      <c r="J11" s="3">
        <v>0.45</v>
      </c>
      <c r="K11" s="3">
        <v>0.33100000000000002</v>
      </c>
      <c r="L11" s="3">
        <f t="shared" si="0"/>
        <v>1.3595166163141994</v>
      </c>
      <c r="Y11" s="6"/>
      <c r="AC11" s="10"/>
    </row>
    <row r="12" spans="1:36" x14ac:dyDescent="0.25">
      <c r="A12" s="8" t="s">
        <v>18</v>
      </c>
      <c r="B12" s="9" t="s">
        <v>111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A150998920G</v>
      </c>
      <c r="I13" s="18" t="str">
        <f>B28</f>
        <v>C151010400T</v>
      </c>
      <c r="J13" s="18" t="str">
        <f>B34</f>
        <v>A2984+15G</v>
      </c>
      <c r="K13" s="18" t="str">
        <f>B40</f>
        <v>-51-762C=</v>
      </c>
      <c r="L13" s="18" t="str">
        <f>B46</f>
        <v>T894G</v>
      </c>
      <c r="M13" s="18" t="e">
        <f>#REF!</f>
        <v>#REF!</v>
      </c>
      <c r="N13" s="18" t="e">
        <f>#REF!</f>
        <v>#REF!</v>
      </c>
      <c r="O13" s="18" t="e">
        <f>#REF!</f>
        <v>#REF!</v>
      </c>
      <c r="P13" s="18" t="e">
        <f>#REF!</f>
        <v>#REF!</v>
      </c>
      <c r="Q13" s="18" t="e">
        <f>#REF!</f>
        <v>#REF!</v>
      </c>
      <c r="R13" s="18" t="e">
        <f>#REF!</f>
        <v>#REF!</v>
      </c>
      <c r="S13" s="18" t="e">
        <f>#REF!</f>
        <v>#REF!</v>
      </c>
      <c r="T13" s="18" t="e">
        <f>#REF!</f>
        <v>#REF!</v>
      </c>
      <c r="U13" s="18" t="e">
        <f>#REF!</f>
        <v>#REF!</v>
      </c>
      <c r="V13" s="18" t="e">
        <f>#REF!</f>
        <v>#REF!</v>
      </c>
    </row>
    <row r="14" spans="1:36" ht="16.5" thickBot="1" x14ac:dyDescent="0.3">
      <c r="A14" s="8" t="s">
        <v>3</v>
      </c>
      <c r="B14" s="9" t="s">
        <v>379</v>
      </c>
      <c r="C14" s="3" t="str">
        <f>CONCATENATE("&lt;GeneAnalysis gene=",CHAR(34),B14,CHAR(34)," interval=",CHAR(34),B15,CHAR(34),"&gt; ")</f>
        <v xml:space="preserve">&lt;GeneAnalysis gene="NOS3" interval="NC_000007.14:g.150991056_151014599"&gt; </v>
      </c>
      <c r="H14" s="19" t="s">
        <v>394</v>
      </c>
      <c r="I14" s="19" t="s">
        <v>394</v>
      </c>
      <c r="J14" s="19" t="s">
        <v>394</v>
      </c>
      <c r="K14" s="19" t="s">
        <v>394</v>
      </c>
      <c r="L14" s="19" t="s">
        <v>394</v>
      </c>
      <c r="M14" s="19" t="s">
        <v>78</v>
      </c>
      <c r="N14" s="19" t="s">
        <v>78</v>
      </c>
      <c r="O14" s="40" t="s">
        <v>78</v>
      </c>
      <c r="P14" s="20" t="s">
        <v>78</v>
      </c>
      <c r="Q14" s="40" t="s">
        <v>78</v>
      </c>
      <c r="R14" s="40" t="s">
        <v>78</v>
      </c>
      <c r="S14" s="20" t="s">
        <v>78</v>
      </c>
      <c r="T14" s="20" t="s">
        <v>78</v>
      </c>
      <c r="U14" s="40" t="s">
        <v>78</v>
      </c>
      <c r="V14" s="40" t="s">
        <v>78</v>
      </c>
      <c r="W14" s="20"/>
      <c r="X14" s="20"/>
      <c r="Y14" s="20"/>
      <c r="Z14" s="20"/>
    </row>
    <row r="15" spans="1:36" x14ac:dyDescent="0.25">
      <c r="A15" s="8" t="s">
        <v>24</v>
      </c>
      <c r="B15" s="9" t="s">
        <v>406</v>
      </c>
      <c r="H15" s="9" t="s">
        <v>395</v>
      </c>
      <c r="I15" s="9" t="s">
        <v>397</v>
      </c>
      <c r="J15" s="9" t="s">
        <v>399</v>
      </c>
      <c r="K15" s="9" t="s">
        <v>403</v>
      </c>
      <c r="L15" s="9" t="s">
        <v>401</v>
      </c>
      <c r="M15" s="9" t="s">
        <v>87</v>
      </c>
      <c r="N15" s="9" t="s">
        <v>85</v>
      </c>
      <c r="O15" s="9" t="s">
        <v>364</v>
      </c>
      <c r="P15" s="9" t="s">
        <v>366</v>
      </c>
      <c r="Q15" s="9" t="s">
        <v>368</v>
      </c>
      <c r="R15" s="9" t="s">
        <v>370</v>
      </c>
      <c r="S15" s="9" t="s">
        <v>371</v>
      </c>
      <c r="T15" s="9" t="s">
        <v>373</v>
      </c>
      <c r="U15" s="9" t="s">
        <v>375</v>
      </c>
      <c r="V15" s="9" t="s">
        <v>377</v>
      </c>
      <c r="W15" s="9"/>
      <c r="X15" s="9"/>
      <c r="Y15" s="9"/>
      <c r="Z15" s="9"/>
    </row>
    <row r="16" spans="1:36" x14ac:dyDescent="0.25">
      <c r="A16" s="8" t="s">
        <v>25</v>
      </c>
      <c r="B16" s="9" t="s">
        <v>330</v>
      </c>
      <c r="C16" s="3" t="str">
        <f>CONCATENATE("# What are some common mutations of ",B14,"?")</f>
        <v># What are some common mutations of NOS3?</v>
      </c>
      <c r="H16" s="9" t="s">
        <v>396</v>
      </c>
      <c r="I16" s="9" t="s">
        <v>398</v>
      </c>
      <c r="J16" s="9" t="s">
        <v>400</v>
      </c>
      <c r="K16" s="9" t="s">
        <v>404</v>
      </c>
      <c r="L16" s="9" t="s">
        <v>402</v>
      </c>
      <c r="M16" s="9" t="s">
        <v>88</v>
      </c>
      <c r="N16" s="9" t="s">
        <v>86</v>
      </c>
      <c r="O16" s="9" t="s">
        <v>365</v>
      </c>
      <c r="P16" s="9" t="s">
        <v>367</v>
      </c>
      <c r="Q16" s="9" t="s">
        <v>369</v>
      </c>
      <c r="R16" s="9" t="s">
        <v>370</v>
      </c>
      <c r="S16" s="9" t="s">
        <v>372</v>
      </c>
      <c r="T16" s="9" t="s">
        <v>374</v>
      </c>
      <c r="U16" s="9" t="s">
        <v>376</v>
      </c>
      <c r="V16" s="9" t="s">
        <v>378</v>
      </c>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[A2984+15G](https://www.ncbi.nlm.nih.gov/clinvar/variation/403250/)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[-51-762C=](https://www.ncbi.nlm.nih.gov/clinvar/variation/14016/) variant. This substitution of a single nucleotide is known as a missense mutation.</v>
      </c>
      <c r="L17" s="9" t="str">
        <f>CONCATENATE("People with this variant have one copy of the ",B49," variant. This substitution of a single nucleotide is known as a missense mutation.")</f>
        <v>People with this variant have one copy of the [T894G (p.Asp298Glu)](https://www.ncbi.nlm.nih.gov/clinvar/variation/14015/) variant. This substitution of a single nucleotide is known as a missense mutation.</v>
      </c>
      <c r="M17" s="9" t="e">
        <f>CONCATENATE("People with this variant have one copy of the ",#REF!," variant. This substitution of a single nucleotide is known as a missense mutation.")</f>
        <v>#REF!</v>
      </c>
      <c r="N17" s="9" t="e">
        <f>CONCATENATE("People with this variant have one copy of the ",#REF!," variant. This substitution of a single nucleotide is known as a missense mutation.")</f>
        <v>#REF!</v>
      </c>
      <c r="O17" s="9" t="e">
        <f>CONCATENATE("People with this variant have one copy of the ",#REF!," variant. This substitution of a single nucleotide is known as a missense mutation.")</f>
        <v>#REF!</v>
      </c>
      <c r="P17" s="9" t="e">
        <f>CONCATENATE("People with this variant have one copy of the ",#REF!," variant. Changing two base pairs is known as a splice donor variant.")</f>
        <v>#REF!</v>
      </c>
      <c r="Q17" s="9" t="e">
        <f>CONCATENATE("People with this variant have one copy of the ",#REF!," variant. This substitution of a single nucleotide is known as a missense mutation.")</f>
        <v>#REF!</v>
      </c>
      <c r="R17" s="9" t="e">
        <f>CONCATENATE("People with this variant have one copy of the ",#REF!," variant. This substitution of a single nucleotide is known as a missense mutation.")</f>
        <v>#REF!</v>
      </c>
      <c r="S17" s="9" t="e">
        <f>CONCATENATE("People with this variant have one copy of the ",#REF!," variant. This substitution of a single nucleotide is known as a missense mutation.")</f>
        <v>#REF!</v>
      </c>
      <c r="T17" s="9" t="e">
        <f>CONCATENATE("People with this variant have one copy of the ",#REF!," variant. This substitution of a single nucleotide is known as a missense mutation.")</f>
        <v>#REF!</v>
      </c>
      <c r="U17" s="9" t="e">
        <f>CONCATENATE("People with this variant have one copy of the ",#REF!," variant. This substitution of a single nucleotide is known as a missense mutation.")</f>
        <v>#REF!</v>
      </c>
      <c r="V17" s="9" t="e">
        <f>CONCATENATE("People with this variant have one copy of the ",#REF!," variant. This substitution of a single nucleotide is known as a missense mutation.")</f>
        <v>#REF!</v>
      </c>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",B43,", and",B49,".")</f>
        <v>A variant is a change at a specific point in the gene from the expected nucleotide sequence to another, resulting in incorrect glucocortisoid receptor function. There are five common variants in NOS3: [A150998920G](https://www.ncbi.nlm.nih.gov/projects/SNP/snp_ref.cgi?rs=1007311
), [C151010400T](https://www.ncbi.nlm.nih.gov/projects/SNP/snp_ref.cgi?rs=2741343), [A2984+15G](https://www.ncbi.nlm.nih.gov/clinvar/variation/403250/), [-51-762C=](https://www.ncbi.nlm.nih.gov/clinvar/variation/14016/), and[T894G (p.Asp298Glu)](https://www.ncbi.nlm.nih.gov/clinvar/variation/14015/).</v>
      </c>
      <c r="H18" s="9" t="s">
        <v>28</v>
      </c>
      <c r="I18" s="9" t="s">
        <v>28</v>
      </c>
      <c r="J18" s="9" t="s">
        <v>28</v>
      </c>
      <c r="K18" s="9" t="s">
        <v>28</v>
      </c>
      <c r="L18" s="9" t="s">
        <v>28</v>
      </c>
      <c r="M18" s="9" t="s">
        <v>27</v>
      </c>
      <c r="N18" s="9" t="s">
        <v>27</v>
      </c>
      <c r="O18" s="9" t="s">
        <v>28</v>
      </c>
      <c r="P18" s="9" t="s">
        <v>28</v>
      </c>
      <c r="Q18" s="9" t="s">
        <v>28</v>
      </c>
      <c r="R18" s="9" t="s">
        <v>28</v>
      </c>
      <c r="S18" s="9" t="s">
        <v>28</v>
      </c>
      <c r="T18" s="9" t="s">
        <v>28</v>
      </c>
      <c r="U18" s="9" t="s">
        <v>28</v>
      </c>
      <c r="V18" s="9" t="s">
        <v>27</v>
      </c>
      <c r="W18" s="9"/>
      <c r="X18" s="9"/>
      <c r="Y18" s="9"/>
      <c r="Z18" s="9"/>
    </row>
    <row r="19" spans="1:26" x14ac:dyDescent="0.25">
      <c r="H19" s="9">
        <v>49.4</v>
      </c>
      <c r="I19" s="9">
        <v>0</v>
      </c>
      <c r="J19" s="9">
        <v>23.6</v>
      </c>
      <c r="K19" s="9">
        <v>35.9</v>
      </c>
      <c r="L19" s="9">
        <v>2.9</v>
      </c>
      <c r="M19" s="9">
        <v>35.6</v>
      </c>
      <c r="N19" s="9">
        <v>49.1</v>
      </c>
      <c r="O19" s="9">
        <v>49.9</v>
      </c>
      <c r="P19" s="9">
        <v>47.4</v>
      </c>
      <c r="Q19" s="9">
        <v>44.4</v>
      </c>
      <c r="R19" s="9">
        <v>49.8</v>
      </c>
      <c r="S19" s="9">
        <v>7.2</v>
      </c>
      <c r="T19" s="9">
        <v>46.8</v>
      </c>
      <c r="U19" s="9">
        <v>25.2</v>
      </c>
      <c r="V19" s="9">
        <v>7.2</v>
      </c>
      <c r="W19" s="9"/>
      <c r="X19" s="9"/>
      <c r="Y19" s="9"/>
      <c r="Z19" s="9"/>
    </row>
    <row r="20" spans="1:26" x14ac:dyDescent="0.25">
      <c r="C20" s="3" t="str">
        <f>CONCATENATE("&lt;# ",B22," #&gt;")</f>
        <v>&lt;# A150998920G #&gt;</v>
      </c>
      <c r="H20" s="9" t="str">
        <f>CONCATENATE("People with this variant have two copies of the ",B25,"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[A2984+15G](https://www.ncbi.nlm.nih.gov/clinvar/variation/403250/)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[-51-762C=](https://www.ncbi.nlm.nih.gov/clinvar/variation/14016/) variant. This substitution of a single nucleotide is known as a missense mutation.</v>
      </c>
      <c r="L20" s="9" t="str">
        <f>CONCATENATE("People with this variant have two copies of the ",B49," variant. This substitution of a single nucleotide is known as a missense mutation.")</f>
        <v>People with this variant have two copies of the [T894G (p.Asp298Glu)](https://www.ncbi.nlm.nih.gov/clinvar/variation/14015/) variant. This substitution of a single nucleotide is known as a missense mutation.</v>
      </c>
      <c r="M20" s="9" t="e">
        <f>CONCATENATE("People with this variant have two copies of the ",#REF!," variant. This substitution of a single nucleotide is known as a missense mutation.")</f>
        <v>#REF!</v>
      </c>
      <c r="N20" s="9" t="e">
        <f>CONCATENATE("People with this variant have two copies of the ",#REF!," variant. This substitution of a single nucleotide is known as a missense mutation.")</f>
        <v>#REF!</v>
      </c>
      <c r="O20" s="9" t="e">
        <f>CONCATENATE("People with this variant have two copies of the ",#REF!," variant. This substitution of a single nucleotide is known as a missense mutation.")</f>
        <v>#REF!</v>
      </c>
      <c r="P20" s="9" t="e">
        <f>CONCATENATE("People with this variant have two copies of the ",#REF!," variant. Changing two base pairs is known as a splice donor variant.")</f>
        <v>#REF!</v>
      </c>
      <c r="Q20" s="9" t="e">
        <f>CONCATENATE("People with this variant have two copies of the ",#REF!," variant. This substitution of a single nucleotide is known as a missense mutation.")</f>
        <v>#REF!</v>
      </c>
      <c r="R20" s="9" t="e">
        <f>CONCATENATE("People with this variant have two copies of the ",#REF!," variant. This substitution of a single nucleotide is known as a missense mutation.")</f>
        <v>#REF!</v>
      </c>
      <c r="S20" s="9" t="e">
        <f>CONCATENATE("People with this variant have two copies of the ",#REF!," variant. This substitution of a single nucleotide is known as a missense mutation.")</f>
        <v>#REF!</v>
      </c>
      <c r="T20" s="9" t="e">
        <f>CONCATENATE("People with this variant have two copies of the ",#REF!," variant. This substitution of a single nucleotide is known as a missense mutation.")</f>
        <v>#REF!</v>
      </c>
      <c r="U20" s="9" t="e">
        <f>CONCATENATE("People with this variant have two copies of the ",#REF!," variant. This substitution of a single nucleotide is known as a missense mutation.")</f>
        <v>#REF!</v>
      </c>
      <c r="V20" s="9" t="e">
        <f>CONCATENATE("People with this variant have two copies of the ",#REF!," variant. This substitution of a single nucleotide is known as a missense mutation.")</f>
        <v>#REF!</v>
      </c>
      <c r="W20" s="9"/>
      <c r="X20" s="9"/>
      <c r="Y20" s="9"/>
      <c r="Z20" s="9"/>
    </row>
    <row r="21" spans="1:26" x14ac:dyDescent="0.25">
      <c r="A21" s="8" t="s">
        <v>29</v>
      </c>
      <c r="B21" s="28" t="s">
        <v>380</v>
      </c>
      <c r="C21" s="3" t="str">
        <f>CONCATENATE("  &lt;Variant hgvs=",CHAR(34),B21,CHAR(34)," name=",CHAR(34),B22,CHAR(34),"&gt; ")</f>
        <v xml:space="preserve">  &lt;Variant hgvs="NC_000007.14:g.150998920A&gt;G" name="A150998920G"&gt; </v>
      </c>
      <c r="H21" s="9" t="s">
        <v>27</v>
      </c>
      <c r="I21" s="9" t="s">
        <v>27</v>
      </c>
      <c r="J21" s="9" t="s">
        <v>27</v>
      </c>
      <c r="K21" s="9" t="s">
        <v>27</v>
      </c>
      <c r="L21" s="9" t="s">
        <v>27</v>
      </c>
      <c r="M21" s="9" t="s">
        <v>27</v>
      </c>
      <c r="N21" s="9" t="s">
        <v>28</v>
      </c>
      <c r="O21" s="9" t="s">
        <v>28</v>
      </c>
      <c r="P21" s="9" t="s">
        <v>27</v>
      </c>
      <c r="Q21" s="9" t="s">
        <v>28</v>
      </c>
      <c r="R21" s="9" t="s">
        <v>28</v>
      </c>
      <c r="S21" s="9" t="s">
        <v>27</v>
      </c>
      <c r="T21" s="9" t="s">
        <v>28</v>
      </c>
      <c r="U21" s="9" t="s">
        <v>27</v>
      </c>
      <c r="V21" s="9" t="s">
        <v>28</v>
      </c>
      <c r="W21" s="9"/>
      <c r="X21" s="9"/>
      <c r="Y21" s="9"/>
      <c r="Z21" s="9"/>
    </row>
    <row r="22" spans="1:26" x14ac:dyDescent="0.25">
      <c r="A22" s="15" t="s">
        <v>30</v>
      </c>
      <c r="B22" s="21" t="s">
        <v>391</v>
      </c>
      <c r="H22" s="9">
        <v>33.6</v>
      </c>
      <c r="I22" s="9">
        <v>22.7</v>
      </c>
      <c r="J22" s="9">
        <v>5.3</v>
      </c>
      <c r="K22" s="9">
        <v>14.5</v>
      </c>
      <c r="L22" s="9">
        <v>0.8</v>
      </c>
      <c r="M22" s="9">
        <v>14.3</v>
      </c>
      <c r="N22" s="9">
        <v>31</v>
      </c>
      <c r="O22" s="9">
        <v>33.200000000000003</v>
      </c>
      <c r="P22" s="9">
        <v>26.8</v>
      </c>
      <c r="Q22" s="9">
        <v>43.9</v>
      </c>
      <c r="R22" s="9">
        <v>34.799999999999997</v>
      </c>
      <c r="S22" s="9">
        <v>1.9</v>
      </c>
      <c r="T22" s="9">
        <v>25.7</v>
      </c>
      <c r="U22" s="9">
        <v>8.5</v>
      </c>
      <c r="V22" s="9">
        <v>1.9</v>
      </c>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NOS3 gene has no variants. A normal gene is referred to as a "wild-type" gene.</v>
      </c>
      <c r="I23" s="9" t="str">
        <f>CONCATENATE("Your ",B14," gene has no variants. A normal gene is referred to as a ",CHAR(34),"wild-type",CHAR(34)," gene.")</f>
        <v>Your NOS3 gene has no variants. A normal gene is referred to as a "wild-type" gene.</v>
      </c>
      <c r="J23" s="9" t="str">
        <f>CONCATENATE("Your ",B14," gene has no variants. A normal gene is referred to as a ",CHAR(34),"wild-type",CHAR(34)," gene.")</f>
        <v>Your NOS3 gene has no variants. A normal gene is referred to as a "wild-type" gene.</v>
      </c>
      <c r="K23" s="9" t="str">
        <f>CONCATENATE("Your ",B14," gene has no variants. A normal gene is referred to as a ",CHAR(34),"wild-type",CHAR(34)," gene.")</f>
        <v>Your NOS3 gene has no variants. A normal gene is referred to as a "wild-type" gene.</v>
      </c>
      <c r="L23" s="9" t="str">
        <f>CONCATENATE("Your ",B14," gene has no variants. A normal gene is referred to as a ",CHAR(34),"wild-type",CHAR(34)," gene.")</f>
        <v>Your NOS3 gene has no variants. A normal gene is referred to as a "wild-type" gene.</v>
      </c>
      <c r="M23" s="9" t="str">
        <f>CONCATENATE("Your ",B14," gene has no variants. A normal gene is referred to as a ",CHAR(34),"wild-type",CHAR(34)," gene.")</f>
        <v>Your NOS3 gene has no variants. A normal gene is referred to as a "wild-type" gene.</v>
      </c>
      <c r="N23" s="9" t="str">
        <f>CONCATENATE("Your ",B14," gene has no variants. A normal gene is referred to as a ",CHAR(34),"wild-type",CHAR(34)," gene.")</f>
        <v>Your NOS3 gene has no variants. A normal gene is referred to as a "wild-type" gene.</v>
      </c>
      <c r="O23" s="9" t="str">
        <f>CONCATENATE("Your ",B14," gene has no variants. A normal gene is referred to as a ",CHAR(34),"wild-type",CHAR(34)," gene.")</f>
        <v>Your NOS3 gene has no variants. A normal gene is referred to as a "wild-type" gene.</v>
      </c>
      <c r="P23" s="9" t="str">
        <f>CONCATENATE("Your ",B14," gene has no variants. A normal gene is referred to as a ",CHAR(34),"wild-type",CHAR(34)," gene.")</f>
        <v>Your NOS3 gene has no variants. A normal gene is referred to as a "wild-type" gene.</v>
      </c>
      <c r="Q23" s="9" t="str">
        <f>CONCATENATE("Your ",B14," gene has no variants. A normal gene is referred to as a ",CHAR(34),"wild-type",CHAR(34)," gene.")</f>
        <v>Your NOS3 gene has no variants. A normal gene is referred to as a "wild-type" gene.</v>
      </c>
      <c r="R23" s="9" t="str">
        <f>CONCATENATE("Your ",B14," gene has no variants. A normal gene is referred to as a ",CHAR(34),"wild-type",CHAR(34)," gene.")</f>
        <v>Your NOS3 gene has no variants. A normal gene is referred to as a "wild-type" gene.</v>
      </c>
      <c r="S23" s="9" t="str">
        <f>CONCATENATE("Your ",B14," gene has no variants. A normal gene is referred to as a ",CHAR(34),"wild-type",CHAR(34)," gene.")</f>
        <v>Your NOS3 gene has no variants. A normal gene is referred to as a "wild-type" gene.</v>
      </c>
      <c r="T23" s="9" t="str">
        <f>CONCATENATE("Your ",B14," gene has no variants. A normal gene is referred to as a ",CHAR(34),"wild-type",CHAR(34)," gene.")</f>
        <v>Your NOS3 gene has no variants. A normal gene is referred to as a "wild-type" gene.</v>
      </c>
      <c r="U23" s="9" t="str">
        <f>CONCATENATE("Your ",B14," gene has no variants. A normal gene is referred to as a ",CHAR(34),"wild-type",CHAR(34)," gene.")</f>
        <v>Your NOS3 gene has no variants. A normal gene is referred to as a "wild-type" gene.</v>
      </c>
      <c r="V23" s="9" t="str">
        <f>CONCATENATE("Your ",B14," gene has no variants. A normal gene is referred to as a ",CHAR(34),"wild-type",CHAR(34)," gene.")</f>
        <v>Your NOS3 gene has no variants. A normal gene is referred to as a "wild-type" gene.</v>
      </c>
      <c r="W23" s="9"/>
      <c r="X23" s="9"/>
      <c r="Y23" s="9"/>
      <c r="Z23" s="9"/>
    </row>
    <row r="24" spans="1:26" x14ac:dyDescent="0.25">
      <c r="A24" s="15" t="s">
        <v>33</v>
      </c>
      <c r="B24" s="9" t="s">
        <v>34</v>
      </c>
      <c r="H24" s="9" t="s">
        <v>28</v>
      </c>
      <c r="I24" s="9" t="s">
        <v>28</v>
      </c>
      <c r="J24" s="9" t="s">
        <v>28</v>
      </c>
      <c r="K24" s="9" t="s">
        <v>28</v>
      </c>
      <c r="L24" s="9" t="s">
        <v>28</v>
      </c>
      <c r="M24" s="9" t="s">
        <v>28</v>
      </c>
      <c r="N24" s="9" t="s">
        <v>28</v>
      </c>
      <c r="O24" s="9" t="s">
        <v>27</v>
      </c>
      <c r="P24" s="9" t="s">
        <v>28</v>
      </c>
      <c r="Q24" s="9" t="s">
        <v>27</v>
      </c>
      <c r="R24" s="9" t="s">
        <v>27</v>
      </c>
      <c r="S24" s="9" t="s">
        <v>28</v>
      </c>
      <c r="T24" s="9" t="s">
        <v>27</v>
      </c>
      <c r="U24" s="9" t="s">
        <v>28</v>
      </c>
      <c r="V24" s="9" t="s">
        <v>28</v>
      </c>
      <c r="W24" s="9"/>
      <c r="X24" s="9"/>
      <c r="Y24" s="9"/>
      <c r="Z24" s="9"/>
    </row>
    <row r="25" spans="1:26" x14ac:dyDescent="0.25">
      <c r="A25" s="15" t="s">
        <v>35</v>
      </c>
      <c r="B25" s="9" t="s">
        <v>390</v>
      </c>
      <c r="C25" s="3" t="str">
        <f>"  &lt;/Variant&gt;"</f>
        <v xml:space="preserve">  &lt;/Variant&gt;</v>
      </c>
      <c r="H25" s="9">
        <v>17</v>
      </c>
      <c r="I25" s="9">
        <v>77.3</v>
      </c>
      <c r="J25" s="9">
        <v>71.099999999999994</v>
      </c>
      <c r="K25" s="9">
        <v>49.6</v>
      </c>
      <c r="L25" s="9">
        <v>96.3</v>
      </c>
      <c r="M25" s="9">
        <v>50.1</v>
      </c>
      <c r="N25" s="9">
        <v>19.899999999999999</v>
      </c>
      <c r="O25" s="9">
        <v>16.899999999999999</v>
      </c>
      <c r="P25" s="9">
        <v>25.8</v>
      </c>
      <c r="Q25" s="9">
        <v>11.7</v>
      </c>
      <c r="R25" s="9">
        <v>15.4</v>
      </c>
      <c r="S25" s="9">
        <v>90.9</v>
      </c>
      <c r="T25" s="9">
        <v>27.5</v>
      </c>
      <c r="U25" s="9">
        <v>66.3</v>
      </c>
      <c r="V25" s="9">
        <v>90.9</v>
      </c>
      <c r="W25" s="9"/>
      <c r="X25" s="9"/>
      <c r="Y25" s="9"/>
      <c r="Z25" s="9"/>
    </row>
    <row r="26" spans="1:26" x14ac:dyDescent="0.25">
      <c r="A26" s="15"/>
      <c r="C26" s="3" t="str">
        <f>CONCATENATE("&lt;# ",B28," #&gt;")</f>
        <v>&lt;# C151010400T #&gt;</v>
      </c>
    </row>
    <row r="27" spans="1:26" x14ac:dyDescent="0.25">
      <c r="A27" s="8" t="s">
        <v>29</v>
      </c>
      <c r="B27" s="28" t="s">
        <v>381</v>
      </c>
      <c r="C27" s="3" t="str">
        <f>CONCATENATE("  &lt;Variant hgvs=",CHAR(34),B27,CHAR(34)," name=",CHAR(34),B28,CHAR(34),"&gt; ")</f>
        <v xml:space="preserve">  &lt;Variant hgvs="NC_000007.14:g.151010400C&gt;T" name="C151010400T"&gt; </v>
      </c>
    </row>
    <row r="28" spans="1:26" x14ac:dyDescent="0.25">
      <c r="A28" s="15" t="s">
        <v>30</v>
      </c>
      <c r="B28" s="9" t="s">
        <v>392</v>
      </c>
    </row>
    <row r="29" spans="1:26" x14ac:dyDescent="0.25">
      <c r="A29" s="15" t="s">
        <v>31</v>
      </c>
      <c r="B29" s="9" t="str">
        <f>"cytosine (C)"</f>
        <v>cytosine (C)</v>
      </c>
      <c r="C29" s="3" t="str">
        <f>CONCATENATE("    Instead of ",B29,", there is a ",B30," nucleotide.")</f>
        <v xml:space="preserve">    Instead of cytosine (C), there is a thymine (T) nucleotide.</v>
      </c>
    </row>
    <row r="30" spans="1:26" x14ac:dyDescent="0.25">
      <c r="A30" s="15" t="s">
        <v>33</v>
      </c>
      <c r="B30" s="9" t="s">
        <v>36</v>
      </c>
    </row>
    <row r="31" spans="1:26" x14ac:dyDescent="0.25">
      <c r="A31" s="15" t="s">
        <v>35</v>
      </c>
      <c r="B31" s="9" t="s">
        <v>393</v>
      </c>
      <c r="C31" s="3" t="str">
        <f>"  &lt;/Variant&gt;"</f>
        <v xml:space="preserve">  &lt;/Variant&gt;</v>
      </c>
    </row>
    <row r="32" spans="1:26" x14ac:dyDescent="0.25">
      <c r="A32" s="8"/>
      <c r="C32" s="3" t="str">
        <f>CONCATENATE("&lt;# ",B34," #&gt;")</f>
        <v>&lt;# A2984+15G #&gt;</v>
      </c>
    </row>
    <row r="33" spans="1:3" x14ac:dyDescent="0.25">
      <c r="A33" s="8" t="s">
        <v>29</v>
      </c>
      <c r="B33" s="19" t="s">
        <v>382</v>
      </c>
      <c r="C33" s="3" t="str">
        <f>CONCATENATE("  &lt;Variant hgvs=",CHAR(34),B33,CHAR(34)," name=",CHAR(34),B34,CHAR(34),"&gt; ")</f>
        <v xml:space="preserve">  &lt;Variant hgvs="NC_000007.14:g.151011001A&gt;G" name="A2984+15G"&gt; </v>
      </c>
    </row>
    <row r="34" spans="1:3" x14ac:dyDescent="0.25">
      <c r="A34" s="15" t="s">
        <v>30</v>
      </c>
      <c r="B34" s="9" t="s">
        <v>385</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386</v>
      </c>
      <c r="C37" s="3" t="str">
        <f>"  &lt;/Variant&gt;"</f>
        <v xml:space="preserve">  &lt;/Variant&gt;</v>
      </c>
    </row>
    <row r="38" spans="1:3" x14ac:dyDescent="0.25">
      <c r="A38" s="15"/>
      <c r="C38" s="3" t="str">
        <f>CONCATENATE("&lt;# ",B40," #&gt;")</f>
        <v>&lt;# -51-762C= #&gt;</v>
      </c>
    </row>
    <row r="39" spans="1:3" x14ac:dyDescent="0.25">
      <c r="A39" s="8" t="s">
        <v>29</v>
      </c>
      <c r="B39" s="31" t="s">
        <v>384</v>
      </c>
      <c r="C39" s="3" t="str">
        <f>CONCATENATE("  &lt;Variant hgvs=",CHAR(34),B39,CHAR(34)," name=",CHAR(34),B40,CHAR(34),"&gt; ")</f>
        <v xml:space="preserve">  &lt;Variant hgvs="NC_000007.14:g.150992991C=" name="-51-762C="&gt; </v>
      </c>
    </row>
    <row r="40" spans="1:3" x14ac:dyDescent="0.25">
      <c r="A40" s="15" t="s">
        <v>30</v>
      </c>
      <c r="B40" s="9" t="str">
        <f>"-51-762C="</f>
        <v>-51-762C=</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387</v>
      </c>
      <c r="C43" s="3" t="str">
        <f>"  &lt;/Variant&gt;"</f>
        <v xml:space="preserve">  &lt;/Variant&gt;</v>
      </c>
    </row>
    <row r="44" spans="1:3" x14ac:dyDescent="0.25">
      <c r="A44" s="15"/>
      <c r="C44" s="3" t="str">
        <f>CONCATENATE("&lt;# ",B46," #&gt;")</f>
        <v>&lt;# T894G #&gt;</v>
      </c>
    </row>
    <row r="45" spans="1:3" x14ac:dyDescent="0.25">
      <c r="A45" s="8" t="s">
        <v>29</v>
      </c>
      <c r="B45" s="19" t="s">
        <v>383</v>
      </c>
      <c r="C45" s="3" t="str">
        <f>CONCATENATE("  &lt;Variant hgvs=",CHAR(34),B45,CHAR(34)," name=",CHAR(34),B46,CHAR(34),"&gt; ")</f>
        <v xml:space="preserve">  &lt;Variant hgvs="NC_000007.14:g.150999023T&gt;G" name="T894G"&gt; </v>
      </c>
    </row>
    <row r="46" spans="1:3" x14ac:dyDescent="0.25">
      <c r="A46" s="15" t="s">
        <v>30</v>
      </c>
      <c r="B46" s="9" t="s">
        <v>388</v>
      </c>
    </row>
    <row r="47" spans="1:3" x14ac:dyDescent="0.25">
      <c r="A47" s="15" t="s">
        <v>31</v>
      </c>
      <c r="B47" s="9" t="s">
        <v>36</v>
      </c>
      <c r="C47" s="3" t="str">
        <f>CONCATENATE("    Instead of ",B47,", there is a ",B48," nucleotide.")</f>
        <v xml:space="preserve">    Instead of thymine (T), there is a guanine (G) nucleotide.</v>
      </c>
    </row>
    <row r="48" spans="1:3" x14ac:dyDescent="0.25">
      <c r="A48" s="15" t="s">
        <v>33</v>
      </c>
      <c r="B48" s="9" t="s">
        <v>34</v>
      </c>
    </row>
    <row r="49" spans="1:3" x14ac:dyDescent="0.25">
      <c r="A49" s="15" t="s">
        <v>35</v>
      </c>
      <c r="B49" s="9" t="s">
        <v>389</v>
      </c>
      <c r="C49" s="3" t="str">
        <f>"  &lt;/Variant&gt;"</f>
        <v xml:space="preserve">  &lt;/Variant&gt;</v>
      </c>
    </row>
    <row r="50" spans="1:3" s="18" customFormat="1" x14ac:dyDescent="0.25">
      <c r="A50" s="27"/>
      <c r="B50" s="17"/>
    </row>
    <row r="51" spans="1:3" s="18" customFormat="1" x14ac:dyDescent="0.25">
      <c r="A51" s="27"/>
      <c r="B51" s="17"/>
      <c r="C51" s="18" t="str">
        <f>C20</f>
        <v>&lt;# A150998920G #&gt;</v>
      </c>
    </row>
    <row r="52" spans="1:3" x14ac:dyDescent="0.25">
      <c r="A52" s="15" t="s">
        <v>37</v>
      </c>
      <c r="B52" s="21" t="str">
        <f>H14</f>
        <v>NC_000007.14:g.</v>
      </c>
      <c r="C52" s="3" t="str">
        <f>CONCATENATE("  &lt;Genotype hgvs=",CHAR(34),B52,B53,";",B54,CHAR(34)," name=",CHAR(34),B22,CHAR(34),"&gt; ")</f>
        <v xml:space="preserve">  &lt;Genotype hgvs="NC_000007.14:g.[150998920A&gt;G];[150998920=]" name="A150998920G"&gt; </v>
      </c>
    </row>
    <row r="53" spans="1:3" x14ac:dyDescent="0.25">
      <c r="A53" s="15" t="s">
        <v>35</v>
      </c>
      <c r="B53" s="21" t="str">
        <f t="shared" ref="B53:B57" si="1">H15</f>
        <v>[150998920A&gt;G]</v>
      </c>
    </row>
    <row r="54" spans="1:3" x14ac:dyDescent="0.25">
      <c r="A54" s="15" t="s">
        <v>31</v>
      </c>
      <c r="B54" s="21" t="str">
        <f t="shared" si="1"/>
        <v>[150998920=]</v>
      </c>
      <c r="C54" s="3" t="s">
        <v>38</v>
      </c>
    </row>
    <row r="55" spans="1:3" x14ac:dyDescent="0.25">
      <c r="A55" s="15" t="s">
        <v>39</v>
      </c>
      <c r="B55" s="21" t="str">
        <f t="shared" si="1"/>
        <v>People with this variant have one copy of the [A150998920G](https://www.ncbi.nlm.nih.gov/projects/SNP/snp_ref.cgi?rs=1007311
) variant. This substitution of a single nucleotide is known as a missense mutation.</v>
      </c>
      <c r="C55" s="3" t="s">
        <v>26</v>
      </c>
    </row>
    <row r="56" spans="1:3" x14ac:dyDescent="0.25">
      <c r="A56" s="8" t="s">
        <v>40</v>
      </c>
      <c r="B56" s="21" t="str">
        <f t="shared" si="1"/>
        <v>This variant is not associated with increased risk.</v>
      </c>
      <c r="C56" s="3" t="str">
        <f>CONCATENATE("    ",B55)</f>
        <v xml:space="preserve">    People with this variant have one copy of the [A150998920G](https://www.ncbi.nlm.nih.gov/projects/SNP/snp_ref.cgi?rs=1007311
) variant. This substitution of a single nucleotide is known as a missense mutation.</v>
      </c>
    </row>
    <row r="57" spans="1:3" x14ac:dyDescent="0.25">
      <c r="A57" s="8" t="s">
        <v>41</v>
      </c>
      <c r="B57" s="21">
        <f t="shared" si="1"/>
        <v>49.4</v>
      </c>
    </row>
    <row r="58" spans="1:3" x14ac:dyDescent="0.25">
      <c r="A58" s="15"/>
      <c r="C58" s="3" t="s">
        <v>42</v>
      </c>
    </row>
    <row r="59" spans="1:3" x14ac:dyDescent="0.25">
      <c r="A59" s="8"/>
    </row>
    <row r="60" spans="1:3" x14ac:dyDescent="0.25">
      <c r="A60" s="8"/>
      <c r="C60" s="3" t="str">
        <f>CONCATENATE("    ",B56)</f>
        <v xml:space="preserve">    This variant is not associated with increased risk.</v>
      </c>
    </row>
    <row r="61" spans="1:3" x14ac:dyDescent="0.25">
      <c r="A61" s="8"/>
    </row>
    <row r="62" spans="1:3" x14ac:dyDescent="0.25">
      <c r="A62" s="8"/>
      <c r="C62" s="3" t="s">
        <v>43</v>
      </c>
    </row>
    <row r="63" spans="1:3" x14ac:dyDescent="0.25">
      <c r="A63" s="15"/>
    </row>
    <row r="64" spans="1:3" x14ac:dyDescent="0.25">
      <c r="A64" s="15"/>
      <c r="C64" s="3" t="str">
        <f>CONCATENATE( "    &lt;piechart percentage=",B57," /&gt;")</f>
        <v xml:space="preserve">    &lt;piechart percentage=49.4 /&gt;</v>
      </c>
    </row>
    <row r="65" spans="1:3" x14ac:dyDescent="0.25">
      <c r="A65" s="15"/>
      <c r="C65" s="3" t="str">
        <f>"  &lt;/Genotype&gt;"</f>
        <v xml:space="preserve">  &lt;/Genotype&gt;</v>
      </c>
    </row>
    <row r="66" spans="1:3" x14ac:dyDescent="0.25">
      <c r="A66" s="15" t="s">
        <v>44</v>
      </c>
      <c r="B66" s="9" t="str">
        <f>H20</f>
        <v>People with this variant have two copies of the [A150998920G](https://www.ncbi.nlm.nih.gov/projects/SNP/snp_ref.cgi?rs=1007311
) variant. This substitution of a single nucleotide is known as a missense mutation.</v>
      </c>
      <c r="C66" s="3" t="str">
        <f>CONCATENATE("  &lt;Genotype hgvs=",CHAR(34),B52,B53,";",B53,CHAR(34)," name=",CHAR(34),B22,CHAR(34),"&gt; ")</f>
        <v xml:space="preserve">  &lt;Genotype hgvs="NC_000007.14:g.[150998920A&gt;G];[150998920A&gt;G]" name="A150998920G"&gt; </v>
      </c>
    </row>
    <row r="67" spans="1:3" x14ac:dyDescent="0.25">
      <c r="A67" s="8" t="s">
        <v>45</v>
      </c>
      <c r="B67" s="9" t="str">
        <f t="shared" ref="B67:B68" si="2">H21</f>
        <v>You are in the Moderate Loss of Function category. See below for more information.</v>
      </c>
      <c r="C67" s="3" t="s">
        <v>26</v>
      </c>
    </row>
    <row r="68" spans="1:3" x14ac:dyDescent="0.25">
      <c r="A68" s="8" t="s">
        <v>41</v>
      </c>
      <c r="B68" s="9">
        <f t="shared" si="2"/>
        <v>33.6</v>
      </c>
      <c r="C68" s="3" t="s">
        <v>38</v>
      </c>
    </row>
    <row r="69" spans="1:3" x14ac:dyDescent="0.25">
      <c r="A69" s="8"/>
    </row>
    <row r="70" spans="1:3" x14ac:dyDescent="0.25">
      <c r="A70" s="15"/>
      <c r="C70" s="3" t="str">
        <f>CONCATENATE("    ",B66)</f>
        <v xml:space="preserve">    People with this variant have two copies of the [A150998920G](https://www.ncbi.nlm.nih.gov/projects/SNP/snp_ref.cgi?rs=1007311
) variant. This substitution of a single nucleotide is known as a missense mutation.</v>
      </c>
    </row>
    <row r="71" spans="1:3" x14ac:dyDescent="0.25">
      <c r="A71" s="8"/>
    </row>
    <row r="72" spans="1:3" x14ac:dyDescent="0.25">
      <c r="A72" s="8"/>
      <c r="C72" s="3" t="s">
        <v>42</v>
      </c>
    </row>
    <row r="73" spans="1:3" x14ac:dyDescent="0.25">
      <c r="A73" s="8"/>
    </row>
    <row r="74" spans="1:3" x14ac:dyDescent="0.25">
      <c r="A74" s="8"/>
      <c r="C74" s="3" t="str">
        <f>CONCATENATE("    ",B67)</f>
        <v xml:space="preserve">    You are in the Moderate Loss of Function category. See below for more information.</v>
      </c>
    </row>
    <row r="75" spans="1:3" x14ac:dyDescent="0.25">
      <c r="A75" s="8"/>
    </row>
    <row r="76" spans="1:3" x14ac:dyDescent="0.25">
      <c r="A76" s="15"/>
      <c r="C76" s="3" t="s">
        <v>43</v>
      </c>
    </row>
    <row r="77" spans="1:3" x14ac:dyDescent="0.25">
      <c r="A77" s="15"/>
    </row>
    <row r="78" spans="1:3" x14ac:dyDescent="0.25">
      <c r="A78" s="15"/>
      <c r="C78" s="3" t="str">
        <f>CONCATENATE( "    &lt;piechart percentage=",B68," /&gt;")</f>
        <v xml:space="preserve">    &lt;piechart percentage=33.6 /&gt;</v>
      </c>
    </row>
    <row r="79" spans="1:3" x14ac:dyDescent="0.25">
      <c r="A79" s="15"/>
      <c r="C79" s="3" t="str">
        <f>"  &lt;/Genotype&gt;"</f>
        <v xml:space="preserve">  &lt;/Genotype&gt;</v>
      </c>
    </row>
    <row r="80" spans="1:3" x14ac:dyDescent="0.25">
      <c r="A80" s="15" t="s">
        <v>46</v>
      </c>
      <c r="B80" s="9" t="str">
        <f>H23</f>
        <v>Your NOS3 gene has no variants. A normal gene is referred to as a "wild-type" gene.</v>
      </c>
      <c r="C80" s="3" t="str">
        <f>CONCATENATE("  &lt;Genotype hgvs=",CHAR(34),B52,B54,";",B54,CHAR(34)," name=",CHAR(34),B22,CHAR(34),"&gt; ")</f>
        <v xml:space="preserve">  &lt;Genotype hgvs="NC_000007.14:g.[150998920=];[150998920=]" name="A150998920G"&gt; </v>
      </c>
    </row>
    <row r="81" spans="1:3" x14ac:dyDescent="0.25">
      <c r="A81" s="8" t="s">
        <v>47</v>
      </c>
      <c r="B81" s="9" t="str">
        <f t="shared" ref="B81:B82" si="3">H24</f>
        <v>This variant is not associated with increased risk.</v>
      </c>
      <c r="C81" s="3" t="s">
        <v>26</v>
      </c>
    </row>
    <row r="82" spans="1:3" x14ac:dyDescent="0.25">
      <c r="A82" s="8" t="s">
        <v>41</v>
      </c>
      <c r="B82" s="9">
        <f t="shared" si="3"/>
        <v>17</v>
      </c>
      <c r="C82" s="3" t="s">
        <v>38</v>
      </c>
    </row>
    <row r="83" spans="1:3" x14ac:dyDescent="0.25">
      <c r="A83" s="15"/>
    </row>
    <row r="84" spans="1:3" x14ac:dyDescent="0.25">
      <c r="A84" s="8"/>
      <c r="C84" s="3" t="str">
        <f>CONCATENATE("    ",B80)</f>
        <v xml:space="preserve">    Your NOS3 gene has no variants. A normal gene is referred to as a "wild-type" gene.</v>
      </c>
    </row>
    <row r="85" spans="1:3" x14ac:dyDescent="0.25">
      <c r="A85" s="8"/>
    </row>
    <row r="86" spans="1:3" x14ac:dyDescent="0.25">
      <c r="A86" s="15"/>
      <c r="C86" s="3" t="s">
        <v>43</v>
      </c>
    </row>
    <row r="87" spans="1:3" x14ac:dyDescent="0.25">
      <c r="A87" s="15"/>
    </row>
    <row r="88" spans="1:3" x14ac:dyDescent="0.25">
      <c r="A88" s="15"/>
      <c r="C88" s="3" t="str">
        <f>CONCATENATE( "    &lt;piechart percentage=",B82," /&gt;")</f>
        <v xml:space="preserve">    &lt;piechart percentage=17 /&gt;</v>
      </c>
    </row>
    <row r="89" spans="1:3" x14ac:dyDescent="0.25">
      <c r="A89" s="15"/>
      <c r="C89" s="3" t="str">
        <f>"  &lt;/Genotype&gt;"</f>
        <v xml:space="preserve">  &lt;/Genotype&gt;</v>
      </c>
    </row>
    <row r="90" spans="1:3" x14ac:dyDescent="0.25">
      <c r="A90" s="15"/>
      <c r="C90" s="3" t="str">
        <f>C26</f>
        <v>&lt;# C151010400T #&gt;</v>
      </c>
    </row>
    <row r="91" spans="1:3" x14ac:dyDescent="0.25">
      <c r="A91" s="15" t="s">
        <v>37</v>
      </c>
      <c r="B91" s="21" t="str">
        <f>I14</f>
        <v>NC_000007.14:g.</v>
      </c>
      <c r="C91" s="3" t="str">
        <f>CONCATENATE("  &lt;Genotype hgvs=",CHAR(34),B91,B92,";",B93,CHAR(34)," name=",CHAR(34),B28,CHAR(34),"&gt; ")</f>
        <v xml:space="preserve">  &lt;Genotype hgvs="NC_000007.14:g.[151010400C&gt;T];[151010400=]" name="C151010400T"&gt; </v>
      </c>
    </row>
    <row r="92" spans="1:3" x14ac:dyDescent="0.25">
      <c r="A92" s="15" t="s">
        <v>35</v>
      </c>
      <c r="B92" s="21" t="str">
        <f t="shared" ref="B92:B96" si="4">I15</f>
        <v>[151010400C&gt;T]</v>
      </c>
    </row>
    <row r="93" spans="1:3" x14ac:dyDescent="0.25">
      <c r="A93" s="15" t="s">
        <v>31</v>
      </c>
      <c r="B93" s="21" t="str">
        <f t="shared" si="4"/>
        <v>[151010400=]</v>
      </c>
      <c r="C93" s="3" t="s">
        <v>38</v>
      </c>
    </row>
    <row r="94" spans="1:3" x14ac:dyDescent="0.25">
      <c r="A94" s="15" t="s">
        <v>39</v>
      </c>
      <c r="B94" s="21" t="str">
        <f t="shared" si="4"/>
        <v>People with this variant have one copy of the [C151010400T](https://www.ncbi.nlm.nih.gov/projects/SNP/snp_ref.cgi?rs=2741343) variant. This substitution of a single nucleotide is known as a missense mutation.</v>
      </c>
      <c r="C94" s="3" t="s">
        <v>26</v>
      </c>
    </row>
    <row r="95" spans="1:3" x14ac:dyDescent="0.25">
      <c r="A95" s="8" t="s">
        <v>40</v>
      </c>
      <c r="B95" s="21" t="str">
        <f t="shared" si="4"/>
        <v>This variant is not associated with increased risk.</v>
      </c>
      <c r="C95" s="3" t="str">
        <f>CONCATENATE("    ",B94)</f>
        <v xml:space="preserve">    People with this variant have one copy of the [C151010400T](https://www.ncbi.nlm.nih.gov/projects/SNP/snp_ref.cgi?rs=2741343) variant. This substitution of a single nucleotide is known as a missense mutation.</v>
      </c>
    </row>
    <row r="96" spans="1:3" x14ac:dyDescent="0.25">
      <c r="A96" s="8" t="s">
        <v>41</v>
      </c>
      <c r="B96" s="21">
        <f t="shared" si="4"/>
        <v>0</v>
      </c>
    </row>
    <row r="97" spans="1:3" x14ac:dyDescent="0.25">
      <c r="A97" s="15"/>
      <c r="C97" s="3" t="s">
        <v>42</v>
      </c>
    </row>
    <row r="98" spans="1:3" x14ac:dyDescent="0.25">
      <c r="A98" s="8"/>
    </row>
    <row r="99" spans="1:3" x14ac:dyDescent="0.25">
      <c r="A99" s="8"/>
      <c r="C99" s="3" t="str">
        <f>CONCATENATE("    ",B95)</f>
        <v xml:space="preserve">    This variant is not associated with increased risk.</v>
      </c>
    </row>
    <row r="100" spans="1:3" x14ac:dyDescent="0.25">
      <c r="A100" s="8"/>
    </row>
    <row r="101" spans="1:3" x14ac:dyDescent="0.25">
      <c r="A101" s="8"/>
      <c r="C101" s="3" t="s">
        <v>43</v>
      </c>
    </row>
    <row r="102" spans="1:3" x14ac:dyDescent="0.25">
      <c r="A102" s="15"/>
    </row>
    <row r="103" spans="1:3" x14ac:dyDescent="0.25">
      <c r="A103" s="15"/>
      <c r="C103" s="3" t="str">
        <f>CONCATENATE( "    &lt;piechart percentage=",B96," /&gt;")</f>
        <v xml:space="preserve">    &lt;piechart percentage=0 /&gt;</v>
      </c>
    </row>
    <row r="104" spans="1:3" x14ac:dyDescent="0.25">
      <c r="A104" s="15"/>
      <c r="C104" s="3" t="str">
        <f>"  &lt;/Genotype&gt;"</f>
        <v xml:space="preserve">  &lt;/Genotype&gt;</v>
      </c>
    </row>
    <row r="105" spans="1:3" x14ac:dyDescent="0.25">
      <c r="A105" s="15" t="s">
        <v>44</v>
      </c>
      <c r="B105" s="9" t="str">
        <f>I20</f>
        <v>People with this variant have two copies of the [C151010400T](https://www.ncbi.nlm.nih.gov/projects/SNP/snp_ref.cgi?rs=2741343) variant. This substitution of a single nucleotide is known as a missense mutation.</v>
      </c>
      <c r="C105" s="3" t="str">
        <f>CONCATENATE("  &lt;Genotype hgvs=",CHAR(34),B91,B92,";",B92,CHAR(34)," name=",CHAR(34),B28,CHAR(34),"&gt; ")</f>
        <v xml:space="preserve">  &lt;Genotype hgvs="NC_000007.14:g.[151010400C&gt;T];[151010400C&gt;T]" name="C151010400T"&gt; </v>
      </c>
    </row>
    <row r="106" spans="1:3" x14ac:dyDescent="0.25">
      <c r="A106" s="8" t="s">
        <v>45</v>
      </c>
      <c r="B106" s="9" t="str">
        <f t="shared" ref="B106:B107" si="5">I21</f>
        <v>You are in the Moderate Loss of Function category. See below for more information.</v>
      </c>
      <c r="C106" s="3" t="s">
        <v>26</v>
      </c>
    </row>
    <row r="107" spans="1:3" x14ac:dyDescent="0.25">
      <c r="A107" s="8" t="s">
        <v>41</v>
      </c>
      <c r="B107" s="9">
        <f t="shared" si="5"/>
        <v>22.7</v>
      </c>
      <c r="C107" s="3" t="s">
        <v>38</v>
      </c>
    </row>
    <row r="108" spans="1:3" x14ac:dyDescent="0.25">
      <c r="A108" s="8"/>
    </row>
    <row r="109" spans="1:3" x14ac:dyDescent="0.25">
      <c r="A109" s="15"/>
      <c r="C109" s="3" t="str">
        <f>CONCATENATE("    ",B105)</f>
        <v xml:space="preserve">    People with this variant have two copies of the [C151010400T](https://www.ncbi.nlm.nih.gov/projects/SNP/snp_ref.cgi?rs=2741343) variant. This substitution of a single nucleotide is known as a missense mutation.</v>
      </c>
    </row>
    <row r="110" spans="1:3" x14ac:dyDescent="0.25">
      <c r="A110" s="8"/>
    </row>
    <row r="111" spans="1:3" x14ac:dyDescent="0.25">
      <c r="A111" s="8"/>
      <c r="C111" s="3" t="s">
        <v>42</v>
      </c>
    </row>
    <row r="112" spans="1:3" x14ac:dyDescent="0.25">
      <c r="A112" s="8"/>
    </row>
    <row r="113" spans="1:3" x14ac:dyDescent="0.25">
      <c r="A113" s="8"/>
      <c r="C113" s="3" t="str">
        <f>CONCATENATE("    ",B106)</f>
        <v xml:space="preserve">    You are in the Moderate Loss of Function category. See below for more information.</v>
      </c>
    </row>
    <row r="114" spans="1:3" x14ac:dyDescent="0.25">
      <c r="A114" s="8"/>
    </row>
    <row r="115" spans="1:3" x14ac:dyDescent="0.25">
      <c r="A115" s="15"/>
      <c r="C115" s="3" t="s">
        <v>43</v>
      </c>
    </row>
    <row r="116" spans="1:3" x14ac:dyDescent="0.25">
      <c r="A116" s="15"/>
    </row>
    <row r="117" spans="1:3" x14ac:dyDescent="0.25">
      <c r="A117" s="15"/>
      <c r="C117" s="3" t="str">
        <f>CONCATENATE( "    &lt;piechart percentage=",B107," /&gt;")</f>
        <v xml:space="preserve">    &lt;piechart percentage=22.7 /&gt;</v>
      </c>
    </row>
    <row r="118" spans="1:3" x14ac:dyDescent="0.25">
      <c r="A118" s="15"/>
      <c r="C118" s="3" t="str">
        <f>"  &lt;/Genotype&gt;"</f>
        <v xml:space="preserve">  &lt;/Genotype&gt;</v>
      </c>
    </row>
    <row r="119" spans="1:3" x14ac:dyDescent="0.25">
      <c r="A119" s="15" t="s">
        <v>46</v>
      </c>
      <c r="B119" s="9" t="str">
        <f>I23</f>
        <v>Your NOS3 gene has no variants. A normal gene is referred to as a "wild-type" gene.</v>
      </c>
      <c r="C119" s="3" t="str">
        <f>CONCATENATE("  &lt;Genotype hgvs=",CHAR(34),B91,B93,";",B93,CHAR(34)," name=",CHAR(34),B28,CHAR(34),"&gt; ")</f>
        <v xml:space="preserve">  &lt;Genotype hgvs="NC_000007.14:g.[151010400=];[151010400=]" name="C151010400T"&gt; </v>
      </c>
    </row>
    <row r="120" spans="1:3" x14ac:dyDescent="0.25">
      <c r="A120" s="8" t="s">
        <v>47</v>
      </c>
      <c r="B120" s="9" t="str">
        <f t="shared" ref="B120:B121" si="6">I24</f>
        <v>This variant is not associated with increased risk.</v>
      </c>
      <c r="C120" s="3" t="s">
        <v>26</v>
      </c>
    </row>
    <row r="121" spans="1:3" x14ac:dyDescent="0.25">
      <c r="A121" s="8" t="s">
        <v>41</v>
      </c>
      <c r="B121" s="9">
        <f t="shared" si="6"/>
        <v>77.3</v>
      </c>
      <c r="C121" s="3" t="s">
        <v>38</v>
      </c>
    </row>
    <row r="122" spans="1:3" x14ac:dyDescent="0.25">
      <c r="A122" s="15"/>
    </row>
    <row r="123" spans="1:3" x14ac:dyDescent="0.25">
      <c r="A123" s="8"/>
      <c r="C123" s="3" t="str">
        <f>CONCATENATE("    ",B119)</f>
        <v xml:space="preserve">    Your NOS3 gene has no variants. A normal gene is referred to as a "wild-type" gene.</v>
      </c>
    </row>
    <row r="124" spans="1:3" x14ac:dyDescent="0.25">
      <c r="A124" s="8"/>
    </row>
    <row r="125" spans="1:3" x14ac:dyDescent="0.25">
      <c r="A125" s="15"/>
      <c r="C125" s="3" t="s">
        <v>43</v>
      </c>
    </row>
    <row r="126" spans="1:3" x14ac:dyDescent="0.25">
      <c r="A126" s="15"/>
    </row>
    <row r="127" spans="1:3" x14ac:dyDescent="0.25">
      <c r="A127" s="15"/>
      <c r="C127" s="3" t="str">
        <f>CONCATENATE( "    &lt;piechart percentage=",B121," /&gt;")</f>
        <v xml:space="preserve">    &lt;piechart percentage=77.3 /&gt;</v>
      </c>
    </row>
    <row r="128" spans="1:3" x14ac:dyDescent="0.25">
      <c r="A128" s="15"/>
      <c r="C128" s="3" t="str">
        <f>"  &lt;/Genotype&gt;"</f>
        <v xml:space="preserve">  &lt;/Genotype&gt;</v>
      </c>
    </row>
    <row r="129" spans="1:3" x14ac:dyDescent="0.25">
      <c r="A129" s="15"/>
      <c r="C129" s="3" t="str">
        <f>C32</f>
        <v>&lt;# A2984+15G #&gt;</v>
      </c>
    </row>
    <row r="130" spans="1:3" x14ac:dyDescent="0.25">
      <c r="A130" s="15" t="s">
        <v>37</v>
      </c>
      <c r="B130" s="21" t="str">
        <f>J14</f>
        <v>NC_000007.14:g.</v>
      </c>
      <c r="C130" s="3" t="str">
        <f>CONCATENATE("  &lt;Genotype hgvs=",CHAR(34),B130,B131,";",B132,CHAR(34)," name=",CHAR(34),B34,CHAR(34),"&gt; ")</f>
        <v xml:space="preserve">  &lt;Genotype hgvs="NC_000007.14:g.[151011001A&gt;G];[151011001=]" name="A2984+15G"&gt; </v>
      </c>
    </row>
    <row r="131" spans="1:3" x14ac:dyDescent="0.25">
      <c r="A131" s="15" t="s">
        <v>35</v>
      </c>
      <c r="B131" s="21" t="str">
        <f t="shared" ref="B131:B135" si="7">J15</f>
        <v>[151011001A&gt;G]</v>
      </c>
    </row>
    <row r="132" spans="1:3" x14ac:dyDescent="0.25">
      <c r="A132" s="15" t="s">
        <v>31</v>
      </c>
      <c r="B132" s="21" t="str">
        <f t="shared" si="7"/>
        <v>[151011001=]</v>
      </c>
      <c r="C132" s="3" t="s">
        <v>38</v>
      </c>
    </row>
    <row r="133" spans="1:3" x14ac:dyDescent="0.25">
      <c r="A133" s="15" t="s">
        <v>39</v>
      </c>
      <c r="B133" s="21" t="str">
        <f t="shared" si="7"/>
        <v>People with this variant have one copy of the [A2984+15G](https://www.ncbi.nlm.nih.gov/clinvar/variation/403250/) variant. This substitution of a single nucleotide is known as a missense mutation.</v>
      </c>
      <c r="C133" s="3" t="s">
        <v>26</v>
      </c>
    </row>
    <row r="134" spans="1:3" x14ac:dyDescent="0.25">
      <c r="A134" s="8" t="s">
        <v>40</v>
      </c>
      <c r="B134" s="21" t="str">
        <f t="shared" si="7"/>
        <v>This variant is not associated with increased risk.</v>
      </c>
      <c r="C134" s="3" t="str">
        <f>CONCATENATE("    ",B133)</f>
        <v xml:space="preserve">    People with this variant have one copy of the [A2984+15G](https://www.ncbi.nlm.nih.gov/clinvar/variation/403250/) variant. This substitution of a single nucleotide is known as a missense mutation.</v>
      </c>
    </row>
    <row r="135" spans="1:3" x14ac:dyDescent="0.25">
      <c r="A135" s="8" t="s">
        <v>41</v>
      </c>
      <c r="B135" s="21">
        <f t="shared" si="7"/>
        <v>23.6</v>
      </c>
    </row>
    <row r="136" spans="1:3" x14ac:dyDescent="0.25">
      <c r="A136" s="15"/>
      <c r="C136" s="3" t="s">
        <v>42</v>
      </c>
    </row>
    <row r="137" spans="1:3" x14ac:dyDescent="0.25">
      <c r="A137" s="8"/>
    </row>
    <row r="138" spans="1:3" x14ac:dyDescent="0.25">
      <c r="A138" s="8"/>
      <c r="C138" s="3" t="str">
        <f>CONCATENATE("    ",B134)</f>
        <v xml:space="preserve">    This variant is not associated with increased risk.</v>
      </c>
    </row>
    <row r="139" spans="1:3" x14ac:dyDescent="0.25">
      <c r="A139" s="8"/>
    </row>
    <row r="140" spans="1:3" x14ac:dyDescent="0.25">
      <c r="A140" s="8"/>
      <c r="C140" s="3" t="s">
        <v>43</v>
      </c>
    </row>
    <row r="141" spans="1:3" x14ac:dyDescent="0.25">
      <c r="A141" s="15"/>
    </row>
    <row r="142" spans="1:3" x14ac:dyDescent="0.25">
      <c r="A142" s="15"/>
      <c r="C142" s="3" t="str">
        <f>CONCATENATE( "    &lt;piechart percentage=",B135," /&gt;")</f>
        <v xml:space="preserve">    &lt;piechart percentage=23.6 /&gt;</v>
      </c>
    </row>
    <row r="143" spans="1:3" x14ac:dyDescent="0.25">
      <c r="A143" s="15"/>
      <c r="C143" s="3" t="str">
        <f>"  &lt;/Genotype&gt;"</f>
        <v xml:space="preserve">  &lt;/Genotype&gt;</v>
      </c>
    </row>
    <row r="144" spans="1:3" x14ac:dyDescent="0.25">
      <c r="A144" s="15" t="s">
        <v>44</v>
      </c>
      <c r="B144" s="9" t="str">
        <f>J20</f>
        <v>People with this variant have two copies of the [A2984+15G](https://www.ncbi.nlm.nih.gov/clinvar/variation/403250/) variant. This substitution of a single nucleotide is known as a missense mutation.</v>
      </c>
      <c r="C144" s="3" t="str">
        <f>CONCATENATE("  &lt;Genotype hgvs=",CHAR(34),B130,B131,";",B131,CHAR(34)," name=",CHAR(34),B34,CHAR(34),"&gt; ")</f>
        <v xml:space="preserve">  &lt;Genotype hgvs="NC_000007.14:g.[151011001A&gt;G];[151011001A&gt;G]" name="A2984+15G"&gt; </v>
      </c>
    </row>
    <row r="145" spans="1:3" x14ac:dyDescent="0.25">
      <c r="A145" s="8" t="s">
        <v>45</v>
      </c>
      <c r="B145" s="9" t="str">
        <f t="shared" ref="B145:B146" si="8">J21</f>
        <v>You are in the Moderate Loss of Function category. See below for more information.</v>
      </c>
      <c r="C145" s="3" t="s">
        <v>26</v>
      </c>
    </row>
    <row r="146" spans="1:3" x14ac:dyDescent="0.25">
      <c r="A146" s="8" t="s">
        <v>41</v>
      </c>
      <c r="B146" s="9">
        <f t="shared" si="8"/>
        <v>5.3</v>
      </c>
      <c r="C146" s="3" t="s">
        <v>38</v>
      </c>
    </row>
    <row r="147" spans="1:3" x14ac:dyDescent="0.25">
      <c r="A147" s="8"/>
    </row>
    <row r="148" spans="1:3" x14ac:dyDescent="0.25">
      <c r="A148" s="15"/>
      <c r="C148" s="3" t="str">
        <f>CONCATENATE("    ",B144)</f>
        <v xml:space="preserve">    People with this variant have two copies of the [A2984+15G](https://www.ncbi.nlm.nih.gov/clinvar/variation/403250/) variant. This substitution of a single nucleotide is known as a missense mutation.</v>
      </c>
    </row>
    <row r="149" spans="1:3" x14ac:dyDescent="0.25">
      <c r="A149" s="8"/>
    </row>
    <row r="150" spans="1:3" x14ac:dyDescent="0.25">
      <c r="A150" s="8"/>
      <c r="C150" s="3" t="s">
        <v>42</v>
      </c>
    </row>
    <row r="151" spans="1:3" x14ac:dyDescent="0.25">
      <c r="A151" s="8"/>
    </row>
    <row r="152" spans="1:3" x14ac:dyDescent="0.25">
      <c r="A152" s="8"/>
      <c r="C152" s="3" t="str">
        <f>CONCATENATE("    ",B145)</f>
        <v xml:space="preserve">    You are in the Moderate Loss of Function category. See below for more information.</v>
      </c>
    </row>
    <row r="153" spans="1:3" x14ac:dyDescent="0.25">
      <c r="A153" s="8"/>
    </row>
    <row r="154" spans="1:3" x14ac:dyDescent="0.25">
      <c r="A154" s="15"/>
      <c r="C154" s="3" t="s">
        <v>43</v>
      </c>
    </row>
    <row r="155" spans="1:3" x14ac:dyDescent="0.25">
      <c r="A155" s="15"/>
    </row>
    <row r="156" spans="1:3" x14ac:dyDescent="0.25">
      <c r="A156" s="15"/>
      <c r="C156" s="3" t="str">
        <f>CONCATENATE( "    &lt;piechart percentage=",B146," /&gt;")</f>
        <v xml:space="preserve">    &lt;piechart percentage=5.3 /&gt;</v>
      </c>
    </row>
    <row r="157" spans="1:3" x14ac:dyDescent="0.25">
      <c r="A157" s="15"/>
      <c r="C157" s="3" t="str">
        <f>"  &lt;/Genotype&gt;"</f>
        <v xml:space="preserve">  &lt;/Genotype&gt;</v>
      </c>
    </row>
    <row r="158" spans="1:3" x14ac:dyDescent="0.25">
      <c r="A158" s="15" t="s">
        <v>46</v>
      </c>
      <c r="B158" s="9" t="str">
        <f>J23</f>
        <v>Your NOS3 gene has no variants. A normal gene is referred to as a "wild-type" gene.</v>
      </c>
      <c r="C158" s="3" t="str">
        <f>CONCATENATE("  &lt;Genotype hgvs=",CHAR(34),B130,B132,";",B132,CHAR(34)," name=",CHAR(34),B34,CHAR(34),"&gt; ")</f>
        <v xml:space="preserve">  &lt;Genotype hgvs="NC_000007.14:g.[151011001=];[151011001=]" name="A2984+15G"&gt; </v>
      </c>
    </row>
    <row r="159" spans="1:3" x14ac:dyDescent="0.25">
      <c r="A159" s="8" t="s">
        <v>47</v>
      </c>
      <c r="B159" s="9" t="str">
        <f t="shared" ref="B159:B160" si="9">J24</f>
        <v>This variant is not associated with increased risk.</v>
      </c>
      <c r="C159" s="3" t="s">
        <v>26</v>
      </c>
    </row>
    <row r="160" spans="1:3" x14ac:dyDescent="0.25">
      <c r="A160" s="8" t="s">
        <v>41</v>
      </c>
      <c r="B160" s="9">
        <f t="shared" si="9"/>
        <v>71.099999999999994</v>
      </c>
      <c r="C160" s="3" t="s">
        <v>38</v>
      </c>
    </row>
    <row r="161" spans="1:3" x14ac:dyDescent="0.25">
      <c r="A161" s="15"/>
    </row>
    <row r="162" spans="1:3" x14ac:dyDescent="0.25">
      <c r="A162" s="8"/>
      <c r="C162" s="3" t="str">
        <f>CONCATENATE("    ",B158)</f>
        <v xml:space="preserve">    Your NOS3 gene has no variants. A normal gene is referred to as a "wild-type" gene.</v>
      </c>
    </row>
    <row r="163" spans="1:3" x14ac:dyDescent="0.25">
      <c r="A163" s="8"/>
    </row>
    <row r="164" spans="1:3" x14ac:dyDescent="0.25">
      <c r="A164" s="15"/>
      <c r="C164" s="3" t="s">
        <v>43</v>
      </c>
    </row>
    <row r="165" spans="1:3" x14ac:dyDescent="0.25">
      <c r="A165" s="15"/>
    </row>
    <row r="166" spans="1:3" x14ac:dyDescent="0.25">
      <c r="A166" s="15"/>
      <c r="C166" s="3" t="str">
        <f>CONCATENATE( "    &lt;piechart percentage=",B160," /&gt;")</f>
        <v xml:space="preserve">    &lt;piechart percentage=71.1 /&gt;</v>
      </c>
    </row>
    <row r="167" spans="1:3" x14ac:dyDescent="0.25">
      <c r="A167" s="15"/>
      <c r="C167" s="3" t="str">
        <f>"  &lt;/Genotype&gt;"</f>
        <v xml:space="preserve">  &lt;/Genotype&gt;</v>
      </c>
    </row>
    <row r="168" spans="1:3" x14ac:dyDescent="0.25">
      <c r="A168" s="15"/>
      <c r="C168" s="3" t="str">
        <f>C38</f>
        <v>&lt;# -51-762C= #&gt;</v>
      </c>
    </row>
    <row r="169" spans="1:3" x14ac:dyDescent="0.25">
      <c r="A169" s="15" t="s">
        <v>37</v>
      </c>
      <c r="B169" s="21" t="str">
        <f>K14</f>
        <v>NC_000007.14:g.</v>
      </c>
      <c r="C169" s="3" t="str">
        <f>CONCATENATE("  &lt;Genotype hgvs=",CHAR(34),B169,B170,";",B171,CHAR(34)," name=",CHAR(34),B40,CHAR(34),"&gt; ")</f>
        <v xml:space="preserve">  &lt;Genotype hgvs="NC_000007.14:g.[150992991C=];[150992991=]" name="-51-762C="&gt; </v>
      </c>
    </row>
    <row r="170" spans="1:3" x14ac:dyDescent="0.25">
      <c r="A170" s="15" t="s">
        <v>35</v>
      </c>
      <c r="B170" s="21" t="str">
        <f t="shared" ref="B170:B174" si="10">K15</f>
        <v>[150992991C=]</v>
      </c>
    </row>
    <row r="171" spans="1:3" x14ac:dyDescent="0.25">
      <c r="A171" s="15" t="s">
        <v>31</v>
      </c>
      <c r="B171" s="21" t="str">
        <f t="shared" si="10"/>
        <v>[150992991=]</v>
      </c>
      <c r="C171" s="3" t="s">
        <v>38</v>
      </c>
    </row>
    <row r="172" spans="1:3" x14ac:dyDescent="0.25">
      <c r="A172" s="15" t="s">
        <v>39</v>
      </c>
      <c r="B172" s="21" t="str">
        <f t="shared" si="10"/>
        <v>People with this variant have one copy of the [-51-762C=](https://www.ncbi.nlm.nih.gov/clinvar/variation/14016/) variant. This substitution of a single nucleotide is known as a missense mutation.</v>
      </c>
      <c r="C172" s="3" t="s">
        <v>26</v>
      </c>
    </row>
    <row r="173" spans="1:3" x14ac:dyDescent="0.25">
      <c r="A173" s="8" t="s">
        <v>40</v>
      </c>
      <c r="B173" s="21" t="str">
        <f t="shared" si="10"/>
        <v>This variant is not associated with increased risk.</v>
      </c>
      <c r="C173" s="3" t="str">
        <f>CONCATENATE("    ",B172)</f>
        <v xml:space="preserve">    People with this variant have one copy of the [-51-762C=](https://www.ncbi.nlm.nih.gov/clinvar/variation/14016/) variant. This substitution of a single nucleotide is known as a missense mutation.</v>
      </c>
    </row>
    <row r="174" spans="1:3" x14ac:dyDescent="0.25">
      <c r="A174" s="8" t="s">
        <v>41</v>
      </c>
      <c r="B174" s="21">
        <f t="shared" si="10"/>
        <v>35.9</v>
      </c>
    </row>
    <row r="175" spans="1:3" x14ac:dyDescent="0.25">
      <c r="A175" s="15"/>
      <c r="C175" s="3" t="s">
        <v>42</v>
      </c>
    </row>
    <row r="176" spans="1:3" x14ac:dyDescent="0.25">
      <c r="A176" s="8"/>
    </row>
    <row r="177" spans="1:3" x14ac:dyDescent="0.25">
      <c r="A177" s="8"/>
      <c r="C177" s="3" t="str">
        <f>CONCATENATE("    ",B173)</f>
        <v xml:space="preserve">    This variant is not associated with increased risk.</v>
      </c>
    </row>
    <row r="178" spans="1:3" x14ac:dyDescent="0.25">
      <c r="A178" s="8"/>
    </row>
    <row r="179" spans="1:3" x14ac:dyDescent="0.25">
      <c r="A179" s="8"/>
      <c r="C179" s="3" t="s">
        <v>43</v>
      </c>
    </row>
    <row r="180" spans="1:3" x14ac:dyDescent="0.25">
      <c r="A180" s="15"/>
    </row>
    <row r="181" spans="1:3" x14ac:dyDescent="0.25">
      <c r="A181" s="15"/>
      <c r="C181" s="3" t="str">
        <f>CONCATENATE( "    &lt;piechart percentage=",B174," /&gt;")</f>
        <v xml:space="preserve">    &lt;piechart percentage=35.9 /&gt;</v>
      </c>
    </row>
    <row r="182" spans="1:3" x14ac:dyDescent="0.25">
      <c r="A182" s="15"/>
      <c r="C182" s="3" t="str">
        <f>"  &lt;/Genotype&gt;"</f>
        <v xml:space="preserve">  &lt;/Genotype&gt;</v>
      </c>
    </row>
    <row r="183" spans="1:3" x14ac:dyDescent="0.25">
      <c r="A183" s="15" t="s">
        <v>44</v>
      </c>
      <c r="B183" s="9" t="str">
        <f>K20</f>
        <v>People with this variant have two copies of the [-51-762C=](https://www.ncbi.nlm.nih.gov/clinvar/variation/14016/) variant. This substitution of a single nucleotide is known as a missense mutation.</v>
      </c>
      <c r="C183" s="3" t="str">
        <f>CONCATENATE("  &lt;Genotype hgvs=",CHAR(34),B169,B170,";",B170,CHAR(34)," name=",CHAR(34),B40,CHAR(34),"&gt; ")</f>
        <v xml:space="preserve">  &lt;Genotype hgvs="NC_000007.14:g.[150992991C=];[150992991C=]" name="-51-762C="&gt; </v>
      </c>
    </row>
    <row r="184" spans="1:3" x14ac:dyDescent="0.25">
      <c r="A184" s="8" t="s">
        <v>45</v>
      </c>
      <c r="B184" s="9" t="str">
        <f t="shared" ref="B184:B185" si="11">K21</f>
        <v>You are in the Moderate Loss of Function category. See below for more information.</v>
      </c>
      <c r="C184" s="3" t="s">
        <v>26</v>
      </c>
    </row>
    <row r="185" spans="1:3" x14ac:dyDescent="0.25">
      <c r="A185" s="8" t="s">
        <v>41</v>
      </c>
      <c r="B185" s="9">
        <f t="shared" si="11"/>
        <v>14.5</v>
      </c>
      <c r="C185" s="3" t="s">
        <v>38</v>
      </c>
    </row>
    <row r="186" spans="1:3" x14ac:dyDescent="0.25">
      <c r="A186" s="8"/>
    </row>
    <row r="187" spans="1:3" x14ac:dyDescent="0.25">
      <c r="A187" s="15"/>
      <c r="C187" s="3" t="str">
        <f>CONCATENATE("    ",B183)</f>
        <v xml:space="preserve">    People with this variant have two copies of the [-51-762C=](https://www.ncbi.nlm.nih.gov/clinvar/variation/14016/) variant. This substitution of a single nucleotide is known as a missense mutation.</v>
      </c>
    </row>
    <row r="188" spans="1:3" x14ac:dyDescent="0.25">
      <c r="A188" s="8"/>
    </row>
    <row r="189" spans="1:3" x14ac:dyDescent="0.25">
      <c r="A189" s="8"/>
      <c r="C189" s="3" t="s">
        <v>42</v>
      </c>
    </row>
    <row r="190" spans="1:3" x14ac:dyDescent="0.25">
      <c r="A190" s="8"/>
    </row>
    <row r="191" spans="1:3" x14ac:dyDescent="0.25">
      <c r="A191" s="8"/>
      <c r="C191" s="3" t="str">
        <f>CONCATENATE("    ",B184)</f>
        <v xml:space="preserve">    You are in the Moderate Loss of Function category. See below for more information.</v>
      </c>
    </row>
    <row r="192" spans="1:3" x14ac:dyDescent="0.25">
      <c r="A192" s="8"/>
    </row>
    <row r="193" spans="1:3" x14ac:dyDescent="0.25">
      <c r="A193" s="15"/>
      <c r="C193" s="3" t="s">
        <v>43</v>
      </c>
    </row>
    <row r="194" spans="1:3" x14ac:dyDescent="0.25">
      <c r="A194" s="15"/>
    </row>
    <row r="195" spans="1:3" x14ac:dyDescent="0.25">
      <c r="A195" s="15"/>
      <c r="C195" s="3" t="str">
        <f>CONCATENATE( "    &lt;piechart percentage=",B185," /&gt;")</f>
        <v xml:space="preserve">    &lt;piechart percentage=14.5 /&gt;</v>
      </c>
    </row>
    <row r="196" spans="1:3" x14ac:dyDescent="0.25">
      <c r="A196" s="15"/>
      <c r="C196" s="3" t="str">
        <f>"  &lt;/Genotype&gt;"</f>
        <v xml:space="preserve">  &lt;/Genotype&gt;</v>
      </c>
    </row>
    <row r="197" spans="1:3" x14ac:dyDescent="0.25">
      <c r="A197" s="15" t="s">
        <v>46</v>
      </c>
      <c r="B197" s="9" t="str">
        <f>K23</f>
        <v>Your NOS3 gene has no variants. A normal gene is referred to as a "wild-type" gene.</v>
      </c>
      <c r="C197" s="3" t="str">
        <f>CONCATENATE("  &lt;Genotype hgvs=",CHAR(34),B169,B171,";",B171,CHAR(34)," name=",CHAR(34),B40,CHAR(34),"&gt; ")</f>
        <v xml:space="preserve">  &lt;Genotype hgvs="NC_000007.14:g.[150992991=];[150992991=]" name="-51-762C="&gt; </v>
      </c>
    </row>
    <row r="198" spans="1:3" x14ac:dyDescent="0.25">
      <c r="A198" s="8" t="s">
        <v>47</v>
      </c>
      <c r="B198" s="9" t="str">
        <f t="shared" ref="B198:B199" si="12">K24</f>
        <v>This variant is not associated with increased risk.</v>
      </c>
      <c r="C198" s="3" t="s">
        <v>26</v>
      </c>
    </row>
    <row r="199" spans="1:3" x14ac:dyDescent="0.25">
      <c r="A199" s="8" t="s">
        <v>41</v>
      </c>
      <c r="B199" s="9">
        <f t="shared" si="12"/>
        <v>49.6</v>
      </c>
      <c r="C199" s="3" t="s">
        <v>38</v>
      </c>
    </row>
    <row r="200" spans="1:3" x14ac:dyDescent="0.25">
      <c r="A200" s="15"/>
    </row>
    <row r="201" spans="1:3" x14ac:dyDescent="0.25">
      <c r="A201" s="8"/>
      <c r="C201" s="3" t="str">
        <f>CONCATENATE("    ",B197)</f>
        <v xml:space="preserve">    Your NOS3 gene has no variants. A normal gene is referred to as a "wild-type" gene.</v>
      </c>
    </row>
    <row r="202" spans="1:3" x14ac:dyDescent="0.25">
      <c r="A202" s="8"/>
    </row>
    <row r="203" spans="1:3" x14ac:dyDescent="0.25">
      <c r="A203" s="8"/>
      <c r="C203" s="3" t="s">
        <v>42</v>
      </c>
    </row>
    <row r="204" spans="1:3" x14ac:dyDescent="0.25">
      <c r="A204" s="8"/>
    </row>
    <row r="205" spans="1:3" x14ac:dyDescent="0.25">
      <c r="A205" s="8"/>
      <c r="C205" s="3" t="str">
        <f>CONCATENATE("    ",B198)</f>
        <v xml:space="preserve">    This variant is not associated with increased risk.</v>
      </c>
    </row>
    <row r="206" spans="1:3" x14ac:dyDescent="0.25">
      <c r="A206" s="15"/>
    </row>
    <row r="207" spans="1:3" x14ac:dyDescent="0.25">
      <c r="A207" s="15"/>
      <c r="C207" s="3" t="s">
        <v>43</v>
      </c>
    </row>
    <row r="208" spans="1:3" x14ac:dyDescent="0.25">
      <c r="A208" s="15"/>
    </row>
    <row r="209" spans="1:3" x14ac:dyDescent="0.25">
      <c r="A209" s="15"/>
      <c r="C209" s="3" t="str">
        <f>CONCATENATE( "    &lt;piechart percentage=",B199," /&gt;")</f>
        <v xml:space="preserve">    &lt;piechart percentage=49.6 /&gt;</v>
      </c>
    </row>
    <row r="210" spans="1:3" x14ac:dyDescent="0.25">
      <c r="A210" s="15"/>
      <c r="C210" s="3" t="str">
        <f>"  &lt;/Genotype&gt;"</f>
        <v xml:space="preserve">  &lt;/Genotype&gt;</v>
      </c>
    </row>
    <row r="211" spans="1:3" x14ac:dyDescent="0.25">
      <c r="A211" s="15"/>
      <c r="C211" s="3" t="str">
        <f>C44</f>
        <v>&lt;# T894G #&gt;</v>
      </c>
    </row>
    <row r="212" spans="1:3" x14ac:dyDescent="0.25">
      <c r="A212" s="15" t="s">
        <v>37</v>
      </c>
      <c r="B212" s="21" t="str">
        <f>L14</f>
        <v>NC_000007.14:g.</v>
      </c>
      <c r="C212" s="3" t="str">
        <f>CONCATENATE("  &lt;Genotype hgvs=",CHAR(34),B212,B213,";",B214,CHAR(34)," name=",CHAR(34),B46,CHAR(34),"&gt; ")</f>
        <v xml:space="preserve">  &lt;Genotype hgvs="NC_000007.14:g.[150999023T&gt;G];[150999023=]" name="T894G"&gt; </v>
      </c>
    </row>
    <row r="213" spans="1:3" x14ac:dyDescent="0.25">
      <c r="A213" s="15" t="s">
        <v>35</v>
      </c>
      <c r="B213" s="21" t="str">
        <f t="shared" ref="B213:B217" si="13">L15</f>
        <v>[150999023T&gt;G]</v>
      </c>
    </row>
    <row r="214" spans="1:3" x14ac:dyDescent="0.25">
      <c r="A214" s="15" t="s">
        <v>31</v>
      </c>
      <c r="B214" s="21" t="str">
        <f t="shared" si="13"/>
        <v>[150999023=]</v>
      </c>
      <c r="C214" s="3" t="s">
        <v>38</v>
      </c>
    </row>
    <row r="215" spans="1:3" x14ac:dyDescent="0.25">
      <c r="A215" s="15" t="s">
        <v>39</v>
      </c>
      <c r="B215" s="21" t="str">
        <f t="shared" si="13"/>
        <v>People with this variant have one copy of the [T894G (p.Asp298Glu)](https://www.ncbi.nlm.nih.gov/clinvar/variation/14015/) variant. This substitution of a single nucleotide is known as a missense mutation.</v>
      </c>
      <c r="C215" s="3" t="s">
        <v>26</v>
      </c>
    </row>
    <row r="216" spans="1:3" x14ac:dyDescent="0.25">
      <c r="A216" s="8" t="s">
        <v>40</v>
      </c>
      <c r="B216" s="21" t="str">
        <f t="shared" si="13"/>
        <v>This variant is not associated with increased risk.</v>
      </c>
      <c r="C216" s="3" t="str">
        <f>CONCATENATE("    ",B215)</f>
        <v xml:space="preserve">    People with this variant have one copy of the [T894G (p.Asp298Glu)](https://www.ncbi.nlm.nih.gov/clinvar/variation/14015/) variant. This substitution of a single nucleotide is known as a missense mutation.</v>
      </c>
    </row>
    <row r="217" spans="1:3" x14ac:dyDescent="0.25">
      <c r="A217" s="8" t="s">
        <v>41</v>
      </c>
      <c r="B217" s="21">
        <f t="shared" si="13"/>
        <v>2.9</v>
      </c>
    </row>
    <row r="218" spans="1:3" x14ac:dyDescent="0.25">
      <c r="A218" s="15"/>
      <c r="C218" s="3" t="s">
        <v>42</v>
      </c>
    </row>
    <row r="219" spans="1:3" x14ac:dyDescent="0.25">
      <c r="A219" s="8"/>
    </row>
    <row r="220" spans="1:3" x14ac:dyDescent="0.25">
      <c r="A220" s="8"/>
      <c r="C220" s="3" t="str">
        <f>CONCATENATE("    ",B216)</f>
        <v xml:space="preserve">    This variant is not associated with increased risk.</v>
      </c>
    </row>
    <row r="221" spans="1:3" x14ac:dyDescent="0.25">
      <c r="A221" s="8"/>
    </row>
    <row r="222" spans="1:3" x14ac:dyDescent="0.25">
      <c r="A222" s="8"/>
      <c r="C222" s="3" t="s">
        <v>43</v>
      </c>
    </row>
    <row r="223" spans="1:3" x14ac:dyDescent="0.25">
      <c r="A223" s="15"/>
    </row>
    <row r="224" spans="1:3" x14ac:dyDescent="0.25">
      <c r="A224" s="15"/>
      <c r="C224" s="3" t="str">
        <f>CONCATENATE( "    &lt;piechart percentage=",B217," /&gt;")</f>
        <v xml:space="preserve">    &lt;piechart percentage=2.9 /&gt;</v>
      </c>
    </row>
    <row r="225" spans="1:3" x14ac:dyDescent="0.25">
      <c r="A225" s="15"/>
      <c r="C225" s="3" t="str">
        <f>"  &lt;/Genotype&gt;"</f>
        <v xml:space="preserve">  &lt;/Genotype&gt;</v>
      </c>
    </row>
    <row r="226" spans="1:3" x14ac:dyDescent="0.25">
      <c r="A226" s="15" t="s">
        <v>44</v>
      </c>
      <c r="B226" s="9" t="str">
        <f>L20</f>
        <v>People with this variant have two copies of the [T894G (p.Asp298Glu)](https://www.ncbi.nlm.nih.gov/clinvar/variation/14015/) variant. This substitution of a single nucleotide is known as a missense mutation.</v>
      </c>
      <c r="C226" s="3" t="str">
        <f>CONCATENATE("  &lt;Genotype hgvs=",CHAR(34),B212,B213,";",B213,CHAR(34)," name=",CHAR(34),B46,CHAR(34),"&gt; ")</f>
        <v xml:space="preserve">  &lt;Genotype hgvs="NC_000007.14:g.[150999023T&gt;G];[150999023T&gt;G]" name="T894G"&gt; </v>
      </c>
    </row>
    <row r="227" spans="1:3" x14ac:dyDescent="0.25">
      <c r="A227" s="8" t="s">
        <v>45</v>
      </c>
      <c r="B227" s="9" t="str">
        <f t="shared" ref="B227:B228" si="14">L21</f>
        <v>You are in the Moderate Loss of Function category. See below for more information.</v>
      </c>
      <c r="C227" s="3" t="s">
        <v>26</v>
      </c>
    </row>
    <row r="228" spans="1:3" x14ac:dyDescent="0.25">
      <c r="A228" s="8" t="s">
        <v>41</v>
      </c>
      <c r="B228" s="9">
        <f t="shared" si="14"/>
        <v>0.8</v>
      </c>
      <c r="C228" s="3" t="s">
        <v>38</v>
      </c>
    </row>
    <row r="229" spans="1:3" x14ac:dyDescent="0.25">
      <c r="A229" s="8"/>
    </row>
    <row r="230" spans="1:3" x14ac:dyDescent="0.25">
      <c r="A230" s="15"/>
      <c r="C230" s="3" t="str">
        <f>CONCATENATE("    ",B226)</f>
        <v xml:space="preserve">    People with this variant have two copies of the [T894G (p.Asp298Glu)](https://www.ncbi.nlm.nih.gov/clinvar/variation/14015/) variant. This substitution of a single nucleotide is known as a missense mutation.</v>
      </c>
    </row>
    <row r="231" spans="1:3" x14ac:dyDescent="0.25">
      <c r="A231" s="8"/>
    </row>
    <row r="232" spans="1:3" x14ac:dyDescent="0.25">
      <c r="A232" s="8"/>
      <c r="C232" s="3" t="s">
        <v>42</v>
      </c>
    </row>
    <row r="233" spans="1:3" x14ac:dyDescent="0.25">
      <c r="A233" s="8"/>
    </row>
    <row r="234" spans="1:3" x14ac:dyDescent="0.25">
      <c r="A234" s="8"/>
      <c r="C234" s="3" t="str">
        <f>CONCATENATE("    ",B227)</f>
        <v xml:space="preserve">    You are in the Moderate Loss of Function category. See below for more information.</v>
      </c>
    </row>
    <row r="235" spans="1:3" x14ac:dyDescent="0.25">
      <c r="A235" s="8"/>
    </row>
    <row r="236" spans="1:3" x14ac:dyDescent="0.25">
      <c r="A236" s="15"/>
      <c r="C236" s="3" t="s">
        <v>43</v>
      </c>
    </row>
    <row r="237" spans="1:3" x14ac:dyDescent="0.25">
      <c r="A237" s="15"/>
    </row>
    <row r="238" spans="1:3" x14ac:dyDescent="0.25">
      <c r="A238" s="15"/>
      <c r="C238" s="3" t="str">
        <f>CONCATENATE( "    &lt;piechart percentage=",B228," /&gt;")</f>
        <v xml:space="preserve">    &lt;piechart percentage=0.8 /&gt;</v>
      </c>
    </row>
    <row r="239" spans="1:3" x14ac:dyDescent="0.25">
      <c r="A239" s="15"/>
      <c r="C239" s="3" t="str">
        <f>"  &lt;/Genotype&gt;"</f>
        <v xml:space="preserve">  &lt;/Genotype&gt;</v>
      </c>
    </row>
    <row r="240" spans="1:3" x14ac:dyDescent="0.25">
      <c r="A240" s="15" t="s">
        <v>46</v>
      </c>
      <c r="B240" s="9" t="str">
        <f>L23</f>
        <v>Your NOS3 gene has no variants. A normal gene is referred to as a "wild-type" gene.</v>
      </c>
      <c r="C240" s="3" t="str">
        <f>CONCATENATE("  &lt;Genotype hgvs=",CHAR(34),B212,B214,";",B214,CHAR(34)," name=",CHAR(34),B46,CHAR(34),"&gt; ")</f>
        <v xml:space="preserve">  &lt;Genotype hgvs="NC_000007.14:g.[150999023=];[150999023=]" name="T894G"&gt; </v>
      </c>
    </row>
    <row r="241" spans="1:3" x14ac:dyDescent="0.25">
      <c r="A241" s="8" t="s">
        <v>47</v>
      </c>
      <c r="B241" s="9" t="str">
        <f t="shared" ref="B241:B242" si="15">L24</f>
        <v>This variant is not associated with increased risk.</v>
      </c>
      <c r="C241" s="3" t="s">
        <v>26</v>
      </c>
    </row>
    <row r="242" spans="1:3" x14ac:dyDescent="0.25">
      <c r="A242" s="8" t="s">
        <v>41</v>
      </c>
      <c r="B242" s="9">
        <f t="shared" si="15"/>
        <v>96.3</v>
      </c>
      <c r="C242" s="3" t="s">
        <v>38</v>
      </c>
    </row>
    <row r="243" spans="1:3" x14ac:dyDescent="0.25">
      <c r="A243" s="15"/>
    </row>
    <row r="244" spans="1:3" x14ac:dyDescent="0.25">
      <c r="A244" s="8"/>
      <c r="C244" s="3" t="str">
        <f>CONCATENATE("    ",B240)</f>
        <v xml:space="preserve">    Your NOS3 gene has no variants. A normal gene is referred to as a "wild-type" gene.</v>
      </c>
    </row>
    <row r="245" spans="1:3" x14ac:dyDescent="0.25">
      <c r="A245" s="8"/>
    </row>
    <row r="246" spans="1:3" x14ac:dyDescent="0.25">
      <c r="A246" s="15"/>
      <c r="C246" s="3" t="s">
        <v>43</v>
      </c>
    </row>
    <row r="247" spans="1:3" x14ac:dyDescent="0.25">
      <c r="A247" s="15"/>
    </row>
    <row r="248" spans="1:3" x14ac:dyDescent="0.25">
      <c r="A248" s="15"/>
      <c r="C248" s="3" t="str">
        <f>CONCATENATE( "    &lt;piechart percentage=",B242," /&gt;")</f>
        <v xml:space="preserve">    &lt;piechart percentage=96.3 /&gt;</v>
      </c>
    </row>
    <row r="249" spans="1:3" x14ac:dyDescent="0.25">
      <c r="A249" s="15"/>
      <c r="C249" s="3" t="str">
        <f>"  &lt;/Genotype&gt;"</f>
        <v xml:space="preserve">  &lt;/Genotype&gt;</v>
      </c>
    </row>
    <row r="250" spans="1:3" x14ac:dyDescent="0.25">
      <c r="A250" s="15"/>
      <c r="C250" s="3" t="s">
        <v>48</v>
      </c>
    </row>
    <row r="251" spans="1:3" x14ac:dyDescent="0.25">
      <c r="A251" s="15" t="s">
        <v>49</v>
      </c>
      <c r="B251" s="9" t="str">
        <f>CONCATENATE("Your ",B14," gene has an unknown variant.")</f>
        <v>Your NOS3 gene has an unknown variant.</v>
      </c>
      <c r="C251" s="3" t="str">
        <f>CONCATENATE("  &lt;Genotype hgvs=",CHAR(34),"unknown",CHAR(34),"&gt; ")</f>
        <v xml:space="preserve">  &lt;Genotype hgvs="unknown"&gt; </v>
      </c>
    </row>
    <row r="252" spans="1:3" x14ac:dyDescent="0.25">
      <c r="A252" s="8" t="s">
        <v>49</v>
      </c>
      <c r="B252" s="9" t="s">
        <v>50</v>
      </c>
      <c r="C252" s="3" t="s">
        <v>26</v>
      </c>
    </row>
    <row r="253" spans="1:3" x14ac:dyDescent="0.25">
      <c r="A253" s="8" t="s">
        <v>41</v>
      </c>
      <c r="C253" s="3" t="s">
        <v>38</v>
      </c>
    </row>
    <row r="254" spans="1:3" x14ac:dyDescent="0.25">
      <c r="A254" s="8"/>
    </row>
    <row r="255" spans="1:3" x14ac:dyDescent="0.25">
      <c r="A255" s="8"/>
      <c r="C255" s="3" t="str">
        <f>CONCATENATE("    ",B251)</f>
        <v xml:space="preserve">    Your NOS3 gene has an unknown variant.</v>
      </c>
    </row>
    <row r="256" spans="1:3" x14ac:dyDescent="0.25">
      <c r="A256" s="8"/>
    </row>
    <row r="257" spans="1:3" x14ac:dyDescent="0.25">
      <c r="A257" s="15"/>
      <c r="C257" s="3" t="s">
        <v>43</v>
      </c>
    </row>
    <row r="258" spans="1:3" x14ac:dyDescent="0.25">
      <c r="A258" s="15"/>
    </row>
    <row r="259" spans="1:3" x14ac:dyDescent="0.25">
      <c r="A259" s="15"/>
      <c r="C259" s="3" t="str">
        <f>CONCATENATE( "    &lt;piechart percentage=",B253," /&gt;")</f>
        <v xml:space="preserve">    &lt;piechart percentage= /&gt;</v>
      </c>
    </row>
    <row r="260" spans="1:3" x14ac:dyDescent="0.25">
      <c r="A260" s="15"/>
      <c r="C260" s="3" t="str">
        <f>"  &lt;/Genotype&gt;"</f>
        <v xml:space="preserve">  &lt;/Genotype&gt;</v>
      </c>
    </row>
    <row r="261" spans="1:3" x14ac:dyDescent="0.25">
      <c r="A261" s="15"/>
      <c r="C261" s="3" t="s">
        <v>51</v>
      </c>
    </row>
    <row r="262" spans="1:3" x14ac:dyDescent="0.25">
      <c r="A262" s="15" t="s">
        <v>46</v>
      </c>
      <c r="B262" s="9" t="str">
        <f>CONCATENATE("Your ",B14," gene has no variants. A normal gene is referred to as a ",CHAR(34),"wild-type",CHAR(34)," gene.")</f>
        <v>Your NOS3 gene has no variants. A normal gene is referred to as a "wild-type" gene.</v>
      </c>
      <c r="C262" s="3" t="str">
        <f>CONCATENATE("  &lt;Genotype hgvs=",CHAR(34),"wildtype",CHAR(34),"&gt;")</f>
        <v xml:space="preserve">  &lt;Genotype hgvs="wildtype"&gt;</v>
      </c>
    </row>
    <row r="263" spans="1:3" x14ac:dyDescent="0.25">
      <c r="A263" s="8" t="s">
        <v>47</v>
      </c>
      <c r="B263" s="9" t="s">
        <v>52</v>
      </c>
      <c r="C263" s="3" t="s">
        <v>26</v>
      </c>
    </row>
    <row r="264" spans="1:3" x14ac:dyDescent="0.25">
      <c r="A264" s="8" t="s">
        <v>41</v>
      </c>
      <c r="C264" s="3" t="s">
        <v>38</v>
      </c>
    </row>
    <row r="265" spans="1:3" x14ac:dyDescent="0.25">
      <c r="A265" s="8"/>
    </row>
    <row r="266" spans="1:3" x14ac:dyDescent="0.25">
      <c r="A266" s="8"/>
      <c r="C266" s="3" t="str">
        <f>CONCATENATE("    ",B262)</f>
        <v xml:space="preserve">    Your NOS3 gene has no variants. A normal gene is referred to as a "wild-type" gene.</v>
      </c>
    </row>
    <row r="267" spans="1:3" x14ac:dyDescent="0.25">
      <c r="A267" s="8"/>
    </row>
    <row r="268" spans="1:3" x14ac:dyDescent="0.25">
      <c r="A268" s="8"/>
      <c r="C268" s="3" t="s">
        <v>43</v>
      </c>
    </row>
    <row r="269" spans="1:3" x14ac:dyDescent="0.25">
      <c r="A269" s="15"/>
    </row>
    <row r="270" spans="1:3" x14ac:dyDescent="0.25">
      <c r="A270" s="8"/>
      <c r="C270" s="3" t="str">
        <f>CONCATENATE( "    &lt;piechart percentage=",B264," /&gt;")</f>
        <v xml:space="preserve">    &lt;piechart percentage= /&gt;</v>
      </c>
    </row>
    <row r="271" spans="1:3" x14ac:dyDescent="0.25">
      <c r="A271" s="8"/>
      <c r="C271" s="3" t="str">
        <f>"  &lt;/Genotype&gt;"</f>
        <v xml:space="preserve">  &lt;/Genotype&gt;</v>
      </c>
    </row>
    <row r="272" spans="1:3" x14ac:dyDescent="0.25">
      <c r="A272" s="8"/>
      <c r="C272" s="3" t="str">
        <f>"&lt;/GeneAnalysis&gt;"</f>
        <v>&lt;/GeneAnalysis&gt;</v>
      </c>
    </row>
    <row r="273" spans="1:3" s="18" customFormat="1" x14ac:dyDescent="0.25">
      <c r="A273" s="27"/>
      <c r="B273" s="17"/>
    </row>
    <row r="274" spans="1:3" x14ac:dyDescent="0.25">
      <c r="A274" s="3" t="s">
        <v>509</v>
      </c>
      <c r="B274" s="9" t="s">
        <v>518</v>
      </c>
      <c r="C274" s="3" t="str">
        <f>CONCATENATE("&lt;# ",A274," ",B274," #&gt;")</f>
        <v>&lt;# symptoms  vision problems; pain; chills and night sweats; multiple chemical sensitivity/allergies; inflamation; #&gt;</v>
      </c>
    </row>
    <row r="276" spans="1:3" x14ac:dyDescent="0.25">
      <c r="B276" s="9" t="s">
        <v>517</v>
      </c>
      <c r="C276" s="3" t="str">
        <f>CONCATENATE("&lt;symptoms ",B276," /&gt;")</f>
        <v>&lt;symptoms D014786 D010146 D023341 D018777 D007249 /&gt;</v>
      </c>
    </row>
    <row r="278" spans="1:3" x14ac:dyDescent="0.25">
      <c r="A278" s="3" t="s">
        <v>510</v>
      </c>
      <c r="B278" s="9" t="s">
        <v>545</v>
      </c>
      <c r="C278" s="3" t="str">
        <f>CONCATENATE("&lt;# ",A278," ",B278," #&gt;")</f>
        <v>&lt;# Tissue List female tissue; bone marrow and immune system; #&gt;</v>
      </c>
    </row>
    <row r="280" spans="1:3" x14ac:dyDescent="0.25">
      <c r="B280" s="9" t="s">
        <v>544</v>
      </c>
      <c r="C280" s="3" t="str">
        <f>CONCATENATE("&lt;TissueList ",B280," /&gt;")</f>
        <v>&lt;TissueList D005836 D007107   /&gt;</v>
      </c>
    </row>
    <row r="282" spans="1:3" x14ac:dyDescent="0.25">
      <c r="A282" s="3" t="s">
        <v>511</v>
      </c>
      <c r="B282" s="9" t="s">
        <v>512</v>
      </c>
      <c r="C282" s="3" t="str">
        <f>CONCATENATE("&lt;# ",A282," ",B282," #&gt;")</f>
        <v>&lt;# Pathways Nicotine metabolism, ion transport, ion channel gating #&gt;</v>
      </c>
    </row>
    <row r="284" spans="1:3" x14ac:dyDescent="0.25">
      <c r="B284" s="9" t="s">
        <v>513</v>
      </c>
      <c r="C284" s="3" t="str">
        <f>CONCATENATE("&lt;Pathways ",B284," /&gt;")</f>
        <v>&lt;Pathways D011978 D017136 D015640 /&gt;</v>
      </c>
    </row>
    <row r="286" spans="1:3" x14ac:dyDescent="0.25">
      <c r="A286" s="3" t="s">
        <v>514</v>
      </c>
      <c r="B286" s="3" t="s">
        <v>515</v>
      </c>
      <c r="C286" s="3" t="str">
        <f>CONCATENATE("&lt;# ",A286," ",B286," #&gt;")</f>
        <v>&lt;# Diseases cancer; cancer, lung cancer; Disease susceptibility - increased susceptibility to viral, bacterial, and parasitical infections; disease, Genetic Predisposition to Disease; nicotine dependency; #&gt;</v>
      </c>
    </row>
    <row r="288" spans="1:3" x14ac:dyDescent="0.25">
      <c r="B288" s="3" t="s">
        <v>516</v>
      </c>
      <c r="C288" s="3" t="str">
        <f>CONCATENATE("&lt;diseases ",B288," /&gt;")</f>
        <v>&lt;diseases D009369 D008175 D004198 D01402 /&gt;</v>
      </c>
    </row>
    <row r="960" spans="3:3" x14ac:dyDescent="0.25">
      <c r="C960" s="3" t="str">
        <f>CONCATENATE("    This variant is a change at a specific point in the ",B951," gene from ",B960," to ",B961,"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6" spans="3:3" x14ac:dyDescent="0.25">
      <c r="C966" s="3" t="str">
        <f>CONCATENATE("    This variant is a change at a specific point in the ",B951," gene from ",B966," to ",B967," resulting in incorrect ",B954,"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96" spans="3:3" x14ac:dyDescent="0.25">
      <c r="C1096" s="3" t="str">
        <f>CONCATENATE("    This variant is a change at a specific point in the ",B1087," gene from ",B1096," to ",B1097,"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2" spans="3:3" x14ac:dyDescent="0.25">
      <c r="C1102" s="3" t="str">
        <f>CONCATENATE("    This variant is a change at a specific point in the ",B1087," gene from ",B1102," to ",B1103," resulting in incorrect ",B1090,"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4" spans="3:3" x14ac:dyDescent="0.25">
      <c r="C1504" s="3" t="str">
        <f>CONCATENATE("    This variant is a change at a specific point in the ",B1495," gene from ",B1504," to ",B1505,"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0" spans="3:3" x14ac:dyDescent="0.25">
      <c r="C1510" s="3" t="str">
        <f>CONCATENATE("    This variant is a change at a specific point in the ",B1495," gene from ",B1510," to ",B1511," resulting in incorrect ",B1498,"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0" spans="3:3" x14ac:dyDescent="0.25">
      <c r="C1640" s="3" t="str">
        <f>CONCATENATE("    This variant is a change at a specific point in the ",B1631," gene from ",B1640," to ",B1641,"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6" spans="3:3" x14ac:dyDescent="0.25">
      <c r="C1646" s="3" t="str">
        <f>CONCATENATE("    This variant is a change at a specific point in the ",B1631," gene from ",B1646," to ",B1647," resulting in incorrect ",B1634,"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6" spans="3:3" x14ac:dyDescent="0.25">
      <c r="C1776" s="3" t="str">
        <f>CONCATENATE("    This variant is a change at a specific point in the ",B1767," gene from ",B1776," to ",B1777,"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2" spans="3:3" x14ac:dyDescent="0.25">
      <c r="C1782" s="3" t="str">
        <f>CONCATENATE("    This variant is a change at a specific point in the ",B1767," gene from ",B1782," to ",B1783," resulting in incorrect ",B1770,"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2" spans="3:3" x14ac:dyDescent="0.25">
      <c r="C1912" s="3" t="str">
        <f>CONCATENATE("    This variant is a change at a specific point in the ",B1903," gene from ",B1912," to ",B1913,"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8" spans="3:3" x14ac:dyDescent="0.25">
      <c r="C1918" s="3" t="str">
        <f>CONCATENATE("    This variant is a change at a specific point in the ",B1903," gene from ",B1918," to ",B1919," resulting in incorrect ",B1906,"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8" spans="3:3" x14ac:dyDescent="0.25">
      <c r="C2048" s="3" t="str">
        <f>CONCATENATE("    This variant is a change at a specific point in the ",B2039," gene from ",B2048," to ",B2049,"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4" spans="3:3" x14ac:dyDescent="0.25">
      <c r="C2054" s="3" t="str">
        <f>CONCATENATE("    This variant is a change at a specific point in the ",B2039," gene from ",B2054," to ",B2055," resulting in incorrect ",B2042,"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4" spans="3:3" x14ac:dyDescent="0.25">
      <c r="C2184" s="3" t="str">
        <f>CONCATENATE("    This variant is a change at a specific point in the ",B2175," gene from ",B2184," to ",B2185,"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0" spans="3:3" x14ac:dyDescent="0.25">
      <c r="C2190" s="3" t="str">
        <f>CONCATENATE("    This variant is a change at a specific point in the ",B2175," gene from ",B2190," to ",B2191," resulting in incorrect ",B2178,"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0" spans="3:3" x14ac:dyDescent="0.25">
      <c r="C2320" s="3" t="str">
        <f>CONCATENATE("    This variant is a change at a specific point in the ",B2311," gene from ",B2320," to ",B2321,"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6" spans="3:3" x14ac:dyDescent="0.25">
      <c r="C2326" s="3" t="str">
        <f>CONCATENATE("    This variant is a change at a specific point in the ",B2311," gene from ",B2326," to ",B2327," resulting in incorrect ",B2314,"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56" spans="3:3" x14ac:dyDescent="0.25">
      <c r="C2456" s="3" t="str">
        <f>CONCATENATE("    This variant is a change at a specific point in the ",B2447," gene from ",B2456," to ",B2457,"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2" spans="3:3" x14ac:dyDescent="0.25">
      <c r="C2462" s="3" t="str">
        <f>CONCATENATE("    This variant is a change at a specific point in the ",B2447," gene from ",B2462," to ",B2463," resulting in incorrect ",B2450,"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E5F00-7055-4B7A-875C-DC7C81C5B1DE}">
  <dimension ref="A1:AJ2413"/>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32" t="s">
        <v>290</v>
      </c>
      <c r="C2" s="3" t="str">
        <f>CONCATENATE("&lt;",A2," ",B2," /&gt;")</f>
        <v>&lt;Gene_Name TRPC4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TRPC4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13.</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15">
        <v>13</v>
      </c>
      <c r="C10" s="3" t="str">
        <f>CONCATENATE("This gene is located on chromosome ",B10,".")</f>
        <v>This gene is located on chromosome 13.</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302</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G37668344T</v>
      </c>
      <c r="I13" s="18" t="str">
        <f>B28</f>
        <v>T159323005C</v>
      </c>
      <c r="J13" s="18" t="str">
        <f>B34</f>
        <v>G37793875T</v>
      </c>
      <c r="K13" s="18" t="str">
        <f>B40</f>
        <v>C37793812T</v>
      </c>
    </row>
    <row r="14" spans="1:36" ht="16.5" thickBot="1" x14ac:dyDescent="0.3">
      <c r="A14" s="8" t="s">
        <v>3</v>
      </c>
      <c r="B14" s="32" t="s">
        <v>290</v>
      </c>
      <c r="C14" s="3" t="str">
        <f>CONCATENATE("&lt;GeneAnalysis gene=",CHAR(34),B14,CHAR(34)," interval=",CHAR(34),B15,CHAR(34),"&gt; ")</f>
        <v xml:space="preserve">&lt;GeneAnalysis gene="TRPC4" interval="NC_000013.11:g.37632063_37870425"&gt; </v>
      </c>
      <c r="H14" s="31" t="s">
        <v>253</v>
      </c>
      <c r="I14" s="19" t="s">
        <v>253</v>
      </c>
      <c r="J14" s="19" t="s">
        <v>253</v>
      </c>
      <c r="K14" s="19" t="s">
        <v>253</v>
      </c>
      <c r="L14" s="19"/>
      <c r="M14" s="19"/>
      <c r="N14" s="19"/>
      <c r="O14" s="40"/>
      <c r="P14" s="20"/>
      <c r="Q14" s="40"/>
      <c r="R14" s="40"/>
      <c r="S14" s="20"/>
      <c r="T14" s="20"/>
      <c r="U14" s="40"/>
      <c r="V14" s="40"/>
      <c r="W14" s="20"/>
      <c r="X14" s="20"/>
      <c r="Y14" s="20"/>
      <c r="Z14" s="20"/>
    </row>
    <row r="15" spans="1:36" x14ac:dyDescent="0.25">
      <c r="A15" s="8" t="s">
        <v>24</v>
      </c>
      <c r="B15" s="34" t="s">
        <v>303</v>
      </c>
      <c r="H15" s="9" t="s">
        <v>294</v>
      </c>
      <c r="I15" s="9" t="s">
        <v>296</v>
      </c>
      <c r="J15" s="9" t="s">
        <v>298</v>
      </c>
      <c r="K15" s="9" t="s">
        <v>482</v>
      </c>
      <c r="L15" s="9"/>
      <c r="M15" s="9"/>
      <c r="N15" s="9"/>
      <c r="O15" s="9"/>
      <c r="P15" s="9"/>
      <c r="Q15" s="9"/>
      <c r="R15" s="9"/>
      <c r="S15" s="9"/>
      <c r="T15" s="9"/>
      <c r="U15" s="9"/>
      <c r="V15" s="9"/>
      <c r="W15" s="9"/>
      <c r="X15" s="9"/>
      <c r="Y15" s="9"/>
      <c r="Z15" s="9"/>
    </row>
    <row r="16" spans="1:36" x14ac:dyDescent="0.25">
      <c r="A16" s="8" t="s">
        <v>25</v>
      </c>
      <c r="B16" s="34" t="s">
        <v>444</v>
      </c>
      <c r="C16" s="3" t="str">
        <f>CONCATENATE("# What are some common mutations of ",B14,"?")</f>
        <v># What are some common mutations of TRPC4?</v>
      </c>
      <c r="H16" s="9" t="s">
        <v>295</v>
      </c>
      <c r="I16" s="9" t="s">
        <v>297</v>
      </c>
      <c r="J16" s="9" t="s">
        <v>299</v>
      </c>
      <c r="K16" s="9" t="s">
        <v>483</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and ",B43,".")</f>
        <v>A variant is a change at a specific point in the gene from the expected nucleotide sequence to another, resulting in incorrect protein function. 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46.2</v>
      </c>
      <c r="I19" s="9">
        <v>49.8</v>
      </c>
      <c r="J19" s="9">
        <v>47.5</v>
      </c>
      <c r="K19" s="9">
        <v>48</v>
      </c>
      <c r="L19" s="9"/>
      <c r="M19" s="9"/>
      <c r="N19" s="9"/>
      <c r="O19" s="9"/>
      <c r="P19" s="9"/>
      <c r="Q19" s="9"/>
      <c r="R19" s="9"/>
      <c r="S19" s="9"/>
      <c r="T19" s="9"/>
      <c r="U19" s="9"/>
      <c r="V19" s="9"/>
      <c r="W19" s="9"/>
      <c r="X19" s="9"/>
      <c r="Y19" s="9"/>
      <c r="Z19" s="9"/>
    </row>
    <row r="20" spans="1:26" x14ac:dyDescent="0.25">
      <c r="C20" s="3" t="str">
        <f>CONCATENATE("&lt;# ",B22," #&gt;")</f>
        <v>&lt;# G37668344T #&gt;</v>
      </c>
      <c r="H20" s="9" t="str">
        <f>CONCATENATE("People with this variant have two copies of the ",B25,"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[C37793812T](https://www.ncbi.nlm.nih.gov/SNP/snp_ref.cgi?rs=6650469)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38" t="s">
        <v>291</v>
      </c>
      <c r="C21" s="3" t="str">
        <f>CONCATENATE("  &lt;Variant hgvs=",CHAR(34),B21,CHAR(34)," name=",CHAR(34),B22,CHAR(34),"&gt; ")</f>
        <v xml:space="preserve">  &lt;Variant hgvs="NC_000013.11:g.37668344G&gt;T" name="G37668344T"&gt; </v>
      </c>
      <c r="H21" s="9" t="s">
        <v>28</v>
      </c>
      <c r="I21" s="9" t="s">
        <v>28</v>
      </c>
      <c r="J21" s="9" t="s">
        <v>27</v>
      </c>
      <c r="K21" s="9" t="s">
        <v>27</v>
      </c>
      <c r="L21" s="9"/>
      <c r="M21" s="9"/>
      <c r="N21" s="9"/>
      <c r="O21" s="9"/>
      <c r="P21" s="9"/>
      <c r="Q21" s="9"/>
      <c r="R21" s="9"/>
      <c r="S21" s="9"/>
      <c r="T21" s="9"/>
      <c r="U21" s="9"/>
      <c r="V21" s="9"/>
      <c r="W21" s="9"/>
      <c r="X21" s="9"/>
      <c r="Y21" s="9"/>
      <c r="Z21" s="9"/>
    </row>
    <row r="22" spans="1:26" x14ac:dyDescent="0.25">
      <c r="A22" s="15" t="s">
        <v>30</v>
      </c>
      <c r="B22" s="39" t="s">
        <v>308</v>
      </c>
      <c r="H22" s="9">
        <v>24.7</v>
      </c>
      <c r="I22" s="9">
        <v>34.4</v>
      </c>
      <c r="J22" s="9">
        <v>26.9</v>
      </c>
      <c r="K22" s="9">
        <v>28</v>
      </c>
      <c r="L22" s="9"/>
      <c r="M22" s="9"/>
      <c r="N22" s="9"/>
      <c r="O22" s="9"/>
      <c r="P22" s="9"/>
      <c r="Q22" s="9"/>
      <c r="R22" s="9"/>
      <c r="S22" s="9"/>
      <c r="T22" s="9"/>
      <c r="U22" s="9"/>
      <c r="V22" s="9"/>
      <c r="W22" s="9"/>
      <c r="X22" s="9"/>
      <c r="Y22" s="9"/>
      <c r="Z22" s="9"/>
    </row>
    <row r="23" spans="1:26" x14ac:dyDescent="0.25">
      <c r="A23" s="15" t="s">
        <v>31</v>
      </c>
      <c r="B23" s="34" t="s">
        <v>34</v>
      </c>
      <c r="C23" s="3" t="str">
        <f>CONCATENATE("    Instead of ",B23,", there is a ",B24," nucleotide.")</f>
        <v xml:space="preserve">    Instead of guanine (G), there is a thymine (T) nucleotide.</v>
      </c>
      <c r="H23" s="9" t="str">
        <f>CONCATENATE("Your ",B14," gene has no variants. A normal gene is referred to as a ",CHAR(34),"wild-type",CHAR(34)," gene.")</f>
        <v>Your TRPC4 gene has no variants. A normal gene is referred to as a "wild-type" gene.</v>
      </c>
      <c r="I23" s="9" t="str">
        <f>CONCATENATE("Your ",B14," gene has no variants. A normal gene is referred to as a ",CHAR(34),"wild-type",CHAR(34)," gene.")</f>
        <v>Your TRPC4 gene has no variants. A normal gene is referred to as a "wild-type" gene.</v>
      </c>
      <c r="J23" s="9" t="str">
        <f>CONCATENATE("Your ",B14," gene has no variants. A normal gene is referred to as a ",CHAR(34),"wild-type",CHAR(34)," gene.")</f>
        <v>Your TRPC4 gene has no variants. A normal gene is referred to as a "wild-type" gene.</v>
      </c>
      <c r="K23" s="9" t="str">
        <f>CONCATENATE("Your ",B14," gene has no variants. A normal gene is referred to as a ",CHAR(34),"wild-type",CHAR(34)," gene.")</f>
        <v>Your TRPC4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34" t="s">
        <v>36</v>
      </c>
      <c r="H24" s="9" t="s">
        <v>27</v>
      </c>
      <c r="I24" s="9" t="s">
        <v>27</v>
      </c>
      <c r="J24" s="9" t="s">
        <v>28</v>
      </c>
      <c r="K24" s="9" t="s">
        <v>28</v>
      </c>
      <c r="L24" s="9"/>
      <c r="M24" s="9"/>
      <c r="N24" s="9"/>
      <c r="O24" s="9"/>
      <c r="P24" s="9"/>
      <c r="Q24" s="9"/>
      <c r="R24" s="9"/>
      <c r="S24" s="9"/>
      <c r="T24" s="9"/>
      <c r="U24" s="9"/>
      <c r="V24" s="9"/>
      <c r="W24" s="9"/>
      <c r="X24" s="9"/>
      <c r="Y24" s="9"/>
      <c r="Z24" s="9"/>
    </row>
    <row r="25" spans="1:26" x14ac:dyDescent="0.25">
      <c r="A25" s="15" t="s">
        <v>35</v>
      </c>
      <c r="B25" s="34" t="s">
        <v>309</v>
      </c>
      <c r="C25" s="3" t="str">
        <f>"  &lt;/Variant&gt;"</f>
        <v xml:space="preserve">  &lt;/Variant&gt;</v>
      </c>
      <c r="H25" s="9">
        <v>29.1</v>
      </c>
      <c r="I25" s="9">
        <v>15.8</v>
      </c>
      <c r="J25" s="9">
        <v>25.6</v>
      </c>
      <c r="K25" s="9">
        <v>24</v>
      </c>
      <c r="L25" s="9"/>
      <c r="M25" s="9"/>
      <c r="N25" s="9"/>
      <c r="O25" s="9"/>
      <c r="P25" s="9"/>
      <c r="Q25" s="9"/>
      <c r="R25" s="9"/>
      <c r="S25" s="9"/>
      <c r="T25" s="9"/>
      <c r="U25" s="9"/>
      <c r="V25" s="9"/>
      <c r="W25" s="9"/>
      <c r="X25" s="9"/>
      <c r="Y25" s="9"/>
      <c r="Z25" s="9"/>
    </row>
    <row r="26" spans="1:26" x14ac:dyDescent="0.25">
      <c r="A26" s="15"/>
      <c r="B26" s="34"/>
      <c r="C26" s="3" t="str">
        <f>CONCATENATE("&lt;# ",B28," #&gt;")</f>
        <v>&lt;# T159323005C #&gt;</v>
      </c>
    </row>
    <row r="27" spans="1:26" x14ac:dyDescent="0.25">
      <c r="A27" s="8" t="s">
        <v>29</v>
      </c>
      <c r="B27" s="38" t="s">
        <v>292</v>
      </c>
      <c r="C27" s="3" t="str">
        <f>CONCATENATE("  &lt;Variant hgvs=",CHAR(34),B27,CHAR(34)," name=",CHAR(34),B28,CHAR(34),"&gt; ")</f>
        <v xml:space="preserve">  &lt;Variant hgvs="NC_000013.11:g.37656405G&gt;A" name="T159323005C"&gt; </v>
      </c>
    </row>
    <row r="28" spans="1:26" x14ac:dyDescent="0.25">
      <c r="A28" s="15" t="s">
        <v>30</v>
      </c>
      <c r="B28" s="34" t="s">
        <v>286</v>
      </c>
    </row>
    <row r="29" spans="1:26" x14ac:dyDescent="0.25">
      <c r="A29" s="15" t="s">
        <v>31</v>
      </c>
      <c r="B29" s="34" t="s">
        <v>34</v>
      </c>
      <c r="C29" s="3" t="str">
        <f>CONCATENATE("    Instead of ",B29,", there is a ",B30," nucleotide.")</f>
        <v xml:space="preserve">    Instead of guanine (G), there is a adenine (A) nucleotide.</v>
      </c>
    </row>
    <row r="30" spans="1:26" x14ac:dyDescent="0.25">
      <c r="A30" s="15" t="s">
        <v>33</v>
      </c>
      <c r="B30" s="34" t="s">
        <v>32</v>
      </c>
    </row>
    <row r="31" spans="1:26" x14ac:dyDescent="0.25">
      <c r="A31" s="15" t="s">
        <v>35</v>
      </c>
      <c r="B31" s="34" t="s">
        <v>310</v>
      </c>
      <c r="C31" s="3" t="str">
        <f>"  &lt;/Variant&gt;"</f>
        <v xml:space="preserve">  &lt;/Variant&gt;</v>
      </c>
    </row>
    <row r="32" spans="1:26" x14ac:dyDescent="0.25">
      <c r="A32" s="8"/>
      <c r="B32" s="34"/>
      <c r="C32" s="3" t="str">
        <f>CONCATENATE("&lt;# ",B34," #&gt;")</f>
        <v>&lt;# G37793875T #&gt;</v>
      </c>
    </row>
    <row r="33" spans="1:3" x14ac:dyDescent="0.25">
      <c r="A33" s="8" t="s">
        <v>29</v>
      </c>
      <c r="B33" s="38" t="s">
        <v>293</v>
      </c>
      <c r="C33" s="3" t="str">
        <f>CONCATENATE("  &lt;Variant hgvs=",CHAR(34),B33,CHAR(34)," name=",CHAR(34),B34,CHAR(34),"&gt; ")</f>
        <v xml:space="preserve">  &lt;Variant hgvs="NC_000013.11:g.37793875G&gt;T" name="G37793875T"&gt; </v>
      </c>
    </row>
    <row r="34" spans="1:3" x14ac:dyDescent="0.25">
      <c r="A34" s="15" t="s">
        <v>30</v>
      </c>
      <c r="B34" s="34" t="s">
        <v>307</v>
      </c>
    </row>
    <row r="35" spans="1:3" x14ac:dyDescent="0.25">
      <c r="A35" s="15" t="s">
        <v>31</v>
      </c>
      <c r="B35" s="34" t="str">
        <f>"cytosine (C)"</f>
        <v>cytosine (C)</v>
      </c>
      <c r="C35" s="3" t="str">
        <f>CONCATENATE("    Instead of ",B35,", there is a ",B36," nucleotide.")</f>
        <v xml:space="preserve">    Instead of cytosine (C), there is a adenine (A) nucleotide.</v>
      </c>
    </row>
    <row r="36" spans="1:3" x14ac:dyDescent="0.25">
      <c r="A36" s="15" t="s">
        <v>33</v>
      </c>
      <c r="B36" s="34" t="s">
        <v>32</v>
      </c>
    </row>
    <row r="37" spans="1:3" x14ac:dyDescent="0.25">
      <c r="A37" s="15" t="s">
        <v>35</v>
      </c>
      <c r="B37" s="34" t="s">
        <v>311</v>
      </c>
      <c r="C37" s="3" t="str">
        <f>"  &lt;/Variant&gt;"</f>
        <v xml:space="preserve">  &lt;/Variant&gt;</v>
      </c>
    </row>
    <row r="38" spans="1:3" x14ac:dyDescent="0.25">
      <c r="A38" s="15"/>
      <c r="C38" s="3" t="str">
        <f>CONCATENATE("&lt;# ",B40," #&gt;")</f>
        <v>&lt;# C37793812T #&gt;</v>
      </c>
    </row>
    <row r="39" spans="1:3" x14ac:dyDescent="0.25">
      <c r="A39" s="8" t="s">
        <v>29</v>
      </c>
      <c r="B39" s="31" t="s">
        <v>481</v>
      </c>
      <c r="C39" s="3" t="str">
        <f>CONCATENATE("  &lt;Variant hgvs=",CHAR(34),B39,CHAR(34)," name=",CHAR(34),B40,CHAR(34),"&gt; ")</f>
        <v xml:space="preserve">  &lt;Variant hgvs="NC_000013.11:g.37793812C&gt;T" name="C37793812T"&gt; </v>
      </c>
    </row>
    <row r="40" spans="1:3" x14ac:dyDescent="0.25">
      <c r="A40" s="15" t="s">
        <v>30</v>
      </c>
      <c r="B40" s="9" t="s">
        <v>484</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485</v>
      </c>
      <c r="C43" s="3" t="str">
        <f>"  &lt;/Variant&gt;"</f>
        <v xml:space="preserve">  &lt;/Variant&gt;</v>
      </c>
    </row>
    <row r="44" spans="1:3" s="18" customFormat="1" x14ac:dyDescent="0.25">
      <c r="A44" s="27"/>
      <c r="B44" s="17"/>
    </row>
    <row r="45" spans="1:3" s="18" customFormat="1" x14ac:dyDescent="0.25">
      <c r="A45" s="27"/>
      <c r="B45" s="17"/>
      <c r="C45" s="18" t="str">
        <f>C20</f>
        <v>&lt;# G37668344T #&gt;</v>
      </c>
    </row>
    <row r="46" spans="1:3" x14ac:dyDescent="0.25">
      <c r="A46" s="15" t="s">
        <v>37</v>
      </c>
      <c r="B46" s="21" t="str">
        <f>H14</f>
        <v>NC_000013.11:g.</v>
      </c>
      <c r="C46" s="3" t="str">
        <f>CONCATENATE("  &lt;Genotype hgvs=",CHAR(34),B46,B47,";",B48,CHAR(34)," name=",CHAR(34),B22,CHAR(34),"&gt; ")</f>
        <v xml:space="preserve">  &lt;Genotype hgvs="NC_000013.11:g.[37668344G&gt;T];[37668344=]" name="G37668344T"&gt; </v>
      </c>
    </row>
    <row r="47" spans="1:3" x14ac:dyDescent="0.25">
      <c r="A47" s="15" t="s">
        <v>35</v>
      </c>
      <c r="B47" s="21" t="str">
        <f t="shared" ref="B47:B51" si="1">H15</f>
        <v>[37668344G&gt;T]</v>
      </c>
    </row>
    <row r="48" spans="1:3" x14ac:dyDescent="0.25">
      <c r="A48" s="15" t="s">
        <v>31</v>
      </c>
      <c r="B48" s="21" t="str">
        <f t="shared" si="1"/>
        <v>[37668344=]</v>
      </c>
      <c r="C48" s="3" t="s">
        <v>38</v>
      </c>
    </row>
    <row r="49" spans="1:3" x14ac:dyDescent="0.25">
      <c r="A49" s="15" t="s">
        <v>39</v>
      </c>
      <c r="B49" s="21" t="str">
        <f t="shared" si="1"/>
        <v>People with this variant have one copy of the [G37668344T](https://www.ncbi.nlm.nih.gov/projects/SNP/snp_ref.cgi?rs=1570612)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[G37668344T](https://www.ncbi.nlm.nih.gov/projects/SNP/snp_ref.cgi?rs=1570612) variant. This substitution of a single nucleotide is known as a missense mutation.</v>
      </c>
    </row>
    <row r="51" spans="1:3" x14ac:dyDescent="0.25">
      <c r="A51" s="8" t="s">
        <v>41</v>
      </c>
      <c r="B51" s="21">
        <f t="shared" si="1"/>
        <v>46.2</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percentage=46.2 /&gt;</v>
      </c>
    </row>
    <row r="59" spans="1:3" x14ac:dyDescent="0.25">
      <c r="A59" s="15"/>
      <c r="C59" s="3" t="str">
        <f>"  &lt;/Genotype&gt;"</f>
        <v xml:space="preserve">  &lt;/Genotype&gt;</v>
      </c>
    </row>
    <row r="60" spans="1:3" x14ac:dyDescent="0.25">
      <c r="A60" s="15" t="s">
        <v>44</v>
      </c>
      <c r="B60" s="9" t="str">
        <f>H20</f>
        <v>People with this variant have two copies of the [G37668344T](https://www.ncbi.nlm.nih.gov/projects/SNP/snp_ref.cgi?rs=1570612) variant. This substitution of a single nucleotide is known as a missense mutation.</v>
      </c>
      <c r="C60" s="3" t="str">
        <f>CONCATENATE("  &lt;Genotype hgvs=",CHAR(34),B46,B47,";",B47,CHAR(34)," name=",CHAR(34),B22,CHAR(34),"&gt; ")</f>
        <v xml:space="preserve">  &lt;Genotype hgvs="NC_000013.11:g.[37668344G&gt;T];[37668344G&gt;T]" name="G37668344T"&gt; </v>
      </c>
    </row>
    <row r="61" spans="1:3" x14ac:dyDescent="0.25">
      <c r="A61" s="8" t="s">
        <v>45</v>
      </c>
      <c r="B61" s="9" t="str">
        <f t="shared" ref="B61:B62" si="2">H21</f>
        <v>This variant is not associated with increased risk.</v>
      </c>
      <c r="C61" s="3" t="s">
        <v>26</v>
      </c>
    </row>
    <row r="62" spans="1:3" x14ac:dyDescent="0.25">
      <c r="A62" s="8" t="s">
        <v>41</v>
      </c>
      <c r="B62" s="9">
        <f t="shared" si="2"/>
        <v>24.7</v>
      </c>
      <c r="C62" s="3" t="s">
        <v>38</v>
      </c>
    </row>
    <row r="63" spans="1:3" x14ac:dyDescent="0.25">
      <c r="A63" s="8"/>
    </row>
    <row r="64" spans="1:3" x14ac:dyDescent="0.25">
      <c r="A64" s="15"/>
      <c r="C64" s="3" t="str">
        <f>CONCATENATE("    ",B60)</f>
        <v xml:space="preserve">    People with this variant have two copies of the [G37668344T](https://www.ncbi.nlm.nih.gov/projects/SNP/snp_ref.cgi?rs=1570612)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This variant is not associated with increased risk.</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percentage=24.7 /&gt;</v>
      </c>
    </row>
    <row r="73" spans="1:3" x14ac:dyDescent="0.25">
      <c r="A73" s="15"/>
      <c r="C73" s="3" t="str">
        <f>"  &lt;/Genotype&gt;"</f>
        <v xml:space="preserve">  &lt;/Genotype&gt;</v>
      </c>
    </row>
    <row r="74" spans="1:3" x14ac:dyDescent="0.25">
      <c r="A74" s="15" t="s">
        <v>46</v>
      </c>
      <c r="B74" s="9" t="str">
        <f>H23</f>
        <v>Your TRPC4 gene has no variants. A normal gene is referred to as a "wild-type" gene.</v>
      </c>
      <c r="C74" s="3" t="str">
        <f>CONCATENATE("  &lt;Genotype hgvs=",CHAR(34),B46,B48,";",B48,CHAR(34)," name=",CHAR(34),B22,CHAR(34),"&gt; ")</f>
        <v xml:space="preserve">  &lt;Genotype hgvs="NC_000013.11:g.[37668344=];[37668344=]" name="G37668344T"&gt; </v>
      </c>
    </row>
    <row r="75" spans="1:3" x14ac:dyDescent="0.25">
      <c r="A75" s="8" t="s">
        <v>47</v>
      </c>
      <c r="B75" s="9" t="str">
        <f t="shared" ref="B75:B76" si="3">H24</f>
        <v>You are in the Moderate Loss of Function category. See below for more information.</v>
      </c>
      <c r="C75" s="3" t="s">
        <v>26</v>
      </c>
    </row>
    <row r="76" spans="1:3" x14ac:dyDescent="0.25">
      <c r="A76" s="8" t="s">
        <v>41</v>
      </c>
      <c r="B76" s="9">
        <f t="shared" si="3"/>
        <v>29.1</v>
      </c>
      <c r="C76" s="3" t="s">
        <v>38</v>
      </c>
    </row>
    <row r="77" spans="1:3" x14ac:dyDescent="0.25">
      <c r="A77" s="15"/>
    </row>
    <row r="78" spans="1:3" x14ac:dyDescent="0.25">
      <c r="A78" s="8"/>
      <c r="C78" s="3" t="str">
        <f>CONCATENATE("    ",B74)</f>
        <v xml:space="preserve">    Your TRPC4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percentage=29.1 /&gt;</v>
      </c>
    </row>
    <row r="83" spans="1:3" x14ac:dyDescent="0.25">
      <c r="A83" s="15"/>
      <c r="C83" s="3" t="str">
        <f>"  &lt;/Genotype&gt;"</f>
        <v xml:space="preserve">  &lt;/Genotype&gt;</v>
      </c>
    </row>
    <row r="84" spans="1:3" x14ac:dyDescent="0.25">
      <c r="A84" s="15"/>
      <c r="C84" s="3" t="str">
        <f>C26</f>
        <v>&lt;# T159323005C #&gt;</v>
      </c>
    </row>
    <row r="85" spans="1:3" x14ac:dyDescent="0.25">
      <c r="A85" s="15" t="s">
        <v>37</v>
      </c>
      <c r="B85" s="21" t="str">
        <f>I14</f>
        <v>NC_000013.11:g.</v>
      </c>
      <c r="C85" s="3" t="str">
        <f>CONCATENATE("  &lt;Genotype hgvs=",CHAR(34),B85,B86,";",B87,CHAR(34)," name=",CHAR(34),B28,CHAR(34),"&gt; ")</f>
        <v xml:space="preserve">  &lt;Genotype hgvs="NC_000013.11:g.[37656405G&gt;A];[37656405=]" name="T159323005C"&gt; </v>
      </c>
    </row>
    <row r="86" spans="1:3" x14ac:dyDescent="0.25">
      <c r="A86" s="15" t="s">
        <v>35</v>
      </c>
      <c r="B86" s="21" t="str">
        <f t="shared" ref="B86:B90" si="4">I15</f>
        <v>[37656405G&gt;A]</v>
      </c>
    </row>
    <row r="87" spans="1:3" x14ac:dyDescent="0.25">
      <c r="A87" s="15" t="s">
        <v>31</v>
      </c>
      <c r="B87" s="21" t="str">
        <f t="shared" si="4"/>
        <v>[37656405=]</v>
      </c>
      <c r="C87" s="3" t="s">
        <v>38</v>
      </c>
    </row>
    <row r="88" spans="1:3" x14ac:dyDescent="0.25">
      <c r="A88" s="15" t="s">
        <v>39</v>
      </c>
      <c r="B88" s="21" t="str">
        <f t="shared" si="4"/>
        <v>People with this variant have one copy of the [T159323005C](https://www.ncbi.nlm.nih.gov/projects/SNP/snp_ref.cgi?rs=2985167)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[T159323005C](https://www.ncbi.nlm.nih.gov/projects/SNP/snp_ref.cgi?rs=2985167) variant. This substitution of a single nucleotide is known as a missense mutation.</v>
      </c>
    </row>
    <row r="90" spans="1:3" x14ac:dyDescent="0.25">
      <c r="A90" s="8" t="s">
        <v>41</v>
      </c>
      <c r="B90" s="21">
        <f t="shared" si="4"/>
        <v>49.8</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percentage=49.8 /&gt;</v>
      </c>
    </row>
    <row r="98" spans="1:3" x14ac:dyDescent="0.25">
      <c r="A98" s="15"/>
      <c r="C98" s="3" t="str">
        <f>"  &lt;/Genotype&gt;"</f>
        <v xml:space="preserve">  &lt;/Genotype&gt;</v>
      </c>
    </row>
    <row r="99" spans="1:3" x14ac:dyDescent="0.25">
      <c r="A99" s="15" t="s">
        <v>44</v>
      </c>
      <c r="B99" s="9" t="str">
        <f>I20</f>
        <v>People with this variant have two copies of the [T159323005C](https://www.ncbi.nlm.nih.gov/projects/SNP/snp_ref.cgi?rs=2985167) variant. This substitution of a single nucleotide is known as a missense mutation.</v>
      </c>
      <c r="C99" s="3" t="str">
        <f>CONCATENATE("  &lt;Genotype hgvs=",CHAR(34),B85,B86,";",B86,CHAR(34)," name=",CHAR(34),B28,CHAR(34),"&gt; ")</f>
        <v xml:space="preserve">  &lt;Genotype hgvs="NC_000013.11:g.[37656405G&gt;A];[37656405G&gt;A]" name="T159323005C"&gt; </v>
      </c>
    </row>
    <row r="100" spans="1:3" x14ac:dyDescent="0.25">
      <c r="A100" s="8" t="s">
        <v>45</v>
      </c>
      <c r="B100" s="9" t="str">
        <f t="shared" ref="B100:B101" si="5">I21</f>
        <v>This variant is not associated with increased risk.</v>
      </c>
      <c r="C100" s="3" t="s">
        <v>26</v>
      </c>
    </row>
    <row r="101" spans="1:3" x14ac:dyDescent="0.25">
      <c r="A101" s="8" t="s">
        <v>41</v>
      </c>
      <c r="B101" s="9">
        <f t="shared" si="5"/>
        <v>34.4</v>
      </c>
      <c r="C101" s="3" t="s">
        <v>38</v>
      </c>
    </row>
    <row r="102" spans="1:3" x14ac:dyDescent="0.25">
      <c r="A102" s="8"/>
    </row>
    <row r="103" spans="1:3" x14ac:dyDescent="0.25">
      <c r="A103" s="15"/>
      <c r="C103" s="3" t="str">
        <f>CONCATENATE("    ",B99)</f>
        <v xml:space="preserve">    People with this variant have two copies of the [T159323005C](https://www.ncbi.nlm.nih.gov/projects/SNP/snp_ref.cgi?rs=2985167)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This variant is not associated with increased risk.</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percentage=34.4 /&gt;</v>
      </c>
    </row>
    <row r="112" spans="1:3" x14ac:dyDescent="0.25">
      <c r="A112" s="15"/>
      <c r="C112" s="3" t="str">
        <f>"  &lt;/Genotype&gt;"</f>
        <v xml:space="preserve">  &lt;/Genotype&gt;</v>
      </c>
    </row>
    <row r="113" spans="1:3" x14ac:dyDescent="0.25">
      <c r="A113" s="15" t="s">
        <v>46</v>
      </c>
      <c r="B113" s="9" t="str">
        <f>I23</f>
        <v>Your TRPC4 gene has no variants. A normal gene is referred to as a "wild-type" gene.</v>
      </c>
      <c r="C113" s="3" t="str">
        <f>CONCATENATE("  &lt;Genotype hgvs=",CHAR(34),B85,B87,";",B87,CHAR(34)," name=",CHAR(34),B28,CHAR(34),"&gt; ")</f>
        <v xml:space="preserve">  &lt;Genotype hgvs="NC_000013.11:g.[37656405=];[37656405=]" name="T159323005C"&gt; </v>
      </c>
    </row>
    <row r="114" spans="1:3" x14ac:dyDescent="0.25">
      <c r="A114" s="8" t="s">
        <v>47</v>
      </c>
      <c r="B114" s="9" t="str">
        <f t="shared" ref="B114:B115" si="6">I24</f>
        <v>You are in the Moderate Loss of Function category. See below for more information.</v>
      </c>
      <c r="C114" s="3" t="s">
        <v>26</v>
      </c>
    </row>
    <row r="115" spans="1:3" x14ac:dyDescent="0.25">
      <c r="A115" s="8" t="s">
        <v>41</v>
      </c>
      <c r="B115" s="9">
        <f t="shared" si="6"/>
        <v>15.8</v>
      </c>
      <c r="C115" s="3" t="s">
        <v>38</v>
      </c>
    </row>
    <row r="116" spans="1:3" x14ac:dyDescent="0.25">
      <c r="A116" s="15"/>
    </row>
    <row r="117" spans="1:3" x14ac:dyDescent="0.25">
      <c r="A117" s="8"/>
      <c r="C117" s="3" t="str">
        <f>CONCATENATE("    ",B113)</f>
        <v xml:space="preserve">    Your TRPC4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percentage=15.8 /&gt;</v>
      </c>
    </row>
    <row r="122" spans="1:3" x14ac:dyDescent="0.25">
      <c r="A122" s="15"/>
      <c r="C122" s="3" t="str">
        <f>"  &lt;/Genotype&gt;"</f>
        <v xml:space="preserve">  &lt;/Genotype&gt;</v>
      </c>
    </row>
    <row r="123" spans="1:3" x14ac:dyDescent="0.25">
      <c r="A123" s="15"/>
      <c r="C123" s="3" t="str">
        <f>C32</f>
        <v>&lt;# G37793875T #&gt;</v>
      </c>
    </row>
    <row r="124" spans="1:3" x14ac:dyDescent="0.25">
      <c r="A124" s="15" t="s">
        <v>37</v>
      </c>
      <c r="B124" s="21" t="str">
        <f>J14</f>
        <v>NC_000013.11:g.</v>
      </c>
      <c r="C124" s="3" t="str">
        <f>CONCATENATE("  &lt;Genotype hgvs=",CHAR(34),B124,B125,";",B126,CHAR(34)," name=",CHAR(34),B34,CHAR(34),"&gt; ")</f>
        <v xml:space="preserve">  &lt;Genotype hgvs="NC_000013.11:g.[37793875G&gt;T];[37793875=]" name="G37793875T"&gt; </v>
      </c>
    </row>
    <row r="125" spans="1:3" x14ac:dyDescent="0.25">
      <c r="A125" s="15" t="s">
        <v>35</v>
      </c>
      <c r="B125" s="21" t="str">
        <f t="shared" ref="B125:B129" si="7">J15</f>
        <v>[37793875G&gt;T]</v>
      </c>
    </row>
    <row r="126" spans="1:3" x14ac:dyDescent="0.25">
      <c r="A126" s="15" t="s">
        <v>31</v>
      </c>
      <c r="B126" s="21" t="str">
        <f t="shared" si="7"/>
        <v>[37793875=]</v>
      </c>
      <c r="C126" s="3" t="s">
        <v>38</v>
      </c>
    </row>
    <row r="127" spans="1:3" x14ac:dyDescent="0.25">
      <c r="A127" s="15" t="s">
        <v>39</v>
      </c>
      <c r="B127" s="21" t="str">
        <f t="shared" si="7"/>
        <v>People with this variant have one copy of the [G37793875T](https://www.ncbi.nlm.nih.gov/projects/SNP/snp_ref.cgi?rs=655207)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[G37793875T](https://www.ncbi.nlm.nih.gov/projects/SNP/snp_ref.cgi?rs=655207) variant. This substitution of a single nucleotide is known as a missense mutation.</v>
      </c>
    </row>
    <row r="129" spans="1:3" x14ac:dyDescent="0.25">
      <c r="A129" s="8" t="s">
        <v>41</v>
      </c>
      <c r="B129" s="21">
        <f t="shared" si="7"/>
        <v>47.5</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percentage=47.5 /&gt;</v>
      </c>
    </row>
    <row r="137" spans="1:3" x14ac:dyDescent="0.25">
      <c r="A137" s="15"/>
      <c r="C137" s="3" t="str">
        <f>"  &lt;/Genotype&gt;"</f>
        <v xml:space="preserve">  &lt;/Genotype&gt;</v>
      </c>
    </row>
    <row r="138" spans="1:3" x14ac:dyDescent="0.25">
      <c r="A138" s="15" t="s">
        <v>44</v>
      </c>
      <c r="B138" s="9" t="str">
        <f>J20</f>
        <v>People with this variant have two copies of the [G37793875T](https://www.ncbi.nlm.nih.gov/projects/SNP/snp_ref.cgi?rs=655207) variant. This substitution of a single nucleotide is known as a missense mutation.</v>
      </c>
      <c r="C138" s="3" t="str">
        <f>CONCATENATE("  &lt;Genotype hgvs=",CHAR(34),B124,B125,";",B125,CHAR(34)," name=",CHAR(34),B34,CHAR(34),"&gt; ")</f>
        <v xml:space="preserve">  &lt;Genotype hgvs="NC_000013.11:g.[37793875G&gt;T];[37793875G&gt;T]" name="G37793875T"&gt;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26.9</v>
      </c>
      <c r="C140" s="3" t="s">
        <v>38</v>
      </c>
    </row>
    <row r="141" spans="1:3" x14ac:dyDescent="0.25">
      <c r="A141" s="8"/>
    </row>
    <row r="142" spans="1:3" x14ac:dyDescent="0.25">
      <c r="A142" s="15"/>
      <c r="C142" s="3" t="str">
        <f>CONCATENATE("    ",B138)</f>
        <v xml:space="preserve">    People with this variant have two copies of the [G37793875T](https://www.ncbi.nlm.nih.gov/projects/SNP/snp_ref.cgi?rs=655207)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percentage=26.9 /&gt;</v>
      </c>
    </row>
    <row r="151" spans="1:3" x14ac:dyDescent="0.25">
      <c r="A151" s="15"/>
      <c r="C151" s="3" t="str">
        <f>"  &lt;/Genotype&gt;"</f>
        <v xml:space="preserve">  &lt;/Genotype&gt;</v>
      </c>
    </row>
    <row r="152" spans="1:3" x14ac:dyDescent="0.25">
      <c r="A152" s="15" t="s">
        <v>46</v>
      </c>
      <c r="B152" s="9" t="str">
        <f>J23</f>
        <v>Your TRPC4 gene has no variants. A normal gene is referred to as a "wild-type" gene.</v>
      </c>
      <c r="C152" s="3" t="str">
        <f>CONCATENATE("  &lt;Genotype hgvs=",CHAR(34),B124,B126,";",B126,CHAR(34)," name=",CHAR(34),B34,CHAR(34),"&gt; ")</f>
        <v xml:space="preserve">  &lt;Genotype hgvs="NC_000013.11:g.[37793875=];[37793875=]" name="G37793875T"&gt; </v>
      </c>
    </row>
    <row r="153" spans="1:3" x14ac:dyDescent="0.25">
      <c r="A153" s="8" t="s">
        <v>47</v>
      </c>
      <c r="B153" s="9" t="str">
        <f t="shared" ref="B153:B154" si="9">J24</f>
        <v>This variant is not associated with increased risk.</v>
      </c>
      <c r="C153" s="3" t="s">
        <v>26</v>
      </c>
    </row>
    <row r="154" spans="1:3" x14ac:dyDescent="0.25">
      <c r="A154" s="8" t="s">
        <v>41</v>
      </c>
      <c r="B154" s="9">
        <f t="shared" si="9"/>
        <v>25.6</v>
      </c>
      <c r="C154" s="3" t="s">
        <v>38</v>
      </c>
    </row>
    <row r="155" spans="1:3" x14ac:dyDescent="0.25">
      <c r="A155" s="15"/>
    </row>
    <row r="156" spans="1:3" x14ac:dyDescent="0.25">
      <c r="A156" s="8"/>
      <c r="C156" s="3" t="str">
        <f>CONCATENATE("    ",B152)</f>
        <v xml:space="preserve">    Your TRPC4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percentage=25.6 /&gt;</v>
      </c>
    </row>
    <row r="161" spans="1:3" x14ac:dyDescent="0.25">
      <c r="A161" s="15"/>
      <c r="C161" s="3" t="str">
        <f>"  &lt;/Genotype&gt;"</f>
        <v xml:space="preserve">  &lt;/Genotype&gt;</v>
      </c>
    </row>
    <row r="162" spans="1:3" x14ac:dyDescent="0.25">
      <c r="A162" s="15"/>
      <c r="C162" s="3" t="str">
        <f>C38</f>
        <v>&lt;# C37793812T #&gt;</v>
      </c>
    </row>
    <row r="163" spans="1:3" x14ac:dyDescent="0.25">
      <c r="A163" s="15" t="s">
        <v>37</v>
      </c>
      <c r="B163" s="21" t="str">
        <f>K14</f>
        <v>NC_000013.11:g.</v>
      </c>
      <c r="C163" s="3" t="str">
        <f>CONCATENATE("  &lt;Genotype hgvs=",CHAR(34),B163,B164,";",B165,CHAR(34)," name=",CHAR(34),B40,CHAR(34),"&gt; ")</f>
        <v xml:space="preserve">  &lt;Genotype hgvs="NC_000013.11:g.[37793812C&gt;T];[37793812=]" name="C37793812T"&gt; </v>
      </c>
    </row>
    <row r="164" spans="1:3" x14ac:dyDescent="0.25">
      <c r="A164" s="15" t="s">
        <v>35</v>
      </c>
      <c r="B164" s="21" t="str">
        <f t="shared" ref="B164:B168" si="10">K15</f>
        <v>[37793812C&gt;T]</v>
      </c>
    </row>
    <row r="165" spans="1:3" x14ac:dyDescent="0.25">
      <c r="A165" s="15" t="s">
        <v>31</v>
      </c>
      <c r="B165" s="21" t="str">
        <f t="shared" si="10"/>
        <v>[37793812=]</v>
      </c>
      <c r="C165" s="3" t="s">
        <v>38</v>
      </c>
    </row>
    <row r="166" spans="1:3" x14ac:dyDescent="0.25">
      <c r="A166" s="15" t="s">
        <v>39</v>
      </c>
      <c r="B166" s="21" t="str">
        <f t="shared" si="10"/>
        <v>People with this variant have one copy of the [C37793812T](https://www.ncbi.nlm.nih.gov/SNP/snp_ref.cgi?rs=6650469)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[C37793812T](https://www.ncbi.nlm.nih.gov/SNP/snp_ref.cgi?rs=6650469) variant. This substitution of a single nucleotide is known as a missense mutation.</v>
      </c>
    </row>
    <row r="168" spans="1:3" x14ac:dyDescent="0.25">
      <c r="A168" s="8" t="s">
        <v>41</v>
      </c>
      <c r="B168" s="21">
        <f t="shared" si="10"/>
        <v>48</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percentage=48 /&gt;</v>
      </c>
    </row>
    <row r="176" spans="1:3" x14ac:dyDescent="0.25">
      <c r="A176" s="15"/>
      <c r="C176" s="3" t="str">
        <f>"  &lt;/Genotype&gt;"</f>
        <v xml:space="preserve">  &lt;/Genotype&gt;</v>
      </c>
    </row>
    <row r="177" spans="1:3" x14ac:dyDescent="0.25">
      <c r="A177" s="15" t="s">
        <v>44</v>
      </c>
      <c r="B177" s="9" t="str">
        <f>K20</f>
        <v>People with this variant have two copies of the [C37793812T](https://www.ncbi.nlm.nih.gov/SNP/snp_ref.cgi?rs=6650469) variant. This substitution of a single nucleotide is known as a missense mutation.</v>
      </c>
      <c r="C177" s="3" t="str">
        <f>CONCATENATE("  &lt;Genotype hgvs=",CHAR(34),B163,B164,";",B164,CHAR(34)," name=",CHAR(34),B40,CHAR(34),"&gt; ")</f>
        <v xml:space="preserve">  &lt;Genotype hgvs="NC_000013.11:g.[37793812C&gt;T];[37793812C&gt;T]" name="C37793812T"&gt;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28</v>
      </c>
      <c r="C179" s="3" t="s">
        <v>38</v>
      </c>
    </row>
    <row r="180" spans="1:3" x14ac:dyDescent="0.25">
      <c r="A180" s="8"/>
    </row>
    <row r="181" spans="1:3" x14ac:dyDescent="0.25">
      <c r="A181" s="15"/>
      <c r="C181" s="3" t="str">
        <f>CONCATENATE("    ",B177)</f>
        <v xml:space="preserve">    People with this variant have two copies of the [C37793812T](https://www.ncbi.nlm.nih.gov/SNP/snp_ref.cgi?rs=6650469)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percentage=28 /&gt;</v>
      </c>
    </row>
    <row r="190" spans="1:3" x14ac:dyDescent="0.25">
      <c r="A190" s="15"/>
      <c r="C190" s="3" t="str">
        <f>"  &lt;/Genotype&gt;"</f>
        <v xml:space="preserve">  &lt;/Genotype&gt;</v>
      </c>
    </row>
    <row r="191" spans="1:3" x14ac:dyDescent="0.25">
      <c r="A191" s="15" t="s">
        <v>46</v>
      </c>
      <c r="B191" s="9" t="str">
        <f>K23</f>
        <v>Your TRPC4 gene has no variants. A normal gene is referred to as a "wild-type" gene.</v>
      </c>
      <c r="C191" s="3" t="str">
        <f>CONCATENATE("  &lt;Genotype hgvs=",CHAR(34),B163,B165,";",B165,CHAR(34)," name=",CHAR(34),B40,CHAR(34),"&gt; ")</f>
        <v xml:space="preserve">  &lt;Genotype hgvs="NC_000013.11:g.[37793812=];[37793812=]" name="C37793812T"&gt; </v>
      </c>
    </row>
    <row r="192" spans="1:3" x14ac:dyDescent="0.25">
      <c r="A192" s="8" t="s">
        <v>47</v>
      </c>
      <c r="B192" s="9" t="str">
        <f t="shared" ref="B192:B193" si="12">K24</f>
        <v>This variant is not associated with increased risk.</v>
      </c>
      <c r="C192" s="3" t="s">
        <v>26</v>
      </c>
    </row>
    <row r="193" spans="1:3" x14ac:dyDescent="0.25">
      <c r="A193" s="8" t="s">
        <v>41</v>
      </c>
      <c r="B193" s="9">
        <f t="shared" si="12"/>
        <v>24</v>
      </c>
      <c r="C193" s="3" t="s">
        <v>38</v>
      </c>
    </row>
    <row r="194" spans="1:3" x14ac:dyDescent="0.25">
      <c r="A194" s="15"/>
    </row>
    <row r="195" spans="1:3" x14ac:dyDescent="0.25">
      <c r="A195" s="8"/>
      <c r="C195" s="3" t="str">
        <f>CONCATENATE("    ",B191)</f>
        <v xml:space="preserve">    Your TRPC4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percentage=24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TRPC4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TRPC4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TRPC4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TRPC4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509</v>
      </c>
      <c r="B225" s="9" t="s">
        <v>518</v>
      </c>
      <c r="C225" s="3" t="str">
        <f>CONCATENATE("&lt;# ",A225," ",B225," #&gt;")</f>
        <v>&lt;# symptoms  vision problems; pain; chills and night sweats; multiple chemical sensitivity/allergies; inflamation; #&gt;</v>
      </c>
    </row>
    <row r="227" spans="1:3" x14ac:dyDescent="0.25">
      <c r="B227" s="9" t="s">
        <v>517</v>
      </c>
      <c r="C227" s="3" t="str">
        <f>CONCATENATE("&lt;symptoms ",B227," /&gt;")</f>
        <v>&lt;symptoms D014786 D010146 D023341 D018777 D007249 /&gt;</v>
      </c>
    </row>
    <row r="229" spans="1:3" x14ac:dyDescent="0.25">
      <c r="A229" s="3" t="s">
        <v>510</v>
      </c>
      <c r="B229" s="34" t="s">
        <v>542</v>
      </c>
      <c r="C229" s="3" t="str">
        <f>CONCATENATE("&lt;# ",A229," ",B229," #&gt;")</f>
        <v>&lt;# Tissue List male tissue; female tissue;  #&gt;</v>
      </c>
    </row>
    <row r="231" spans="1:3" x14ac:dyDescent="0.25">
      <c r="B231" s="34" t="s">
        <v>543</v>
      </c>
      <c r="C231" s="3" t="str">
        <f>CONCATENATE("&lt;TissueList ",B231," /&gt;")</f>
        <v>&lt;TissueList D005837 D005836 /&gt;</v>
      </c>
    </row>
    <row r="233" spans="1:3" x14ac:dyDescent="0.25">
      <c r="A233" s="3" t="s">
        <v>511</v>
      </c>
      <c r="B233" s="9" t="s">
        <v>512</v>
      </c>
      <c r="C233" s="3" t="str">
        <f>CONCATENATE("&lt;# ",A233," ",B233," #&gt;")</f>
        <v>&lt;# Pathways Nicotine metabolism, ion transport, ion channel gating #&gt;</v>
      </c>
    </row>
    <row r="235" spans="1:3" x14ac:dyDescent="0.25">
      <c r="B235" s="9" t="s">
        <v>513</v>
      </c>
      <c r="C235" s="3" t="str">
        <f>CONCATENATE("&lt;Pathways ",B235," /&gt;")</f>
        <v>&lt;Pathways D011978 D017136 D015640 /&gt;</v>
      </c>
    </row>
    <row r="237" spans="1:3" x14ac:dyDescent="0.25">
      <c r="A237" s="3" t="s">
        <v>514</v>
      </c>
      <c r="B237" s="3" t="s">
        <v>515</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516</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2B783-70EE-48F6-91E3-3B5374DA3BC8}">
  <dimension ref="A1:AJ2523"/>
  <sheetViews>
    <sheetView topLeftCell="A301" workbookViewId="0">
      <selection activeCell="B309" sqref="B30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125</v>
      </c>
      <c r="C2" s="3" t="str">
        <f>CONCATENATE("# What does the ",B2," gene do?")</f>
        <v># What does the HSD11B1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v>
      </c>
      <c r="C6" s="3" t="str">
        <f>CONCATENATE("This gene is located on chromosome ",B6,". The ",B7," it creates acts in your ",B8)</f>
        <v>This gene is located on chromosome 1. The protein it creates acts in your liver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136</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C209711973A</v>
      </c>
      <c r="I10" s="18" t="str">
        <f>B25</f>
        <v>T209714373C</v>
      </c>
      <c r="J10" s="18" t="str">
        <f>B31</f>
        <v>G209732389C</v>
      </c>
      <c r="K10" s="18" t="str">
        <f>B37</f>
        <v>LYS187ASN</v>
      </c>
      <c r="L10" s="18" t="str">
        <f>B43</f>
        <v>C409T</v>
      </c>
    </row>
    <row r="11" spans="1:36" x14ac:dyDescent="0.25">
      <c r="A11" s="8" t="s">
        <v>3</v>
      </c>
      <c r="B11" s="9" t="s">
        <v>125</v>
      </c>
      <c r="C11" s="3" t="str">
        <f>CONCATENATE("&lt;GeneAnalysis gene=",CHAR(34),B11,CHAR(34)," interval=",CHAR(34),B12,CHAR(34),"&gt; ")</f>
        <v xml:space="preserve">&lt;GeneAnalysis gene="HSD11B1" interval="NC_000001.11:g.209686180_209734950"&gt; </v>
      </c>
      <c r="H11" s="19" t="s">
        <v>127</v>
      </c>
      <c r="I11" s="19" t="s">
        <v>127</v>
      </c>
      <c r="J11" s="19" t="s">
        <v>127</v>
      </c>
      <c r="K11" s="19" t="s">
        <v>78</v>
      </c>
      <c r="L11" s="19" t="s">
        <v>78</v>
      </c>
      <c r="M11" s="19"/>
      <c r="N11" s="19"/>
      <c r="O11" s="20"/>
      <c r="P11" s="20"/>
      <c r="Q11" s="20"/>
      <c r="R11" s="20"/>
      <c r="S11" s="20"/>
      <c r="T11" s="20"/>
      <c r="U11" s="20"/>
      <c r="V11" s="20"/>
      <c r="W11" s="20"/>
      <c r="X11" s="20"/>
      <c r="Y11" s="20"/>
      <c r="Z11" s="20"/>
    </row>
    <row r="12" spans="1:36" x14ac:dyDescent="0.25">
      <c r="A12" s="8" t="s">
        <v>24</v>
      </c>
      <c r="B12" s="9" t="s">
        <v>137</v>
      </c>
      <c r="H12" s="9" t="s">
        <v>128</v>
      </c>
      <c r="I12" s="9" t="s">
        <v>130</v>
      </c>
      <c r="J12" s="9" t="s">
        <v>132</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HSD11B1?</v>
      </c>
      <c r="H13" s="9" t="s">
        <v>129</v>
      </c>
      <c r="I13" s="9" t="s">
        <v>131</v>
      </c>
      <c r="J13" s="9" t="s">
        <v>133</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[C209711973A](https://www.ncbi.nlm.nih.gov/projects/SNP/snp_ref.cgi?rs=11119328)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[T209714373C](https://www.ncbi.nlm.nih.gov/projects/SNP/snp_ref.cgi?rs=846906)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[G209732389C](https://www.ncbi.nlm.nih.gov/projects/SNP/snp_ref.cgi?rs=932335)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[LYS187ASN](https://www.ncbi.nlm.nih.gov/clinvar/variation/31589/)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[C409T (p.Arg137Cys)](https://www.ncbi.nlm.nih.gov/clinvar/variation/31588/)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HSD11B1: [C209711973A](https://www.ncbi.nlm.nih.gov/projects/SNP/snp_ref.cgi?rs=11119328), [T209714373C](https://www.ncbi.nlm.nih.gov/projects/SNP/snp_ref.cgi?rs=846906), [G209732389C](https://www.ncbi.nlm.nih.gov/projects/SNP/snp_ref.cgi?rs=932335), [LYS187ASN](https://www.ncbi.nlm.nih.gov/clinvar/variation/31589/), and [C409T (p.Arg137Cys)](https://www.ncbi.nlm.nih.gov/clinvar/variation/31588/).</v>
      </c>
      <c r="H15" s="9" t="s">
        <v>27</v>
      </c>
      <c r="I15" s="9" t="s">
        <v>27</v>
      </c>
      <c r="J15" s="9" t="s">
        <v>27</v>
      </c>
      <c r="K15" s="9" t="s">
        <v>28</v>
      </c>
      <c r="L15" s="9" t="s">
        <v>27</v>
      </c>
      <c r="M15" s="9"/>
      <c r="N15" s="9"/>
      <c r="O15" s="9"/>
      <c r="P15" s="9"/>
      <c r="Q15" s="9"/>
      <c r="R15" s="9"/>
      <c r="S15" s="9"/>
      <c r="T15" s="9"/>
      <c r="U15" s="9"/>
      <c r="V15" s="9"/>
      <c r="W15" s="9"/>
      <c r="X15" s="9"/>
      <c r="Y15" s="9"/>
      <c r="Z15" s="9"/>
    </row>
    <row r="16" spans="1:36" x14ac:dyDescent="0.25">
      <c r="H16" s="9">
        <v>31.6</v>
      </c>
      <c r="I16" s="9">
        <v>10</v>
      </c>
      <c r="J16" s="9">
        <v>33.5</v>
      </c>
      <c r="K16" s="9">
        <v>3.8</v>
      </c>
      <c r="L16" s="9">
        <v>5.5</v>
      </c>
      <c r="M16" s="9"/>
      <c r="N16" s="9"/>
      <c r="O16" s="9"/>
      <c r="P16" s="9"/>
      <c r="Q16" s="9"/>
      <c r="R16" s="9"/>
      <c r="S16" s="9"/>
      <c r="T16" s="9"/>
      <c r="U16" s="9"/>
      <c r="V16" s="9"/>
      <c r="W16" s="9"/>
      <c r="X16" s="9"/>
      <c r="Y16" s="9"/>
      <c r="Z16" s="9"/>
    </row>
    <row r="17" spans="1:26" x14ac:dyDescent="0.25">
      <c r="C17" s="3" t="str">
        <f>CONCATENATE("&lt;# ",B19," #&gt;")</f>
        <v>&lt;# C209711973A #&gt;</v>
      </c>
      <c r="H17" s="9" t="str">
        <f>CONCATENATE("People with this variant have two copies of the ",B22," variant. This substitution of a single nucleotide is known as a missense mutation.")</f>
        <v>People with this variant have two copies of the [C209711973A](https://www.ncbi.nlm.nih.gov/projects/SNP/snp_ref.cgi?rs=11119328)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[T209714373C](https://www.ncbi.nlm.nih.gov/projects/SNP/snp_ref.cgi?rs=846906)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[G209732389C](https://www.ncbi.nlm.nih.gov/projects/SNP/snp_ref.cgi?rs=932335)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[LYS187ASN](https://www.ncbi.nlm.nih.gov/clinvar/variation/31589/)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[C409T (p.Arg137Cys)](https://www.ncbi.nlm.nih.gov/clinvar/variation/31588/)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126</v>
      </c>
      <c r="C18" s="3" t="str">
        <f>CONCATENATE("  &lt;Variant hgvs=",CHAR(34),B18,CHAR(34)," name=",CHAR(34),B19,CHAR(34),"&gt; ")</f>
        <v xml:space="preserve">  &lt;Variant hgvs="NC_000001.11:g.209711973C&gt;A" name="C209711973A"&gt; </v>
      </c>
      <c r="H18" s="9" t="s">
        <v>27</v>
      </c>
      <c r="I18" s="9" t="s">
        <v>28</v>
      </c>
      <c r="J18" s="9" t="s">
        <v>27</v>
      </c>
      <c r="K18" s="9" t="s">
        <v>28</v>
      </c>
      <c r="L18" s="9" t="s">
        <v>27</v>
      </c>
      <c r="M18" s="9"/>
      <c r="N18" s="9"/>
      <c r="O18" s="9"/>
      <c r="P18" s="9"/>
      <c r="Q18" s="9"/>
      <c r="R18" s="9"/>
      <c r="S18" s="9"/>
      <c r="T18" s="9"/>
      <c r="U18" s="9"/>
      <c r="V18" s="9"/>
      <c r="W18" s="9"/>
      <c r="X18" s="9"/>
      <c r="Y18" s="9"/>
      <c r="Z18" s="9"/>
    </row>
    <row r="19" spans="1:26" x14ac:dyDescent="0.25">
      <c r="A19" s="15" t="s">
        <v>30</v>
      </c>
      <c r="B19" s="21" t="s">
        <v>139</v>
      </c>
      <c r="H19" s="9">
        <v>11.8</v>
      </c>
      <c r="I19" s="9">
        <v>2.8</v>
      </c>
      <c r="J19" s="9">
        <v>12.7</v>
      </c>
      <c r="K19" s="9">
        <v>4.0999999999999996</v>
      </c>
      <c r="L19" s="9">
        <v>1.5</v>
      </c>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HSD11B1 gene from cytosine (C) to adenine (A) resulting in incorrect protein function. This substitution of a single nucleotide is known as a missense variant.</v>
      </c>
      <c r="H20" s="9" t="str">
        <f>CONCATENATE("Your ",B11," gene has no variants. A normal gene is referred to as a ",CHAR(34),"wild-type",CHAR(34)," gene.")</f>
        <v>Your HSD11B1 gene has no variants. A normal gene is referred to as a "wild-type" gene.</v>
      </c>
      <c r="I20" s="9" t="str">
        <f>CONCATENATE("Your ",B11," gene has no variants. A normal gene is referred to as a ",CHAR(34),"wild-type",CHAR(34)," gene.")</f>
        <v>Your HSD11B1 gene has no variants. A normal gene is referred to as a "wild-type" gene.</v>
      </c>
      <c r="J20" s="9" t="str">
        <f>CONCATENATE("Your ",B11," gene has no variants. A normal gene is referred to as a ",CHAR(34),"wild-type",CHAR(34)," gene.")</f>
        <v>Your HSD11B1 gene has no variants. A normal gene is referred to as a "wild-type" gene.</v>
      </c>
      <c r="K20" s="9" t="str">
        <f>CONCATENATE("Your ",B11," gene has no variants. A normal gene is referred to as a ",CHAR(34),"wild-type",CHAR(34)," gene.")</f>
        <v>Your HSD11B1 gene has no variants. A normal gene is referred to as a "wild-type" gene.</v>
      </c>
      <c r="L20" s="9" t="str">
        <f>CONCATENATE("Your ",B11," gene has no variants. A normal gene is referred to as a ",CHAR(34),"wild-type",CHAR(34)," gene.")</f>
        <v>Your HSD11B1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32</v>
      </c>
      <c r="H21" s="9" t="s">
        <v>28</v>
      </c>
      <c r="I21" s="9" t="s">
        <v>27</v>
      </c>
      <c r="J21" s="9" t="s">
        <v>28</v>
      </c>
      <c r="K21" s="9" t="s">
        <v>27</v>
      </c>
      <c r="L21" s="9" t="s">
        <v>28</v>
      </c>
      <c r="M21" s="9"/>
      <c r="N21" s="9"/>
      <c r="O21" s="9"/>
      <c r="P21" s="9"/>
      <c r="Q21" s="9"/>
      <c r="R21" s="9"/>
      <c r="S21" s="9"/>
      <c r="T21" s="9"/>
      <c r="U21" s="9"/>
      <c r="V21" s="9"/>
      <c r="W21" s="9"/>
      <c r="X21" s="9"/>
      <c r="Y21" s="9"/>
      <c r="Z21" s="9"/>
    </row>
    <row r="22" spans="1:26" x14ac:dyDescent="0.25">
      <c r="A22" s="15" t="s">
        <v>35</v>
      </c>
      <c r="B22" s="9" t="s">
        <v>141</v>
      </c>
      <c r="C22" s="3" t="str">
        <f>"  &lt;/Variant&gt;"</f>
        <v xml:space="preserve">  &lt;/Variant&gt;</v>
      </c>
      <c r="H22" s="9">
        <v>56.6</v>
      </c>
      <c r="I22" s="9">
        <v>87.2</v>
      </c>
      <c r="J22" s="9">
        <v>53.8</v>
      </c>
      <c r="K22" s="9">
        <v>92.2</v>
      </c>
      <c r="L22" s="9">
        <v>93</v>
      </c>
      <c r="M22" s="9"/>
      <c r="N22" s="9"/>
      <c r="O22" s="9"/>
      <c r="P22" s="9"/>
      <c r="Q22" s="9"/>
      <c r="R22" s="9"/>
      <c r="S22" s="9"/>
      <c r="T22" s="9"/>
      <c r="U22" s="9"/>
      <c r="V22" s="9"/>
      <c r="W22" s="9"/>
      <c r="X22" s="9"/>
      <c r="Y22" s="9"/>
      <c r="Z22" s="9"/>
    </row>
    <row r="23" spans="1:26" x14ac:dyDescent="0.25">
      <c r="A23" s="15"/>
      <c r="C23" s="3" t="str">
        <f>CONCATENATE("&lt;# ",B25," #&gt;")</f>
        <v>&lt;# T209714373C #&gt;</v>
      </c>
    </row>
    <row r="24" spans="1:26" x14ac:dyDescent="0.25">
      <c r="A24" s="8" t="s">
        <v>29</v>
      </c>
      <c r="B24" s="29" t="s">
        <v>134</v>
      </c>
      <c r="C24" s="3" t="str">
        <f>CONCATENATE("  &lt;Variant hgvs=",CHAR(34),B24,CHAR(34)," name=",CHAR(34),B25,CHAR(34),"&gt; ")</f>
        <v xml:space="preserve">  &lt;Variant hgvs="NC_000001.11:g.209714373T&gt;C" name="T209714373C"&gt; </v>
      </c>
    </row>
    <row r="25" spans="1:26" x14ac:dyDescent="0.25">
      <c r="A25" s="15" t="s">
        <v>30</v>
      </c>
      <c r="B25" s="9" t="s">
        <v>140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HSD11B1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142</v>
      </c>
      <c r="C28" s="3" t="str">
        <f>"  &lt;/Variant&gt;"</f>
        <v xml:space="preserve">  &lt;/Variant&gt;</v>
      </c>
    </row>
    <row r="29" spans="1:26" x14ac:dyDescent="0.25">
      <c r="A29" s="8"/>
      <c r="C29" s="3" t="str">
        <f>CONCATENATE("&lt;# ",B31," #&gt;")</f>
        <v>&lt;# G209732389C #&gt;</v>
      </c>
    </row>
    <row r="30" spans="1:26" x14ac:dyDescent="0.25">
      <c r="A30" s="8" t="s">
        <v>29</v>
      </c>
      <c r="B30" s="19" t="s">
        <v>135</v>
      </c>
      <c r="C30" s="3" t="str">
        <f>CONCATENATE("  &lt;Variant hgvs=",CHAR(34),B30,CHAR(34)," name=",CHAR(34),B31,CHAR(34),"&gt; ")</f>
        <v xml:space="preserve">  &lt;Variant hgvs="NC_000001.11:g.209732389G&gt;C" name="G209732389C"&gt; </v>
      </c>
    </row>
    <row r="31" spans="1:26" x14ac:dyDescent="0.25">
      <c r="A31" s="15" t="s">
        <v>30</v>
      </c>
      <c r="B31" s="9" t="s">
        <v>138</v>
      </c>
    </row>
    <row r="32" spans="1:26" x14ac:dyDescent="0.25">
      <c r="A32" s="15" t="s">
        <v>31</v>
      </c>
      <c r="B32" s="9" t="s">
        <v>34</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HSD11B1 gene from guanine (G) to cytosine (C) resulting in incorrect protein function. This substitution of a single nucleotide is known as a missense variant.</v>
      </c>
    </row>
    <row r="33" spans="1:3" x14ac:dyDescent="0.25">
      <c r="A33" s="15" t="s">
        <v>33</v>
      </c>
      <c r="B33" s="9" t="s">
        <v>93</v>
      </c>
    </row>
    <row r="34" spans="1:3" x14ac:dyDescent="0.25">
      <c r="A34" s="15" t="s">
        <v>35</v>
      </c>
      <c r="B34" s="9" t="s">
        <v>143</v>
      </c>
      <c r="C34" s="3" t="str">
        <f>"  &lt;/Variant&gt;"</f>
        <v xml:space="preserve">  &lt;/Variant&gt;</v>
      </c>
    </row>
    <row r="35" spans="1:3" x14ac:dyDescent="0.25">
      <c r="A35" s="15"/>
      <c r="C35" s="3" t="str">
        <f>CONCATENATE("&lt;# ",B37," #&gt;")</f>
        <v>&lt;# LYS187ASN #&gt;</v>
      </c>
    </row>
    <row r="36" spans="1:3" x14ac:dyDescent="0.25">
      <c r="A36" s="8" t="s">
        <v>29</v>
      </c>
      <c r="B36" s="19" t="s">
        <v>333</v>
      </c>
      <c r="C36" s="3" t="str">
        <f>CONCATENATE("  &lt;Variant hgvs=",CHAR(34),B36,CHAR(34)," name=",CHAR(34),B37,CHAR(34),"&gt; ")</f>
        <v xml:space="preserve">  &lt;Variant hgvs="NC_000001.11:g.209707020C&gt;T" name="LYS187ASN"&gt; </v>
      </c>
    </row>
    <row r="37" spans="1:3" x14ac:dyDescent="0.25">
      <c r="A37" s="15" t="s">
        <v>30</v>
      </c>
      <c r="B37" s="9" t="s">
        <v>331</v>
      </c>
    </row>
    <row r="38" spans="1:3" x14ac:dyDescent="0.25">
      <c r="A38" s="15" t="s">
        <v>31</v>
      </c>
      <c r="B38" s="9" t="s">
        <v>93</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332</v>
      </c>
      <c r="C40" s="3" t="str">
        <f>"  &lt;/Variant&gt;"</f>
        <v xml:space="preserve">  &lt;/Variant&gt;</v>
      </c>
    </row>
    <row r="41" spans="1:3" x14ac:dyDescent="0.25">
      <c r="A41" s="15"/>
      <c r="C41" s="3" t="str">
        <f>CONCATENATE("&lt;# ",B43," #&gt;")</f>
        <v>&lt;# C409T #&gt;</v>
      </c>
    </row>
    <row r="42" spans="1:3" x14ac:dyDescent="0.25">
      <c r="A42" s="8" t="s">
        <v>29</v>
      </c>
      <c r="B42" s="19" t="s">
        <v>333</v>
      </c>
      <c r="C42" s="3" t="str">
        <f>CONCATENATE("  &lt;Variant hgvs=",CHAR(34),B42,CHAR(34)," name=",CHAR(34),B43,CHAR(34),"&gt; ")</f>
        <v xml:space="preserve">  &lt;Variant hgvs="NC_000001.11:g.209707020C&gt;T" name="C409T"&gt; </v>
      </c>
    </row>
    <row r="43" spans="1:3" x14ac:dyDescent="0.25">
      <c r="A43" s="15" t="s">
        <v>30</v>
      </c>
      <c r="B43" s="9" t="s">
        <v>334</v>
      </c>
    </row>
    <row r="44" spans="1:3" x14ac:dyDescent="0.25">
      <c r="A44" s="15" t="s">
        <v>31</v>
      </c>
      <c r="B44" s="9" t="s">
        <v>93</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HSD11B1 gene from cytosine (C) to thymine (T) resulting in incorrect protein function. This substitution of a single nucleotide is known as a missense variant.</v>
      </c>
    </row>
    <row r="45" spans="1:3" x14ac:dyDescent="0.25">
      <c r="A45" s="15" t="s">
        <v>33</v>
      </c>
      <c r="B45" s="9" t="s">
        <v>36</v>
      </c>
    </row>
    <row r="46" spans="1:3" x14ac:dyDescent="0.25">
      <c r="A46" s="15" t="s">
        <v>35</v>
      </c>
      <c r="B46" s="9" t="s">
        <v>335</v>
      </c>
      <c r="C46" s="3" t="str">
        <f>"  &lt;/Variant&gt;"</f>
        <v xml:space="preserve">  &lt;/Variant&gt;</v>
      </c>
    </row>
    <row r="47" spans="1:3" s="18" customFormat="1" x14ac:dyDescent="0.25">
      <c r="A47" s="27"/>
      <c r="B47" s="17"/>
    </row>
    <row r="48" spans="1:3" s="18" customFormat="1" x14ac:dyDescent="0.25">
      <c r="A48" s="27"/>
      <c r="B48" s="17"/>
      <c r="C48" s="18" t="str">
        <f>C17</f>
        <v>&lt;# C209711973A #&gt;</v>
      </c>
    </row>
    <row r="49" spans="1:3" x14ac:dyDescent="0.25">
      <c r="A49" s="15" t="s">
        <v>37</v>
      </c>
      <c r="B49" s="21" t="str">
        <f>H11</f>
        <v>NC_000001.11:g.</v>
      </c>
      <c r="C49" s="3" t="str">
        <f>CONCATENATE("  &lt;Genotype hgvs=",CHAR(34),B49,B50,";",B51,CHAR(34)," name=",CHAR(34),B19,CHAR(34),"&gt; ")</f>
        <v xml:space="preserve">  &lt;Genotype hgvs="NC_000001.11:g.[209711973C&gt;A];[209711973=]" name="C209711973A"&gt; </v>
      </c>
    </row>
    <row r="50" spans="1:3" x14ac:dyDescent="0.25">
      <c r="A50" s="15" t="s">
        <v>35</v>
      </c>
      <c r="B50" s="21" t="str">
        <f t="shared" ref="B50:B54" si="1">H12</f>
        <v>[209711973C&gt;A]</v>
      </c>
    </row>
    <row r="51" spans="1:3" x14ac:dyDescent="0.25">
      <c r="A51" s="15" t="s">
        <v>31</v>
      </c>
      <c r="B51" s="21" t="str">
        <f t="shared" si="1"/>
        <v>[209711973=]</v>
      </c>
      <c r="C51" s="3" t="s">
        <v>38</v>
      </c>
    </row>
    <row r="52" spans="1:3" x14ac:dyDescent="0.25">
      <c r="A52" s="15" t="s">
        <v>39</v>
      </c>
      <c r="B52" s="21" t="str">
        <f t="shared" si="1"/>
        <v>People with this variant have one copy of the [C209711973A](https://www.ncbi.nlm.nih.gov/projects/SNP/snp_ref.cgi?rs=11119328) variant. This substitution of a single nucleotide is known as a missense mutation.</v>
      </c>
      <c r="C52" s="3" t="s">
        <v>26</v>
      </c>
    </row>
    <row r="53" spans="1:3" x14ac:dyDescent="0.25">
      <c r="A53" s="8" t="s">
        <v>40</v>
      </c>
      <c r="B53" s="21" t="str">
        <f t="shared" si="1"/>
        <v>You are in the Moderate Loss of Function category. See below for more information.</v>
      </c>
      <c r="C53" s="3" t="str">
        <f>CONCATENATE("    ",B52)</f>
        <v xml:space="preserve">    People with this variant have one copy of the [C209711973A](https://www.ncbi.nlm.nih.gov/projects/SNP/snp_ref.cgi?rs=11119328) variant. This substitution of a single nucleotide is known as a missense mutation.</v>
      </c>
    </row>
    <row r="54" spans="1:3" x14ac:dyDescent="0.25">
      <c r="A54" s="8" t="s">
        <v>41</v>
      </c>
      <c r="B54" s="21">
        <f t="shared" si="1"/>
        <v>31.6</v>
      </c>
    </row>
    <row r="55" spans="1:3" x14ac:dyDescent="0.25">
      <c r="A55" s="15"/>
      <c r="C55" s="3" t="s">
        <v>42</v>
      </c>
    </row>
    <row r="56" spans="1:3" x14ac:dyDescent="0.25">
      <c r="A56" s="8"/>
    </row>
    <row r="57" spans="1:3" x14ac:dyDescent="0.25">
      <c r="A57" s="8"/>
      <c r="C57" s="3" t="str">
        <f>CONCATENATE("    ",B53)</f>
        <v xml:space="preserve">    You are in the Moderate Loss of Function category. See below for more information.</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percentage=31.6 /&gt;</v>
      </c>
    </row>
    <row r="62" spans="1:3" x14ac:dyDescent="0.25">
      <c r="A62" s="15"/>
      <c r="C62" s="3" t="str">
        <f>"  &lt;/Genotype&gt;"</f>
        <v xml:space="preserve">  &lt;/Genotype&gt;</v>
      </c>
    </row>
    <row r="63" spans="1:3" x14ac:dyDescent="0.25">
      <c r="A63" s="15" t="s">
        <v>44</v>
      </c>
      <c r="B63" s="9" t="str">
        <f>H17</f>
        <v>People with this variant have two copies of the [C209711973A](https://www.ncbi.nlm.nih.gov/projects/SNP/snp_ref.cgi?rs=11119328) variant. This substitution of a single nucleotide is known as a missense mutation.</v>
      </c>
      <c r="C63" s="3" t="str">
        <f>CONCATENATE("  &lt;Genotype hgvs=",CHAR(34),B49,B50,";",B50,CHAR(34)," name=",CHAR(34),B19,CHAR(34),"&gt; ")</f>
        <v xml:space="preserve">  &lt;Genotype hgvs="NC_000001.11:g.[209711973C&gt;A];[209711973C&gt;A]" name="C209711973A"&gt;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11.8</v>
      </c>
      <c r="C65" s="3" t="s">
        <v>38</v>
      </c>
    </row>
    <row r="66" spans="1:3" x14ac:dyDescent="0.25">
      <c r="A66" s="8"/>
    </row>
    <row r="67" spans="1:3" x14ac:dyDescent="0.25">
      <c r="A67" s="15"/>
      <c r="C67" s="3" t="str">
        <f>CONCATENATE("    ",B63)</f>
        <v xml:space="preserve">    People with this variant have two copies of the [C209711973A](https://www.ncbi.nlm.nih.gov/projects/SNP/snp_ref.cgi?rs=11119328)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percentage=11.8 /&gt;</v>
      </c>
    </row>
    <row r="76" spans="1:3" x14ac:dyDescent="0.25">
      <c r="A76" s="15"/>
      <c r="C76" s="3" t="str">
        <f>"  &lt;/Genotype&gt;"</f>
        <v xml:space="preserve">  &lt;/Genotype&gt;</v>
      </c>
    </row>
    <row r="77" spans="1:3" x14ac:dyDescent="0.25">
      <c r="A77" s="15" t="s">
        <v>46</v>
      </c>
      <c r="B77" s="9" t="str">
        <f>H20</f>
        <v>Your HSD11B1 gene has no variants. A normal gene is referred to as a "wild-type" gene.</v>
      </c>
      <c r="C77" s="3" t="str">
        <f>CONCATENATE("  &lt;Genotype hgvs=",CHAR(34),B49,B51,";",B51,CHAR(34)," name=",CHAR(34),B19,CHAR(34),"&gt; ")</f>
        <v xml:space="preserve">  &lt;Genotype hgvs="NC_000001.11:g.[209711973=];[209711973=]" name="C209711973A"&gt; </v>
      </c>
    </row>
    <row r="78" spans="1:3" x14ac:dyDescent="0.25">
      <c r="A78" s="8" t="s">
        <v>47</v>
      </c>
      <c r="B78" s="9" t="str">
        <f t="shared" ref="B78:B79" si="3">H21</f>
        <v>This variant is not associated with increased risk.</v>
      </c>
      <c r="C78" s="3" t="s">
        <v>26</v>
      </c>
    </row>
    <row r="79" spans="1:3" x14ac:dyDescent="0.25">
      <c r="A79" s="8" t="s">
        <v>41</v>
      </c>
      <c r="B79" s="9">
        <f t="shared" si="3"/>
        <v>56.6</v>
      </c>
      <c r="C79" s="3" t="s">
        <v>38</v>
      </c>
    </row>
    <row r="80" spans="1:3" x14ac:dyDescent="0.25">
      <c r="A80" s="15"/>
    </row>
    <row r="81" spans="1:3" x14ac:dyDescent="0.25">
      <c r="A81" s="8"/>
      <c r="C81" s="3" t="str">
        <f>CONCATENATE("    ",B77)</f>
        <v xml:space="preserve">    Your HSD11B1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percentage=56.6 /&gt;</v>
      </c>
    </row>
    <row r="90" spans="1:3" x14ac:dyDescent="0.25">
      <c r="A90" s="15"/>
      <c r="C90" s="3" t="str">
        <f>"  &lt;/Genotype&gt;"</f>
        <v xml:space="preserve">  &lt;/Genotype&gt;</v>
      </c>
    </row>
    <row r="91" spans="1:3" x14ac:dyDescent="0.25">
      <c r="A91" s="15"/>
      <c r="C91" s="3" t="str">
        <f>C23</f>
        <v>&lt;# T209714373C #&gt;</v>
      </c>
    </row>
    <row r="92" spans="1:3" x14ac:dyDescent="0.25">
      <c r="A92" s="15" t="s">
        <v>37</v>
      </c>
      <c r="B92" s="21" t="str">
        <f>I11</f>
        <v>NC_000001.11:g.</v>
      </c>
      <c r="C92" s="3" t="str">
        <f>CONCATENATE("  &lt;Genotype hgvs=",CHAR(34),B92,B93,";",B94,CHAR(34)," name=",CHAR(34),B25,CHAR(34),"&gt; ")</f>
        <v xml:space="preserve">  &lt;Genotype hgvs="NC_000001.11:g.[209714373T&gt;C];[209714373=]" name="T209714373C"&gt; </v>
      </c>
    </row>
    <row r="93" spans="1:3" x14ac:dyDescent="0.25">
      <c r="A93" s="15" t="s">
        <v>35</v>
      </c>
      <c r="B93" s="21" t="str">
        <f t="shared" ref="B93:B97" si="4">I12</f>
        <v>[209714373T&gt;C]</v>
      </c>
    </row>
    <row r="94" spans="1:3" x14ac:dyDescent="0.25">
      <c r="A94" s="15" t="s">
        <v>31</v>
      </c>
      <c r="B94" s="21" t="str">
        <f t="shared" si="4"/>
        <v>[209714373=]</v>
      </c>
      <c r="C94" s="3" t="s">
        <v>38</v>
      </c>
    </row>
    <row r="95" spans="1:3" x14ac:dyDescent="0.25">
      <c r="A95" s="15" t="s">
        <v>39</v>
      </c>
      <c r="B95" s="21" t="str">
        <f t="shared" si="4"/>
        <v>People with this variant have one copy of the [T209714373C](https://www.ncbi.nlm.nih.gov/projects/SNP/snp_ref.cgi?rs=846906) variant. This substitution of a single nucleotide is known as a missense mutation.</v>
      </c>
      <c r="C95" s="3" t="s">
        <v>26</v>
      </c>
    </row>
    <row r="96" spans="1:3" x14ac:dyDescent="0.25">
      <c r="A96" s="8" t="s">
        <v>40</v>
      </c>
      <c r="B96" s="21" t="str">
        <f t="shared" si="4"/>
        <v>You are in the Moderate Loss of Function category. See below for more information.</v>
      </c>
      <c r="C96" s="3" t="str">
        <f>CONCATENATE("    ",B95)</f>
        <v xml:space="preserve">    People with this variant have one copy of the [T209714373C](https://www.ncbi.nlm.nih.gov/projects/SNP/snp_ref.cgi?rs=846906) variant. This substitution of a single nucleotide is known as a missense mutation.</v>
      </c>
    </row>
    <row r="97" spans="1:3" x14ac:dyDescent="0.25">
      <c r="A97" s="8" t="s">
        <v>41</v>
      </c>
      <c r="B97" s="21">
        <f t="shared" si="4"/>
        <v>10</v>
      </c>
    </row>
    <row r="98" spans="1:3" x14ac:dyDescent="0.25">
      <c r="A98" s="15"/>
      <c r="C98" s="3" t="s">
        <v>42</v>
      </c>
    </row>
    <row r="99" spans="1:3" x14ac:dyDescent="0.25">
      <c r="A99" s="8"/>
    </row>
    <row r="100" spans="1:3" x14ac:dyDescent="0.25">
      <c r="A100" s="8"/>
      <c r="C100" s="3" t="str">
        <f>CONCATENATE("    ",B96)</f>
        <v xml:space="preserve">    You are in the Moderate Loss of Function category. See below for more information.</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percentage=10 /&gt;</v>
      </c>
    </row>
    <row r="105" spans="1:3" x14ac:dyDescent="0.25">
      <c r="A105" s="15"/>
      <c r="C105" s="3" t="str">
        <f>"  &lt;/Genotype&gt;"</f>
        <v xml:space="preserve">  &lt;/Genotype&gt;</v>
      </c>
    </row>
    <row r="106" spans="1:3" x14ac:dyDescent="0.25">
      <c r="A106" s="15" t="s">
        <v>44</v>
      </c>
      <c r="B106" s="9" t="str">
        <f>I17</f>
        <v>People with this variant have two copies of the [T209714373C](https://www.ncbi.nlm.nih.gov/projects/SNP/snp_ref.cgi?rs=846906) variant. This substitution of a single nucleotide is known as a missense mutation.</v>
      </c>
      <c r="C106" s="3" t="str">
        <f>CONCATENATE("  &lt;Genotype hgvs=",CHAR(34),B92,B93,";",B93,CHAR(34)," name=",CHAR(34),B25,CHAR(34),"&gt; ")</f>
        <v xml:space="preserve">  &lt;Genotype hgvs="NC_000001.11:g.[209714373T&gt;C];[209714373T&gt;C]" name="T209714373C"&gt; </v>
      </c>
    </row>
    <row r="107" spans="1:3" x14ac:dyDescent="0.25">
      <c r="A107" s="8" t="s">
        <v>45</v>
      </c>
      <c r="B107" s="9" t="str">
        <f t="shared" ref="B107:B108" si="5">I18</f>
        <v>This variant is not associated with increased risk.</v>
      </c>
      <c r="C107" s="3" t="s">
        <v>26</v>
      </c>
    </row>
    <row r="108" spans="1:3" x14ac:dyDescent="0.25">
      <c r="A108" s="8" t="s">
        <v>41</v>
      </c>
      <c r="B108" s="9">
        <f t="shared" si="5"/>
        <v>2.8</v>
      </c>
      <c r="C108" s="3" t="s">
        <v>38</v>
      </c>
    </row>
    <row r="109" spans="1:3" x14ac:dyDescent="0.25">
      <c r="A109" s="8"/>
    </row>
    <row r="110" spans="1:3" x14ac:dyDescent="0.25">
      <c r="A110" s="15"/>
      <c r="C110" s="3" t="str">
        <f>CONCATENATE("    ",B106)</f>
        <v xml:space="preserve">    People with this variant have two copies of the [T209714373C](https://www.ncbi.nlm.nih.gov/projects/SNP/snp_ref.cgi?rs=846906)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This variant is not associated with increased risk.</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percentage=2.8 /&gt;</v>
      </c>
    </row>
    <row r="119" spans="1:3" x14ac:dyDescent="0.25">
      <c r="A119" s="15"/>
      <c r="C119" s="3" t="str">
        <f>"  &lt;/Genotype&gt;"</f>
        <v xml:space="preserve">  &lt;/Genotype&gt;</v>
      </c>
    </row>
    <row r="120" spans="1:3" x14ac:dyDescent="0.25">
      <c r="A120" s="15" t="s">
        <v>46</v>
      </c>
      <c r="B120" s="9" t="str">
        <f>I20</f>
        <v>Your HSD11B1 gene has no variants. A normal gene is referred to as a "wild-type" gene.</v>
      </c>
      <c r="C120" s="3" t="str">
        <f>CONCATENATE("  &lt;Genotype hgvs=",CHAR(34),B92,B94,";",B94,CHAR(34)," name=",CHAR(34),B25,CHAR(34),"&gt; ")</f>
        <v xml:space="preserve">  &lt;Genotype hgvs="NC_000001.11:g.[209714373=];[209714373=]" name="T209714373C"&gt; </v>
      </c>
    </row>
    <row r="121" spans="1:3" x14ac:dyDescent="0.25">
      <c r="A121" s="8" t="s">
        <v>47</v>
      </c>
      <c r="B121" s="9" t="str">
        <f t="shared" ref="B121:B122" si="6">I21</f>
        <v>You are in the Moderate Loss of Function category. See below for more information.</v>
      </c>
      <c r="C121" s="3" t="s">
        <v>26</v>
      </c>
    </row>
    <row r="122" spans="1:3" x14ac:dyDescent="0.25">
      <c r="A122" s="8" t="s">
        <v>41</v>
      </c>
      <c r="B122" s="9">
        <f t="shared" si="6"/>
        <v>87.2</v>
      </c>
      <c r="C122" s="3" t="s">
        <v>38</v>
      </c>
    </row>
    <row r="123" spans="1:3" x14ac:dyDescent="0.25">
      <c r="A123" s="15"/>
    </row>
    <row r="124" spans="1:3" x14ac:dyDescent="0.25">
      <c r="A124" s="8"/>
      <c r="C124" s="3" t="str">
        <f>CONCATENATE("    ",B120)</f>
        <v xml:space="preserve">    Your HSD11B1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You are in the Moderate Loss of Function category. See below for more information.</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percentage=87.2 /&gt;</v>
      </c>
    </row>
    <row r="133" spans="1:3" x14ac:dyDescent="0.25">
      <c r="A133" s="15"/>
      <c r="C133" s="3" t="str">
        <f>"  &lt;/Genotype&gt;"</f>
        <v xml:space="preserve">  &lt;/Genotype&gt;</v>
      </c>
    </row>
    <row r="134" spans="1:3" x14ac:dyDescent="0.25">
      <c r="A134" s="15"/>
      <c r="C134" s="3" t="str">
        <f>C29</f>
        <v>&lt;# G209732389C #&gt;</v>
      </c>
    </row>
    <row r="135" spans="1:3" x14ac:dyDescent="0.25">
      <c r="A135" s="15" t="s">
        <v>37</v>
      </c>
      <c r="B135" s="21" t="str">
        <f>J11</f>
        <v>NC_000001.11:g.</v>
      </c>
      <c r="C135" s="3" t="str">
        <f>CONCATENATE("  &lt;Genotype hgvs=",CHAR(34),B135,B136,";",B137,CHAR(34)," name=",CHAR(34),B31,CHAR(34),"&gt; ")</f>
        <v xml:space="preserve">  &lt;Genotype hgvs="NC_000001.11:g.[209732389G&gt;C];[209732389=]" name="G209732389C"&gt; </v>
      </c>
    </row>
    <row r="136" spans="1:3" x14ac:dyDescent="0.25">
      <c r="A136" s="15" t="s">
        <v>35</v>
      </c>
      <c r="B136" s="21" t="str">
        <f t="shared" ref="B136:B140" si="7">J12</f>
        <v>[209732389G&gt;C]</v>
      </c>
    </row>
    <row r="137" spans="1:3" x14ac:dyDescent="0.25">
      <c r="A137" s="15" t="s">
        <v>31</v>
      </c>
      <c r="B137" s="21" t="str">
        <f t="shared" si="7"/>
        <v>[209732389=]</v>
      </c>
      <c r="C137" s="3" t="s">
        <v>38</v>
      </c>
    </row>
    <row r="138" spans="1:3" x14ac:dyDescent="0.25">
      <c r="A138" s="15" t="s">
        <v>39</v>
      </c>
      <c r="B138" s="21" t="str">
        <f t="shared" si="7"/>
        <v>People with this variant have one copy of the [G209732389C](https://www.ncbi.nlm.nih.gov/projects/SNP/snp_ref.cgi?rs=932335) variant. This substitution of a single nucleotide is known as a missense mutation.</v>
      </c>
      <c r="C138" s="3" t="s">
        <v>26</v>
      </c>
    </row>
    <row r="139" spans="1:3" x14ac:dyDescent="0.25">
      <c r="A139" s="8" t="s">
        <v>40</v>
      </c>
      <c r="B139" s="21" t="str">
        <f t="shared" si="7"/>
        <v>You are in the Moderate Loss of Function category. See below for more information.</v>
      </c>
      <c r="C139" s="3" t="str">
        <f>CONCATENATE("    ",B138)</f>
        <v xml:space="preserve">    People with this variant have one copy of the [G209732389C](https://www.ncbi.nlm.nih.gov/projects/SNP/snp_ref.cgi?rs=932335) variant. This substitution of a single nucleotide is known as a missense mutation.</v>
      </c>
    </row>
    <row r="140" spans="1:3" x14ac:dyDescent="0.25">
      <c r="A140" s="8" t="s">
        <v>41</v>
      </c>
      <c r="B140" s="21">
        <f t="shared" si="7"/>
        <v>33.5</v>
      </c>
    </row>
    <row r="141" spans="1:3" x14ac:dyDescent="0.25">
      <c r="A141" s="15"/>
      <c r="C141" s="3" t="s">
        <v>42</v>
      </c>
    </row>
    <row r="142" spans="1:3" x14ac:dyDescent="0.25">
      <c r="A142" s="8"/>
    </row>
    <row r="143" spans="1:3" x14ac:dyDescent="0.25">
      <c r="A143" s="8"/>
      <c r="C143" s="3" t="str">
        <f>CONCATENATE("    ",B139)</f>
        <v xml:space="preserve">    You are in the Moderate Loss of Function category. See below for more information.</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percentage=33.5 /&gt;</v>
      </c>
    </row>
    <row r="148" spans="1:3" x14ac:dyDescent="0.25">
      <c r="A148" s="15"/>
      <c r="C148" s="3" t="str">
        <f>"  &lt;/Genotype&gt;"</f>
        <v xml:space="preserve">  &lt;/Genotype&gt;</v>
      </c>
    </row>
    <row r="149" spans="1:3" x14ac:dyDescent="0.25">
      <c r="A149" s="15" t="s">
        <v>44</v>
      </c>
      <c r="B149" s="9" t="str">
        <f>J17</f>
        <v>People with this variant have two copies of the [G209732389C](https://www.ncbi.nlm.nih.gov/projects/SNP/snp_ref.cgi?rs=932335) variant. This substitution of a single nucleotide is known as a missense mutation.</v>
      </c>
      <c r="C149" s="3" t="str">
        <f>CONCATENATE("  &lt;Genotype hgvs=",CHAR(34),B135,B136,";",B136,CHAR(34)," name=",CHAR(34),B31,CHAR(34),"&gt; ")</f>
        <v xml:space="preserve">  &lt;Genotype hgvs="NC_000001.11:g.[209732389G&gt;C];[209732389G&gt;C]" name="G209732389C"&gt;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12.7</v>
      </c>
      <c r="C151" s="3" t="s">
        <v>38</v>
      </c>
    </row>
    <row r="152" spans="1:3" x14ac:dyDescent="0.25">
      <c r="A152" s="8"/>
    </row>
    <row r="153" spans="1:3" x14ac:dyDescent="0.25">
      <c r="A153" s="15"/>
      <c r="C153" s="3" t="str">
        <f>CONCATENATE("    ",B149)</f>
        <v xml:space="preserve">    People with this variant have two copies of the [G209732389C](https://www.ncbi.nlm.nih.gov/projects/SNP/snp_ref.cgi?rs=932335)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percentage=12.7 /&gt;</v>
      </c>
    </row>
    <row r="162" spans="1:3" x14ac:dyDescent="0.25">
      <c r="A162" s="15"/>
      <c r="C162" s="3" t="str">
        <f>"  &lt;/Genotype&gt;"</f>
        <v xml:space="preserve">  &lt;/Genotype&gt;</v>
      </c>
    </row>
    <row r="163" spans="1:3" x14ac:dyDescent="0.25">
      <c r="A163" s="15" t="s">
        <v>46</v>
      </c>
      <c r="B163" s="9" t="str">
        <f>J20</f>
        <v>Your HSD11B1 gene has no variants. A normal gene is referred to as a "wild-type" gene.</v>
      </c>
      <c r="C163" s="3" t="str">
        <f>CONCATENATE("  &lt;Genotype hgvs=",CHAR(34),B135,B137,";",B137,CHAR(34)," name=",CHAR(34),B31,CHAR(34),"&gt; ")</f>
        <v xml:space="preserve">  &lt;Genotype hgvs="NC_000001.11:g.[209732389=];[209732389=]" name="G209732389C"&gt; </v>
      </c>
    </row>
    <row r="164" spans="1:3" x14ac:dyDescent="0.25">
      <c r="A164" s="8" t="s">
        <v>47</v>
      </c>
      <c r="B164" s="9" t="str">
        <f t="shared" ref="B164:B165" si="9">J21</f>
        <v>This variant is not associated with increased risk.</v>
      </c>
      <c r="C164" s="3" t="s">
        <v>26</v>
      </c>
    </row>
    <row r="165" spans="1:3" x14ac:dyDescent="0.25">
      <c r="A165" s="8" t="s">
        <v>41</v>
      </c>
      <c r="B165" s="9">
        <f t="shared" si="9"/>
        <v>53.8</v>
      </c>
      <c r="C165" s="3" t="s">
        <v>38</v>
      </c>
    </row>
    <row r="166" spans="1:3" x14ac:dyDescent="0.25">
      <c r="A166" s="15"/>
    </row>
    <row r="167" spans="1:3" x14ac:dyDescent="0.25">
      <c r="A167" s="8"/>
      <c r="C167" s="3" t="str">
        <f>CONCATENATE("    ",B163)</f>
        <v xml:space="preserve">    Your HSD11B1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percentage=53.8 /&gt;</v>
      </c>
    </row>
    <row r="176" spans="1:3" x14ac:dyDescent="0.25">
      <c r="A176" s="15"/>
      <c r="C176" s="3" t="str">
        <f>"  &lt;/Genotype&gt;"</f>
        <v xml:space="preserve">  &lt;/Genotype&gt;</v>
      </c>
    </row>
    <row r="177" spans="1:3" x14ac:dyDescent="0.25">
      <c r="A177" s="15"/>
      <c r="C177" s="3" t="str">
        <f>C35</f>
        <v>&lt;# LYS187ASN #&gt;</v>
      </c>
    </row>
    <row r="178" spans="1:3" x14ac:dyDescent="0.25">
      <c r="A178" s="15" t="s">
        <v>37</v>
      </c>
      <c r="B178" s="21" t="str">
        <f>K11</f>
        <v>NC_000005.10:g.</v>
      </c>
      <c r="C178" s="3" t="str">
        <f>CONCATENATE("  &lt;Genotype hgvs=",CHAR(34),B178,B179,";",B180,CHAR(34)," name=",CHAR(34),B37,CHAR(34),"&gt; ")</f>
        <v xml:space="preserve">  &lt;Genotype hgvs="NC_000005.10:g.[143300779C&gt;A];[143300779=]" name="LYS187ASN"&gt;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[LYS187ASN](https://www.ncbi.nlm.nih.gov/clinvar/variation/31589/)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[LYS187ASN](https://www.ncbi.nlm.nih.gov/clinvar/variation/31589/) variant. This substitution of a single nucleotide is known as a missense mutation.</v>
      </c>
    </row>
    <row r="183" spans="1:3" x14ac:dyDescent="0.25">
      <c r="A183" s="8" t="s">
        <v>41</v>
      </c>
      <c r="B183" s="21">
        <f t="shared" si="10"/>
        <v>3.8</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percentage=3.8 /&gt;</v>
      </c>
    </row>
    <row r="191" spans="1:3" x14ac:dyDescent="0.25">
      <c r="A191" s="15"/>
      <c r="C191" s="3" t="str">
        <f>"  &lt;/Genotype&gt;"</f>
        <v xml:space="preserve">  &lt;/Genotype&gt;</v>
      </c>
    </row>
    <row r="192" spans="1:3" x14ac:dyDescent="0.25">
      <c r="A192" s="15" t="s">
        <v>44</v>
      </c>
      <c r="B192" s="9" t="str">
        <f>K17</f>
        <v>People with this variant have two copies of the [LYS187ASN](https://www.ncbi.nlm.nih.gov/clinvar/variation/31589/) variant. This substitution of a single nucleotide is known as a missense mutation.</v>
      </c>
      <c r="C192" s="3" t="str">
        <f>CONCATENATE("  &lt;Genotype hgvs=",CHAR(34),B178,B179,";",B179,CHAR(34)," name=",CHAR(34),B37,CHAR(34),"&gt; ")</f>
        <v xml:space="preserve">  &lt;Genotype hgvs="NC_000005.10:g.[143300779C&gt;A];[143300779C&gt;A]" name="LYS187ASN"&gt; </v>
      </c>
    </row>
    <row r="193" spans="1:3" x14ac:dyDescent="0.25">
      <c r="A193" s="8" t="s">
        <v>45</v>
      </c>
      <c r="B193" s="9" t="str">
        <f t="shared" ref="B193:B194" si="11">K18</f>
        <v>This variant is not associated with increased risk.</v>
      </c>
      <c r="C193" s="3" t="s">
        <v>26</v>
      </c>
    </row>
    <row r="194" spans="1:3" x14ac:dyDescent="0.25">
      <c r="A194" s="8" t="s">
        <v>41</v>
      </c>
      <c r="B194" s="9">
        <f t="shared" si="11"/>
        <v>4.0999999999999996</v>
      </c>
      <c r="C194" s="3" t="s">
        <v>38</v>
      </c>
    </row>
    <row r="195" spans="1:3" x14ac:dyDescent="0.25">
      <c r="A195" s="8"/>
    </row>
    <row r="196" spans="1:3" x14ac:dyDescent="0.25">
      <c r="A196" s="15"/>
      <c r="C196" s="3" t="str">
        <f>CONCATENATE("    ",B192)</f>
        <v xml:space="preserve">    People with this variant have two copies of the [LYS187ASN](https://www.ncbi.nlm.nih.gov/clinvar/variation/31589/)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This variant is not associated with increased risk.</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percentage=4.1 /&gt;</v>
      </c>
    </row>
    <row r="205" spans="1:3" x14ac:dyDescent="0.25">
      <c r="A205" s="15"/>
      <c r="C205" s="3" t="str">
        <f>"  &lt;/Genotype&gt;"</f>
        <v xml:space="preserve">  &lt;/Genotype&gt;</v>
      </c>
    </row>
    <row r="206" spans="1:3" x14ac:dyDescent="0.25">
      <c r="A206" s="15" t="s">
        <v>46</v>
      </c>
      <c r="B206" s="9" t="str">
        <f>K20</f>
        <v>Your HSD11B1 gene has no variants. A normal gene is referred to as a "wild-type" gene.</v>
      </c>
      <c r="C206" s="3" t="str">
        <f>CONCATENATE("  &lt;Genotype hgvs=",CHAR(34),B178,B180,";",B180,CHAR(34)," name=",CHAR(34),B37,CHAR(34),"&gt; ")</f>
        <v xml:space="preserve">  &lt;Genotype hgvs="NC_000005.10:g.[143300779=];[143300779=]" name="LYS187ASN"&gt; </v>
      </c>
    </row>
    <row r="207" spans="1:3" x14ac:dyDescent="0.25">
      <c r="A207" s="8" t="s">
        <v>47</v>
      </c>
      <c r="B207" s="9" t="str">
        <f t="shared" ref="B207:B208" si="12">K21</f>
        <v>You are in the Moderate Loss of Function category. See below for more information.</v>
      </c>
      <c r="C207" s="3" t="s">
        <v>26</v>
      </c>
    </row>
    <row r="208" spans="1:3" x14ac:dyDescent="0.25">
      <c r="A208" s="8" t="s">
        <v>41</v>
      </c>
      <c r="B208" s="9">
        <f t="shared" si="12"/>
        <v>92.2</v>
      </c>
      <c r="C208" s="3" t="s">
        <v>38</v>
      </c>
    </row>
    <row r="209" spans="1:3" x14ac:dyDescent="0.25">
      <c r="A209" s="15"/>
    </row>
    <row r="210" spans="1:3" x14ac:dyDescent="0.25">
      <c r="A210" s="8"/>
      <c r="C210" s="3" t="str">
        <f>CONCATENATE("    ",B206)</f>
        <v xml:space="preserve">    Your HSD11B1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You are in the Moderate Loss of Function category. See below for more information.</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percentage=92.2 /&gt;</v>
      </c>
    </row>
    <row r="219" spans="1:3" x14ac:dyDescent="0.25">
      <c r="A219" s="15"/>
      <c r="C219" s="3" t="str">
        <f>"  &lt;/Genotype&gt;"</f>
        <v xml:space="preserve">  &lt;/Genotype&gt;</v>
      </c>
    </row>
    <row r="220" spans="1:3" x14ac:dyDescent="0.25">
      <c r="A220" s="15"/>
      <c r="C220" s="3" t="str">
        <f>C41</f>
        <v>&lt;# C409T #&gt;</v>
      </c>
    </row>
    <row r="221" spans="1:3" x14ac:dyDescent="0.25">
      <c r="A221" s="15" t="s">
        <v>37</v>
      </c>
      <c r="B221" s="21" t="str">
        <f>L11</f>
        <v>NC_000005.10:g.</v>
      </c>
      <c r="C221" s="3" t="str">
        <f>CONCATENATE("  &lt;Genotype hgvs=",CHAR(34),B221,B222,";",B223,CHAR(34)," name=",CHAR(34),B43,CHAR(34),"&gt; ")</f>
        <v xml:space="preserve">  &lt;Genotype hgvs="NC_000005.10:g.[143281925A&gt;G];[143281925=]" name="C409T"&gt;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[C409T (p.Arg137Cys)](https://www.ncbi.nlm.nih.gov/clinvar/variation/31588/) variant. This substitution of a single nucleotide is known as a missense mutation.</v>
      </c>
      <c r="C224" s="3" t="s">
        <v>26</v>
      </c>
    </row>
    <row r="225" spans="1:3" x14ac:dyDescent="0.25">
      <c r="A225" s="8" t="s">
        <v>40</v>
      </c>
      <c r="B225" s="21" t="str">
        <f t="shared" si="13"/>
        <v>You are in the Moderate Loss of Function category. See below for more information.</v>
      </c>
      <c r="C225" s="3" t="str">
        <f>CONCATENATE("    ",B224)</f>
        <v xml:space="preserve">    People with this variant have one copy of the [C409T (p.Arg137Cys)](https://www.ncbi.nlm.nih.gov/clinvar/variation/31588/) variant. This substitution of a single nucleotide is known as a missense mutation.</v>
      </c>
    </row>
    <row r="226" spans="1:3" x14ac:dyDescent="0.25">
      <c r="A226" s="8" t="s">
        <v>41</v>
      </c>
      <c r="B226" s="21">
        <f t="shared" si="13"/>
        <v>5.5</v>
      </c>
    </row>
    <row r="227" spans="1:3" x14ac:dyDescent="0.25">
      <c r="A227" s="15"/>
      <c r="C227" s="3" t="s">
        <v>42</v>
      </c>
    </row>
    <row r="228" spans="1:3" x14ac:dyDescent="0.25">
      <c r="A228" s="8"/>
    </row>
    <row r="229" spans="1:3" x14ac:dyDescent="0.25">
      <c r="A229" s="8"/>
      <c r="C229" s="3" t="str">
        <f>CONCATENATE("    ",B225)</f>
        <v xml:space="preserve">    You are in the Moderate Loss of Function category. See below for more information.</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percentage=5.5 /&gt;</v>
      </c>
    </row>
    <row r="234" spans="1:3" x14ac:dyDescent="0.25">
      <c r="A234" s="15"/>
      <c r="C234" s="3" t="str">
        <f>"  &lt;/Genotype&gt;"</f>
        <v xml:space="preserve">  &lt;/Genotype&gt;</v>
      </c>
    </row>
    <row r="235" spans="1:3" x14ac:dyDescent="0.25">
      <c r="A235" s="15" t="s">
        <v>44</v>
      </c>
      <c r="B235" s="9" t="str">
        <f>L17</f>
        <v>People with this variant have two copies of the [C409T (p.Arg137Cys)](https://www.ncbi.nlm.nih.gov/clinvar/variation/31588/) variant. This substitution of a single nucleotide is known as a missense mutation.</v>
      </c>
      <c r="C235" s="3" t="str">
        <f>CONCATENATE("  &lt;Genotype hgvs=",CHAR(34),B221,B222,";",B222,CHAR(34)," name=",CHAR(34),B43,CHAR(34),"&gt; ")</f>
        <v xml:space="preserve">  &lt;Genotype hgvs="NC_000005.10:g.[143281925A&gt;G];[143281925A&gt;G]" name="C409T"&gt;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1.5</v>
      </c>
      <c r="C237" s="3" t="s">
        <v>38</v>
      </c>
    </row>
    <row r="238" spans="1:3" x14ac:dyDescent="0.25">
      <c r="A238" s="8"/>
    </row>
    <row r="239" spans="1:3" x14ac:dyDescent="0.25">
      <c r="A239" s="15"/>
      <c r="C239" s="3" t="str">
        <f>CONCATENATE("    ",B235)</f>
        <v xml:space="preserve">    People with this variant have two copies of the [C409T (p.Arg137Cys)](https://www.ncbi.nlm.nih.gov/clinvar/variation/31588/)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percentage=1.5 /&gt;</v>
      </c>
    </row>
    <row r="248" spans="1:3" x14ac:dyDescent="0.25">
      <c r="A248" s="15"/>
      <c r="C248" s="3" t="str">
        <f>"  &lt;/Genotype&gt;"</f>
        <v xml:space="preserve">  &lt;/Genotype&gt;</v>
      </c>
    </row>
    <row r="249" spans="1:3" x14ac:dyDescent="0.25">
      <c r="A249" s="15" t="s">
        <v>46</v>
      </c>
      <c r="B249" s="9" t="str">
        <f>L20</f>
        <v>Your HSD11B1 gene has no variants. A normal gene is referred to as a "wild-type" gene.</v>
      </c>
      <c r="C249" s="3" t="str">
        <f>CONCATENATE("  &lt;Genotype hgvs=",CHAR(34),B221,B223,";",B223,CHAR(34)," name=",CHAR(34),B43,CHAR(34),"&gt; ")</f>
        <v xml:space="preserve">  &lt;Genotype hgvs="NC_000005.10:g.[143281925=];[143281925=]" name="C409T"&gt; </v>
      </c>
    </row>
    <row r="250" spans="1:3" x14ac:dyDescent="0.25">
      <c r="A250" s="8" t="s">
        <v>47</v>
      </c>
      <c r="B250" s="9" t="str">
        <f t="shared" ref="B250:B251" si="15">L21</f>
        <v>This variant is not associated with increased risk.</v>
      </c>
      <c r="C250" s="3" t="s">
        <v>26</v>
      </c>
    </row>
    <row r="251" spans="1:3" x14ac:dyDescent="0.25">
      <c r="A251" s="8" t="s">
        <v>41</v>
      </c>
      <c r="B251" s="9">
        <f t="shared" si="15"/>
        <v>93</v>
      </c>
      <c r="C251" s="3" t="s">
        <v>38</v>
      </c>
    </row>
    <row r="252" spans="1:3" x14ac:dyDescent="0.25">
      <c r="A252" s="15"/>
    </row>
    <row r="253" spans="1:3" x14ac:dyDescent="0.25">
      <c r="A253" s="8"/>
      <c r="C253" s="3" t="str">
        <f>CONCATENATE("    ",B249)</f>
        <v xml:space="preserve">    Your HSD11B1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HSD11B1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HSD11B1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HSD11B1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HSD11B1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HSD11B1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HSD11B1 variants is small and does not impact treatment. It is possible that variants in this gene interact with other gene variants, which is the reason for our inclusion of this gene.</v>
      </c>
      <c r="C297" s="3" t="str">
        <f>B297</f>
        <v>For the vast majority of people, the overall risk associated with the common HSD11B1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D034-728D-4321-8648-869D93801596}">
  <dimension ref="A1:AJ2413"/>
  <sheetViews>
    <sheetView topLeftCell="B1" zoomScale="115" zoomScaleNormal="115"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443</v>
      </c>
      <c r="C2" s="3" t="str">
        <f>CONCATENATE("&lt;",A2," ",B2," /&gt;")</f>
        <v>&lt;Gene_Name TPH2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C4" s="3" t="str">
        <f>CONCATENATE("&lt;",A4," ",B4," /&gt;")</f>
        <v>&lt;GeneName_full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TPH2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c r="C8" s="3" t="str">
        <f>CONCATENATE(B8," ",C10)</f>
        <v xml:space="preserve"> This gene is located on chromosome 12.</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12</v>
      </c>
      <c r="C10" s="3" t="str">
        <f>CONCATENATE("This gene is located on chromosome ",B10,".")</f>
        <v>This gene is located on chromosome 12.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459</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A71942732G</v>
      </c>
      <c r="I13" s="18" t="str">
        <f>B28</f>
        <v>A72018440G</v>
      </c>
      <c r="J13" s="18" t="str">
        <f>B34</f>
        <v>A71966484G</v>
      </c>
      <c r="K13" s="18" t="str">
        <f>B40</f>
        <v>C71978821T</v>
      </c>
    </row>
    <row r="14" spans="1:36" ht="16.5" thickBot="1" x14ac:dyDescent="0.3">
      <c r="A14" s="8" t="s">
        <v>3</v>
      </c>
      <c r="B14" s="9" t="s">
        <v>443</v>
      </c>
      <c r="C14" s="3" t="str">
        <f>CONCATENATE("&lt;GeneAnalysis gene=",CHAR(34),B14,CHAR(34)," interval=",CHAR(34),B15,CHAR(34),"&gt; ")</f>
        <v xml:space="preserve">&lt;GeneAnalysis gene="TPH2" interval="NC_000012.12:g.71938846_72032441"&gt; </v>
      </c>
      <c r="H14" s="19" t="s">
        <v>449</v>
      </c>
      <c r="I14" s="19" t="s">
        <v>449</v>
      </c>
      <c r="J14" s="19" t="s">
        <v>449</v>
      </c>
      <c r="K14" s="19" t="s">
        <v>449</v>
      </c>
      <c r="L14" s="19"/>
      <c r="M14" s="19"/>
      <c r="N14" s="19"/>
      <c r="O14" s="40"/>
      <c r="P14" s="20"/>
      <c r="Q14" s="40"/>
      <c r="R14" s="40"/>
      <c r="S14" s="20"/>
      <c r="T14" s="20"/>
      <c r="U14" s="40"/>
      <c r="V14" s="40"/>
      <c r="W14" s="20"/>
      <c r="X14" s="20"/>
      <c r="Y14" s="20"/>
      <c r="Z14" s="20"/>
    </row>
    <row r="15" spans="1:36" x14ac:dyDescent="0.25">
      <c r="A15" s="8" t="s">
        <v>24</v>
      </c>
      <c r="B15" s="9" t="s">
        <v>458</v>
      </c>
      <c r="H15" s="9" t="s">
        <v>452</v>
      </c>
      <c r="I15" s="9" t="s">
        <v>454</v>
      </c>
      <c r="J15" s="9" t="s">
        <v>456</v>
      </c>
      <c r="K15" s="9" t="s">
        <v>450</v>
      </c>
      <c r="L15" s="9"/>
      <c r="M15" s="9"/>
      <c r="N15" s="9"/>
      <c r="O15" s="9"/>
      <c r="P15" s="9"/>
      <c r="Q15" s="9"/>
      <c r="R15" s="9"/>
      <c r="S15" s="9"/>
      <c r="T15" s="9"/>
      <c r="U15" s="9"/>
      <c r="V15" s="9"/>
      <c r="W15" s="9"/>
      <c r="X15" s="9"/>
      <c r="Y15" s="9"/>
      <c r="Z15" s="9"/>
    </row>
    <row r="16" spans="1:36" x14ac:dyDescent="0.25">
      <c r="A16" s="8" t="s">
        <v>25</v>
      </c>
      <c r="B16" s="9" t="s">
        <v>444</v>
      </c>
      <c r="C16" s="3" t="str">
        <f>CONCATENATE("# What are some common mutations of ",B14,"?")</f>
        <v># What are some common mutations of TPH2?</v>
      </c>
      <c r="H16" s="9" t="s">
        <v>453</v>
      </c>
      <c r="I16" s="9" t="s">
        <v>455</v>
      </c>
      <c r="J16" s="9" t="s">
        <v>457</v>
      </c>
      <c r="K16" s="9" t="s">
        <v>451</v>
      </c>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[A71942732G](https://www.ncbi.nlm.nih.gov/projects/SNP/snp_ref.cgi?rs=1007311)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[A72018440G](https://www.ncbi.nlm.nih.gov/projects/SNP/snp_ref.cgi?rs=2741343)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[A71966484G](https://www.ncbi.nlm.nih.gov/clinvar/variation/403250/) variant. This substitution of a single nucleotide is known as a missense mutation.</v>
      </c>
      <c r="K17" s="9" t="str">
        <f>CONCATENATE("People with this variant have one copy of the ",B43," variant. This substitution of a single nucleotide is known as a missense mutation.")</f>
        <v>People with this variant have one copy of the [C71978821T](https://www.ncbi.nlm.nih.gov/clinvar/variation/14016/) variant. This substitution of a single nucleotide is known as a missense mutation.</v>
      </c>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",B31,", ",B37,", and ",B43,".")</f>
        <v>A variant is a change at a specific point in the gene from the expected nucleotide sequence to another, resulting in incorrect protein function. There are four common variants in TPH2: [A71942732G](https://www.ncbi.nlm.nih.gov/projects/SNP/snp_ref.cgi?rs=1007311), [A72018440G](https://www.ncbi.nlm.nih.gov/projects/SNP/snp_ref.cgi?rs=2741343), [A71966484G](https://www.ncbi.nlm.nih.gov/clinvar/variation/403250/), and [C71978821T](https://www.ncbi.nlm.nih.gov/clinvar/variation/14016/).</v>
      </c>
      <c r="H18" s="9" t="s">
        <v>28</v>
      </c>
      <c r="I18" s="9" t="s">
        <v>28</v>
      </c>
      <c r="J18" s="9" t="s">
        <v>28</v>
      </c>
      <c r="K18" s="9" t="s">
        <v>28</v>
      </c>
      <c r="L18" s="9"/>
      <c r="M18" s="9"/>
      <c r="N18" s="9"/>
      <c r="O18" s="9"/>
      <c r="P18" s="9"/>
      <c r="Q18" s="9"/>
      <c r="R18" s="9"/>
      <c r="S18" s="9"/>
      <c r="T18" s="9"/>
      <c r="U18" s="9"/>
      <c r="V18" s="9"/>
      <c r="W18" s="9"/>
      <c r="X18" s="9"/>
      <c r="Y18" s="9"/>
      <c r="Z18" s="9"/>
    </row>
    <row r="19" spans="1:26" x14ac:dyDescent="0.25">
      <c r="H19" s="9">
        <v>45.7</v>
      </c>
      <c r="I19" s="9">
        <v>49.7</v>
      </c>
      <c r="J19" s="9">
        <v>48.1</v>
      </c>
      <c r="K19" s="9">
        <v>49.7</v>
      </c>
      <c r="L19" s="9"/>
      <c r="M19" s="9"/>
      <c r="N19" s="9"/>
      <c r="O19" s="9"/>
      <c r="P19" s="9"/>
      <c r="Q19" s="9"/>
      <c r="R19" s="9"/>
      <c r="S19" s="9"/>
      <c r="T19" s="9"/>
      <c r="U19" s="9"/>
      <c r="V19" s="9"/>
      <c r="W19" s="9"/>
      <c r="X19" s="9"/>
      <c r="Y19" s="9"/>
      <c r="Z19" s="9"/>
    </row>
    <row r="20" spans="1:26" x14ac:dyDescent="0.25">
      <c r="C20" s="3" t="str">
        <f>CONCATENATE("&lt;# ",B22," #&gt;")</f>
        <v>&lt;# A71942732G #&gt;</v>
      </c>
      <c r="H20" s="9" t="str">
        <f>CONCATENATE("People with this variant have two copies of the ",B25," variant. This substitution of a single nucleotide is known as a missense mutation.")</f>
        <v>People with this variant have two copies of the [A71942732G](https://www.ncbi.nlm.nih.gov/projects/SNP/snp_ref.cgi?rs=1007311)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[A72018440G](https://www.ncbi.nlm.nih.gov/projects/SNP/snp_ref.cgi?rs=2741343)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[A71966484G](https://www.ncbi.nlm.nih.gov/clinvar/variation/403250/) variant. This substitution of a single nucleotide is known as a missense mutation.</v>
      </c>
      <c r="K20" s="9" t="str">
        <f>CONCATENATE("People with this variant have two copies of the ",B43," variant. This substitution of a single nucleotide is known as a missense mutation.")</f>
        <v>People with this variant have two copies of the [C71978821T](https://www.ncbi.nlm.nih.gov/clinvar/variation/14016/) variant. This substitution of a single nucleotide is known as a missense mutation.</v>
      </c>
      <c r="L20" s="9"/>
      <c r="M20" s="9"/>
      <c r="N20" s="9"/>
      <c r="O20" s="9"/>
      <c r="P20" s="9"/>
      <c r="Q20" s="9"/>
      <c r="R20" s="9"/>
      <c r="S20" s="9"/>
      <c r="T20" s="9"/>
      <c r="U20" s="9"/>
      <c r="V20" s="9"/>
      <c r="W20" s="9"/>
      <c r="X20" s="9"/>
      <c r="Y20" s="9"/>
      <c r="Z20" s="9"/>
    </row>
    <row r="21" spans="1:26" x14ac:dyDescent="0.25">
      <c r="A21" s="8" t="s">
        <v>29</v>
      </c>
      <c r="B21" s="28" t="s">
        <v>445</v>
      </c>
      <c r="C21" s="3" t="str">
        <f>CONCATENATE("  &lt;Variant hgvs=",CHAR(34),B21,CHAR(34)," name=",CHAR(34),B22,CHAR(34),"&gt; ")</f>
        <v xml:space="preserve">  &lt;Variant hgvs="NC_000012.12:g.71942732A&gt;G" name="A71942732G"&gt; </v>
      </c>
      <c r="H21" s="9" t="s">
        <v>27</v>
      </c>
      <c r="I21" s="9" t="s">
        <v>27</v>
      </c>
      <c r="J21" s="9" t="s">
        <v>27</v>
      </c>
      <c r="K21" s="9" t="s">
        <v>27</v>
      </c>
      <c r="L21" s="9"/>
      <c r="M21" s="9"/>
      <c r="N21" s="9"/>
      <c r="O21" s="9"/>
      <c r="P21" s="9"/>
      <c r="Q21" s="9"/>
      <c r="R21" s="9"/>
      <c r="S21" s="9"/>
      <c r="T21" s="9"/>
      <c r="U21" s="9"/>
      <c r="V21" s="9"/>
      <c r="W21" s="9"/>
      <c r="X21" s="9"/>
      <c r="Y21" s="9"/>
      <c r="Z21" s="9"/>
    </row>
    <row r="22" spans="1:26" x14ac:dyDescent="0.25">
      <c r="A22" s="15" t="s">
        <v>30</v>
      </c>
      <c r="B22" s="21" t="s">
        <v>466</v>
      </c>
      <c r="H22" s="9">
        <v>24</v>
      </c>
      <c r="I22" s="9">
        <v>33.9</v>
      </c>
      <c r="J22" s="9">
        <v>28.3</v>
      </c>
      <c r="K22" s="9">
        <v>33.9</v>
      </c>
      <c r="L22" s="9"/>
      <c r="M22" s="9"/>
      <c r="N22" s="9"/>
      <c r="O22" s="9"/>
      <c r="P22" s="9"/>
      <c r="Q22" s="9"/>
      <c r="R22" s="9"/>
      <c r="S22" s="9"/>
      <c r="T22" s="9"/>
      <c r="U22" s="9"/>
      <c r="V22" s="9"/>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TPH2 gene has no variants. A normal gene is referred to as a "wild-type" gene.</v>
      </c>
      <c r="I23" s="9" t="str">
        <f>CONCATENATE("Your ",B14," gene has no variants. A normal gene is referred to as a ",CHAR(34),"wild-type",CHAR(34)," gene.")</f>
        <v>Your TPH2 gene has no variants. A normal gene is referred to as a "wild-type" gene.</v>
      </c>
      <c r="J23" s="9" t="str">
        <f>CONCATENATE("Your ",B14," gene has no variants. A normal gene is referred to as a ",CHAR(34),"wild-type",CHAR(34)," gene.")</f>
        <v>Your TPH2 gene has no variants. A normal gene is referred to as a "wild-type" gene.</v>
      </c>
      <c r="K23" s="9" t="str">
        <f>CONCATENATE("Your ",B14," gene has no variants. A normal gene is referred to as a ",CHAR(34),"wild-type",CHAR(34)," gene.")</f>
        <v>Your TPH2 gene has no variants. A normal gene is referred to as a "wild-type" gene.</v>
      </c>
      <c r="L23" s="9"/>
      <c r="M23" s="9"/>
      <c r="N23" s="9"/>
      <c r="O23" s="9"/>
      <c r="P23" s="9"/>
      <c r="Q23" s="9"/>
      <c r="R23" s="9"/>
      <c r="S23" s="9"/>
      <c r="T23" s="9"/>
      <c r="U23" s="9"/>
      <c r="V23" s="9"/>
      <c r="W23" s="9"/>
      <c r="X23" s="9"/>
      <c r="Y23" s="9"/>
      <c r="Z23" s="9"/>
    </row>
    <row r="24" spans="1:26" x14ac:dyDescent="0.25">
      <c r="A24" s="15" t="s">
        <v>33</v>
      </c>
      <c r="B24" s="9" t="s">
        <v>34</v>
      </c>
      <c r="H24" s="9" t="s">
        <v>28</v>
      </c>
      <c r="I24" s="9" t="s">
        <v>28</v>
      </c>
      <c r="J24" s="9" t="s">
        <v>28</v>
      </c>
      <c r="K24" s="9" t="s">
        <v>28</v>
      </c>
      <c r="L24" s="9"/>
      <c r="M24" s="9"/>
      <c r="N24" s="9"/>
      <c r="O24" s="9"/>
      <c r="P24" s="9"/>
      <c r="Q24" s="9"/>
      <c r="R24" s="9"/>
      <c r="S24" s="9"/>
      <c r="T24" s="9"/>
      <c r="U24" s="9"/>
      <c r="V24" s="9"/>
      <c r="W24" s="9"/>
      <c r="X24" s="9"/>
      <c r="Y24" s="9"/>
      <c r="Z24" s="9"/>
    </row>
    <row r="25" spans="1:26" x14ac:dyDescent="0.25">
      <c r="A25" s="15" t="s">
        <v>35</v>
      </c>
      <c r="B25" s="9" t="s">
        <v>467</v>
      </c>
      <c r="C25" s="3" t="str">
        <f>"  &lt;/Variant&gt;"</f>
        <v xml:space="preserve">  &lt;/Variant&gt;</v>
      </c>
      <c r="H25" s="9">
        <v>30.3</v>
      </c>
      <c r="I25" s="9">
        <v>16.399999999999999</v>
      </c>
      <c r="J25" s="9">
        <v>23.6</v>
      </c>
      <c r="K25" s="9">
        <v>16.399999999999999</v>
      </c>
      <c r="L25" s="9"/>
      <c r="M25" s="9"/>
      <c r="N25" s="9"/>
      <c r="O25" s="9"/>
      <c r="P25" s="9"/>
      <c r="Q25" s="9"/>
      <c r="R25" s="9"/>
      <c r="S25" s="9"/>
      <c r="T25" s="9"/>
      <c r="U25" s="9"/>
      <c r="V25" s="9"/>
      <c r="W25" s="9"/>
      <c r="X25" s="9"/>
      <c r="Y25" s="9"/>
      <c r="Z25" s="9"/>
    </row>
    <row r="26" spans="1:26" x14ac:dyDescent="0.25">
      <c r="A26" s="15"/>
      <c r="C26" s="3" t="str">
        <f>CONCATENATE("&lt;# ",B28," #&gt;")</f>
        <v>&lt;# A72018440G #&gt;</v>
      </c>
    </row>
    <row r="27" spans="1:26" x14ac:dyDescent="0.25">
      <c r="A27" s="8" t="s">
        <v>29</v>
      </c>
      <c r="B27" s="28" t="s">
        <v>446</v>
      </c>
      <c r="C27" s="3" t="str">
        <f>CONCATENATE("  &lt;Variant hgvs=",CHAR(34),B27,CHAR(34)," name=",CHAR(34),B28,CHAR(34),"&gt; ")</f>
        <v xml:space="preserve">  &lt;Variant hgvs="NC_000012.12:g.72018440A&gt;G" name="A72018440G"&gt; </v>
      </c>
    </row>
    <row r="28" spans="1:26" x14ac:dyDescent="0.25">
      <c r="A28" s="15" t="s">
        <v>30</v>
      </c>
      <c r="B28" s="9" t="s">
        <v>464</v>
      </c>
    </row>
    <row r="29" spans="1:26" x14ac:dyDescent="0.25">
      <c r="A29" s="15" t="s">
        <v>31</v>
      </c>
      <c r="B29" s="9" t="s">
        <v>32</v>
      </c>
      <c r="C29" s="3" t="str">
        <f>CONCATENATE("    Instead of ",B29,", there is a ",B30," nucleotide.")</f>
        <v xml:space="preserve">    Instead of adenine (A), there is a guanine (G) nucleotide.</v>
      </c>
    </row>
    <row r="30" spans="1:26" x14ac:dyDescent="0.25">
      <c r="A30" s="15" t="s">
        <v>33</v>
      </c>
      <c r="B30" s="9" t="s">
        <v>34</v>
      </c>
    </row>
    <row r="31" spans="1:26" x14ac:dyDescent="0.25">
      <c r="A31" s="15" t="s">
        <v>35</v>
      </c>
      <c r="B31" s="9" t="s">
        <v>465</v>
      </c>
      <c r="C31" s="3" t="str">
        <f>"  &lt;/Variant&gt;"</f>
        <v xml:space="preserve">  &lt;/Variant&gt;</v>
      </c>
    </row>
    <row r="32" spans="1:26" x14ac:dyDescent="0.25">
      <c r="A32" s="8"/>
      <c r="C32" s="3" t="str">
        <f>CONCATENATE("&lt;# ",B34," #&gt;")</f>
        <v>&lt;# A71966484G #&gt;</v>
      </c>
    </row>
    <row r="33" spans="1:3" x14ac:dyDescent="0.25">
      <c r="A33" s="8" t="s">
        <v>29</v>
      </c>
      <c r="B33" s="28" t="s">
        <v>447</v>
      </c>
      <c r="C33" s="3" t="str">
        <f>CONCATENATE("  &lt;Variant hgvs=",CHAR(34),B33,CHAR(34)," name=",CHAR(34),B34,CHAR(34),"&gt; ")</f>
        <v xml:space="preserve">  &lt;Variant hgvs="NC_000012.12:g.71966484A&gt;G" name="A71966484G"&gt; </v>
      </c>
    </row>
    <row r="34" spans="1:3" x14ac:dyDescent="0.25">
      <c r="A34" s="15" t="s">
        <v>30</v>
      </c>
      <c r="B34" s="9" t="s">
        <v>462</v>
      </c>
    </row>
    <row r="35" spans="1:3" x14ac:dyDescent="0.25">
      <c r="A35" s="15" t="s">
        <v>31</v>
      </c>
      <c r="B35" s="9" t="s">
        <v>32</v>
      </c>
      <c r="C35" s="3" t="str">
        <f>CONCATENATE("    Instead of ",B35,", there is a ",B36," nucleotide.")</f>
        <v xml:space="preserve">    Instead of adenine (A), there is a guanine (G) nucleotide.</v>
      </c>
    </row>
    <row r="36" spans="1:3" x14ac:dyDescent="0.25">
      <c r="A36" s="15" t="s">
        <v>33</v>
      </c>
      <c r="B36" s="9" t="s">
        <v>34</v>
      </c>
    </row>
    <row r="37" spans="1:3" x14ac:dyDescent="0.25">
      <c r="A37" s="15" t="s">
        <v>35</v>
      </c>
      <c r="B37" s="9" t="s">
        <v>463</v>
      </c>
      <c r="C37" s="3" t="str">
        <f>"  &lt;/Variant&gt;"</f>
        <v xml:space="preserve">  &lt;/Variant&gt;</v>
      </c>
    </row>
    <row r="38" spans="1:3" x14ac:dyDescent="0.25">
      <c r="A38" s="15"/>
      <c r="C38" s="3" t="str">
        <f>CONCATENATE("&lt;# ",B40," #&gt;")</f>
        <v>&lt;# C71978821T #&gt;</v>
      </c>
    </row>
    <row r="39" spans="1:3" x14ac:dyDescent="0.25">
      <c r="A39" s="8" t="s">
        <v>29</v>
      </c>
      <c r="B39" s="28" t="s">
        <v>448</v>
      </c>
      <c r="C39" s="3" t="str">
        <f>CONCATENATE("  &lt;Variant hgvs=",CHAR(34),B39,CHAR(34)," name=",CHAR(34),B40,CHAR(34),"&gt; ")</f>
        <v xml:space="preserve">  &lt;Variant hgvs="NC_000012.12:g.71978821C&gt;T" name="C71978821T"&gt; </v>
      </c>
    </row>
    <row r="40" spans="1:3" x14ac:dyDescent="0.25">
      <c r="A40" s="15" t="s">
        <v>30</v>
      </c>
      <c r="B40" s="9" t="s">
        <v>460</v>
      </c>
    </row>
    <row r="41" spans="1:3" x14ac:dyDescent="0.25">
      <c r="A41" s="15" t="s">
        <v>31</v>
      </c>
      <c r="B41" s="9" t="str">
        <f>"cytosine (C)"</f>
        <v>cytosine (C)</v>
      </c>
      <c r="C41" s="3" t="str">
        <f>CONCATENATE("    Instead of ",B41,", there is a ",B42," nucleotide.")</f>
        <v xml:space="preserve">    Instead of cytosine (C), there is a thymine (T) nucleotide.</v>
      </c>
    </row>
    <row r="42" spans="1:3" x14ac:dyDescent="0.25">
      <c r="A42" s="15" t="s">
        <v>33</v>
      </c>
      <c r="B42" s="9" t="s">
        <v>36</v>
      </c>
    </row>
    <row r="43" spans="1:3" x14ac:dyDescent="0.25">
      <c r="A43" s="15" t="s">
        <v>35</v>
      </c>
      <c r="B43" s="9" t="s">
        <v>461</v>
      </c>
      <c r="C43" s="3" t="str">
        <f>"  &lt;/Variant&gt;"</f>
        <v xml:space="preserve">  &lt;/Variant&gt;</v>
      </c>
    </row>
    <row r="44" spans="1:3" s="18" customFormat="1" x14ac:dyDescent="0.25">
      <c r="A44" s="27"/>
      <c r="B44" s="17"/>
    </row>
    <row r="45" spans="1:3" s="18" customFormat="1" x14ac:dyDescent="0.25">
      <c r="A45" s="27"/>
      <c r="B45" s="17"/>
      <c r="C45" s="18" t="str">
        <f>C20</f>
        <v>&lt;# A71942732G #&gt;</v>
      </c>
    </row>
    <row r="46" spans="1:3" x14ac:dyDescent="0.25">
      <c r="A46" s="15" t="s">
        <v>37</v>
      </c>
      <c r="B46" s="21" t="str">
        <f>H14</f>
        <v>NC_000012.12:g.</v>
      </c>
      <c r="C46" s="3" t="str">
        <f>CONCATENATE("  &lt;Genotype hgvs=",CHAR(34),B46,B47,";",B48,CHAR(34)," name=",CHAR(34),B22,CHAR(34),"&gt; ")</f>
        <v xml:space="preserve">  &lt;Genotype hgvs="NC_000012.12:g.[71942732A&gt;G];[71942732=]" name="A71942732G"&gt; </v>
      </c>
    </row>
    <row r="47" spans="1:3" x14ac:dyDescent="0.25">
      <c r="A47" s="15" t="s">
        <v>35</v>
      </c>
      <c r="B47" s="21" t="str">
        <f t="shared" ref="B47:B51" si="1">H15</f>
        <v>[71942732A&gt;G]</v>
      </c>
    </row>
    <row r="48" spans="1:3" x14ac:dyDescent="0.25">
      <c r="A48" s="15" t="s">
        <v>31</v>
      </c>
      <c r="B48" s="21" t="str">
        <f t="shared" si="1"/>
        <v>[71942732=]</v>
      </c>
      <c r="C48" s="3" t="s">
        <v>38</v>
      </c>
    </row>
    <row r="49" spans="1:3" x14ac:dyDescent="0.25">
      <c r="A49" s="15" t="s">
        <v>39</v>
      </c>
      <c r="B49" s="21" t="str">
        <f t="shared" si="1"/>
        <v>People with this variant have one copy of the [A71942732G](https://www.ncbi.nlm.nih.gov/projects/SNP/snp_ref.cgi?rs=1007311) variant. This substitution of a single nucleotide is known as a missense mutation.</v>
      </c>
      <c r="C49" s="3" t="s">
        <v>26</v>
      </c>
    </row>
    <row r="50" spans="1:3" x14ac:dyDescent="0.25">
      <c r="A50" s="8" t="s">
        <v>40</v>
      </c>
      <c r="B50" s="21" t="str">
        <f t="shared" si="1"/>
        <v>This variant is not associated with increased risk.</v>
      </c>
      <c r="C50" s="3" t="str">
        <f>CONCATENATE("    ",B49)</f>
        <v xml:space="preserve">    People with this variant have one copy of the [A71942732G](https://www.ncbi.nlm.nih.gov/projects/SNP/snp_ref.cgi?rs=1007311) variant. This substitution of a single nucleotide is known as a missense mutation.</v>
      </c>
    </row>
    <row r="51" spans="1:3" x14ac:dyDescent="0.25">
      <c r="A51" s="8" t="s">
        <v>41</v>
      </c>
      <c r="B51" s="21">
        <f t="shared" si="1"/>
        <v>45.7</v>
      </c>
    </row>
    <row r="52" spans="1:3" x14ac:dyDescent="0.25">
      <c r="A52" s="15"/>
      <c r="C52" s="3" t="s">
        <v>42</v>
      </c>
    </row>
    <row r="53" spans="1:3" x14ac:dyDescent="0.25">
      <c r="A53" s="8"/>
    </row>
    <row r="54" spans="1:3" x14ac:dyDescent="0.25">
      <c r="A54" s="8"/>
      <c r="C54" s="3" t="str">
        <f>CONCATENATE("    ",B50)</f>
        <v xml:space="preserve">    This variant is not associated with increased risk.</v>
      </c>
    </row>
    <row r="55" spans="1:3" x14ac:dyDescent="0.25">
      <c r="A55" s="8"/>
    </row>
    <row r="56" spans="1:3" x14ac:dyDescent="0.25">
      <c r="A56" s="8"/>
      <c r="C56" s="3" t="s">
        <v>43</v>
      </c>
    </row>
    <row r="57" spans="1:3" x14ac:dyDescent="0.25">
      <c r="A57" s="15"/>
    </row>
    <row r="58" spans="1:3" x14ac:dyDescent="0.25">
      <c r="A58" s="15"/>
      <c r="C58" s="3" t="str">
        <f>CONCATENATE( "    &lt;piechart percentage=",B51," /&gt;")</f>
        <v xml:space="preserve">    &lt;piechart percentage=45.7 /&gt;</v>
      </c>
    </row>
    <row r="59" spans="1:3" x14ac:dyDescent="0.25">
      <c r="A59" s="15"/>
      <c r="C59" s="3" t="str">
        <f>"  &lt;/Genotype&gt;"</f>
        <v xml:space="preserve">  &lt;/Genotype&gt;</v>
      </c>
    </row>
    <row r="60" spans="1:3" x14ac:dyDescent="0.25">
      <c r="A60" s="15" t="s">
        <v>44</v>
      </c>
      <c r="B60" s="9" t="str">
        <f>H20</f>
        <v>People with this variant have two copies of the [A71942732G](https://www.ncbi.nlm.nih.gov/projects/SNP/snp_ref.cgi?rs=1007311) variant. This substitution of a single nucleotide is known as a missense mutation.</v>
      </c>
      <c r="C60" s="3" t="str">
        <f>CONCATENATE("  &lt;Genotype hgvs=",CHAR(34),B46,B47,";",B47,CHAR(34)," name=",CHAR(34),B22,CHAR(34),"&gt; ")</f>
        <v xml:space="preserve">  &lt;Genotype hgvs="NC_000012.12:g.[71942732A&gt;G];[71942732A&gt;G]" name="A71942732G"&gt; </v>
      </c>
    </row>
    <row r="61" spans="1:3" x14ac:dyDescent="0.25">
      <c r="A61" s="8" t="s">
        <v>45</v>
      </c>
      <c r="B61" s="9" t="str">
        <f t="shared" ref="B61:B62" si="2">H21</f>
        <v>You are in the Moderate Loss of Function category. See below for more information.</v>
      </c>
      <c r="C61" s="3" t="s">
        <v>26</v>
      </c>
    </row>
    <row r="62" spans="1:3" x14ac:dyDescent="0.25">
      <c r="A62" s="8" t="s">
        <v>41</v>
      </c>
      <c r="B62" s="9">
        <f t="shared" si="2"/>
        <v>24</v>
      </c>
      <c r="C62" s="3" t="s">
        <v>38</v>
      </c>
    </row>
    <row r="63" spans="1:3" x14ac:dyDescent="0.25">
      <c r="A63" s="8"/>
    </row>
    <row r="64" spans="1:3" x14ac:dyDescent="0.25">
      <c r="A64" s="15"/>
      <c r="C64" s="3" t="str">
        <f>CONCATENATE("    ",B60)</f>
        <v xml:space="preserve">    People with this variant have two copies of the [A71942732G](https://www.ncbi.nlm.nih.gov/projects/SNP/snp_ref.cgi?rs=1007311) variant. This substitution of a single nucleotide is known as a missense mutation.</v>
      </c>
    </row>
    <row r="65" spans="1:3" x14ac:dyDescent="0.25">
      <c r="A65" s="8"/>
    </row>
    <row r="66" spans="1:3" x14ac:dyDescent="0.25">
      <c r="A66" s="8"/>
      <c r="C66" s="3" t="s">
        <v>42</v>
      </c>
    </row>
    <row r="67" spans="1:3" x14ac:dyDescent="0.25">
      <c r="A67" s="8"/>
    </row>
    <row r="68" spans="1:3" x14ac:dyDescent="0.25">
      <c r="A68" s="8"/>
      <c r="C68" s="3" t="str">
        <f>CONCATENATE("    ",B61)</f>
        <v xml:space="preserve">    You are in the Moderate Loss of Function category. See below for more information.</v>
      </c>
    </row>
    <row r="69" spans="1:3" x14ac:dyDescent="0.25">
      <c r="A69" s="8"/>
    </row>
    <row r="70" spans="1:3" x14ac:dyDescent="0.25">
      <c r="A70" s="15"/>
      <c r="C70" s="3" t="s">
        <v>43</v>
      </c>
    </row>
    <row r="71" spans="1:3" x14ac:dyDescent="0.25">
      <c r="A71" s="15"/>
    </row>
    <row r="72" spans="1:3" x14ac:dyDescent="0.25">
      <c r="A72" s="15"/>
      <c r="C72" s="3" t="str">
        <f>CONCATENATE( "    &lt;piechart percentage=",B62," /&gt;")</f>
        <v xml:space="preserve">    &lt;piechart percentage=24 /&gt;</v>
      </c>
    </row>
    <row r="73" spans="1:3" x14ac:dyDescent="0.25">
      <c r="A73" s="15"/>
      <c r="C73" s="3" t="str">
        <f>"  &lt;/Genotype&gt;"</f>
        <v xml:space="preserve">  &lt;/Genotype&gt;</v>
      </c>
    </row>
    <row r="74" spans="1:3" x14ac:dyDescent="0.25">
      <c r="A74" s="15" t="s">
        <v>46</v>
      </c>
      <c r="B74" s="9" t="str">
        <f>H23</f>
        <v>Your TPH2 gene has no variants. A normal gene is referred to as a "wild-type" gene.</v>
      </c>
      <c r="C74" s="3" t="str">
        <f>CONCATENATE("  &lt;Genotype hgvs=",CHAR(34),B46,B48,";",B48,CHAR(34)," name=",CHAR(34),B22,CHAR(34),"&gt; ")</f>
        <v xml:space="preserve">  &lt;Genotype hgvs="NC_000012.12:g.[71942732=];[71942732=]" name="A71942732G"&gt; </v>
      </c>
    </row>
    <row r="75" spans="1:3" x14ac:dyDescent="0.25">
      <c r="A75" s="8" t="s">
        <v>47</v>
      </c>
      <c r="B75" s="9" t="str">
        <f t="shared" ref="B75:B76" si="3">H24</f>
        <v>This variant is not associated with increased risk.</v>
      </c>
      <c r="C75" s="3" t="s">
        <v>26</v>
      </c>
    </row>
    <row r="76" spans="1:3" x14ac:dyDescent="0.25">
      <c r="A76" s="8" t="s">
        <v>41</v>
      </c>
      <c r="B76" s="9">
        <f t="shared" si="3"/>
        <v>30.3</v>
      </c>
      <c r="C76" s="3" t="s">
        <v>38</v>
      </c>
    </row>
    <row r="77" spans="1:3" x14ac:dyDescent="0.25">
      <c r="A77" s="15"/>
    </row>
    <row r="78" spans="1:3" x14ac:dyDescent="0.25">
      <c r="A78" s="8"/>
      <c r="C78" s="3" t="str">
        <f>CONCATENATE("    ",B74)</f>
        <v xml:space="preserve">    Your TPH2 gene has no variants. A normal gene is referred to as a "wild-type" gene.</v>
      </c>
    </row>
    <row r="79" spans="1:3" x14ac:dyDescent="0.25">
      <c r="A79" s="8"/>
    </row>
    <row r="80" spans="1:3" x14ac:dyDescent="0.25">
      <c r="A80" s="15"/>
      <c r="C80" s="3" t="s">
        <v>43</v>
      </c>
    </row>
    <row r="81" spans="1:3" x14ac:dyDescent="0.25">
      <c r="A81" s="15"/>
    </row>
    <row r="82" spans="1:3" x14ac:dyDescent="0.25">
      <c r="A82" s="15"/>
      <c r="C82" s="3" t="str">
        <f>CONCATENATE( "    &lt;piechart percentage=",B76," /&gt;")</f>
        <v xml:space="preserve">    &lt;piechart percentage=30.3 /&gt;</v>
      </c>
    </row>
    <row r="83" spans="1:3" x14ac:dyDescent="0.25">
      <c r="A83" s="15"/>
      <c r="C83" s="3" t="str">
        <f>"  &lt;/Genotype&gt;"</f>
        <v xml:space="preserve">  &lt;/Genotype&gt;</v>
      </c>
    </row>
    <row r="84" spans="1:3" x14ac:dyDescent="0.25">
      <c r="A84" s="15"/>
      <c r="C84" s="3" t="str">
        <f>C26</f>
        <v>&lt;# A72018440G #&gt;</v>
      </c>
    </row>
    <row r="85" spans="1:3" x14ac:dyDescent="0.25">
      <c r="A85" s="15" t="s">
        <v>37</v>
      </c>
      <c r="B85" s="21" t="str">
        <f>I14</f>
        <v>NC_000012.12:g.</v>
      </c>
      <c r="C85" s="3" t="str">
        <f>CONCATENATE("  &lt;Genotype hgvs=",CHAR(34),B85,B86,";",B87,CHAR(34)," name=",CHAR(34),B28,CHAR(34),"&gt; ")</f>
        <v xml:space="preserve">  &lt;Genotype hgvs="NC_000012.12:g.[72018440A&gt;G];[72018440=]" name="A72018440G"&gt; </v>
      </c>
    </row>
    <row r="86" spans="1:3" x14ac:dyDescent="0.25">
      <c r="A86" s="15" t="s">
        <v>35</v>
      </c>
      <c r="B86" s="21" t="str">
        <f t="shared" ref="B86:B90" si="4">I15</f>
        <v>[72018440A&gt;G]</v>
      </c>
    </row>
    <row r="87" spans="1:3" x14ac:dyDescent="0.25">
      <c r="A87" s="15" t="s">
        <v>31</v>
      </c>
      <c r="B87" s="21" t="str">
        <f t="shared" si="4"/>
        <v>[72018440=]</v>
      </c>
      <c r="C87" s="3" t="s">
        <v>38</v>
      </c>
    </row>
    <row r="88" spans="1:3" x14ac:dyDescent="0.25">
      <c r="A88" s="15" t="s">
        <v>39</v>
      </c>
      <c r="B88" s="21" t="str">
        <f t="shared" si="4"/>
        <v>People with this variant have one copy of the [A72018440G](https://www.ncbi.nlm.nih.gov/projects/SNP/snp_ref.cgi?rs=2741343) variant. This substitution of a single nucleotide is known as a missense mutation.</v>
      </c>
      <c r="C88" s="3" t="s">
        <v>26</v>
      </c>
    </row>
    <row r="89" spans="1:3" x14ac:dyDescent="0.25">
      <c r="A89" s="8" t="s">
        <v>40</v>
      </c>
      <c r="B89" s="21" t="str">
        <f t="shared" si="4"/>
        <v>This variant is not associated with increased risk.</v>
      </c>
      <c r="C89" s="3" t="str">
        <f>CONCATENATE("    ",B88)</f>
        <v xml:space="preserve">    People with this variant have one copy of the [A72018440G](https://www.ncbi.nlm.nih.gov/projects/SNP/snp_ref.cgi?rs=2741343) variant. This substitution of a single nucleotide is known as a missense mutation.</v>
      </c>
    </row>
    <row r="90" spans="1:3" x14ac:dyDescent="0.25">
      <c r="A90" s="8" t="s">
        <v>41</v>
      </c>
      <c r="B90" s="21">
        <f t="shared" si="4"/>
        <v>49.7</v>
      </c>
    </row>
    <row r="91" spans="1:3" x14ac:dyDescent="0.25">
      <c r="A91" s="15"/>
      <c r="C91" s="3" t="s">
        <v>42</v>
      </c>
    </row>
    <row r="92" spans="1:3" x14ac:dyDescent="0.25">
      <c r="A92" s="8"/>
    </row>
    <row r="93" spans="1:3" x14ac:dyDescent="0.25">
      <c r="A93" s="8"/>
      <c r="C93" s="3" t="str">
        <f>CONCATENATE("    ",B89)</f>
        <v xml:space="preserve">    This variant is not associated with increased risk.</v>
      </c>
    </row>
    <row r="94" spans="1:3" x14ac:dyDescent="0.25">
      <c r="A94" s="8"/>
    </row>
    <row r="95" spans="1:3" x14ac:dyDescent="0.25">
      <c r="A95" s="8"/>
      <c r="C95" s="3" t="s">
        <v>43</v>
      </c>
    </row>
    <row r="96" spans="1:3" x14ac:dyDescent="0.25">
      <c r="A96" s="15"/>
    </row>
    <row r="97" spans="1:3" x14ac:dyDescent="0.25">
      <c r="A97" s="15"/>
      <c r="C97" s="3" t="str">
        <f>CONCATENATE( "    &lt;piechart percentage=",B90," /&gt;")</f>
        <v xml:space="preserve">    &lt;piechart percentage=49.7 /&gt;</v>
      </c>
    </row>
    <row r="98" spans="1:3" x14ac:dyDescent="0.25">
      <c r="A98" s="15"/>
      <c r="C98" s="3" t="str">
        <f>"  &lt;/Genotype&gt;"</f>
        <v xml:space="preserve">  &lt;/Genotype&gt;</v>
      </c>
    </row>
    <row r="99" spans="1:3" x14ac:dyDescent="0.25">
      <c r="A99" s="15" t="s">
        <v>44</v>
      </c>
      <c r="B99" s="9" t="str">
        <f>I20</f>
        <v>People with this variant have two copies of the [A72018440G](https://www.ncbi.nlm.nih.gov/projects/SNP/snp_ref.cgi?rs=2741343) variant. This substitution of a single nucleotide is known as a missense mutation.</v>
      </c>
      <c r="C99" s="3" t="str">
        <f>CONCATENATE("  &lt;Genotype hgvs=",CHAR(34),B85,B86,";",B86,CHAR(34)," name=",CHAR(34),B28,CHAR(34),"&gt; ")</f>
        <v xml:space="preserve">  &lt;Genotype hgvs="NC_000012.12:g.[72018440A&gt;G];[72018440A&gt;G]" name="A72018440G"&gt; </v>
      </c>
    </row>
    <row r="100" spans="1:3" x14ac:dyDescent="0.25">
      <c r="A100" s="8" t="s">
        <v>45</v>
      </c>
      <c r="B100" s="9" t="str">
        <f t="shared" ref="B100:B101" si="5">I21</f>
        <v>You are in the Moderate Loss of Function category. See below for more information.</v>
      </c>
      <c r="C100" s="3" t="s">
        <v>26</v>
      </c>
    </row>
    <row r="101" spans="1:3" x14ac:dyDescent="0.25">
      <c r="A101" s="8" t="s">
        <v>41</v>
      </c>
      <c r="B101" s="9">
        <f t="shared" si="5"/>
        <v>33.9</v>
      </c>
      <c r="C101" s="3" t="s">
        <v>38</v>
      </c>
    </row>
    <row r="102" spans="1:3" x14ac:dyDescent="0.25">
      <c r="A102" s="8"/>
    </row>
    <row r="103" spans="1:3" x14ac:dyDescent="0.25">
      <c r="A103" s="15"/>
      <c r="C103" s="3" t="str">
        <f>CONCATENATE("    ",B99)</f>
        <v xml:space="preserve">    People with this variant have two copies of the [A72018440G](https://www.ncbi.nlm.nih.gov/projects/SNP/snp_ref.cgi?rs=2741343) variant. This substitution of a single nucleotide is known as a missense mutation.</v>
      </c>
    </row>
    <row r="104" spans="1:3" x14ac:dyDescent="0.25">
      <c r="A104" s="8"/>
    </row>
    <row r="105" spans="1:3" x14ac:dyDescent="0.25">
      <c r="A105" s="8"/>
      <c r="C105" s="3" t="s">
        <v>42</v>
      </c>
    </row>
    <row r="106" spans="1:3" x14ac:dyDescent="0.25">
      <c r="A106" s="8"/>
    </row>
    <row r="107" spans="1:3" x14ac:dyDescent="0.25">
      <c r="A107" s="8"/>
      <c r="C107" s="3" t="str">
        <f>CONCATENATE("    ",B100)</f>
        <v xml:space="preserve">    You are in the Moderate Loss of Function category. See below for more information.</v>
      </c>
    </row>
    <row r="108" spans="1:3" x14ac:dyDescent="0.25">
      <c r="A108" s="8"/>
    </row>
    <row r="109" spans="1:3" x14ac:dyDescent="0.25">
      <c r="A109" s="15"/>
      <c r="C109" s="3" t="s">
        <v>43</v>
      </c>
    </row>
    <row r="110" spans="1:3" x14ac:dyDescent="0.25">
      <c r="A110" s="15"/>
    </row>
    <row r="111" spans="1:3" x14ac:dyDescent="0.25">
      <c r="A111" s="15"/>
      <c r="C111" s="3" t="str">
        <f>CONCATENATE( "    &lt;piechart percentage=",B101," /&gt;")</f>
        <v xml:space="preserve">    &lt;piechart percentage=33.9 /&gt;</v>
      </c>
    </row>
    <row r="112" spans="1:3" x14ac:dyDescent="0.25">
      <c r="A112" s="15"/>
      <c r="C112" s="3" t="str">
        <f>"  &lt;/Genotype&gt;"</f>
        <v xml:space="preserve">  &lt;/Genotype&gt;</v>
      </c>
    </row>
    <row r="113" spans="1:3" x14ac:dyDescent="0.25">
      <c r="A113" s="15" t="s">
        <v>46</v>
      </c>
      <c r="B113" s="9" t="str">
        <f>I23</f>
        <v>Your TPH2 gene has no variants. A normal gene is referred to as a "wild-type" gene.</v>
      </c>
      <c r="C113" s="3" t="str">
        <f>CONCATENATE("  &lt;Genotype hgvs=",CHAR(34),B85,B87,";",B87,CHAR(34)," name=",CHAR(34),B28,CHAR(34),"&gt; ")</f>
        <v xml:space="preserve">  &lt;Genotype hgvs="NC_000012.12:g.[72018440=];[72018440=]" name="A72018440G"&gt; </v>
      </c>
    </row>
    <row r="114" spans="1:3" x14ac:dyDescent="0.25">
      <c r="A114" s="8" t="s">
        <v>47</v>
      </c>
      <c r="B114" s="9" t="str">
        <f t="shared" ref="B114:B115" si="6">I24</f>
        <v>This variant is not associated with increased risk.</v>
      </c>
      <c r="C114" s="3" t="s">
        <v>26</v>
      </c>
    </row>
    <row r="115" spans="1:3" x14ac:dyDescent="0.25">
      <c r="A115" s="8" t="s">
        <v>41</v>
      </c>
      <c r="B115" s="9">
        <f t="shared" si="6"/>
        <v>16.399999999999999</v>
      </c>
      <c r="C115" s="3" t="s">
        <v>38</v>
      </c>
    </row>
    <row r="116" spans="1:3" x14ac:dyDescent="0.25">
      <c r="A116" s="15"/>
    </row>
    <row r="117" spans="1:3" x14ac:dyDescent="0.25">
      <c r="A117" s="8"/>
      <c r="C117" s="3" t="str">
        <f>CONCATENATE("    ",B113)</f>
        <v xml:space="preserve">    Your TPH2 gene has no variants. A normal gene is referred to as a "wild-type" gene.</v>
      </c>
    </row>
    <row r="118" spans="1:3" x14ac:dyDescent="0.25">
      <c r="A118" s="8"/>
    </row>
    <row r="119" spans="1:3" x14ac:dyDescent="0.25">
      <c r="A119" s="15"/>
      <c r="C119" s="3" t="s">
        <v>43</v>
      </c>
    </row>
    <row r="120" spans="1:3" x14ac:dyDescent="0.25">
      <c r="A120" s="15"/>
    </row>
    <row r="121" spans="1:3" x14ac:dyDescent="0.25">
      <c r="A121" s="15"/>
      <c r="C121" s="3" t="str">
        <f>CONCATENATE( "    &lt;piechart percentage=",B115," /&gt;")</f>
        <v xml:space="preserve">    &lt;piechart percentage=16.4 /&gt;</v>
      </c>
    </row>
    <row r="122" spans="1:3" x14ac:dyDescent="0.25">
      <c r="A122" s="15"/>
      <c r="C122" s="3" t="str">
        <f>"  &lt;/Genotype&gt;"</f>
        <v xml:space="preserve">  &lt;/Genotype&gt;</v>
      </c>
    </row>
    <row r="123" spans="1:3" x14ac:dyDescent="0.25">
      <c r="A123" s="15"/>
      <c r="C123" s="3" t="str">
        <f>C32</f>
        <v>&lt;# A71966484G #&gt;</v>
      </c>
    </row>
    <row r="124" spans="1:3" x14ac:dyDescent="0.25">
      <c r="A124" s="15" t="s">
        <v>37</v>
      </c>
      <c r="B124" s="21" t="str">
        <f>J14</f>
        <v>NC_000012.12:g.</v>
      </c>
      <c r="C124" s="3" t="str">
        <f>CONCATENATE("  &lt;Genotype hgvs=",CHAR(34),B124,B125,";",B126,CHAR(34)," name=",CHAR(34),B34,CHAR(34),"&gt; ")</f>
        <v xml:space="preserve">  &lt;Genotype hgvs="NC_000012.12:g.[71966484A&gt;G];[71966484=]" name="A71966484G"&gt; </v>
      </c>
    </row>
    <row r="125" spans="1:3" x14ac:dyDescent="0.25">
      <c r="A125" s="15" t="s">
        <v>35</v>
      </c>
      <c r="B125" s="21" t="str">
        <f t="shared" ref="B125:B129" si="7">J15</f>
        <v>[71966484A&gt;G]</v>
      </c>
    </row>
    <row r="126" spans="1:3" x14ac:dyDescent="0.25">
      <c r="A126" s="15" t="s">
        <v>31</v>
      </c>
      <c r="B126" s="21" t="str">
        <f t="shared" si="7"/>
        <v>[71966484=]</v>
      </c>
      <c r="C126" s="3" t="s">
        <v>38</v>
      </c>
    </row>
    <row r="127" spans="1:3" x14ac:dyDescent="0.25">
      <c r="A127" s="15" t="s">
        <v>39</v>
      </c>
      <c r="B127" s="21" t="str">
        <f t="shared" si="7"/>
        <v>People with this variant have one copy of the [A71966484G](https://www.ncbi.nlm.nih.gov/clinvar/variation/403250/) variant. This substitution of a single nucleotide is known as a missense mutation.</v>
      </c>
      <c r="C127" s="3" t="s">
        <v>26</v>
      </c>
    </row>
    <row r="128" spans="1:3" x14ac:dyDescent="0.25">
      <c r="A128" s="8" t="s">
        <v>40</v>
      </c>
      <c r="B128" s="21" t="str">
        <f t="shared" si="7"/>
        <v>This variant is not associated with increased risk.</v>
      </c>
      <c r="C128" s="3" t="str">
        <f>CONCATENATE("    ",B127)</f>
        <v xml:space="preserve">    People with this variant have one copy of the [A71966484G](https://www.ncbi.nlm.nih.gov/clinvar/variation/403250/) variant. This substitution of a single nucleotide is known as a missense mutation.</v>
      </c>
    </row>
    <row r="129" spans="1:3" x14ac:dyDescent="0.25">
      <c r="A129" s="8" t="s">
        <v>41</v>
      </c>
      <c r="B129" s="21">
        <f t="shared" si="7"/>
        <v>48.1</v>
      </c>
    </row>
    <row r="130" spans="1:3" x14ac:dyDescent="0.25">
      <c r="A130" s="15"/>
      <c r="C130" s="3" t="s">
        <v>42</v>
      </c>
    </row>
    <row r="131" spans="1:3" x14ac:dyDescent="0.25">
      <c r="A131" s="8"/>
    </row>
    <row r="132" spans="1:3" x14ac:dyDescent="0.25">
      <c r="A132" s="8"/>
      <c r="C132" s="3" t="str">
        <f>CONCATENATE("    ",B128)</f>
        <v xml:space="preserve">    This variant is not associated with increased risk.</v>
      </c>
    </row>
    <row r="133" spans="1:3" x14ac:dyDescent="0.25">
      <c r="A133" s="8"/>
    </row>
    <row r="134" spans="1:3" x14ac:dyDescent="0.25">
      <c r="A134" s="8"/>
      <c r="C134" s="3" t="s">
        <v>43</v>
      </c>
    </row>
    <row r="135" spans="1:3" x14ac:dyDescent="0.25">
      <c r="A135" s="15"/>
    </row>
    <row r="136" spans="1:3" x14ac:dyDescent="0.25">
      <c r="A136" s="15"/>
      <c r="C136" s="3" t="str">
        <f>CONCATENATE( "    &lt;piechart percentage=",B129," /&gt;")</f>
        <v xml:space="preserve">    &lt;piechart percentage=48.1 /&gt;</v>
      </c>
    </row>
    <row r="137" spans="1:3" x14ac:dyDescent="0.25">
      <c r="A137" s="15"/>
      <c r="C137" s="3" t="str">
        <f>"  &lt;/Genotype&gt;"</f>
        <v xml:space="preserve">  &lt;/Genotype&gt;</v>
      </c>
    </row>
    <row r="138" spans="1:3" x14ac:dyDescent="0.25">
      <c r="A138" s="15" t="s">
        <v>44</v>
      </c>
      <c r="B138" s="9" t="str">
        <f>J20</f>
        <v>People with this variant have two copies of the [A71966484G](https://www.ncbi.nlm.nih.gov/clinvar/variation/403250/) variant. This substitution of a single nucleotide is known as a missense mutation.</v>
      </c>
      <c r="C138" s="3" t="str">
        <f>CONCATENATE("  &lt;Genotype hgvs=",CHAR(34),B124,B125,";",B125,CHAR(34)," name=",CHAR(34),B34,CHAR(34),"&gt; ")</f>
        <v xml:space="preserve">  &lt;Genotype hgvs="NC_000012.12:g.[71966484A&gt;G];[71966484A&gt;G]" name="A71966484G"&gt; </v>
      </c>
    </row>
    <row r="139" spans="1:3" x14ac:dyDescent="0.25">
      <c r="A139" s="8" t="s">
        <v>45</v>
      </c>
      <c r="B139" s="9" t="str">
        <f t="shared" ref="B139:B140" si="8">J21</f>
        <v>You are in the Moderate Loss of Function category. See below for more information.</v>
      </c>
      <c r="C139" s="3" t="s">
        <v>26</v>
      </c>
    </row>
    <row r="140" spans="1:3" x14ac:dyDescent="0.25">
      <c r="A140" s="8" t="s">
        <v>41</v>
      </c>
      <c r="B140" s="9">
        <f t="shared" si="8"/>
        <v>28.3</v>
      </c>
      <c r="C140" s="3" t="s">
        <v>38</v>
      </c>
    </row>
    <row r="141" spans="1:3" x14ac:dyDescent="0.25">
      <c r="A141" s="8"/>
    </row>
    <row r="142" spans="1:3" x14ac:dyDescent="0.25">
      <c r="A142" s="15"/>
      <c r="C142" s="3" t="str">
        <f>CONCATENATE("    ",B138)</f>
        <v xml:space="preserve">    People with this variant have two copies of the [A71966484G](https://www.ncbi.nlm.nih.gov/clinvar/variation/403250/) variant. This substitution of a single nucleotide is known as a missense mutation.</v>
      </c>
    </row>
    <row r="143" spans="1:3" x14ac:dyDescent="0.25">
      <c r="A143" s="8"/>
    </row>
    <row r="144" spans="1:3" x14ac:dyDescent="0.25">
      <c r="A144" s="8"/>
      <c r="C144" s="3" t="s">
        <v>42</v>
      </c>
    </row>
    <row r="145" spans="1:3" x14ac:dyDescent="0.25">
      <c r="A145" s="8"/>
    </row>
    <row r="146" spans="1:3" x14ac:dyDescent="0.25">
      <c r="A146" s="8"/>
      <c r="C146" s="3" t="str">
        <f>CONCATENATE("    ",B139)</f>
        <v xml:space="preserve">    You are in the Moderate Loss of Function category. See below for more information.</v>
      </c>
    </row>
    <row r="147" spans="1:3" x14ac:dyDescent="0.25">
      <c r="A147" s="8"/>
    </row>
    <row r="148" spans="1:3" x14ac:dyDescent="0.25">
      <c r="A148" s="15"/>
      <c r="C148" s="3" t="s">
        <v>43</v>
      </c>
    </row>
    <row r="149" spans="1:3" x14ac:dyDescent="0.25">
      <c r="A149" s="15"/>
    </row>
    <row r="150" spans="1:3" x14ac:dyDescent="0.25">
      <c r="A150" s="15"/>
      <c r="C150" s="3" t="str">
        <f>CONCATENATE( "    &lt;piechart percentage=",B140," /&gt;")</f>
        <v xml:space="preserve">    &lt;piechart percentage=28.3 /&gt;</v>
      </c>
    </row>
    <row r="151" spans="1:3" x14ac:dyDescent="0.25">
      <c r="A151" s="15"/>
      <c r="C151" s="3" t="str">
        <f>"  &lt;/Genotype&gt;"</f>
        <v xml:space="preserve">  &lt;/Genotype&gt;</v>
      </c>
    </row>
    <row r="152" spans="1:3" x14ac:dyDescent="0.25">
      <c r="A152" s="15" t="s">
        <v>46</v>
      </c>
      <c r="B152" s="9" t="str">
        <f>J23</f>
        <v>Your TPH2 gene has no variants. A normal gene is referred to as a "wild-type" gene.</v>
      </c>
      <c r="C152" s="3" t="str">
        <f>CONCATENATE("  &lt;Genotype hgvs=",CHAR(34),B124,B126,";",B126,CHAR(34)," name=",CHAR(34),B34,CHAR(34),"&gt; ")</f>
        <v xml:space="preserve">  &lt;Genotype hgvs="NC_000012.12:g.[71966484=];[71966484=]" name="A71966484G"&gt; </v>
      </c>
    </row>
    <row r="153" spans="1:3" x14ac:dyDescent="0.25">
      <c r="A153" s="8" t="s">
        <v>47</v>
      </c>
      <c r="B153" s="9" t="str">
        <f t="shared" ref="B153:B154" si="9">J24</f>
        <v>This variant is not associated with increased risk.</v>
      </c>
      <c r="C153" s="3" t="s">
        <v>26</v>
      </c>
    </row>
    <row r="154" spans="1:3" x14ac:dyDescent="0.25">
      <c r="A154" s="8" t="s">
        <v>41</v>
      </c>
      <c r="B154" s="9">
        <f t="shared" si="9"/>
        <v>23.6</v>
      </c>
      <c r="C154" s="3" t="s">
        <v>38</v>
      </c>
    </row>
    <row r="155" spans="1:3" x14ac:dyDescent="0.25">
      <c r="A155" s="15"/>
    </row>
    <row r="156" spans="1:3" x14ac:dyDescent="0.25">
      <c r="A156" s="8"/>
      <c r="C156" s="3" t="str">
        <f>CONCATENATE("    ",B152)</f>
        <v xml:space="preserve">    Your TPH2 gene has no variants. A normal gene is referred to as a "wild-type" gene.</v>
      </c>
    </row>
    <row r="157" spans="1:3" x14ac:dyDescent="0.25">
      <c r="A157" s="8"/>
    </row>
    <row r="158" spans="1:3" x14ac:dyDescent="0.25">
      <c r="A158" s="15"/>
      <c r="C158" s="3" t="s">
        <v>43</v>
      </c>
    </row>
    <row r="159" spans="1:3" x14ac:dyDescent="0.25">
      <c r="A159" s="15"/>
    </row>
    <row r="160" spans="1:3" x14ac:dyDescent="0.25">
      <c r="A160" s="15"/>
      <c r="C160" s="3" t="str">
        <f>CONCATENATE( "    &lt;piechart percentage=",B154," /&gt;")</f>
        <v xml:space="preserve">    &lt;piechart percentage=23.6 /&gt;</v>
      </c>
    </row>
    <row r="161" spans="1:3" x14ac:dyDescent="0.25">
      <c r="A161" s="15"/>
      <c r="C161" s="3" t="str">
        <f>"  &lt;/Genotype&gt;"</f>
        <v xml:space="preserve">  &lt;/Genotype&gt;</v>
      </c>
    </row>
    <row r="162" spans="1:3" x14ac:dyDescent="0.25">
      <c r="A162" s="15"/>
      <c r="C162" s="3" t="str">
        <f>C38</f>
        <v>&lt;# C71978821T #&gt;</v>
      </c>
    </row>
    <row r="163" spans="1:3" x14ac:dyDescent="0.25">
      <c r="A163" s="15" t="s">
        <v>37</v>
      </c>
      <c r="B163" s="21" t="str">
        <f>K14</f>
        <v>NC_000012.12:g.</v>
      </c>
      <c r="C163" s="3" t="str">
        <f>CONCATENATE("  &lt;Genotype hgvs=",CHAR(34),B163,B164,";",B165,CHAR(34)," name=",CHAR(34),B40,CHAR(34),"&gt; ")</f>
        <v xml:space="preserve">  &lt;Genotype hgvs="NC_000012.12:g.[71978821C&gt;T];[71978821=]" name="C71978821T"&gt; </v>
      </c>
    </row>
    <row r="164" spans="1:3" x14ac:dyDescent="0.25">
      <c r="A164" s="15" t="s">
        <v>35</v>
      </c>
      <c r="B164" s="21" t="str">
        <f t="shared" ref="B164:B168" si="10">K15</f>
        <v>[71978821C&gt;T]</v>
      </c>
    </row>
    <row r="165" spans="1:3" x14ac:dyDescent="0.25">
      <c r="A165" s="15" t="s">
        <v>31</v>
      </c>
      <c r="B165" s="21" t="str">
        <f t="shared" si="10"/>
        <v>[71978821=]</v>
      </c>
      <c r="C165" s="3" t="s">
        <v>38</v>
      </c>
    </row>
    <row r="166" spans="1:3" x14ac:dyDescent="0.25">
      <c r="A166" s="15" t="s">
        <v>39</v>
      </c>
      <c r="B166" s="21" t="str">
        <f t="shared" si="10"/>
        <v>People with this variant have one copy of the [C71978821T](https://www.ncbi.nlm.nih.gov/clinvar/variation/14016/) variant. This substitution of a single nucleotide is known as a missense mutation.</v>
      </c>
      <c r="C166" s="3" t="s">
        <v>26</v>
      </c>
    </row>
    <row r="167" spans="1:3" x14ac:dyDescent="0.25">
      <c r="A167" s="8" t="s">
        <v>40</v>
      </c>
      <c r="B167" s="21" t="str">
        <f t="shared" si="10"/>
        <v>This variant is not associated with increased risk.</v>
      </c>
      <c r="C167" s="3" t="str">
        <f>CONCATENATE("    ",B166)</f>
        <v xml:space="preserve">    People with this variant have one copy of the [C71978821T](https://www.ncbi.nlm.nih.gov/clinvar/variation/14016/) variant. This substitution of a single nucleotide is known as a missense mutation.</v>
      </c>
    </row>
    <row r="168" spans="1:3" x14ac:dyDescent="0.25">
      <c r="A168" s="8" t="s">
        <v>41</v>
      </c>
      <c r="B168" s="21">
        <f t="shared" si="10"/>
        <v>49.7</v>
      </c>
    </row>
    <row r="169" spans="1:3" x14ac:dyDescent="0.25">
      <c r="A169" s="15"/>
      <c r="C169" s="3" t="s">
        <v>42</v>
      </c>
    </row>
    <row r="170" spans="1:3" x14ac:dyDescent="0.25">
      <c r="A170" s="8"/>
    </row>
    <row r="171" spans="1:3" x14ac:dyDescent="0.25">
      <c r="A171" s="8"/>
      <c r="C171" s="3" t="str">
        <f>CONCATENATE("    ",B167)</f>
        <v xml:space="preserve">    This variant is not associated with increased risk.</v>
      </c>
    </row>
    <row r="172" spans="1:3" x14ac:dyDescent="0.25">
      <c r="A172" s="8"/>
    </row>
    <row r="173" spans="1:3" x14ac:dyDescent="0.25">
      <c r="A173" s="8"/>
      <c r="C173" s="3" t="s">
        <v>43</v>
      </c>
    </row>
    <row r="174" spans="1:3" x14ac:dyDescent="0.25">
      <c r="A174" s="15"/>
    </row>
    <row r="175" spans="1:3" x14ac:dyDescent="0.25">
      <c r="A175" s="15"/>
      <c r="C175" s="3" t="str">
        <f>CONCATENATE( "    &lt;piechart percentage=",B168," /&gt;")</f>
        <v xml:space="preserve">    &lt;piechart percentage=49.7 /&gt;</v>
      </c>
    </row>
    <row r="176" spans="1:3" x14ac:dyDescent="0.25">
      <c r="A176" s="15"/>
      <c r="C176" s="3" t="str">
        <f>"  &lt;/Genotype&gt;"</f>
        <v xml:space="preserve">  &lt;/Genotype&gt;</v>
      </c>
    </row>
    <row r="177" spans="1:3" x14ac:dyDescent="0.25">
      <c r="A177" s="15" t="s">
        <v>44</v>
      </c>
      <c r="B177" s="9" t="str">
        <f>K20</f>
        <v>People with this variant have two copies of the [C71978821T](https://www.ncbi.nlm.nih.gov/clinvar/variation/14016/) variant. This substitution of a single nucleotide is known as a missense mutation.</v>
      </c>
      <c r="C177" s="3" t="str">
        <f>CONCATENATE("  &lt;Genotype hgvs=",CHAR(34),B163,B164,";",B164,CHAR(34)," name=",CHAR(34),B40,CHAR(34),"&gt; ")</f>
        <v xml:space="preserve">  &lt;Genotype hgvs="NC_000012.12:g.[71978821C&gt;T];[71978821C&gt;T]" name="C71978821T"&gt; </v>
      </c>
    </row>
    <row r="178" spans="1:3" x14ac:dyDescent="0.25">
      <c r="A178" s="8" t="s">
        <v>45</v>
      </c>
      <c r="B178" s="9" t="str">
        <f t="shared" ref="B178:B179" si="11">K21</f>
        <v>You are in the Moderate Loss of Function category. See below for more information.</v>
      </c>
      <c r="C178" s="3" t="s">
        <v>26</v>
      </c>
    </row>
    <row r="179" spans="1:3" x14ac:dyDescent="0.25">
      <c r="A179" s="8" t="s">
        <v>41</v>
      </c>
      <c r="B179" s="9">
        <f t="shared" si="11"/>
        <v>33.9</v>
      </c>
      <c r="C179" s="3" t="s">
        <v>38</v>
      </c>
    </row>
    <row r="180" spans="1:3" x14ac:dyDescent="0.25">
      <c r="A180" s="8"/>
    </row>
    <row r="181" spans="1:3" x14ac:dyDescent="0.25">
      <c r="A181" s="15"/>
      <c r="C181" s="3" t="str">
        <f>CONCATENATE("    ",B177)</f>
        <v xml:space="preserve">    People with this variant have two copies of the [C71978821T](https://www.ncbi.nlm.nih.gov/clinvar/variation/14016/) variant. This substitution of a single nucleotide is known as a missense mutation.</v>
      </c>
    </row>
    <row r="182" spans="1:3" x14ac:dyDescent="0.25">
      <c r="A182" s="8"/>
    </row>
    <row r="183" spans="1:3" x14ac:dyDescent="0.25">
      <c r="A183" s="8"/>
      <c r="C183" s="3" t="s">
        <v>42</v>
      </c>
    </row>
    <row r="184" spans="1:3" x14ac:dyDescent="0.25">
      <c r="A184" s="8"/>
    </row>
    <row r="185" spans="1:3" x14ac:dyDescent="0.25">
      <c r="A185" s="8"/>
      <c r="C185" s="3" t="str">
        <f>CONCATENATE("    ",B178)</f>
        <v xml:space="preserve">    You are in the Moderate Loss of Function category. See below for more information.</v>
      </c>
    </row>
    <row r="186" spans="1:3" x14ac:dyDescent="0.25">
      <c r="A186" s="8"/>
    </row>
    <row r="187" spans="1:3" x14ac:dyDescent="0.25">
      <c r="A187" s="15"/>
      <c r="C187" s="3" t="s">
        <v>43</v>
      </c>
    </row>
    <row r="188" spans="1:3" x14ac:dyDescent="0.25">
      <c r="A188" s="15"/>
    </row>
    <row r="189" spans="1:3" x14ac:dyDescent="0.25">
      <c r="A189" s="15"/>
      <c r="C189" s="3" t="str">
        <f>CONCATENATE( "    &lt;piechart percentage=",B179," /&gt;")</f>
        <v xml:space="preserve">    &lt;piechart percentage=33.9 /&gt;</v>
      </c>
    </row>
    <row r="190" spans="1:3" x14ac:dyDescent="0.25">
      <c r="A190" s="15"/>
      <c r="C190" s="3" t="str">
        <f>"  &lt;/Genotype&gt;"</f>
        <v xml:space="preserve">  &lt;/Genotype&gt;</v>
      </c>
    </row>
    <row r="191" spans="1:3" x14ac:dyDescent="0.25">
      <c r="A191" s="15" t="s">
        <v>46</v>
      </c>
      <c r="B191" s="9" t="str">
        <f>K23</f>
        <v>Your TPH2 gene has no variants. A normal gene is referred to as a "wild-type" gene.</v>
      </c>
      <c r="C191" s="3" t="str">
        <f>CONCATENATE("  &lt;Genotype hgvs=",CHAR(34),B163,B165,";",B165,CHAR(34)," name=",CHAR(34),B40,CHAR(34),"&gt; ")</f>
        <v xml:space="preserve">  &lt;Genotype hgvs="NC_000012.12:g.[71978821=];[71978821=]" name="C71978821T"&gt; </v>
      </c>
    </row>
    <row r="192" spans="1:3" x14ac:dyDescent="0.25">
      <c r="A192" s="8" t="s">
        <v>47</v>
      </c>
      <c r="B192" s="9" t="str">
        <f t="shared" ref="B192:B193" si="12">K24</f>
        <v>This variant is not associated with increased risk.</v>
      </c>
      <c r="C192" s="3" t="s">
        <v>26</v>
      </c>
    </row>
    <row r="193" spans="1:3" x14ac:dyDescent="0.25">
      <c r="A193" s="8" t="s">
        <v>41</v>
      </c>
      <c r="B193" s="9">
        <f t="shared" si="12"/>
        <v>16.399999999999999</v>
      </c>
      <c r="C193" s="3" t="s">
        <v>38</v>
      </c>
    </row>
    <row r="194" spans="1:3" x14ac:dyDescent="0.25">
      <c r="A194" s="15"/>
    </row>
    <row r="195" spans="1:3" x14ac:dyDescent="0.25">
      <c r="A195" s="8"/>
      <c r="C195" s="3" t="str">
        <f>CONCATENATE("    ",B191)</f>
        <v xml:space="preserve">    Your TPH2 gene has no variants. A normal gene is referred to as a "wild-type" gene.</v>
      </c>
    </row>
    <row r="196" spans="1:3" x14ac:dyDescent="0.25">
      <c r="A196" s="8"/>
    </row>
    <row r="197" spans="1:3" x14ac:dyDescent="0.25">
      <c r="A197" s="15"/>
      <c r="C197" s="3" t="s">
        <v>43</v>
      </c>
    </row>
    <row r="198" spans="1:3" x14ac:dyDescent="0.25">
      <c r="A198" s="15"/>
    </row>
    <row r="199" spans="1:3" x14ac:dyDescent="0.25">
      <c r="A199" s="15"/>
      <c r="C199" s="3" t="str">
        <f>CONCATENATE( "    &lt;piechart percentage=",B193," /&gt;")</f>
        <v xml:space="preserve">    &lt;piechart percentage=16.4 /&gt;</v>
      </c>
    </row>
    <row r="200" spans="1:3" x14ac:dyDescent="0.25">
      <c r="A200" s="15"/>
      <c r="C200" s="3" t="str">
        <f>"  &lt;/Genotype&gt;"</f>
        <v xml:space="preserve">  &lt;/Genotype&gt;</v>
      </c>
    </row>
    <row r="201" spans="1:3" x14ac:dyDescent="0.25">
      <c r="A201" s="15"/>
      <c r="C201" s="3" t="s">
        <v>48</v>
      </c>
    </row>
    <row r="202" spans="1:3" x14ac:dyDescent="0.25">
      <c r="A202" s="15" t="s">
        <v>49</v>
      </c>
      <c r="B202" s="9" t="str">
        <f>CONCATENATE("Your ",B2," gene has an unknown variant.")</f>
        <v>Your TPH2 gene has an unknown variant.</v>
      </c>
      <c r="C202" s="3" t="str">
        <f>CONCATENATE("  &lt;Genotype hgvs=",CHAR(34),"unknown",CHAR(34),"&gt; ")</f>
        <v xml:space="preserve">  &lt;Genotype hgvs="unknown"&gt; </v>
      </c>
    </row>
    <row r="203" spans="1:3" x14ac:dyDescent="0.25">
      <c r="A203" s="8" t="s">
        <v>49</v>
      </c>
      <c r="B203" s="9" t="s">
        <v>50</v>
      </c>
      <c r="C203" s="3" t="s">
        <v>26</v>
      </c>
    </row>
    <row r="204" spans="1:3" x14ac:dyDescent="0.25">
      <c r="A204" s="8" t="s">
        <v>41</v>
      </c>
      <c r="C204" s="3" t="s">
        <v>38</v>
      </c>
    </row>
    <row r="205" spans="1:3" x14ac:dyDescent="0.25">
      <c r="A205" s="8"/>
    </row>
    <row r="206" spans="1:3" x14ac:dyDescent="0.25">
      <c r="A206" s="8"/>
      <c r="C206" s="3" t="str">
        <f>CONCATENATE("    ",B202)</f>
        <v xml:space="preserve">    Your TPH2 gene has an unknown variant.</v>
      </c>
    </row>
    <row r="207" spans="1:3" x14ac:dyDescent="0.25">
      <c r="A207" s="8"/>
    </row>
    <row r="208" spans="1:3" x14ac:dyDescent="0.25">
      <c r="A208" s="15"/>
      <c r="C208" s="3" t="s">
        <v>43</v>
      </c>
    </row>
    <row r="209" spans="1:3" x14ac:dyDescent="0.25">
      <c r="A209" s="15"/>
    </row>
    <row r="210" spans="1:3" x14ac:dyDescent="0.25">
      <c r="A210" s="15"/>
      <c r="C210" s="3" t="str">
        <f>CONCATENATE( "    &lt;piechart percentage=",B204," /&gt;")</f>
        <v xml:space="preserve">    &lt;piechart percentage= /&gt;</v>
      </c>
    </row>
    <row r="211" spans="1:3" x14ac:dyDescent="0.25">
      <c r="A211" s="15"/>
      <c r="C211" s="3" t="str">
        <f>"  &lt;/Genotype&gt;"</f>
        <v xml:space="preserve">  &lt;/Genotype&gt;</v>
      </c>
    </row>
    <row r="212" spans="1:3" x14ac:dyDescent="0.25">
      <c r="A212" s="15"/>
      <c r="C212" s="3" t="s">
        <v>51</v>
      </c>
    </row>
    <row r="213" spans="1:3" x14ac:dyDescent="0.25">
      <c r="A213" s="15" t="s">
        <v>46</v>
      </c>
      <c r="B213" s="9" t="str">
        <f>CONCATENATE("Your ",B2," gene has no variants. A normal gene is referred to as a ",CHAR(34),"wild-type",CHAR(34)," gene.")</f>
        <v>Your TPH2 gene has no variants. A normal gene is referred to as a "wild-type" gene.</v>
      </c>
      <c r="C213" s="3" t="str">
        <f>CONCATENATE("  &lt;Genotype hgvs=",CHAR(34),"wildtype",CHAR(34),"&gt;")</f>
        <v xml:space="preserve">  &lt;Genotype hgvs="wildtype"&gt;</v>
      </c>
    </row>
    <row r="214" spans="1:3" x14ac:dyDescent="0.25">
      <c r="A214" s="8" t="s">
        <v>47</v>
      </c>
      <c r="B214" s="9" t="s">
        <v>52</v>
      </c>
      <c r="C214" s="3" t="s">
        <v>26</v>
      </c>
    </row>
    <row r="215" spans="1:3" x14ac:dyDescent="0.25">
      <c r="A215" s="8" t="s">
        <v>41</v>
      </c>
      <c r="C215" s="3" t="s">
        <v>38</v>
      </c>
    </row>
    <row r="216" spans="1:3" x14ac:dyDescent="0.25">
      <c r="A216" s="8"/>
    </row>
    <row r="217" spans="1:3" x14ac:dyDescent="0.25">
      <c r="A217" s="8"/>
      <c r="C217" s="3" t="str">
        <f>CONCATENATE("    ",B213)</f>
        <v xml:space="preserve">    Your TPH2 gene has no variants. A normal gene is referred to as a "wild-type" gene.</v>
      </c>
    </row>
    <row r="218" spans="1:3" x14ac:dyDescent="0.25">
      <c r="A218" s="8"/>
    </row>
    <row r="219" spans="1:3" x14ac:dyDescent="0.25">
      <c r="A219" s="8"/>
      <c r="C219" s="3" t="s">
        <v>43</v>
      </c>
    </row>
    <row r="220" spans="1:3" x14ac:dyDescent="0.25">
      <c r="A220" s="15"/>
    </row>
    <row r="221" spans="1:3" x14ac:dyDescent="0.25">
      <c r="A221" s="8"/>
      <c r="C221" s="3" t="str">
        <f>CONCATENATE( "    &lt;piechart percentage=",B215," /&gt;")</f>
        <v xml:space="preserve">    &lt;piechart percentage= /&gt;</v>
      </c>
    </row>
    <row r="222" spans="1:3" x14ac:dyDescent="0.25">
      <c r="A222" s="8"/>
      <c r="C222" s="3" t="str">
        <f>"  &lt;/Genotype&gt;"</f>
        <v xml:space="preserve">  &lt;/Genotype&gt;</v>
      </c>
    </row>
    <row r="223" spans="1:3" x14ac:dyDescent="0.25">
      <c r="A223" s="8"/>
      <c r="C223" s="3" t="str">
        <f>"&lt;/GeneAnalysis&gt;"</f>
        <v>&lt;/GeneAnalysis&gt;</v>
      </c>
    </row>
    <row r="224" spans="1:3" s="18" customFormat="1" x14ac:dyDescent="0.25">
      <c r="A224" s="27"/>
      <c r="B224" s="17"/>
    </row>
    <row r="225" spans="1:3" x14ac:dyDescent="0.25">
      <c r="A225" s="3" t="s">
        <v>509</v>
      </c>
      <c r="B225" s="9" t="s">
        <v>518</v>
      </c>
      <c r="C225" s="3" t="str">
        <f>CONCATENATE("&lt;# ",A225," ",B225," #&gt;")</f>
        <v>&lt;# symptoms  vision problems; pain; chills and night sweats; multiple chemical sensitivity/allergies; inflamation; #&gt;</v>
      </c>
    </row>
    <row r="227" spans="1:3" x14ac:dyDescent="0.25">
      <c r="B227" s="9" t="s">
        <v>517</v>
      </c>
      <c r="C227" s="3" t="str">
        <f>CONCATENATE("&lt;symptoms ",B227," /&gt;")</f>
        <v>&lt;symptoms D014786 D010146 D023341 D018777 D007249 /&gt;</v>
      </c>
    </row>
    <row r="229" spans="1:3" x14ac:dyDescent="0.25">
      <c r="A229" s="3" t="s">
        <v>510</v>
      </c>
      <c r="B229" s="9" t="s">
        <v>525</v>
      </c>
      <c r="C229" s="3" t="str">
        <f>CONCATENATE("&lt;# ",A229," ",B229," #&gt;")</f>
        <v>&lt;# Tissue List brain #&gt;</v>
      </c>
    </row>
    <row r="231" spans="1:3" x14ac:dyDescent="0.25">
      <c r="B231" s="9" t="s">
        <v>524</v>
      </c>
      <c r="C231" s="3" t="str">
        <f>CONCATENATE("&lt;TissueList ",B231," /&gt;")</f>
        <v>&lt;TissueList D001921 /&gt;</v>
      </c>
    </row>
    <row r="233" spans="1:3" x14ac:dyDescent="0.25">
      <c r="A233" s="3" t="s">
        <v>511</v>
      </c>
      <c r="B233" s="9" t="s">
        <v>512</v>
      </c>
      <c r="C233" s="3" t="str">
        <f>CONCATENATE("&lt;# ",A233," ",B233," #&gt;")</f>
        <v>&lt;# Pathways Nicotine metabolism, ion transport, ion channel gating #&gt;</v>
      </c>
    </row>
    <row r="235" spans="1:3" x14ac:dyDescent="0.25">
      <c r="B235" s="9" t="s">
        <v>513</v>
      </c>
      <c r="C235" s="3" t="str">
        <f>CONCATENATE("&lt;Pathways ",B235," /&gt;")</f>
        <v>&lt;Pathways D011978 D017136 D015640 /&gt;</v>
      </c>
    </row>
    <row r="237" spans="1:3" x14ac:dyDescent="0.25">
      <c r="A237" s="3" t="s">
        <v>514</v>
      </c>
      <c r="B237" s="3" t="s">
        <v>515</v>
      </c>
      <c r="C237" s="3" t="str">
        <f>CONCATENATE("&lt;# ",A237," ",B237," #&gt;")</f>
        <v>&lt;# Diseases cancer; cancer, lung cancer; Disease susceptibility - increased susceptibility to viral, bacterial, and parasitical infections; disease, Genetic Predisposition to Disease; nicotine dependency; #&gt;</v>
      </c>
    </row>
    <row r="239" spans="1:3" x14ac:dyDescent="0.25">
      <c r="B239" s="3" t="s">
        <v>516</v>
      </c>
      <c r="C239" s="3" t="str">
        <f>CONCATENATE("&lt;diseases ",B239," /&gt;")</f>
        <v>&lt;diseases D009369 D008175 D004198 D01402 /&gt;</v>
      </c>
    </row>
    <row r="911" spans="3:3" x14ac:dyDescent="0.25">
      <c r="C911" s="3" t="str">
        <f>CONCATENATE("    This variant is a change at a specific point in the ",B902," gene from ",B911," to ",B912,"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s="3" t="str">
        <f>CONCATENATE("    This variant is a change at a specific point in the ",B902," gene from ",B917," to ",B918," resulting in incorrect ",B905,"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47" spans="3:3" x14ac:dyDescent="0.25">
      <c r="C1047" s="3" t="str">
        <f>CONCATENATE("    This variant is a change at a specific point in the ",B1038," gene from ",B1047," to ",B1048,"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s="3" t="str">
        <f>CONCATENATE("    This variant is a change at a specific point in the ",B1038," gene from ",B1053," to ",B1054," resulting in incorrect ",B1041,"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5" spans="3:3" x14ac:dyDescent="0.25">
      <c r="C1455" s="3" t="str">
        <f>CONCATENATE("    This variant is a change at a specific point in the ",B1446," gene from ",B1455," to ",B1456,"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s="3" t="str">
        <f>CONCATENATE("    This variant is a change at a specific point in the ",B1446," gene from ",B1461," to ",B1462," resulting in incorrect ",B1449,"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1" spans="3:3" x14ac:dyDescent="0.25">
      <c r="C1591" s="3" t="str">
        <f>CONCATENATE("    This variant is a change at a specific point in the ",B1582," gene from ",B1591," to ",B1592,"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s="3" t="str">
        <f>CONCATENATE("    This variant is a change at a specific point in the ",B1582," gene from ",B1597," to ",B1598," resulting in incorrect ",B1585,"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7" spans="3:3" x14ac:dyDescent="0.25">
      <c r="C1727" s="3" t="str">
        <f>CONCATENATE("    This variant is a change at a specific point in the ",B1718," gene from ",B1727," to ",B1728,"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s="3" t="str">
        <f>CONCATENATE("    This variant is a change at a specific point in the ",B1718," gene from ",B1733," to ",B1734," resulting in incorrect ",B1721,"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3" spans="3:3" x14ac:dyDescent="0.25">
      <c r="C1863" s="3" t="str">
        <f>CONCATENATE("    This variant is a change at a specific point in the ",B1854," gene from ",B1863," to ",B1864,"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s="3" t="str">
        <f>CONCATENATE("    This variant is a change at a specific point in the ",B1854," gene from ",B1869," to ",B1870," resulting in incorrect ",B1857,"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9" spans="3:3" x14ac:dyDescent="0.25">
      <c r="C1999" s="3" t="str">
        <f>CONCATENATE("    This variant is a change at a specific point in the ",B1990," gene from ",B1999," to ",B2000,"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s="3" t="str">
        <f>CONCATENATE("    This variant is a change at a specific point in the ",B1990," gene from ",B2005," to ",B2006," resulting in incorrect ",B1993,"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5" spans="3:3" x14ac:dyDescent="0.25">
      <c r="C2135" s="3" t="str">
        <f>CONCATENATE("    This variant is a change at a specific point in the ",B2126," gene from ",B2135," to ",B2136,"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s="3" t="str">
        <f>CONCATENATE("    This variant is a change at a specific point in the ",B2126," gene from ",B2141," to ",B2142," resulting in incorrect ",B2129,"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1" spans="3:3" x14ac:dyDescent="0.25">
      <c r="C2271" s="3" t="str">
        <f>CONCATENATE("    This variant is a change at a specific point in the ",B2262," gene from ",B2271," to ",B2272,"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s="3" t="str">
        <f>CONCATENATE("    This variant is a change at a specific point in the ",B2262," gene from ",B2277," to ",B2278," resulting in incorrect ",B2265,"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07" spans="3:3" x14ac:dyDescent="0.25">
      <c r="C2407" s="3" t="str">
        <f>CONCATENATE("    This variant is a change at a specific point in the ",B2398," gene from ",B2407," to ",B2408,"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s="3" t="str">
        <f>CONCATENATE("    This variant is a change at a specific point in the ",B2398," gene from ",B2413," to ",B2414," resulting in incorrect ",B2401,"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CB59F-5B40-43C6-A9C7-91BBD37899D9}">
  <dimension ref="A1:AF204"/>
  <sheetViews>
    <sheetView workbookViewId="0">
      <selection activeCell="C8" sqref="C8:C10"/>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507</v>
      </c>
      <c r="B2" s="11" t="s">
        <v>274</v>
      </c>
      <c r="C2" s="3" t="str">
        <f>CONCATENATE("&lt;",A2," ",B2," /&gt;")</f>
        <v>&lt;Gene_Name IL12B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508</v>
      </c>
      <c r="B4" s="9"/>
      <c r="C4" s="3" t="str">
        <f>CONCATENATE("&lt;",A4," ",B4," /&gt;")</f>
        <v>&lt;GeneName_full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IL12B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c r="C8" s="3" t="str">
        <f>CONCATENATE(B8," ",C10)</f>
        <v xml:space="preserve"> This gene is located on chromosome 5.</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5</v>
      </c>
      <c r="C10" s="3" t="str">
        <f>CONCATENATE("This gene is located on chromosome ",B10,".")</f>
        <v>This gene is located on chromosome 5.</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275</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C1095A</v>
      </c>
      <c r="I13" s="18" t="str">
        <f>B28</f>
        <v>T159323005C</v>
      </c>
      <c r="J13" s="18" t="str">
        <f>B34</f>
        <v>A159C</v>
      </c>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11" t="s">
        <v>274</v>
      </c>
      <c r="C14" s="3" t="str">
        <f>CONCATENATE("&lt;GeneAnalysis gene=",CHAR(34),B14,CHAR(34)," interval=",CHAR(34),B15,CHAR(34),"&gt; ")</f>
        <v xml:space="preserve">&lt;GeneAnalysis gene="IL12B" interval="NC_000005.10:g.159314783_159330473"&gt; </v>
      </c>
      <c r="D14" s="3"/>
      <c r="E14" s="3"/>
      <c r="F14" s="3"/>
      <c r="G14" s="3"/>
      <c r="H14" s="19" t="s">
        <v>78</v>
      </c>
      <c r="I14" s="19" t="s">
        <v>78</v>
      </c>
      <c r="J14" s="19" t="s">
        <v>78</v>
      </c>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276</v>
      </c>
      <c r="C15" s="3"/>
      <c r="D15" s="3"/>
      <c r="E15" s="3"/>
      <c r="F15" s="3"/>
      <c r="G15" s="3"/>
      <c r="H15" s="9" t="s">
        <v>278</v>
      </c>
      <c r="I15" s="9" t="s">
        <v>281</v>
      </c>
      <c r="J15" s="9" t="s">
        <v>300</v>
      </c>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124</v>
      </c>
      <c r="C16" s="3" t="str">
        <f>CONCATENATE("# What are some common mutations of ",B14,"?")</f>
        <v># What are some common mutations of IL12B?</v>
      </c>
      <c r="D16" s="3"/>
      <c r="E16" s="3"/>
      <c r="F16" s="3"/>
      <c r="G16" s="3"/>
      <c r="H16" s="9" t="s">
        <v>279</v>
      </c>
      <c r="I16" s="9" t="s">
        <v>282</v>
      </c>
      <c r="J16" s="9" t="s">
        <v>301</v>
      </c>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[C1095A](https://www.ncbi.nlm.nih.gov/clinvar/variation/352554/)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[T159323005C](https://www.ncbi.nlm.nih.gov/projects/SNP/snp_ref.cgi?rs=2288831) variant. This substitution of a single nucleotide is known as a missense mutation.</v>
      </c>
      <c r="J17" s="9" t="str">
        <f>CONCATENATE("People with this variant have one copy of the ",B37," variant. This substitution of a single nucleotide is known as a missense mutation.")</f>
        <v>People with this variant have one copy of the [A159C](https://www.ncbi.nlm.nih.gov/clinvar/variation/352569/) variant. This substitution of a single nucleotide is known as a missense mutation.</v>
      </c>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CONCATENATE("A variant is a change at a specific point in the gene from the expected nucleotide sequence to another, resulting in incorrect ", B11," function. There are ",B16," common variants in ",B14,": ",B25,", ",B31,", and ",B37,".")</f>
        <v>A variant is a change at a specific point in the gene from the expected nucleotide sequence to another, resulting in incorrect protein function. There are three common variants in IL12B: [C1095A](https://www.ncbi.nlm.nih.gov/clinvar/variation/352554/), [T159323005C](https://www.ncbi.nlm.nih.gov/projects/SNP/snp_ref.cgi?rs=2288831), and [A159C](https://www.ncbi.nlm.nih.gov/clinvar/variation/352569/).</v>
      </c>
      <c r="D18" s="3"/>
      <c r="E18" s="3"/>
      <c r="F18" s="3"/>
      <c r="G18" s="3"/>
      <c r="H18" s="9" t="s">
        <v>26</v>
      </c>
      <c r="I18" s="9" t="s">
        <v>27</v>
      </c>
      <c r="J18" s="9" t="s">
        <v>27</v>
      </c>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14.7</v>
      </c>
      <c r="I19" s="9">
        <v>39.700000000000003</v>
      </c>
      <c r="J19" s="9">
        <v>46</v>
      </c>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C1095A #&gt;</v>
      </c>
      <c r="D20" s="3"/>
      <c r="E20" s="3"/>
      <c r="F20" s="3"/>
      <c r="G20" s="3"/>
      <c r="H20" s="9" t="str">
        <f>CONCATENATE("People with this variant have two copies of the ",B25," variant. This substitution of a single nucleotide is known as a missense mutation.")</f>
        <v>People with this variant have two copies of the [C1095A](https://www.ncbi.nlm.nih.gov/clinvar/variation/352554/)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[T159323005C](https://www.ncbi.nlm.nih.gov/projects/SNP/snp_ref.cgi?rs=2288831) variant. This substitution of a single nucleotide is known as a missense mutation.</v>
      </c>
      <c r="J20" s="9" t="str">
        <f>CONCATENATE("People with this variant have two copies of the ",B37," variant. This substitution of a single nucleotide is known as a missense mutation.")</f>
        <v>People with this variant have two copies of the [A159C](https://www.ncbi.nlm.nih.gov/clinvar/variation/352569/) variant. This substitution of a single nucleotide is known as a missense mutation.</v>
      </c>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277</v>
      </c>
      <c r="C21" s="3" t="str">
        <f>CONCATENATE("  &lt;Variant hgvs=",CHAR(34),B21,CHAR(34)," name=",CHAR(34),B22,CHAR(34),"&gt; ")</f>
        <v xml:space="preserve">  &lt;Variant hgvs="NC_000005.10:g.159315006G&gt;T" name="C1095A"&gt; </v>
      </c>
      <c r="D21" s="3"/>
      <c r="E21" s="3"/>
      <c r="F21" s="3"/>
      <c r="G21" s="3"/>
      <c r="H21" s="9" t="s">
        <v>26</v>
      </c>
      <c r="I21" s="9" t="s">
        <v>27</v>
      </c>
      <c r="J21" s="9" t="s">
        <v>28</v>
      </c>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285</v>
      </c>
      <c r="C22" s="3"/>
      <c r="D22" s="3"/>
      <c r="E22" s="3"/>
      <c r="F22" s="3"/>
      <c r="G22" s="3"/>
      <c r="H22" s="9">
        <v>4.3</v>
      </c>
      <c r="I22" s="9">
        <v>26.2</v>
      </c>
      <c r="J22" s="9">
        <v>52.5</v>
      </c>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tr">
        <f>"cytosine (C)"</f>
        <v>cytosine (C)</v>
      </c>
      <c r="C23" s="3" t="str">
        <f>CONCATENATE("    Instead of ",B23,", there is a ",B24," nucleotide.")</f>
        <v xml:space="preserve">    Instead of cytosine (C), there is a adenine (A) nucleotide.</v>
      </c>
      <c r="D23" s="3"/>
      <c r="E23" s="3"/>
      <c r="F23" s="3"/>
      <c r="G23" s="3"/>
      <c r="H23" s="9" t="str">
        <f>CONCATENATE("Your ",B14," gene has no variants. A normal gene is referred to as a ",CHAR(34),"wild-type",CHAR(34)," gene.")</f>
        <v>Your IL12B gene has no variants. A normal gene is referred to as a "wild-type" gene.</v>
      </c>
      <c r="I23" s="9" t="str">
        <f>CONCATENATE("Your ",B14," gene has no variants. A normal gene is referred to as a ",CHAR(34),"wild-type",CHAR(34)," gene.")</f>
        <v>Your IL12B gene has no variants. A normal gene is referred to as a "wild-type" gene.</v>
      </c>
      <c r="J23" s="9" t="str">
        <f>CONCATENATE("Your ",B14," gene has no variants. A normal gene is referred to as a ",CHAR(34),"wild-type",CHAR(34)," gene.")</f>
        <v>Your IL12B gene has no variants. A normal gene is referred to as a "wild-type" gene.</v>
      </c>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32</v>
      </c>
      <c r="C24" s="3"/>
      <c r="D24" s="3"/>
      <c r="E24" s="3"/>
      <c r="F24" s="3"/>
      <c r="G24" s="3"/>
      <c r="H24" s="9" t="s">
        <v>26</v>
      </c>
      <c r="I24" s="9" t="s">
        <v>28</v>
      </c>
      <c r="J24" s="9" t="s">
        <v>28</v>
      </c>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287</v>
      </c>
      <c r="C25" s="3" t="str">
        <f>"  &lt;/Variant&gt;"</f>
        <v xml:space="preserve">  &lt;/Variant&gt;</v>
      </c>
      <c r="D25" s="3"/>
      <c r="E25" s="3"/>
      <c r="F25" s="3"/>
      <c r="G25" s="3"/>
      <c r="H25" s="9">
        <v>81</v>
      </c>
      <c r="I25" s="9">
        <v>34.1</v>
      </c>
      <c r="J25" s="9">
        <v>1.5</v>
      </c>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T159323005C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29" t="s">
        <v>280</v>
      </c>
      <c r="C27" s="3" t="str">
        <f>CONCATENATE("  &lt;Variant hgvs=",CHAR(34),B27,CHAR(34)," name=",CHAR(34),B28,CHAR(34),"&gt; ")</f>
        <v xml:space="preserve">  &lt;Variant hgvs="NC_000005.10:g.159323005T&gt;C" name="T159323005C"&gt;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286</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36</v>
      </c>
      <c r="C29" s="3" t="str">
        <f>CONCATENATE("    Instead of ",B29,", there is a ",B30," nucleotide.")</f>
        <v xml:space="preserve">    Instead of thymine (T), there is a cytosine (C) nucleotide.</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tr">
        <f>"cytosine (C)"</f>
        <v>cytosine (C)</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288</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8"/>
      <c r="B32" s="9"/>
      <c r="C32" s="3" t="str">
        <f>CONCATENATE("&lt;# ",B34," #&gt;")</f>
        <v>&lt;# A159C #&gt;</v>
      </c>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ht="15.75" x14ac:dyDescent="0.25">
      <c r="A33" s="8" t="s">
        <v>29</v>
      </c>
      <c r="B33" s="19" t="s">
        <v>283</v>
      </c>
      <c r="C33" s="3" t="str">
        <f>CONCATENATE("  &lt;Variant hgvs=",CHAR(34),B33,CHAR(34)," name=",CHAR(34),B34,CHAR(34),"&gt; ")</f>
        <v xml:space="preserve">  &lt;Variant hgvs="NC_000005.10:g.159315942T&gt;G" name="A159C"&gt; </v>
      </c>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ht="15.75" x14ac:dyDescent="0.25">
      <c r="A34" s="15" t="s">
        <v>30</v>
      </c>
      <c r="B34" s="9" t="s">
        <v>284</v>
      </c>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31</v>
      </c>
      <c r="B35" s="9" t="s">
        <v>32</v>
      </c>
      <c r="C35" s="3" t="str">
        <f>CONCATENATE("    Instead of ",B35,", there is a ",B36," nucleotide.")</f>
        <v xml:space="preserve">    Instead of adenine (A), there is a cytosine (C) nucleotide.</v>
      </c>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33</v>
      </c>
      <c r="B36" s="9" t="str">
        <f>"cytosine (C)"</f>
        <v>cytosine (C)</v>
      </c>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35</v>
      </c>
      <c r="B37" s="9" t="s">
        <v>289</v>
      </c>
      <c r="C37" s="3" t="str">
        <f>"  &lt;/Variant&gt;"</f>
        <v xml:space="preserve">  &lt;/Variant&gt;</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27"/>
      <c r="B38" s="17"/>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x14ac:dyDescent="0.25">
      <c r="A39" s="27"/>
      <c r="B39" s="17"/>
      <c r="C39" s="18" t="str">
        <f>C20</f>
        <v>&lt;# C1095A #&gt;</v>
      </c>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x14ac:dyDescent="0.25">
      <c r="A40" s="15" t="s">
        <v>37</v>
      </c>
      <c r="B40" s="21" t="str">
        <f>H14</f>
        <v>NC_000005.10:g.</v>
      </c>
      <c r="C40" s="3" t="str">
        <f>CONCATENATE("  &lt;Genotype hgvs=",CHAR(34),B40,B41,";",B42,CHAR(34)," name=",CHAR(34),B22,CHAR(34),"&gt; ")</f>
        <v xml:space="preserve">  &lt;Genotype hgvs="NC_000005.10:g.[159315006G&gt;T];[159315006=]" name="C1095A"&gt; </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15" t="s">
        <v>35</v>
      </c>
      <c r="B41" s="21" t="str">
        <f t="shared" ref="B41:B45" si="1">H15</f>
        <v>[159315006G&gt;T]</v>
      </c>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15" t="s">
        <v>31</v>
      </c>
      <c r="B42" s="21" t="str">
        <f t="shared" si="1"/>
        <v>[159315006=]</v>
      </c>
      <c r="C42" s="3" t="s">
        <v>38</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15" t="s">
        <v>39</v>
      </c>
      <c r="B43" s="21" t="str">
        <f t="shared" si="1"/>
        <v>People with this variant have one copy of the [C1095A](https://www.ncbi.nlm.nih.gov/clinvar/variation/352554/) variant. This substitution of a single nucleotide is known as a missense mutation.</v>
      </c>
      <c r="C43" s="3" t="s">
        <v>26</v>
      </c>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t="s">
        <v>40</v>
      </c>
      <c r="B44" s="21" t="str">
        <f t="shared" si="1"/>
        <v xml:space="preserve"> </v>
      </c>
      <c r="C44" s="3" t="str">
        <f>CONCATENATE("    ",B43)</f>
        <v xml:space="preserve">    People with this variant have one copy of the [C1095A](https://www.ncbi.nlm.nih.gov/clinvar/variation/352554/) variant. This substitution of a single nucleotide is known as a missense mutation.</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8" t="s">
        <v>41</v>
      </c>
      <c r="B45" s="21">
        <f t="shared" si="1"/>
        <v>14.7</v>
      </c>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
        <v>42</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8"/>
      <c r="B47" s="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8"/>
      <c r="B48" s="9"/>
      <c r="C48" s="3" t="str">
        <f>CONCATENATE("    ",B44)</f>
        <v xml:space="preserve">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c r="B49" s="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c r="B50" s="9"/>
      <c r="C50" s="3" t="s">
        <v>43</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15"/>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    &lt;piechart percentage=",B45," /&gt;")</f>
        <v xml:space="preserve">    &lt;piechart percentage=14.7 /&gt;</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15"/>
      <c r="B53" s="9"/>
      <c r="C53" s="3" t="str">
        <f>"  &lt;/Genotype&gt;"</f>
        <v xml:space="preserve">  &lt;/Genotype&gt;</v>
      </c>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15" t="s">
        <v>44</v>
      </c>
      <c r="B54" s="9" t="str">
        <f>H20</f>
        <v>People with this variant have two copies of the [C1095A](https://www.ncbi.nlm.nih.gov/clinvar/variation/352554/) variant. This substitution of a single nucleotide is known as a missense mutation.</v>
      </c>
      <c r="C54" s="3" t="str">
        <f>CONCATENATE("  &lt;Genotype hgvs=",CHAR(34),B40,B41,";",B41,CHAR(34)," name=",CHAR(34),B22,CHAR(34),"&gt; ")</f>
        <v xml:space="preserve">  &lt;Genotype hgvs="NC_000005.10:g.[159315006G&gt;T];[159315006G&gt;T]" name="C1095A"&gt; </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t="s">
        <v>45</v>
      </c>
      <c r="B55" s="9" t="str">
        <f t="shared" ref="B55:B56" si="2">H21</f>
        <v xml:space="preserve"> </v>
      </c>
      <c r="C55" s="3" t="s">
        <v>26</v>
      </c>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t="s">
        <v>41</v>
      </c>
      <c r="B56" s="9">
        <f t="shared" si="2"/>
        <v>4.3</v>
      </c>
      <c r="C56" s="3" t="s">
        <v>38</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tr">
        <f>CONCATENATE("    ",B54)</f>
        <v xml:space="preserve">    People with this variant have two copies of the [C1095A](https://www.ncbi.nlm.nih.gov/clinvar/variation/352554/) variant. This substitution of a single nucleotide is known as a missense mutation.</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8"/>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8"/>
      <c r="B60" s="9"/>
      <c r="C60" s="3" t="s">
        <v>42</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8"/>
      <c r="B61" s="9"/>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8"/>
      <c r="B62" s="9"/>
      <c r="C62" s="3" t="str">
        <f>CONCATENATE("    ",B55)</f>
        <v xml:space="preserve">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c r="B63" s="9"/>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15"/>
      <c r="B64" s="9"/>
      <c r="C64" s="3" t="s">
        <v>43</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15"/>
      <c r="B66" s="9"/>
      <c r="C66" s="3" t="str">
        <f>CONCATENATE( "    &lt;piechart percentage=",B56," /&gt;")</f>
        <v xml:space="preserve">    &lt;piechart percentage=4.3 /&gt;</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15"/>
      <c r="B67" s="9"/>
      <c r="C67" s="3" t="str">
        <f>"  &lt;/Genotype&gt;"</f>
        <v xml:space="preserve">  &lt;/Genotype&gt;</v>
      </c>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t="s">
        <v>46</v>
      </c>
      <c r="B68" s="9" t="str">
        <f>H23</f>
        <v>Your IL12B gene has no variants. A normal gene is referred to as a "wild-type" gene.</v>
      </c>
      <c r="C68" s="3" t="str">
        <f>CONCATENATE("  &lt;Genotype hgvs=",CHAR(34),B40,B42,";",B42,CHAR(34)," name=",CHAR(34),B22,CHAR(34),"&gt; ")</f>
        <v xml:space="preserve">  &lt;Genotype hgvs="NC_000005.10:g.[159315006=];[159315006=]" name="C1095A"&gt; </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8" t="s">
        <v>47</v>
      </c>
      <c r="B69" s="9" t="str">
        <f t="shared" ref="B69:B70" si="3">H24</f>
        <v xml:space="preserve"> </v>
      </c>
      <c r="C69" s="3" t="s">
        <v>26</v>
      </c>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8" t="s">
        <v>41</v>
      </c>
      <c r="B70" s="9">
        <f t="shared" si="3"/>
        <v>81</v>
      </c>
      <c r="C70" s="3" t="s">
        <v>38</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8"/>
      <c r="B72" s="9"/>
      <c r="C72" s="3" t="str">
        <f>CONCATENATE("    ",B68)</f>
        <v xml:space="preserve">    Your IL12B gene has no variants. A normal gene is referred to as a "wild-type" gene.</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8"/>
      <c r="B73" s="9"/>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c r="B74" s="9"/>
      <c r="C74" s="3" t="s">
        <v>43</v>
      </c>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c r="B75" s="9"/>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c r="B76" s="9"/>
      <c r="C76" s="3" t="str">
        <f>CONCATENATE( "    &lt;piechart percentage=",B70," /&gt;")</f>
        <v xml:space="preserve">    &lt;piechart percentage=81 /&gt;</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15"/>
      <c r="B77" s="9"/>
      <c r="C77" s="3" t="str">
        <f>"  &lt;/Genotype&gt;"</f>
        <v xml:space="preserve">  &lt;/Genotype&gt;</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15"/>
      <c r="B78" s="9"/>
      <c r="C78" s="3" t="str">
        <f>C26</f>
        <v>&lt;# T159323005C #&gt;</v>
      </c>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t="s">
        <v>37</v>
      </c>
      <c r="B79" s="21" t="str">
        <f>I14</f>
        <v>NC_000005.10:g.</v>
      </c>
      <c r="C79" s="3" t="str">
        <f>CONCATENATE("  &lt;Genotype hgvs=",CHAR(34),B79,B80,";",B81,CHAR(34)," name=",CHAR(34),B28,CHAR(34),"&gt; ")</f>
        <v xml:space="preserve">  &lt;Genotype hgvs="NC_000005.10:g.[159323005T&gt;C];[159323005=]" name="T159323005C"&gt; </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15" t="s">
        <v>35</v>
      </c>
      <c r="B80" s="21" t="str">
        <f t="shared" ref="B80:B84" si="4">I15</f>
        <v>[159323005T&gt;C]</v>
      </c>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15" t="s">
        <v>31</v>
      </c>
      <c r="B81" s="21" t="str">
        <f t="shared" si="4"/>
        <v>[159323005=]</v>
      </c>
      <c r="C81" s="3" t="s">
        <v>38</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15" t="s">
        <v>39</v>
      </c>
      <c r="B82" s="21" t="str">
        <f t="shared" si="4"/>
        <v>People with this variant have one copy of the [T159323005C](https://www.ncbi.nlm.nih.gov/projects/SNP/snp_ref.cgi?rs=2288831) variant. This substitution of a single nucleotide is known as a missense mutation.</v>
      </c>
      <c r="C82" s="3" t="s">
        <v>26</v>
      </c>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t="s">
        <v>40</v>
      </c>
      <c r="B83" s="21" t="str">
        <f t="shared" si="4"/>
        <v>You are in the Moderate Loss of Function category. See below for more information.</v>
      </c>
      <c r="C83" s="3" t="str">
        <f>CONCATENATE("    ",B82)</f>
        <v xml:space="preserve">    People with this variant have one copy of the [T159323005C](https://www.ncbi.nlm.nih.gov/projects/SNP/snp_ref.cgi?rs=2288831) variant. This substitution of a single nucleotide is known as a missense mutation.</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8" t="s">
        <v>41</v>
      </c>
      <c r="B84" s="21">
        <f t="shared" si="4"/>
        <v>39.700000000000003</v>
      </c>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
        <v>42</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8"/>
      <c r="B86" s="9"/>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8"/>
      <c r="B87" s="9"/>
      <c r="C87" s="3" t="str">
        <f>CONCATENATE("    ",B83)</f>
        <v xml:space="preserve">    You are in the Moderate Loss of Function category. See below for more information.</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c r="B88" s="9"/>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c r="B89" s="9"/>
      <c r="C89" s="3" t="s">
        <v>43</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15"/>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    &lt;piechart percentage=",B84," /&gt;")</f>
        <v xml:space="preserve">    &lt;piechart percentage=39.7 /&gt;</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15"/>
      <c r="B92" s="9"/>
      <c r="C92" s="3" t="str">
        <f>"  &lt;/Genotype&gt;"</f>
        <v xml:space="preserve">  &lt;/Genotype&gt;</v>
      </c>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15" t="s">
        <v>44</v>
      </c>
      <c r="B93" s="9" t="str">
        <f>I20</f>
        <v>People with this variant have two copies of the [T159323005C](https://www.ncbi.nlm.nih.gov/projects/SNP/snp_ref.cgi?rs=2288831) variant. This substitution of a single nucleotide is known as a missense mutation.</v>
      </c>
      <c r="C93" s="3" t="str">
        <f>CONCATENATE("  &lt;Genotype hgvs=",CHAR(34),B79,B80,";",B80,CHAR(34)," name=",CHAR(34),B28,CHAR(34),"&gt; ")</f>
        <v xml:space="preserve">  &lt;Genotype hgvs="NC_000005.10:g.[159323005T&gt;C];[159323005T&gt;C]" name="T159323005C"&gt; </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t="s">
        <v>45</v>
      </c>
      <c r="B94" s="9" t="str">
        <f t="shared" ref="B94:B95" si="5">I21</f>
        <v>You are in the Moderate Loss of Function category. See below for more information.</v>
      </c>
      <c r="C94" s="3" t="s">
        <v>26</v>
      </c>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t="s">
        <v>41</v>
      </c>
      <c r="B95" s="9">
        <f t="shared" si="5"/>
        <v>26.2</v>
      </c>
      <c r="C95" s="3" t="s">
        <v>38</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tr">
        <f>CONCATENATE("    ",B93)</f>
        <v xml:space="preserve">    People with this variant have two copies of the [T159323005C](https://www.ncbi.nlm.nih.gov/projects/SNP/snp_ref.cgi?rs=2288831) variant. This substitution of a single nucleotide is known as a missense mutation.</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8"/>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8"/>
      <c r="B99" s="9"/>
      <c r="C99" s="3" t="s">
        <v>42</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8"/>
      <c r="B100" s="9"/>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8"/>
      <c r="B101" s="9"/>
      <c r="C101" s="3" t="str">
        <f>CONCATENATE("    ",B94)</f>
        <v xml:space="preserve">    You are in the Moderate Loss of Function category. See below for more information.</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c r="B102" s="9"/>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15"/>
      <c r="B103" s="9"/>
      <c r="C103" s="3" t="s">
        <v>43</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15"/>
      <c r="B105" s="9"/>
      <c r="C105" s="3" t="str">
        <f>CONCATENATE( "    &lt;piechart percentage=",B95," /&gt;")</f>
        <v xml:space="preserve">    &lt;piechart percentage=26.2 /&gt;</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15"/>
      <c r="B106" s="9"/>
      <c r="C106" s="3" t="str">
        <f>"  &lt;/Genotype&gt;"</f>
        <v xml:space="preserve">  &lt;/Genotype&gt;</v>
      </c>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t="s">
        <v>46</v>
      </c>
      <c r="B107" s="9" t="str">
        <f>I23</f>
        <v>Your IL12B gene has no variants. A normal gene is referred to as a "wild-type" gene.</v>
      </c>
      <c r="C107" s="3" t="str">
        <f>CONCATENATE("  &lt;Genotype hgvs=",CHAR(34),B79,B81,";",B81,CHAR(34)," name=",CHAR(34),B28,CHAR(34),"&gt; ")</f>
        <v xml:space="preserve">  &lt;Genotype hgvs="NC_000005.10:g.[159323005=];[159323005=]" name="T159323005C"&gt; </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8" t="s">
        <v>47</v>
      </c>
      <c r="B108" s="9" t="str">
        <f t="shared" ref="B108:B109" si="6">I24</f>
        <v>This variant is not associated with increased risk.</v>
      </c>
      <c r="C108" s="3" t="s">
        <v>26</v>
      </c>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8" t="s">
        <v>41</v>
      </c>
      <c r="B109" s="9">
        <f t="shared" si="6"/>
        <v>34.1</v>
      </c>
      <c r="C109" s="3" t="s">
        <v>38</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5.75" x14ac:dyDescent="0.25">
      <c r="A111" s="8"/>
      <c r="B111" s="9"/>
      <c r="C111" s="3" t="str">
        <f>CONCATENATE("    ",B107)</f>
        <v xml:space="preserve">    Your IL12B gene has no variants. A normal gene is referred to as a "wild-type" gene.</v>
      </c>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5.75" x14ac:dyDescent="0.25">
      <c r="A112" s="8"/>
      <c r="B112" s="9"/>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5.75" x14ac:dyDescent="0.25">
      <c r="A113" s="15"/>
      <c r="B113" s="9"/>
      <c r="C113" s="3" t="s">
        <v>43</v>
      </c>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5.75" x14ac:dyDescent="0.25">
      <c r="A114" s="15"/>
      <c r="B114" s="9"/>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5.75" x14ac:dyDescent="0.25">
      <c r="A115" s="15"/>
      <c r="B115" s="9"/>
      <c r="C115" s="3" t="str">
        <f>CONCATENATE( "    &lt;piechart percentage=",B109," /&gt;")</f>
        <v xml:space="preserve">    &lt;piechart percentage=34.1 /&gt;</v>
      </c>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5.75" x14ac:dyDescent="0.25">
      <c r="A116" s="15"/>
      <c r="B116" s="9"/>
      <c r="C116" s="3" t="str">
        <f>"  &lt;/Genotype&gt;"</f>
        <v xml:space="preserve">  &lt;/Genotype&gt;</v>
      </c>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5.75" x14ac:dyDescent="0.25">
      <c r="A117" s="15"/>
      <c r="B117" s="9"/>
      <c r="C117" s="3" t="str">
        <f>C32</f>
        <v>&lt;# A159C #&gt;</v>
      </c>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5.75" x14ac:dyDescent="0.25">
      <c r="A118" s="15" t="s">
        <v>37</v>
      </c>
      <c r="B118" s="21" t="str">
        <f>J14</f>
        <v>NC_000005.10:g.</v>
      </c>
      <c r="C118" s="3" t="str">
        <f>CONCATENATE("  &lt;Genotype hgvs=",CHAR(34),B118,B119,";",B120,CHAR(34)," name=",CHAR(34),B34,CHAR(34),"&gt; ")</f>
        <v xml:space="preserve">  &lt;Genotype hgvs="NC_000005.10:g.[159315942T&gt;G];[159315942=]" name="A159C"&gt; </v>
      </c>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5.75" x14ac:dyDescent="0.25">
      <c r="A119" s="15" t="s">
        <v>35</v>
      </c>
      <c r="B119" s="21" t="str">
        <f t="shared" ref="B119:B123" si="7">J15</f>
        <v>[159315942T&gt;G]</v>
      </c>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5.75" x14ac:dyDescent="0.25">
      <c r="A120" s="15" t="s">
        <v>31</v>
      </c>
      <c r="B120" s="21" t="str">
        <f t="shared" si="7"/>
        <v>[159315942=]</v>
      </c>
      <c r="C120" s="3" t="s">
        <v>38</v>
      </c>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5.75" x14ac:dyDescent="0.25">
      <c r="A121" s="15" t="s">
        <v>39</v>
      </c>
      <c r="B121" s="21" t="str">
        <f t="shared" si="7"/>
        <v>People with this variant have one copy of the [A159C](https://www.ncbi.nlm.nih.gov/clinvar/variation/352569/) variant. This substitution of a single nucleotide is known as a missense mutation.</v>
      </c>
      <c r="C121" s="3" t="s">
        <v>26</v>
      </c>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5.75" x14ac:dyDescent="0.25">
      <c r="A122" s="8" t="s">
        <v>40</v>
      </c>
      <c r="B122" s="21" t="str">
        <f t="shared" si="7"/>
        <v>You are in the Moderate Loss of Function category. See below for more information.</v>
      </c>
      <c r="C122" s="3" t="str">
        <f>CONCATENATE("    ",B121)</f>
        <v xml:space="preserve">    People with this variant have one copy of the [A159C](https://www.ncbi.nlm.nih.gov/clinvar/variation/352569/) variant. This substitution of a single nucleotide is known as a missense mutation.</v>
      </c>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5.75" x14ac:dyDescent="0.25">
      <c r="A123" s="8" t="s">
        <v>41</v>
      </c>
      <c r="B123" s="21">
        <f t="shared" si="7"/>
        <v>46</v>
      </c>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5.75" x14ac:dyDescent="0.25">
      <c r="A124" s="15"/>
      <c r="B124" s="9"/>
      <c r="C124" s="3" t="s">
        <v>42</v>
      </c>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5.75" x14ac:dyDescent="0.25">
      <c r="A125" s="8"/>
      <c r="B125" s="9"/>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5.75" x14ac:dyDescent="0.25">
      <c r="A126" s="8"/>
      <c r="B126" s="9"/>
      <c r="C126" s="3" t="str">
        <f>CONCATENATE("    ",B122)</f>
        <v xml:space="preserve">    You are in the Moderate Loss of Function category. See below for more information.</v>
      </c>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5.75" x14ac:dyDescent="0.25">
      <c r="A127" s="8"/>
      <c r="B127" s="9"/>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5.75" x14ac:dyDescent="0.25">
      <c r="A128" s="8"/>
      <c r="B128" s="9"/>
      <c r="C128" s="3" t="s">
        <v>43</v>
      </c>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5.75" x14ac:dyDescent="0.25">
      <c r="A129" s="15"/>
      <c r="B129" s="9"/>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5.75" x14ac:dyDescent="0.25">
      <c r="A130" s="15"/>
      <c r="B130" s="9"/>
      <c r="C130" s="3" t="str">
        <f>CONCATENATE( "    &lt;piechart percentage=",B123," /&gt;")</f>
        <v xml:space="preserve">    &lt;piechart percentage=46 /&gt;</v>
      </c>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5.75" x14ac:dyDescent="0.25">
      <c r="A131" s="15"/>
      <c r="B131" s="9"/>
      <c r="C131" s="3" t="str">
        <f>"  &lt;/Genotype&gt;"</f>
        <v xml:space="preserve">  &lt;/Genotype&gt;</v>
      </c>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5.75" x14ac:dyDescent="0.25">
      <c r="A132" s="15" t="s">
        <v>44</v>
      </c>
      <c r="B132" s="9" t="str">
        <f>J20</f>
        <v>People with this variant have two copies of the [A159C](https://www.ncbi.nlm.nih.gov/clinvar/variation/352569/) variant. This substitution of a single nucleotide is known as a missense mutation.</v>
      </c>
      <c r="C132" s="3" t="str">
        <f>CONCATENATE("  &lt;Genotype hgvs=",CHAR(34),B118,B119,";",B119,CHAR(34)," name=",CHAR(34),B34,CHAR(34),"&gt; ")</f>
        <v xml:space="preserve">  &lt;Genotype hgvs="NC_000005.10:g.[159315942T&gt;G];[159315942T&gt;G]" name="A159C"&gt; </v>
      </c>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5.75" x14ac:dyDescent="0.25">
      <c r="A133" s="8" t="s">
        <v>45</v>
      </c>
      <c r="B133" s="9" t="str">
        <f t="shared" ref="B133:B134" si="8">J21</f>
        <v>This variant is not associated with increased risk.</v>
      </c>
      <c r="C133" s="3" t="s">
        <v>26</v>
      </c>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5.75" x14ac:dyDescent="0.25">
      <c r="A134" s="8" t="s">
        <v>41</v>
      </c>
      <c r="B134" s="9">
        <f t="shared" si="8"/>
        <v>52.5</v>
      </c>
      <c r="C134" s="3" t="s">
        <v>38</v>
      </c>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5.75" x14ac:dyDescent="0.25">
      <c r="A135" s="8"/>
      <c r="B135" s="9"/>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5.75" x14ac:dyDescent="0.25">
      <c r="A136" s="15"/>
      <c r="B136" s="9"/>
      <c r="C136" s="3" t="str">
        <f>CONCATENATE("    ",B132)</f>
        <v xml:space="preserve">    People with this variant have two copies of the [A159C](https://www.ncbi.nlm.nih.gov/clinvar/variation/352569/) variant. This substitution of a single nucleotide is known as a missense mutation.</v>
      </c>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5.75" x14ac:dyDescent="0.25">
      <c r="A137" s="8"/>
      <c r="B137" s="9"/>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5.75" x14ac:dyDescent="0.25">
      <c r="A138" s="8"/>
      <c r="B138" s="9"/>
      <c r="C138" s="3" t="s">
        <v>42</v>
      </c>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5.75" x14ac:dyDescent="0.25">
      <c r="A139" s="8"/>
      <c r="B139" s="9"/>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5.75" x14ac:dyDescent="0.25">
      <c r="A140" s="8"/>
      <c r="B140" s="9"/>
      <c r="C140" s="3" t="str">
        <f>CONCATENATE("    ",B133)</f>
        <v xml:space="preserve">    This variant is not associated with increased risk.</v>
      </c>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5.75" x14ac:dyDescent="0.25">
      <c r="A141" s="8"/>
      <c r="B141" s="9"/>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15"/>
      <c r="B142" s="9"/>
      <c r="C142" s="3" t="s">
        <v>43</v>
      </c>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5.75" x14ac:dyDescent="0.25">
      <c r="A143" s="15"/>
      <c r="B143" s="9"/>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15"/>
      <c r="B144" s="9"/>
      <c r="C144" s="3" t="str">
        <f>CONCATENATE( "    &lt;piechart percentage=",B134," /&gt;")</f>
        <v xml:space="preserve">    &lt;piechart percentage=52.5 /&gt;</v>
      </c>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15"/>
      <c r="B145" s="9"/>
      <c r="C145" s="3" t="str">
        <f>"  &lt;/Genotype&gt;"</f>
        <v xml:space="preserve">  &lt;/Genotype&gt;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15" t="s">
        <v>46</v>
      </c>
      <c r="B146" s="9" t="str">
        <f>J23</f>
        <v>Your IL12B gene has no variants. A normal gene is referred to as a "wild-type" gene.</v>
      </c>
      <c r="C146" s="3" t="str">
        <f>CONCATENATE("  &lt;Genotype hgvs=",CHAR(34),B118,B120,";",B120,CHAR(34)," name=",CHAR(34),B34,CHAR(34),"&gt; ")</f>
        <v xml:space="preserve">  &lt;Genotype hgvs="NC_000005.10:g.[159315942=];[159315942=]" name="A159C"&gt; </v>
      </c>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8" t="s">
        <v>47</v>
      </c>
      <c r="B147" s="9" t="str">
        <f t="shared" ref="B147:B148" si="9">J24</f>
        <v>This variant is not associated with increased risk.</v>
      </c>
      <c r="C147" s="3" t="s">
        <v>26</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8" t="s">
        <v>41</v>
      </c>
      <c r="B148" s="9">
        <f t="shared" si="9"/>
        <v>1.5</v>
      </c>
      <c r="C148" s="3" t="s">
        <v>38</v>
      </c>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15"/>
      <c r="B149" s="9"/>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8"/>
      <c r="B150" s="9"/>
      <c r="C150" s="3" t="str">
        <f>CONCATENATE("    ",B146)</f>
        <v xml:space="preserve">    Your IL12B gene has no variants. A normal gene is referred to as a "wild-type" gene.</v>
      </c>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8"/>
      <c r="B151" s="9"/>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15"/>
      <c r="B152" s="9"/>
      <c r="C152" s="3" t="s">
        <v>43</v>
      </c>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15"/>
      <c r="B153" s="9"/>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15"/>
      <c r="B154" s="9"/>
      <c r="C154" s="3" t="str">
        <f>CONCATENATE( "    &lt;piechart percentage=",B148," /&gt;")</f>
        <v xml:space="preserve">    &lt;piechart percentage=1.5 /&gt;</v>
      </c>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15"/>
      <c r="B155" s="9"/>
      <c r="C155" s="3" t="str">
        <f>"  &lt;/Genotype&gt;"</f>
        <v xml:space="preserve">  &lt;/Genotype&gt;</v>
      </c>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s="3" customFormat="1" ht="15.75" x14ac:dyDescent="0.25">
      <c r="A156" s="15"/>
      <c r="B156" s="9"/>
      <c r="C156" s="3" t="s">
        <v>48</v>
      </c>
    </row>
    <row r="157" spans="1:32" s="3" customFormat="1" ht="15.75" x14ac:dyDescent="0.25">
      <c r="A157" s="15" t="s">
        <v>49</v>
      </c>
      <c r="B157" s="9" t="str">
        <f>CONCATENATE("Your ",B2," gene has an unknown variant.")</f>
        <v>Your IL12B gene has an unknown variant.</v>
      </c>
      <c r="C157" s="3" t="str">
        <f>CONCATENATE("  &lt;Genotype hgvs=",CHAR(34),"unknown",CHAR(34),"&gt; ")</f>
        <v xml:space="preserve">  &lt;Genotype hgvs="unknown"&gt; </v>
      </c>
    </row>
    <row r="158" spans="1:32" s="3" customFormat="1" ht="15.75" x14ac:dyDescent="0.25">
      <c r="A158" s="8" t="s">
        <v>49</v>
      </c>
      <c r="B158" s="9" t="s">
        <v>50</v>
      </c>
      <c r="C158" s="3" t="s">
        <v>26</v>
      </c>
    </row>
    <row r="159" spans="1:32" s="3" customFormat="1" ht="15.75" x14ac:dyDescent="0.25">
      <c r="A159" s="8" t="s">
        <v>41</v>
      </c>
      <c r="B159" s="9"/>
      <c r="C159" s="3" t="s">
        <v>38</v>
      </c>
    </row>
    <row r="160" spans="1:32" s="3" customFormat="1" ht="15.75" x14ac:dyDescent="0.25">
      <c r="A160" s="8"/>
      <c r="B160" s="9"/>
    </row>
    <row r="161" spans="1:3" s="3" customFormat="1" ht="15.75" x14ac:dyDescent="0.25">
      <c r="A161" s="8"/>
      <c r="B161" s="9"/>
      <c r="C161" s="3" t="str">
        <f>CONCATENATE("    ",B157)</f>
        <v xml:space="preserve">    Your IL12B gene has an unknown variant.</v>
      </c>
    </row>
    <row r="162" spans="1:3" s="3" customFormat="1" ht="15.75" x14ac:dyDescent="0.25">
      <c r="A162" s="8"/>
      <c r="B162" s="9"/>
    </row>
    <row r="163" spans="1:3" s="3" customFormat="1" ht="15.75" x14ac:dyDescent="0.25">
      <c r="A163" s="8"/>
      <c r="B163" s="9"/>
      <c r="C163" s="3" t="s">
        <v>42</v>
      </c>
    </row>
    <row r="164" spans="1:3" s="3" customFormat="1" ht="15.75" x14ac:dyDescent="0.25">
      <c r="A164" s="8"/>
      <c r="B164" s="9"/>
    </row>
    <row r="165" spans="1:3" s="3" customFormat="1" ht="15.75" x14ac:dyDescent="0.25">
      <c r="A165" s="15"/>
      <c r="B165" s="9"/>
      <c r="C165" s="3" t="str">
        <f>CONCATENATE("    ",B158)</f>
        <v xml:space="preserve">    The effect is unknown.</v>
      </c>
    </row>
    <row r="166" spans="1:3" s="3" customFormat="1" ht="15.75" x14ac:dyDescent="0.25">
      <c r="A166" s="8"/>
      <c r="B166" s="9"/>
    </row>
    <row r="167" spans="1:3" s="3" customFormat="1" ht="15.75" x14ac:dyDescent="0.25">
      <c r="A167" s="15"/>
      <c r="B167" s="9"/>
      <c r="C167" s="3" t="s">
        <v>43</v>
      </c>
    </row>
    <row r="168" spans="1:3" s="3" customFormat="1" ht="15.75" x14ac:dyDescent="0.25">
      <c r="A168" s="15"/>
      <c r="B168" s="9"/>
    </row>
    <row r="169" spans="1:3" s="3" customFormat="1" ht="15.75" x14ac:dyDescent="0.25">
      <c r="A169" s="15"/>
      <c r="B169" s="9"/>
      <c r="C169" s="3" t="str">
        <f>CONCATENATE( "    &lt;piechart percentage=",B159," /&gt;")</f>
        <v xml:space="preserve">    &lt;piechart percentage= /&gt;</v>
      </c>
    </row>
    <row r="170" spans="1:3" s="3" customFormat="1" ht="15.75" x14ac:dyDescent="0.25">
      <c r="A170" s="15"/>
      <c r="B170" s="9"/>
      <c r="C170" s="3" t="str">
        <f>"  &lt;/Genotype&gt;"</f>
        <v xml:space="preserve">  &lt;/Genotype&gt;</v>
      </c>
    </row>
    <row r="171" spans="1:3" s="3" customFormat="1" ht="15.75" x14ac:dyDescent="0.25">
      <c r="A171" s="15"/>
      <c r="B171" s="9"/>
      <c r="C171" s="3" t="s">
        <v>51</v>
      </c>
    </row>
    <row r="172" spans="1:3" s="3" customFormat="1" ht="15.75" x14ac:dyDescent="0.25">
      <c r="A172" s="15" t="s">
        <v>46</v>
      </c>
      <c r="B172" s="9" t="str">
        <f>CONCATENATE("Your ",B2," gene has no variants. A normal gene is referred to as a ",CHAR(34),"wild-type",CHAR(34)," gene.")</f>
        <v>Your IL12B gene has no variants. A normal gene is referred to as a "wild-type" gene.</v>
      </c>
      <c r="C172" s="3" t="str">
        <f>CONCATENATE("  &lt;Genotype hgvs=",CHAR(34),"wildtype",CHAR(34),"&gt;")</f>
        <v xml:space="preserve">  &lt;Genotype hgvs="wildtype"&gt;</v>
      </c>
    </row>
    <row r="173" spans="1:3" s="3" customFormat="1" ht="15.75" x14ac:dyDescent="0.25">
      <c r="A173" s="8" t="s">
        <v>47</v>
      </c>
      <c r="B173" s="9" t="s">
        <v>52</v>
      </c>
      <c r="C173" s="3" t="s">
        <v>26</v>
      </c>
    </row>
    <row r="174" spans="1:3" s="3" customFormat="1" ht="15.75" x14ac:dyDescent="0.25">
      <c r="A174" s="8" t="s">
        <v>41</v>
      </c>
      <c r="B174" s="9"/>
      <c r="C174" s="3" t="s">
        <v>38</v>
      </c>
    </row>
    <row r="175" spans="1:3" s="3" customFormat="1" ht="15.75" x14ac:dyDescent="0.25">
      <c r="A175" s="8"/>
      <c r="B175" s="9"/>
    </row>
    <row r="176" spans="1:3" s="3" customFormat="1" ht="15.75" x14ac:dyDescent="0.25">
      <c r="A176" s="8"/>
      <c r="B176" s="9"/>
      <c r="C176" s="3" t="str">
        <f>CONCATENATE("    ",B172)</f>
        <v xml:space="preserve">    Your IL12B gene has no variants. A normal gene is referred to as a "wild-type" gene.</v>
      </c>
    </row>
    <row r="177" spans="1:32" s="3" customFormat="1" ht="15.75" x14ac:dyDescent="0.25">
      <c r="A177" s="8"/>
      <c r="B177" s="9"/>
    </row>
    <row r="178" spans="1:32" s="3" customFormat="1" ht="15.75" x14ac:dyDescent="0.25">
      <c r="A178" s="8"/>
      <c r="B178" s="9"/>
      <c r="C178" s="3" t="s">
        <v>42</v>
      </c>
    </row>
    <row r="179" spans="1:32" s="3" customFormat="1" ht="15.75" x14ac:dyDescent="0.25">
      <c r="A179" s="8"/>
      <c r="B179" s="9"/>
    </row>
    <row r="180" spans="1:32" s="3" customFormat="1" ht="15.75" x14ac:dyDescent="0.25">
      <c r="A180" s="8"/>
      <c r="B180" s="9"/>
      <c r="C180" s="3" t="str">
        <f>CONCATENATE("    ",B173)</f>
        <v xml:space="preserve">    Your variant is not associated with any loss of function.</v>
      </c>
    </row>
    <row r="181" spans="1:32" s="3" customFormat="1" ht="15.75" x14ac:dyDescent="0.25">
      <c r="A181" s="8"/>
      <c r="B181" s="9"/>
    </row>
    <row r="182" spans="1:32" s="3" customFormat="1" ht="15.75" x14ac:dyDescent="0.25">
      <c r="A182" s="8"/>
      <c r="B182" s="9"/>
      <c r="C182" s="3" t="s">
        <v>43</v>
      </c>
    </row>
    <row r="183" spans="1:32" s="3" customFormat="1" ht="15.75" x14ac:dyDescent="0.25">
      <c r="A183" s="15"/>
      <c r="B183" s="9"/>
    </row>
    <row r="184" spans="1:32" s="3" customFormat="1" ht="15.75" x14ac:dyDescent="0.25">
      <c r="A184" s="8"/>
      <c r="B184" s="9"/>
      <c r="C184" s="3" t="str">
        <f>CONCATENATE( "    &lt;piechart percentage=",B174," /&gt;")</f>
        <v xml:space="preserve">    &lt;piechart percentage= /&gt;</v>
      </c>
    </row>
    <row r="185" spans="1:32" s="3" customFormat="1" ht="15.75" x14ac:dyDescent="0.25">
      <c r="A185" s="8"/>
      <c r="B185" s="9"/>
      <c r="C185" s="3" t="str">
        <f>"  &lt;/Genotype&gt;"</f>
        <v xml:space="preserve">  &lt;/Genotype&gt;</v>
      </c>
    </row>
    <row r="186" spans="1:32" ht="15.75" x14ac:dyDescent="0.25">
      <c r="A186" s="8"/>
      <c r="B186" s="9"/>
      <c r="C186" s="3" t="str">
        <f>"&lt;/GeneAnalysis&gt;"</f>
        <v>&lt;/GeneAnalysis&gt;</v>
      </c>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ht="15.75" x14ac:dyDescent="0.25">
      <c r="A187" s="27"/>
      <c r="B187" s="17"/>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row>
    <row r="188" spans="1:32" ht="15.75" x14ac:dyDescent="0.25">
      <c r="A188" s="3" t="s">
        <v>509</v>
      </c>
      <c r="B188" s="9" t="s">
        <v>518</v>
      </c>
      <c r="C188" s="3" t="str">
        <f>CONCATENATE("&lt;# ",A188," ",B188," #&gt;")</f>
        <v>&lt;# symptoms  vision problems; pain; chills and night sweats; multiple chemical sensitivity/allergies; inflamation; #&gt;</v>
      </c>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spans="1:32" ht="15.75" x14ac:dyDescent="0.25">
      <c r="A189" s="3"/>
      <c r="B189" s="9"/>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spans="1:32" ht="15.75" x14ac:dyDescent="0.25">
      <c r="A190" s="3"/>
      <c r="B190" s="9" t="s">
        <v>517</v>
      </c>
      <c r="C190" s="3" t="str">
        <f>CONCATENATE("&lt;symptoms ",B190," /&gt;")</f>
        <v>&lt;symptoms D014786 D010146 D023341 D018777 D007249 /&gt;</v>
      </c>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5.75" x14ac:dyDescent="0.25">
      <c r="A191" s="3"/>
      <c r="B191" s="9"/>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spans="1:32" ht="15.75" x14ac:dyDescent="0.25">
      <c r="A192" s="3" t="s">
        <v>510</v>
      </c>
      <c r="B192" s="34" t="s">
        <v>523</v>
      </c>
      <c r="C192" s="3" t="str">
        <f>CONCATENATE("&lt;# ",A192," ",B192," #&gt;")</f>
        <v>&lt;# Tissue List brain; #&gt;</v>
      </c>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5.75" x14ac:dyDescent="0.25">
      <c r="A193" s="3"/>
      <c r="B193" s="9"/>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5.75" x14ac:dyDescent="0.25">
      <c r="A194" s="3"/>
      <c r="B194" s="34" t="s">
        <v>524</v>
      </c>
      <c r="C194" s="3" t="str">
        <f>CONCATENATE("&lt;TissueList ",B194," /&gt;")</f>
        <v>&lt;TissueList D001921 /&gt;</v>
      </c>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5.75" x14ac:dyDescent="0.25">
      <c r="A195" s="3"/>
      <c r="B195" s="9"/>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5.75" x14ac:dyDescent="0.25">
      <c r="A196" s="3" t="s">
        <v>511</v>
      </c>
      <c r="B196" s="9" t="s">
        <v>512</v>
      </c>
      <c r="C196" s="3" t="str">
        <f>CONCATENATE("&lt;# ",A196," ",B196," #&gt;")</f>
        <v>&lt;# Pathways Nicotine metabolism, ion transport, ion channel gating #&gt;</v>
      </c>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5.75" x14ac:dyDescent="0.25">
      <c r="A197" s="3"/>
      <c r="B197" s="9"/>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5.75" x14ac:dyDescent="0.25">
      <c r="A198" s="3"/>
      <c r="B198" s="9" t="s">
        <v>513</v>
      </c>
      <c r="C198" s="3" t="str">
        <f>CONCATENATE("&lt;Pathways ",B198," /&gt;")</f>
        <v>&lt;Pathways D011978 D017136 D015640 /&gt;</v>
      </c>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5.75" x14ac:dyDescent="0.25">
      <c r="A199" s="3"/>
      <c r="B199" s="9"/>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5.75" x14ac:dyDescent="0.25">
      <c r="A200" s="3" t="s">
        <v>514</v>
      </c>
      <c r="B200" s="3" t="s">
        <v>515</v>
      </c>
      <c r="C200" s="3" t="str">
        <f>CONCATENATE("&lt;# ",A200," ",B200," #&gt;")</f>
        <v>&lt;# Diseases cancer; cancer, lung cancer; Disease susceptibility - increased susceptibility to viral, bacterial, and parasitical infections; disease, Genetic Predisposition to Disease; nicotine dependency; #&gt;</v>
      </c>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5.75" x14ac:dyDescent="0.25">
      <c r="A201" s="3"/>
      <c r="B201" s="9"/>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5.75" x14ac:dyDescent="0.25">
      <c r="A202" s="3"/>
      <c r="B202" s="3" t="s">
        <v>516</v>
      </c>
      <c r="C202" s="3" t="str">
        <f>CONCATENATE("&lt;diseases ",B202," /&gt;")</f>
        <v>&lt;diseases D009369 D008175 D004198 D01402 /&gt;</v>
      </c>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5.75" x14ac:dyDescent="0.25">
      <c r="A203" s="3"/>
      <c r="B203" s="9"/>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5.75" x14ac:dyDescent="0.25">
      <c r="A204" s="3"/>
      <c r="B204" s="9"/>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BF659-479F-4DD0-92B3-0BF4B9291FD3}">
  <dimension ref="A1:AF155"/>
  <sheetViews>
    <sheetView workbookViewId="0">
      <selection activeCell="C8" sqref="C8:C10"/>
    </sheetView>
  </sheetViews>
  <sheetFormatPr defaultRowHeight="15" x14ac:dyDescent="0.25"/>
  <cols>
    <col min="1" max="1" width="15.7109375" bestFit="1" customWidth="1"/>
    <col min="2" max="2" width="39.5703125" customWidth="1"/>
    <col min="8" max="8" width="15.7109375" customWidth="1"/>
    <col min="9" max="9" width="15.28515625" customWidth="1"/>
    <col min="10" max="10" width="13.140625" customWidth="1"/>
  </cols>
  <sheetData>
    <row r="1" spans="1:32" ht="15.75" x14ac:dyDescent="0.25">
      <c r="A1" s="1" t="s">
        <v>0</v>
      </c>
      <c r="B1" s="2" t="s">
        <v>1</v>
      </c>
      <c r="C1" s="1" t="s">
        <v>2</v>
      </c>
      <c r="D1" s="3"/>
      <c r="E1" s="3"/>
      <c r="F1" s="3"/>
      <c r="G1" s="3"/>
      <c r="H1" s="4"/>
      <c r="I1" s="5"/>
      <c r="J1" s="4"/>
      <c r="K1" s="4"/>
      <c r="L1" s="4"/>
      <c r="M1" s="3"/>
      <c r="N1" s="3"/>
      <c r="O1" s="3"/>
      <c r="P1" s="3"/>
      <c r="Q1" s="3"/>
      <c r="R1" s="3"/>
      <c r="S1" s="3"/>
      <c r="T1" s="3"/>
      <c r="U1" s="3"/>
      <c r="V1" s="3"/>
      <c r="W1" s="3"/>
      <c r="X1" s="3"/>
      <c r="Y1" s="6"/>
      <c r="Z1" s="3"/>
      <c r="AA1" s="3"/>
      <c r="AB1" s="3"/>
      <c r="AC1" s="6"/>
      <c r="AD1" s="3"/>
      <c r="AE1" s="3"/>
      <c r="AF1" s="7"/>
    </row>
    <row r="2" spans="1:32" ht="15.75" x14ac:dyDescent="0.25">
      <c r="A2" s="8" t="s">
        <v>507</v>
      </c>
      <c r="B2" s="9" t="s">
        <v>427</v>
      </c>
      <c r="C2" s="3" t="str">
        <f>CONCATENATE("&lt;",A2," ",B2," /&gt;")</f>
        <v>&lt;Gene_Name CRHR1 /&gt;</v>
      </c>
      <c r="D2" s="9"/>
      <c r="E2" s="3"/>
      <c r="F2" s="3"/>
      <c r="G2" s="3"/>
      <c r="H2" s="4"/>
      <c r="I2" s="5"/>
      <c r="J2" s="4"/>
      <c r="K2" s="4"/>
      <c r="L2" s="4"/>
      <c r="M2" s="3"/>
      <c r="N2" s="3"/>
      <c r="O2" s="3"/>
      <c r="P2" s="3"/>
      <c r="Q2" s="3"/>
      <c r="R2" s="3"/>
      <c r="S2" s="3"/>
      <c r="T2" s="3"/>
      <c r="U2" s="3"/>
      <c r="V2" s="3"/>
      <c r="W2" s="3"/>
      <c r="X2" s="3"/>
      <c r="Y2" s="6"/>
      <c r="Z2" s="3"/>
      <c r="AA2" s="3"/>
      <c r="AB2" s="3"/>
      <c r="AC2" s="6"/>
      <c r="AD2" s="3"/>
      <c r="AE2" s="3"/>
      <c r="AF2" s="7"/>
    </row>
    <row r="3" spans="1:32" ht="15.75" x14ac:dyDescent="0.25">
      <c r="A3" s="1"/>
      <c r="B3" s="2"/>
      <c r="C3" s="1"/>
      <c r="D3" s="9"/>
      <c r="E3" s="3"/>
      <c r="F3" s="3"/>
      <c r="G3" s="3"/>
      <c r="H3" s="4"/>
      <c r="I3" s="5"/>
      <c r="J3" s="4"/>
      <c r="K3" s="4"/>
      <c r="L3" s="4"/>
      <c r="M3" s="3"/>
      <c r="N3" s="3"/>
      <c r="O3" s="3"/>
      <c r="P3" s="3"/>
      <c r="Q3" s="3"/>
      <c r="R3" s="3"/>
      <c r="S3" s="3"/>
      <c r="T3" s="3"/>
      <c r="U3" s="3"/>
      <c r="V3" s="3"/>
      <c r="W3" s="3"/>
      <c r="X3" s="3"/>
      <c r="Y3" s="6"/>
      <c r="Z3" s="3"/>
      <c r="AA3" s="3"/>
      <c r="AB3" s="3"/>
      <c r="AC3" s="6"/>
      <c r="AD3" s="3"/>
      <c r="AE3" s="3"/>
      <c r="AF3" s="7"/>
    </row>
    <row r="4" spans="1:32" ht="15.75" x14ac:dyDescent="0.25">
      <c r="A4" s="8" t="s">
        <v>508</v>
      </c>
      <c r="B4" s="9" t="s">
        <v>567</v>
      </c>
      <c r="C4" s="3" t="str">
        <f>CONCATENATE("&lt;",A4," ",B4," /&gt;")</f>
        <v>&lt;GeneName_full Corticotropin-releasing factor receptor 1 /&gt;</v>
      </c>
      <c r="D4" s="9"/>
      <c r="E4" s="3"/>
      <c r="F4" s="3"/>
      <c r="G4" s="3"/>
      <c r="H4" s="4"/>
      <c r="I4" s="5"/>
      <c r="J4" s="4"/>
      <c r="K4" s="4"/>
      <c r="L4" s="4"/>
      <c r="M4" s="3"/>
      <c r="N4" s="3"/>
      <c r="O4" s="3"/>
      <c r="P4" s="3"/>
      <c r="Q4" s="3"/>
      <c r="R4" s="3"/>
      <c r="S4" s="3"/>
      <c r="T4" s="3"/>
      <c r="U4" s="3"/>
      <c r="V4" s="3"/>
      <c r="W4" s="3"/>
      <c r="X4" s="3"/>
      <c r="Y4" s="6"/>
      <c r="Z4" s="3"/>
      <c r="AA4" s="3"/>
      <c r="AB4" s="3"/>
      <c r="AC4" s="6"/>
      <c r="AD4" s="3"/>
      <c r="AE4" s="3"/>
      <c r="AF4" s="7"/>
    </row>
    <row r="5" spans="1:32" ht="15.75" x14ac:dyDescent="0.25">
      <c r="A5" s="8"/>
      <c r="B5" s="2"/>
      <c r="C5" s="1"/>
      <c r="D5" s="9"/>
      <c r="E5" s="3"/>
      <c r="F5" s="3"/>
      <c r="G5" s="3"/>
      <c r="H5" s="4"/>
      <c r="I5" s="5"/>
      <c r="J5" s="4"/>
      <c r="K5" s="4"/>
      <c r="L5" s="4"/>
      <c r="M5" s="3"/>
      <c r="N5" s="3"/>
      <c r="O5" s="3"/>
      <c r="P5" s="3"/>
      <c r="Q5" s="3"/>
      <c r="R5" s="3"/>
      <c r="S5" s="3"/>
      <c r="T5" s="3"/>
      <c r="U5" s="3"/>
      <c r="V5" s="3"/>
      <c r="W5" s="3"/>
      <c r="X5" s="3"/>
      <c r="Y5" s="6"/>
      <c r="Z5" s="3"/>
      <c r="AA5" s="3"/>
      <c r="AB5" s="3"/>
      <c r="AC5" s="6"/>
      <c r="AD5" s="3"/>
      <c r="AE5" s="3"/>
      <c r="AF5" s="7"/>
    </row>
    <row r="6" spans="1:32" ht="15.75" x14ac:dyDescent="0.25">
      <c r="A6" s="8"/>
      <c r="B6" s="3"/>
      <c r="C6" s="3" t="str">
        <f>CONCATENATE("# What does the ",B2," gene do?")</f>
        <v># What does the CRHR1 gene do?</v>
      </c>
      <c r="D6" s="3"/>
      <c r="E6" s="3"/>
      <c r="F6" s="3"/>
      <c r="G6" s="3"/>
      <c r="H6" s="4"/>
      <c r="I6" s="5"/>
      <c r="J6" s="4"/>
      <c r="K6" s="4"/>
      <c r="L6" s="4"/>
      <c r="M6" s="3"/>
      <c r="N6" s="3"/>
      <c r="O6" s="3"/>
      <c r="P6" s="3"/>
      <c r="Q6" s="3"/>
      <c r="R6" s="3"/>
      <c r="S6" s="3"/>
      <c r="T6" s="3"/>
      <c r="U6" s="3"/>
      <c r="V6" s="3"/>
      <c r="W6" s="3"/>
      <c r="X6" s="3"/>
      <c r="Y6" s="10"/>
      <c r="Z6" s="10"/>
      <c r="AA6" s="10"/>
      <c r="AB6" s="3"/>
      <c r="AC6" s="10"/>
      <c r="AD6" s="3"/>
      <c r="AE6" s="3"/>
      <c r="AF6" s="7"/>
    </row>
    <row r="7" spans="1:32" ht="15.75" x14ac:dyDescent="0.25">
      <c r="A7" s="8"/>
      <c r="B7" s="9"/>
      <c r="C7" s="3"/>
      <c r="D7" s="3"/>
      <c r="E7" s="3"/>
      <c r="F7" s="3"/>
      <c r="G7" s="3"/>
      <c r="H7" s="3" t="s">
        <v>4</v>
      </c>
      <c r="I7" s="11" t="s">
        <v>5</v>
      </c>
      <c r="J7" s="3">
        <v>0.47</v>
      </c>
      <c r="K7" s="3">
        <v>0.33300000000000002</v>
      </c>
      <c r="L7" s="3">
        <f t="shared" ref="L7:L12" si="0">J7/K7</f>
        <v>1.4114114114114114</v>
      </c>
      <c r="M7" s="3"/>
      <c r="N7" s="3"/>
      <c r="O7" s="3"/>
      <c r="P7" s="3"/>
      <c r="Q7" s="3"/>
      <c r="R7" s="3"/>
      <c r="S7" s="3"/>
      <c r="T7" s="3"/>
      <c r="U7" s="3"/>
      <c r="V7" s="3"/>
      <c r="W7" s="3"/>
      <c r="X7" s="3"/>
      <c r="Y7" s="10"/>
      <c r="Z7" s="10"/>
      <c r="AA7" s="10"/>
      <c r="AB7" s="3"/>
      <c r="AC7" s="10"/>
      <c r="AD7" s="3"/>
      <c r="AE7" s="3"/>
      <c r="AF7" s="7"/>
    </row>
    <row r="8" spans="1:32" ht="15.75" x14ac:dyDescent="0.25">
      <c r="A8" s="8" t="s">
        <v>7</v>
      </c>
      <c r="B8" s="12" t="s">
        <v>574</v>
      </c>
      <c r="C8" s="3" t="str">
        <f>CONCATENATE(B8," ",C10)</f>
        <v>CRHR1 ([Corticotropin-releasing factor receptor 1](http://www.uniprot.org/uniprot/P34998)) encodes a protein that binds to a neurotransmitter in the corticotropin releasing hormone family (CRH). This hormone is necessary for normal embryonic development and acts in the hypothalamic-pituitary-adrenal (HPA) pathway, controlling [stress, reproduction, immune response, and obesity](https://www.ncbi.nlm.nih.gov/gene/1394). CRHR1 also helps activate enzymes to increase levels of cAMP (a messenger that transfers the effects of hormones into cells and activates proteins). Variants in CRHR1 have been linked with [depression](http://www.disgenet.org/web/DisGeNET/menu/browser/tab8a?0&amp;pview=default&amp;pf=http://www.disgenet.org/web/DisGeNET%3Fdata/genes::1394::de&amp;pf=/data/sources::ALL::de), [Parkinson’s](https://www.targetvalidation.org/target/ENSG00000263715/associations?view=t:table), and [ME](https://www.ncbi.nlm.nih.gov/pubmed/26063326)/[CFS](https://www.ncbi.nlm.nih.gov/pubmed/18986552). This gene is located on chromosome 17.</v>
      </c>
      <c r="D8" s="3"/>
      <c r="E8" s="3"/>
      <c r="F8" s="3"/>
      <c r="G8" s="3"/>
      <c r="H8" s="3" t="s">
        <v>8</v>
      </c>
      <c r="I8" s="11" t="s">
        <v>9</v>
      </c>
      <c r="J8" s="3">
        <v>0.24</v>
      </c>
      <c r="K8" s="3">
        <v>0.13700000000000001</v>
      </c>
      <c r="L8" s="3">
        <f t="shared" si="0"/>
        <v>1.751824817518248</v>
      </c>
      <c r="M8" s="3"/>
      <c r="N8" s="3"/>
      <c r="O8" s="3"/>
      <c r="P8" s="3"/>
      <c r="Q8" s="3"/>
      <c r="R8" s="3"/>
      <c r="S8" s="3"/>
      <c r="T8" s="3"/>
      <c r="U8" s="3"/>
      <c r="V8" s="3"/>
      <c r="W8" s="3"/>
      <c r="X8" s="13"/>
      <c r="Y8" s="10"/>
      <c r="Z8" s="10"/>
      <c r="AA8" s="10"/>
      <c r="AB8" s="3"/>
      <c r="AC8" s="10"/>
      <c r="AD8" s="3"/>
      <c r="AE8" s="3"/>
      <c r="AF8" s="3"/>
    </row>
    <row r="9" spans="1:32" ht="15.75" x14ac:dyDescent="0.25">
      <c r="A9" s="8"/>
      <c r="B9" s="14"/>
      <c r="C9" s="3"/>
      <c r="D9" s="3"/>
      <c r="E9" s="3"/>
      <c r="F9" s="3"/>
      <c r="G9" s="3"/>
      <c r="H9" s="3" t="s">
        <v>10</v>
      </c>
      <c r="I9" s="11" t="s">
        <v>11</v>
      </c>
      <c r="J9" s="3">
        <v>0.24</v>
      </c>
      <c r="K9" s="3">
        <v>0.13700000000000001</v>
      </c>
      <c r="L9" s="3">
        <f t="shared" si="0"/>
        <v>1.751824817518248</v>
      </c>
      <c r="M9" s="3"/>
      <c r="N9" s="3"/>
      <c r="O9" s="3"/>
      <c r="P9" s="3"/>
      <c r="Q9" s="3"/>
      <c r="R9" s="3"/>
      <c r="S9" s="3"/>
      <c r="T9" s="3"/>
      <c r="U9" s="3"/>
      <c r="V9" s="3"/>
      <c r="W9" s="3"/>
      <c r="X9" s="3"/>
      <c r="Y9" s="10"/>
      <c r="Z9" s="10"/>
      <c r="AA9" s="10"/>
      <c r="AB9" s="3"/>
      <c r="AC9" s="10"/>
      <c r="AD9" s="3"/>
      <c r="AE9" s="3"/>
      <c r="AF9" s="3"/>
    </row>
    <row r="10" spans="1:32" ht="15.75" x14ac:dyDescent="0.25">
      <c r="A10" s="8" t="s">
        <v>12</v>
      </c>
      <c r="B10" s="9">
        <v>17</v>
      </c>
      <c r="C10" s="3" t="str">
        <f>CONCATENATE("This gene is located on chromosome ",B10,".")</f>
        <v>This gene is located on chromosome 17.</v>
      </c>
      <c r="D10" s="3"/>
      <c r="E10" s="3"/>
      <c r="F10" s="3"/>
      <c r="G10" s="3"/>
      <c r="H10" s="3" t="s">
        <v>13</v>
      </c>
      <c r="I10" s="11" t="s">
        <v>6</v>
      </c>
      <c r="J10" s="3">
        <v>0.44</v>
      </c>
      <c r="K10" s="3">
        <v>0.316</v>
      </c>
      <c r="L10" s="3">
        <f t="shared" si="0"/>
        <v>1.3924050632911393</v>
      </c>
      <c r="M10" s="3"/>
      <c r="N10" s="3"/>
      <c r="O10" s="3"/>
      <c r="P10" s="3"/>
      <c r="Q10" s="3"/>
      <c r="R10" s="3"/>
      <c r="S10" s="3"/>
      <c r="T10" s="3"/>
      <c r="U10" s="3"/>
      <c r="V10" s="3"/>
      <c r="W10" s="3"/>
      <c r="X10" s="3"/>
      <c r="Y10" s="10"/>
      <c r="Z10" s="10"/>
      <c r="AA10" s="10"/>
      <c r="AB10" s="3"/>
      <c r="AC10" s="10"/>
      <c r="AD10" s="3"/>
      <c r="AE10" s="3"/>
      <c r="AF10" s="3"/>
    </row>
    <row r="11" spans="1:32" ht="15.75" x14ac:dyDescent="0.25">
      <c r="A11" s="8" t="s">
        <v>14</v>
      </c>
      <c r="B11" s="9" t="s">
        <v>15</v>
      </c>
      <c r="C11" s="3"/>
      <c r="D11" s="3"/>
      <c r="E11" s="3"/>
      <c r="F11" s="3"/>
      <c r="G11" s="3"/>
      <c r="H11" s="3" t="s">
        <v>16</v>
      </c>
      <c r="I11" s="11" t="s">
        <v>17</v>
      </c>
      <c r="J11" s="3">
        <v>0.45</v>
      </c>
      <c r="K11" s="3">
        <v>0.33100000000000002</v>
      </c>
      <c r="L11" s="3">
        <f t="shared" si="0"/>
        <v>1.3595166163141994</v>
      </c>
      <c r="M11" s="3"/>
      <c r="N11" s="3"/>
      <c r="O11" s="3"/>
      <c r="P11" s="3"/>
      <c r="Q11" s="3"/>
      <c r="R11" s="3"/>
      <c r="S11" s="3"/>
      <c r="T11" s="3"/>
      <c r="U11" s="3"/>
      <c r="V11" s="3"/>
      <c r="W11" s="3"/>
      <c r="X11" s="3"/>
      <c r="Y11" s="6"/>
      <c r="Z11" s="3"/>
      <c r="AA11" s="3"/>
      <c r="AB11" s="3"/>
      <c r="AC11" s="10"/>
      <c r="AD11" s="3"/>
      <c r="AE11" s="3"/>
      <c r="AF11" s="3"/>
    </row>
    <row r="12" spans="1:32" ht="15.75" x14ac:dyDescent="0.25">
      <c r="A12" s="8" t="s">
        <v>18</v>
      </c>
      <c r="B12" s="9" t="s">
        <v>432</v>
      </c>
      <c r="C12" s="3"/>
      <c r="D12" s="3"/>
      <c r="E12" s="3"/>
      <c r="F12" s="3"/>
      <c r="G12" s="3"/>
      <c r="H12" s="3" t="s">
        <v>19</v>
      </c>
      <c r="I12" s="11" t="s">
        <v>20</v>
      </c>
      <c r="J12" s="3">
        <v>0.17299999999999999</v>
      </c>
      <c r="K12" s="3">
        <v>0.1</v>
      </c>
      <c r="L12" s="3">
        <f t="shared" si="0"/>
        <v>1.7299999999999998</v>
      </c>
      <c r="M12" s="3"/>
      <c r="N12" s="3"/>
      <c r="O12" s="3"/>
      <c r="P12" s="3"/>
      <c r="Q12" s="3"/>
      <c r="R12" s="3"/>
      <c r="S12" s="3"/>
      <c r="T12" s="3"/>
      <c r="U12" s="3"/>
      <c r="V12" s="3"/>
      <c r="W12" s="3"/>
      <c r="X12" s="3"/>
      <c r="Y12" s="6"/>
      <c r="Z12" s="3"/>
      <c r="AA12" s="3"/>
      <c r="AB12" s="3"/>
      <c r="AC12" s="10"/>
      <c r="AD12" s="3"/>
      <c r="AE12" s="3"/>
      <c r="AF12" s="3"/>
    </row>
    <row r="13" spans="1:32" ht="16.5" thickBot="1" x14ac:dyDescent="0.3">
      <c r="A13" s="16"/>
      <c r="B13" s="17"/>
      <c r="C13" s="18"/>
      <c r="D13" s="18"/>
      <c r="E13" s="18"/>
      <c r="F13" s="18"/>
      <c r="G13" s="18"/>
      <c r="H13" s="18" t="str">
        <f>B22</f>
        <v>A45815234G</v>
      </c>
      <c r="I13" s="18" t="str">
        <f>B28</f>
        <v>G45825631A</v>
      </c>
      <c r="J13" s="18"/>
      <c r="K13" s="18"/>
      <c r="L13" s="18"/>
      <c r="M13" s="18"/>
      <c r="N13" s="18"/>
      <c r="O13" s="18"/>
      <c r="P13" s="18"/>
      <c r="Q13" s="18"/>
      <c r="R13" s="18"/>
      <c r="S13" s="18"/>
      <c r="T13" s="18"/>
      <c r="U13" s="18"/>
      <c r="V13" s="18"/>
      <c r="W13" s="18"/>
      <c r="X13" s="18"/>
      <c r="Y13" s="18"/>
      <c r="Z13" s="18"/>
      <c r="AA13" s="18"/>
      <c r="AB13" s="18"/>
      <c r="AC13" s="18"/>
      <c r="AD13" s="18"/>
      <c r="AE13" s="18"/>
      <c r="AF13" s="18"/>
    </row>
    <row r="14" spans="1:32" ht="16.5" thickBot="1" x14ac:dyDescent="0.3">
      <c r="A14" s="8" t="s">
        <v>3</v>
      </c>
      <c r="B14" s="9" t="s">
        <v>427</v>
      </c>
      <c r="C14" s="3" t="str">
        <f>CONCATENATE("&lt;GeneAnalysis gene=",CHAR(34),B14,CHAR(34)," interval=",CHAR(34),B15,CHAR(34),"&gt; ")</f>
        <v xml:space="preserve">&lt;GeneAnalysis gene="CRHR1" interval="NC_000017.11:g.45784280_45835828"&gt; </v>
      </c>
      <c r="D14" s="3"/>
      <c r="E14" s="3"/>
      <c r="F14" s="3"/>
      <c r="G14" s="3"/>
      <c r="H14" s="19" t="s">
        <v>438</v>
      </c>
      <c r="I14" s="19" t="s">
        <v>438</v>
      </c>
      <c r="J14" s="19"/>
      <c r="K14" s="19"/>
      <c r="L14" s="19"/>
      <c r="M14" s="19"/>
      <c r="N14" s="19"/>
      <c r="O14" s="40"/>
      <c r="P14" s="20"/>
      <c r="Q14" s="40"/>
      <c r="R14" s="40"/>
      <c r="S14" s="20"/>
      <c r="T14" s="20"/>
      <c r="U14" s="40"/>
      <c r="V14" s="40"/>
      <c r="W14" s="20"/>
      <c r="X14" s="20"/>
      <c r="Y14" s="20"/>
      <c r="Z14" s="20"/>
      <c r="AA14" s="3"/>
      <c r="AB14" s="3"/>
      <c r="AC14" s="3"/>
      <c r="AD14" s="3"/>
      <c r="AE14" s="3"/>
      <c r="AF14" s="3"/>
    </row>
    <row r="15" spans="1:32" ht="15.75" x14ac:dyDescent="0.25">
      <c r="A15" s="8" t="s">
        <v>24</v>
      </c>
      <c r="B15" s="9" t="s">
        <v>433</v>
      </c>
      <c r="C15" s="3"/>
      <c r="D15" s="3"/>
      <c r="E15" s="3"/>
      <c r="F15" s="3"/>
      <c r="G15" s="3"/>
      <c r="H15" s="9" t="s">
        <v>441</v>
      </c>
      <c r="I15" s="9" t="s">
        <v>439</v>
      </c>
      <c r="J15" s="9"/>
      <c r="K15" s="9"/>
      <c r="L15" s="9"/>
      <c r="M15" s="9"/>
      <c r="N15" s="9"/>
      <c r="O15" s="9"/>
      <c r="P15" s="9"/>
      <c r="Q15" s="9"/>
      <c r="R15" s="9"/>
      <c r="S15" s="9"/>
      <c r="T15" s="9"/>
      <c r="U15" s="9"/>
      <c r="V15" s="9"/>
      <c r="W15" s="9"/>
      <c r="X15" s="9"/>
      <c r="Y15" s="9"/>
      <c r="Z15" s="9"/>
      <c r="AA15" s="3"/>
      <c r="AB15" s="3"/>
      <c r="AC15" s="3"/>
      <c r="AD15" s="3"/>
      <c r="AE15" s="3"/>
      <c r="AF15" s="3"/>
    </row>
    <row r="16" spans="1:32" ht="15.75" x14ac:dyDescent="0.25">
      <c r="A16" s="8" t="s">
        <v>25</v>
      </c>
      <c r="B16" s="9" t="s">
        <v>472</v>
      </c>
      <c r="C16" s="3" t="str">
        <f>CONCATENATE("# What are some common mutations of ",B14,"?")</f>
        <v># What are some common mutations of CRHR1?</v>
      </c>
      <c r="D16" s="3"/>
      <c r="E16" s="3"/>
      <c r="F16" s="3"/>
      <c r="G16" s="3"/>
      <c r="H16" s="9" t="s">
        <v>442</v>
      </c>
      <c r="I16" s="9" t="s">
        <v>440</v>
      </c>
      <c r="J16" s="9"/>
      <c r="K16" s="9"/>
      <c r="L16" s="9"/>
      <c r="M16" s="9"/>
      <c r="N16" s="9"/>
      <c r="O16" s="9"/>
      <c r="P16" s="9"/>
      <c r="Q16" s="9"/>
      <c r="R16" s="9"/>
      <c r="S16" s="9"/>
      <c r="T16" s="9"/>
      <c r="U16" s="9"/>
      <c r="V16" s="9"/>
      <c r="W16" s="9"/>
      <c r="X16" s="9"/>
      <c r="Y16" s="9"/>
      <c r="Z16" s="9"/>
      <c r="AA16" s="3"/>
      <c r="AB16" s="3"/>
      <c r="AC16" s="3"/>
      <c r="AD16" s="3"/>
      <c r="AE16" s="3"/>
      <c r="AF16" s="3"/>
    </row>
    <row r="17" spans="1:32" ht="15.75" x14ac:dyDescent="0.25">
      <c r="A17" s="8"/>
      <c r="B17" s="9"/>
      <c r="C17" s="3" t="s">
        <v>26</v>
      </c>
      <c r="D17" s="3"/>
      <c r="E17" s="3"/>
      <c r="F17" s="3"/>
      <c r="G17" s="3"/>
      <c r="H17" s="9" t="str">
        <f>CONCATENATE("People with this variant have one copy of the ",B25," variant. This substitution of a single nucleotide is known as a missense mutation.")</f>
        <v>People with this variant have one copy of the [A45815234G](https://www.ncbi.nlm.nih.gov/projects/SNP/snp_ref.cgi?rs=242940)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[G45825631A](https://www.ncbi.nlm.nih.gov/projects/SNP/snp_ref.cgi?rs=1396862) variant. This substitution of a single nucleotide is known as a missense mutation.</v>
      </c>
      <c r="J17" s="9"/>
      <c r="K17" s="9"/>
      <c r="L17" s="9"/>
      <c r="M17" s="9"/>
      <c r="N17" s="9"/>
      <c r="O17" s="9"/>
      <c r="P17" s="9"/>
      <c r="Q17" s="9"/>
      <c r="R17" s="9"/>
      <c r="S17" s="9"/>
      <c r="T17" s="9"/>
      <c r="U17" s="9"/>
      <c r="V17" s="9"/>
      <c r="W17" s="9"/>
      <c r="X17" s="9"/>
      <c r="Y17" s="9"/>
      <c r="Z17" s="9"/>
      <c r="AA17" s="3"/>
      <c r="AB17" s="3"/>
      <c r="AC17" s="3"/>
      <c r="AD17" s="3"/>
      <c r="AE17" s="3"/>
      <c r="AF17" s="3"/>
    </row>
    <row r="18" spans="1:32" ht="15.75" x14ac:dyDescent="0.25">
      <c r="A18" s="3"/>
      <c r="B18" s="9"/>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CRHR1: [A45815234G](https://www.ncbi.nlm.nih.gov/projects/SNP/snp_ref.cgi?rs=242940) and [G45825631A](https://www.ncbi.nlm.nih.gov/projects/SNP/snp_ref.cgi?rs=1396862).</v>
      </c>
      <c r="D18" s="3"/>
      <c r="E18" s="3"/>
      <c r="F18" s="3"/>
      <c r="G18" s="3"/>
      <c r="H18" s="9" t="s">
        <v>572</v>
      </c>
      <c r="I18" s="9" t="s">
        <v>573</v>
      </c>
      <c r="J18" s="9"/>
      <c r="K18" s="9"/>
      <c r="L18" s="9"/>
      <c r="M18" s="9"/>
      <c r="N18" s="9"/>
      <c r="O18" s="9"/>
      <c r="P18" s="9"/>
      <c r="Q18" s="9"/>
      <c r="R18" s="9"/>
      <c r="S18" s="9"/>
      <c r="T18" s="9"/>
      <c r="U18" s="9"/>
      <c r="V18" s="9"/>
      <c r="W18" s="9"/>
      <c r="X18" s="9"/>
      <c r="Y18" s="9"/>
      <c r="Z18" s="9"/>
      <c r="AA18" s="3"/>
      <c r="AB18" s="3"/>
      <c r="AC18" s="3"/>
      <c r="AD18" s="3"/>
      <c r="AE18" s="3"/>
      <c r="AF18" s="3"/>
    </row>
    <row r="19" spans="1:32" ht="15.75" x14ac:dyDescent="0.25">
      <c r="A19" s="3"/>
      <c r="B19" s="9"/>
      <c r="C19" s="3"/>
      <c r="D19" s="3"/>
      <c r="E19" s="3"/>
      <c r="F19" s="3"/>
      <c r="G19" s="3"/>
      <c r="H19" s="9">
        <v>48.4</v>
      </c>
      <c r="I19" s="9">
        <v>15.7</v>
      </c>
      <c r="J19" s="9"/>
      <c r="K19" s="9"/>
      <c r="L19" s="9"/>
      <c r="M19" s="9"/>
      <c r="N19" s="9"/>
      <c r="O19" s="9"/>
      <c r="P19" s="9"/>
      <c r="Q19" s="9"/>
      <c r="R19" s="9"/>
      <c r="S19" s="9"/>
      <c r="T19" s="9"/>
      <c r="U19" s="9"/>
      <c r="V19" s="9"/>
      <c r="W19" s="9"/>
      <c r="X19" s="9"/>
      <c r="Y19" s="9"/>
      <c r="Z19" s="9"/>
      <c r="AA19" s="3"/>
      <c r="AB19" s="3"/>
      <c r="AC19" s="3"/>
      <c r="AD19" s="3"/>
      <c r="AE19" s="3"/>
      <c r="AF19" s="3"/>
    </row>
    <row r="20" spans="1:32" ht="15.75" x14ac:dyDescent="0.25">
      <c r="A20" s="3"/>
      <c r="B20" s="9"/>
      <c r="C20" s="3" t="str">
        <f>CONCATENATE("&lt;# ",B22," #&gt;")</f>
        <v>&lt;# A45815234G #&gt;</v>
      </c>
      <c r="D20" s="3"/>
      <c r="E20" s="3"/>
      <c r="F20" s="3"/>
      <c r="G20" s="3"/>
      <c r="H20" s="9" t="str">
        <f>CONCATENATE("People with this variant have two copies of the ",B25," variant. This substitution of a single nucleotide is known as a missense mutation.")</f>
        <v>People with this variant have two copies of the [A45815234G](https://www.ncbi.nlm.nih.gov/projects/SNP/snp_ref.cgi?rs=242940)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[G45825631A](https://www.ncbi.nlm.nih.gov/projects/SNP/snp_ref.cgi?rs=1396862) variant. This substitution of a single nucleotide is known as a missense mutation.</v>
      </c>
      <c r="J20" s="9"/>
      <c r="K20" s="9"/>
      <c r="L20" s="9"/>
      <c r="M20" s="9"/>
      <c r="N20" s="9"/>
      <c r="O20" s="9"/>
      <c r="P20" s="9"/>
      <c r="Q20" s="9"/>
      <c r="R20" s="9"/>
      <c r="S20" s="9"/>
      <c r="T20" s="9"/>
      <c r="U20" s="9"/>
      <c r="V20" s="9"/>
      <c r="W20" s="9"/>
      <c r="X20" s="9"/>
      <c r="Y20" s="9"/>
      <c r="Z20" s="9"/>
      <c r="AA20" s="3"/>
      <c r="AB20" s="3"/>
      <c r="AC20" s="3"/>
      <c r="AD20" s="3"/>
      <c r="AE20" s="3"/>
      <c r="AF20" s="3"/>
    </row>
    <row r="21" spans="1:32" ht="15.75" x14ac:dyDescent="0.25">
      <c r="A21" s="8" t="s">
        <v>29</v>
      </c>
      <c r="B21" s="19" t="s">
        <v>430</v>
      </c>
      <c r="C21" s="3" t="str">
        <f>CONCATENATE("  &lt;Variant hgvs=",CHAR(34),B21,CHAR(34)," name=",CHAR(34),B22,CHAR(34),"&gt; ")</f>
        <v xml:space="preserve">  &lt;Variant hgvs="NC_000017.11:g.45815234A&gt;G" name="A45815234G"&gt; </v>
      </c>
      <c r="D21" s="3"/>
      <c r="E21" s="3"/>
      <c r="F21" s="3"/>
      <c r="G21" s="3"/>
      <c r="H21" s="9" t="s">
        <v>572</v>
      </c>
      <c r="I21" s="9" t="s">
        <v>573</v>
      </c>
      <c r="J21" s="9"/>
      <c r="K21" s="9"/>
      <c r="L21" s="9"/>
      <c r="M21" s="9"/>
      <c r="N21" s="9"/>
      <c r="O21" s="9"/>
      <c r="P21" s="9"/>
      <c r="Q21" s="9"/>
      <c r="R21" s="9"/>
      <c r="S21" s="9"/>
      <c r="T21" s="9"/>
      <c r="U21" s="9"/>
      <c r="V21" s="9"/>
      <c r="W21" s="9"/>
      <c r="X21" s="9"/>
      <c r="Y21" s="9"/>
      <c r="Z21" s="9"/>
      <c r="AA21" s="3"/>
      <c r="AB21" s="3"/>
      <c r="AC21" s="3"/>
      <c r="AD21" s="3"/>
      <c r="AE21" s="3"/>
      <c r="AF21" s="3"/>
    </row>
    <row r="22" spans="1:32" ht="15.75" x14ac:dyDescent="0.25">
      <c r="A22" s="15" t="s">
        <v>30</v>
      </c>
      <c r="B22" s="21" t="s">
        <v>434</v>
      </c>
      <c r="C22" s="3"/>
      <c r="D22" s="3"/>
      <c r="E22" s="3"/>
      <c r="F22" s="3"/>
      <c r="G22" s="3"/>
      <c r="H22" s="9">
        <v>35.5</v>
      </c>
      <c r="I22" s="9">
        <v>4.7</v>
      </c>
      <c r="J22" s="9"/>
      <c r="K22" s="9"/>
      <c r="L22" s="9"/>
      <c r="M22" s="9"/>
      <c r="N22" s="9"/>
      <c r="O22" s="9"/>
      <c r="P22" s="9"/>
      <c r="Q22" s="9"/>
      <c r="R22" s="9"/>
      <c r="S22" s="9"/>
      <c r="T22" s="9"/>
      <c r="U22" s="9"/>
      <c r="V22" s="9"/>
      <c r="W22" s="9"/>
      <c r="X22" s="9"/>
      <c r="Y22" s="9"/>
      <c r="Z22" s="9"/>
      <c r="AA22" s="3"/>
      <c r="AB22" s="3"/>
      <c r="AC22" s="3"/>
      <c r="AD22" s="3"/>
      <c r="AE22" s="3"/>
      <c r="AF22" s="3"/>
    </row>
    <row r="23" spans="1:32" ht="15.75" x14ac:dyDescent="0.25">
      <c r="A23" s="15" t="s">
        <v>31</v>
      </c>
      <c r="B23" s="9" t="s">
        <v>32</v>
      </c>
      <c r="C23" s="3" t="str">
        <f>CONCATENATE("    Instead of ",B23,", there is a ",B24," nucleotide.")</f>
        <v xml:space="preserve">    Instead of adenine (A), there is a guanine (G) nucleotide.</v>
      </c>
      <c r="D23" s="3"/>
      <c r="E23" s="3"/>
      <c r="F23" s="3"/>
      <c r="G23" s="3"/>
      <c r="H23" s="9" t="str">
        <f>CONCATENATE("Your ",B14," gene has no variants. A normal gene is referred to as a ",CHAR(34),"wild-type",CHAR(34)," gene.")</f>
        <v>Your CRHR1 gene has no variants. A normal gene is referred to as a "wild-type" gene.</v>
      </c>
      <c r="I23" s="9" t="str">
        <f>CONCATENATE("Your ",B14," gene has no variants. A normal gene is referred to as a ",CHAR(34),"wild-type",CHAR(34)," gene.")</f>
        <v>Your CRHR1 gene has no variants. A normal gene is referred to as a "wild-type" gene.</v>
      </c>
      <c r="J23" s="9"/>
      <c r="K23" s="9"/>
      <c r="L23" s="9"/>
      <c r="M23" s="9"/>
      <c r="N23" s="9"/>
      <c r="O23" s="9"/>
      <c r="P23" s="9"/>
      <c r="Q23" s="9"/>
      <c r="R23" s="9"/>
      <c r="S23" s="9"/>
      <c r="T23" s="9"/>
      <c r="U23" s="9"/>
      <c r="V23" s="9"/>
      <c r="W23" s="9"/>
      <c r="X23" s="9"/>
      <c r="Y23" s="9"/>
      <c r="Z23" s="9"/>
      <c r="AA23" s="3"/>
      <c r="AB23" s="3"/>
      <c r="AC23" s="3"/>
      <c r="AD23" s="3"/>
      <c r="AE23" s="3"/>
      <c r="AF23" s="3"/>
    </row>
    <row r="24" spans="1:32" ht="15.75" x14ac:dyDescent="0.25">
      <c r="A24" s="15" t="s">
        <v>33</v>
      </c>
      <c r="B24" s="9" t="s">
        <v>34</v>
      </c>
      <c r="C24" s="3"/>
      <c r="D24" s="3"/>
      <c r="E24" s="3"/>
      <c r="F24" s="3"/>
      <c r="G24" s="3"/>
      <c r="H24" s="9" t="s">
        <v>28</v>
      </c>
      <c r="I24" s="9" t="s">
        <v>28</v>
      </c>
      <c r="J24" s="9"/>
      <c r="K24" s="9"/>
      <c r="L24" s="9"/>
      <c r="M24" s="9"/>
      <c r="N24" s="9"/>
      <c r="O24" s="9"/>
      <c r="P24" s="9"/>
      <c r="Q24" s="9"/>
      <c r="R24" s="9"/>
      <c r="S24" s="9"/>
      <c r="T24" s="9"/>
      <c r="U24" s="9"/>
      <c r="V24" s="9"/>
      <c r="W24" s="9"/>
      <c r="X24" s="9"/>
      <c r="Y24" s="9"/>
      <c r="Z24" s="9"/>
      <c r="AA24" s="3"/>
      <c r="AB24" s="3"/>
      <c r="AC24" s="3"/>
      <c r="AD24" s="3"/>
      <c r="AE24" s="3"/>
      <c r="AF24" s="3"/>
    </row>
    <row r="25" spans="1:32" ht="15.75" x14ac:dyDescent="0.25">
      <c r="A25" s="15" t="s">
        <v>35</v>
      </c>
      <c r="B25" s="9" t="s">
        <v>435</v>
      </c>
      <c r="C25" s="3" t="str">
        <f>"  &lt;/Variant&gt;"</f>
        <v xml:space="preserve">  &lt;/Variant&gt;</v>
      </c>
      <c r="D25" s="3"/>
      <c r="E25" s="3"/>
      <c r="F25" s="3"/>
      <c r="G25" s="3"/>
      <c r="H25" s="9">
        <v>16.3</v>
      </c>
      <c r="I25" s="9">
        <v>79.599999999999994</v>
      </c>
      <c r="J25" s="9"/>
      <c r="K25" s="9"/>
      <c r="L25" s="9"/>
      <c r="M25" s="9"/>
      <c r="N25" s="9"/>
      <c r="O25" s="9"/>
      <c r="P25" s="9"/>
      <c r="Q25" s="9"/>
      <c r="R25" s="9"/>
      <c r="S25" s="9"/>
      <c r="T25" s="9"/>
      <c r="U25" s="9"/>
      <c r="V25" s="9"/>
      <c r="W25" s="9"/>
      <c r="X25" s="9"/>
      <c r="Y25" s="9"/>
      <c r="Z25" s="9"/>
      <c r="AA25" s="3"/>
      <c r="AB25" s="3"/>
      <c r="AC25" s="3"/>
      <c r="AD25" s="3"/>
      <c r="AE25" s="3"/>
      <c r="AF25" s="3"/>
    </row>
    <row r="26" spans="1:32" ht="15.75" x14ac:dyDescent="0.25">
      <c r="A26" s="15"/>
      <c r="B26" s="9"/>
      <c r="C26" s="3" t="str">
        <f>CONCATENATE("&lt;# ",B28," #&gt;")</f>
        <v>&lt;# G45825631A #&gt;</v>
      </c>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ht="15.75" x14ac:dyDescent="0.25">
      <c r="A27" s="8" t="s">
        <v>29</v>
      </c>
      <c r="B27" s="19" t="s">
        <v>431</v>
      </c>
      <c r="C27" s="3" t="str">
        <f>CONCATENATE("  &lt;Variant hgvs=",CHAR(34),B27,CHAR(34)," name=",CHAR(34),B28,CHAR(34),"&gt; ")</f>
        <v xml:space="preserve">  &lt;Variant hgvs="NC_000017.11:g.45825631G&gt;A" name="G45825631A"&gt; </v>
      </c>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ht="15.75" x14ac:dyDescent="0.25">
      <c r="A28" s="15" t="s">
        <v>30</v>
      </c>
      <c r="B28" s="9" t="s">
        <v>437</v>
      </c>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ht="15.75" x14ac:dyDescent="0.25">
      <c r="A29" s="15" t="s">
        <v>31</v>
      </c>
      <c r="B29" s="9" t="s">
        <v>34</v>
      </c>
      <c r="C29" s="3" t="str">
        <f>CONCATENATE("    Instead of ",B29,", there is a ",B30," nucleotide.")</f>
        <v xml:space="preserve">    Instead of guanine (G), there is a adenine (A) nucleotide.</v>
      </c>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ht="15.75" x14ac:dyDescent="0.25">
      <c r="A30" s="15" t="s">
        <v>33</v>
      </c>
      <c r="B30" s="9" t="s">
        <v>32</v>
      </c>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ht="15.75" x14ac:dyDescent="0.25">
      <c r="A31" s="15" t="s">
        <v>35</v>
      </c>
      <c r="B31" s="9" t="s">
        <v>436</v>
      </c>
      <c r="C31" s="3" t="str">
        <f>"  &lt;/Variant&gt;"</f>
        <v xml:space="preserve">  &lt;/Variant&gt;</v>
      </c>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ht="15.75" x14ac:dyDescent="0.25">
      <c r="A32" s="27"/>
      <c r="B32" s="17"/>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ht="15.75" x14ac:dyDescent="0.25">
      <c r="A33" s="27"/>
      <c r="B33" s="17"/>
      <c r="C33" s="18" t="str">
        <f>C20</f>
        <v>&lt;# A45815234G #&gt;</v>
      </c>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ht="15.75" x14ac:dyDescent="0.25">
      <c r="A34" s="15" t="s">
        <v>37</v>
      </c>
      <c r="B34" s="21" t="str">
        <f>H14</f>
        <v>NC_000017.11:g.</v>
      </c>
      <c r="C34" s="3" t="str">
        <f>CONCATENATE("  &lt;Genotype hgvs=",CHAR(34),B34,B35,";",B36,CHAR(34)," name=",CHAR(34),B22,CHAR(34),"&gt; ")</f>
        <v xml:space="preserve">  &lt;Genotype hgvs="NC_000017.11:g.[45815234A&gt;G];[45815234=]" name="A45815234G"&gt; </v>
      </c>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ht="15.75" x14ac:dyDescent="0.25">
      <c r="A35" s="15" t="s">
        <v>35</v>
      </c>
      <c r="B35" s="21" t="str">
        <f t="shared" ref="B35:B39" si="1">H15</f>
        <v>[45815234A&gt;G]</v>
      </c>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ht="15.75" x14ac:dyDescent="0.25">
      <c r="A36" s="15" t="s">
        <v>31</v>
      </c>
      <c r="B36" s="21" t="str">
        <f t="shared" si="1"/>
        <v>[45815234=]</v>
      </c>
      <c r="C36" s="3" t="s">
        <v>38</v>
      </c>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ht="15.75" x14ac:dyDescent="0.25">
      <c r="A37" s="15" t="s">
        <v>39</v>
      </c>
      <c r="B37" s="21" t="str">
        <f t="shared" si="1"/>
        <v>People with this variant have one copy of the [A45815234G](https://www.ncbi.nlm.nih.gov/projects/SNP/snp_ref.cgi?rs=242940) variant. This substitution of a single nucleotide is known as a missense mutation.</v>
      </c>
      <c r="C37" s="3" t="s">
        <v>26</v>
      </c>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ht="15.75" x14ac:dyDescent="0.25">
      <c r="A38" s="8" t="s">
        <v>40</v>
      </c>
      <c r="B38" s="21" t="str">
        <f t="shared" si="1"/>
        <v>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38" s="3" t="str">
        <f>CONCATENATE("    ",B37)</f>
        <v xml:space="preserve">    People with this variant have one copy of the [A45815234G](https://www.ncbi.nlm.nih.gov/projects/SNP/snp_ref.cgi?rs=242940) variant. This substitution of a single nucleotide is known as a missense mutation.</v>
      </c>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ht="15.75" x14ac:dyDescent="0.25">
      <c r="A39" s="8" t="s">
        <v>41</v>
      </c>
      <c r="B39" s="21">
        <f t="shared" si="1"/>
        <v>48.4</v>
      </c>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spans="1:32" ht="15.75" x14ac:dyDescent="0.25">
      <c r="A40" s="15"/>
      <c r="B40" s="9"/>
      <c r="C40" s="3" t="s">
        <v>42</v>
      </c>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ht="15.75" x14ac:dyDescent="0.25">
      <c r="A41" s="8"/>
      <c r="B41" s="9"/>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ht="15.75" x14ac:dyDescent="0.25">
      <c r="A42" s="8"/>
      <c r="B42" s="9"/>
      <c r="C42" s="3" t="str">
        <f>CONCATENATE("    ",B38)</f>
        <v xml:space="preserve">    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ht="15.75" x14ac:dyDescent="0.25">
      <c r="A43" s="8"/>
      <c r="B43" s="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ht="15.75" x14ac:dyDescent="0.25">
      <c r="A44" s="8"/>
      <c r="B44" s="9"/>
      <c r="C44" s="3" t="s">
        <v>43</v>
      </c>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ht="15.75" x14ac:dyDescent="0.25">
      <c r="A45" s="15"/>
      <c r="B45" s="9"/>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ht="15.75" x14ac:dyDescent="0.25">
      <c r="A46" s="15"/>
      <c r="B46" s="9"/>
      <c r="C46" s="3" t="str">
        <f>CONCATENATE( "    &lt;piechart percentage=",B39," /&gt;")</f>
        <v xml:space="preserve">    &lt;piechart percentage=48.4 /&gt;</v>
      </c>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ht="15.75" x14ac:dyDescent="0.25">
      <c r="A47" s="15"/>
      <c r="B47" s="9"/>
      <c r="C47" s="3" t="str">
        <f>"  &lt;/Genotype&gt;"</f>
        <v xml:space="preserve">  &lt;/Genotype&gt;</v>
      </c>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5.75" x14ac:dyDescent="0.25">
      <c r="A48" s="15" t="s">
        <v>44</v>
      </c>
      <c r="B48" s="9" t="str">
        <f>H20</f>
        <v>People with this variant have two copies of the [A45815234G](https://www.ncbi.nlm.nih.gov/projects/SNP/snp_ref.cgi?rs=242940) variant. This substitution of a single nucleotide is known as a missense mutation.</v>
      </c>
      <c r="C48" s="3" t="str">
        <f>CONCATENATE("  &lt;Genotype hgvs=",CHAR(34),B34,B35,";",B35,CHAR(34)," name=",CHAR(34),B22,CHAR(34),"&gt; ")</f>
        <v xml:space="preserve">  &lt;Genotype hgvs="NC_000017.11:g.[45815234A&gt;G];[45815234A&gt;G]" name="A45815234G"&gt; </v>
      </c>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5.75" x14ac:dyDescent="0.25">
      <c r="A49" s="8" t="s">
        <v>45</v>
      </c>
      <c r="B49" s="9" t="str">
        <f t="shared" ref="B49:B50" si="2">H21</f>
        <v>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49" s="3" t="s">
        <v>26</v>
      </c>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5.75" x14ac:dyDescent="0.25">
      <c r="A50" s="8" t="s">
        <v>41</v>
      </c>
      <c r="B50" s="9">
        <f t="shared" si="2"/>
        <v>35.5</v>
      </c>
      <c r="C50" s="3" t="s">
        <v>38</v>
      </c>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5.75" x14ac:dyDescent="0.25">
      <c r="A51" s="8"/>
      <c r="B51" s="9"/>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5.75" x14ac:dyDescent="0.25">
      <c r="A52" s="15"/>
      <c r="B52" s="9"/>
      <c r="C52" s="3" t="str">
        <f>CONCATENATE("    ",B48)</f>
        <v xml:space="preserve">    People with this variant have two copies of the [A45815234G](https://www.ncbi.nlm.nih.gov/projects/SNP/snp_ref.cgi?rs=242940) variant. This substitution of a single nucleotide is known as a missense mutation.</v>
      </c>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5.75" x14ac:dyDescent="0.25">
      <c r="A53" s="8"/>
      <c r="B53" s="9"/>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5.75" x14ac:dyDescent="0.25">
      <c r="A54" s="8"/>
      <c r="B54" s="9"/>
      <c r="C54" s="3" t="s">
        <v>42</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5.75" x14ac:dyDescent="0.25">
      <c r="A55" s="8"/>
      <c r="B55" s="9"/>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5.75" x14ac:dyDescent="0.25">
      <c r="A56" s="8"/>
      <c r="B56" s="9"/>
      <c r="C56" s="3" t="str">
        <f>CONCATENATE("    ",B49)</f>
        <v xml:space="preserve">    Your variant may cause a change in the HPA axis and is mildly associated with [increased severity of ME/CFS](https://www.ncbi.nlm.nih.gov/pubmed/18986552).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5.75" x14ac:dyDescent="0.25">
      <c r="A57" s="8"/>
      <c r="B57" s="9"/>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5.75" x14ac:dyDescent="0.25">
      <c r="A58" s="15"/>
      <c r="B58" s="9"/>
      <c r="C58" s="3" t="s">
        <v>43</v>
      </c>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5.75" x14ac:dyDescent="0.25">
      <c r="A59" s="15"/>
      <c r="B59" s="9"/>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5.75" x14ac:dyDescent="0.25">
      <c r="A60" s="15"/>
      <c r="B60" s="9"/>
      <c r="C60" s="3" t="str">
        <f>CONCATENATE( "    &lt;piechart percentage=",B50," /&gt;")</f>
        <v xml:space="preserve">    &lt;piechart percentage=35.5 /&gt;</v>
      </c>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5.75" x14ac:dyDescent="0.25">
      <c r="A61" s="15"/>
      <c r="B61" s="9"/>
      <c r="C61" s="3" t="str">
        <f>"  &lt;/Genotype&gt;"</f>
        <v xml:space="preserve">  &lt;/Genotype&gt;</v>
      </c>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5.75" x14ac:dyDescent="0.25">
      <c r="A62" s="15" t="s">
        <v>46</v>
      </c>
      <c r="B62" s="9" t="str">
        <f>H23</f>
        <v>Your CRHR1 gene has no variants. A normal gene is referred to as a "wild-type" gene.</v>
      </c>
      <c r="C62" s="3" t="str">
        <f>CONCATENATE("  &lt;Genotype hgvs=",CHAR(34),B34,B36,";",B36,CHAR(34)," name=",CHAR(34),B22,CHAR(34),"&gt; ")</f>
        <v xml:space="preserve">  &lt;Genotype hgvs="NC_000017.11:g.[45815234=];[45815234=]" name="A45815234G"&gt; </v>
      </c>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5.75" x14ac:dyDescent="0.25">
      <c r="A63" s="8" t="s">
        <v>47</v>
      </c>
      <c r="B63" s="9" t="str">
        <f t="shared" ref="B63:B64" si="3">H24</f>
        <v>This variant is not associated with increased risk.</v>
      </c>
      <c r="C63" s="3" t="s">
        <v>26</v>
      </c>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5.75" x14ac:dyDescent="0.25">
      <c r="A64" s="8" t="s">
        <v>41</v>
      </c>
      <c r="B64" s="9">
        <f t="shared" si="3"/>
        <v>16.3</v>
      </c>
      <c r="C64" s="3" t="s">
        <v>38</v>
      </c>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5.75" x14ac:dyDescent="0.25">
      <c r="A65" s="15"/>
      <c r="B65" s="9"/>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5.75" x14ac:dyDescent="0.25">
      <c r="A66" s="8"/>
      <c r="B66" s="9"/>
      <c r="C66" s="3" t="str">
        <f>CONCATENATE("    ",B62)</f>
        <v xml:space="preserve">    Your CRHR1 gene has no variants. A normal gene is referred to as a "wild-type" gene.</v>
      </c>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5.75" x14ac:dyDescent="0.25">
      <c r="A67" s="8"/>
      <c r="B67" s="9"/>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5.75" x14ac:dyDescent="0.25">
      <c r="A68" s="15"/>
      <c r="B68" s="9"/>
      <c r="C68" s="3" t="s">
        <v>43</v>
      </c>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5.75" x14ac:dyDescent="0.25">
      <c r="A69" s="15"/>
      <c r="B69" s="9"/>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5.75" x14ac:dyDescent="0.25">
      <c r="A70" s="15"/>
      <c r="B70" s="9"/>
      <c r="C70" s="3" t="str">
        <f>CONCATENATE( "    &lt;piechart percentage=",B64," /&gt;")</f>
        <v xml:space="preserve">    &lt;piechart percentage=16.3 /&gt;</v>
      </c>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5.75" x14ac:dyDescent="0.25">
      <c r="A71" s="15"/>
      <c r="B71" s="9"/>
      <c r="C71" s="3" t="str">
        <f>"  &lt;/Genotype&gt;"</f>
        <v xml:space="preserve">  &lt;/Genotype&gt;</v>
      </c>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5.75" x14ac:dyDescent="0.25">
      <c r="A72" s="15"/>
      <c r="B72" s="9"/>
      <c r="C72" s="3" t="str">
        <f>C26</f>
        <v>&lt;# G45825631A #&gt;</v>
      </c>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5.75" x14ac:dyDescent="0.25">
      <c r="A73" s="15" t="s">
        <v>37</v>
      </c>
      <c r="B73" s="21" t="str">
        <f>I14</f>
        <v>NC_000017.11:g.</v>
      </c>
      <c r="C73" s="3" t="str">
        <f>CONCATENATE("  &lt;Genotype hgvs=",CHAR(34),B73,B74,";",B75,CHAR(34)," name=",CHAR(34),B28,CHAR(34),"&gt; ")</f>
        <v xml:space="preserve">  &lt;Genotype hgvs="NC_000017.11:g.[45825631G&gt;A];[45825631=]" name="G45825631A"&gt; </v>
      </c>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5.75" x14ac:dyDescent="0.25">
      <c r="A74" s="15" t="s">
        <v>35</v>
      </c>
      <c r="B74" s="21" t="str">
        <f t="shared" ref="B74:B78" si="4">I15</f>
        <v>[45825631G&gt;A]</v>
      </c>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5.75" x14ac:dyDescent="0.25">
      <c r="A75" s="15" t="s">
        <v>31</v>
      </c>
      <c r="B75" s="21" t="str">
        <f t="shared" si="4"/>
        <v>[45825631=]</v>
      </c>
      <c r="C75" s="3" t="s">
        <v>38</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5.75" x14ac:dyDescent="0.25">
      <c r="A76" s="15" t="s">
        <v>39</v>
      </c>
      <c r="B76" s="21" t="str">
        <f t="shared" si="4"/>
        <v>People with this variant have one copy of the [G45825631A](https://www.ncbi.nlm.nih.gov/projects/SNP/snp_ref.cgi?rs=1396862) variant. This substitution of a single nucleotide is known as a missense mutation.</v>
      </c>
      <c r="C76" s="3" t="s">
        <v>26</v>
      </c>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5.75" x14ac:dyDescent="0.25">
      <c r="A77" s="8" t="s">
        <v>40</v>
      </c>
      <c r="B77" s="21" t="str">
        <f t="shared" si="4"/>
        <v>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77" s="3" t="str">
        <f>CONCATENATE("    ",B76)</f>
        <v xml:space="preserve">    People with this variant have one copy of the [G45825631A](https://www.ncbi.nlm.nih.gov/projects/SNP/snp_ref.cgi?rs=1396862) variant. This substitution of a single nucleotide is known as a missense mutation.</v>
      </c>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5.75" x14ac:dyDescent="0.25">
      <c r="A78" s="8" t="s">
        <v>41</v>
      </c>
      <c r="B78" s="21">
        <f t="shared" si="4"/>
        <v>15.7</v>
      </c>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5.75" x14ac:dyDescent="0.25">
      <c r="A79" s="15"/>
      <c r="B79" s="9"/>
      <c r="C79" s="3" t="s">
        <v>42</v>
      </c>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5.75" x14ac:dyDescent="0.25">
      <c r="A80" s="8"/>
      <c r="B80" s="9"/>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5.75" x14ac:dyDescent="0.25">
      <c r="A81" s="8"/>
      <c r="B81" s="9"/>
      <c r="C81" s="3" t="str">
        <f>CONCATENATE("    ",B77)</f>
        <v xml:space="preserve">    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5.75" x14ac:dyDescent="0.25">
      <c r="A82" s="8"/>
      <c r="B82" s="9"/>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5.75" x14ac:dyDescent="0.25">
      <c r="A83" s="8"/>
      <c r="B83" s="9"/>
      <c r="C83" s="3" t="s">
        <v>43</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5.75" x14ac:dyDescent="0.25">
      <c r="A84" s="15"/>
      <c r="B84" s="9"/>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5.75" x14ac:dyDescent="0.25">
      <c r="A85" s="15"/>
      <c r="B85" s="9"/>
      <c r="C85" s="3" t="str">
        <f>CONCATENATE( "    &lt;piechart percentage=",B78," /&gt;")</f>
        <v xml:space="preserve">    &lt;piechart percentage=15.7 /&gt;</v>
      </c>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5.75" x14ac:dyDescent="0.25">
      <c r="A86" s="15"/>
      <c r="B86" s="9"/>
      <c r="C86" s="3" t="str">
        <f>"  &lt;/Genotype&gt;"</f>
        <v xml:space="preserve">  &lt;/Genotype&gt;</v>
      </c>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5.75" x14ac:dyDescent="0.25">
      <c r="A87" s="15" t="s">
        <v>44</v>
      </c>
      <c r="B87" s="9" t="str">
        <f>I20</f>
        <v>People with this variant have two copies of the [G45825631A](https://www.ncbi.nlm.nih.gov/projects/SNP/snp_ref.cgi?rs=1396862) variant. This substitution of a single nucleotide is known as a missense mutation.</v>
      </c>
      <c r="C87" s="3" t="str">
        <f>CONCATENATE("  &lt;Genotype hgvs=",CHAR(34),B73,B74,";",B74,CHAR(34)," name=",CHAR(34),B28,CHAR(34),"&gt; ")</f>
        <v xml:space="preserve">  &lt;Genotype hgvs="NC_000017.11:g.[45825631G&gt;A];[45825631G&gt;A]" name="G45825631A"&gt; </v>
      </c>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5.75" x14ac:dyDescent="0.25">
      <c r="A88" s="8" t="s">
        <v>45</v>
      </c>
      <c r="B88" s="9" t="str">
        <f t="shared" ref="B88:B89" si="5">I21</f>
        <v>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C88" s="3" t="s">
        <v>26</v>
      </c>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5.75" x14ac:dyDescent="0.25">
      <c r="A89" s="8" t="s">
        <v>41</v>
      </c>
      <c r="B89" s="9">
        <f t="shared" si="5"/>
        <v>4.7</v>
      </c>
      <c r="C89" s="3" t="s">
        <v>38</v>
      </c>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5.75" x14ac:dyDescent="0.25">
      <c r="A90" s="8"/>
      <c r="B90" s="9"/>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5.75" x14ac:dyDescent="0.25">
      <c r="A91" s="15"/>
      <c r="B91" s="9"/>
      <c r="C91" s="3" t="str">
        <f>CONCATENATE("    ",B87)</f>
        <v xml:space="preserve">    People with this variant have two copies of the [G45825631A](https://www.ncbi.nlm.nih.gov/projects/SNP/snp_ref.cgi?rs=1396862) variant. This substitution of a single nucleotide is known as a missense mutation.</v>
      </c>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5.75" x14ac:dyDescent="0.25">
      <c r="A92" s="8"/>
      <c r="B92" s="9"/>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5.75" x14ac:dyDescent="0.25">
      <c r="A93" s="8"/>
      <c r="B93" s="9"/>
      <c r="C93" s="3" t="s">
        <v>42</v>
      </c>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5.75" x14ac:dyDescent="0.25">
      <c r="A94" s="8"/>
      <c r="B94" s="9"/>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5.75" x14ac:dyDescent="0.25">
      <c r="A95" s="8"/>
      <c r="B95" s="9"/>
      <c r="C95" s="3" t="str">
        <f>CONCATENATE("    ",B88)</f>
        <v xml:space="preserve">    Your variant is one of the [top 10 genetic markers](https://www.ncbi.nlm.nih.gov/pubmed/26063326) with the highest chance of being associated with CFS.  It may also act alongside rs12185233, which is associated with [Parkinson’s disease](https://www.ncbi.nlm.nih.gov/pubmed/20070850/). Your variant was studied due to CRHR1’s effects in the HPA axis.
    [ME/CFS](https://www.ncbi.nlm.nih.gov/pubmed/21549189) has been associated with lower levels of HPA activity, which may be caused by a variety of [immune system abnormalities, inflammation, and oxidative stress](https://www.ncbi.nlm.nih.gov/pubmed/27766535). This may cause [mild hypocortisolism, improper cortisol cycles, and incorrect or depressed HPA axis response](https://www.ncbi.nlm.nih.gov/pubmed/21946893), which correlate with increased disability and poorer response to standard treatment.
    Hypocortisolism (or a lack of cortisol) causes decreased response to stress and heightened negative feedback. The corticotropin-releasing factor (CRF) system, including CRHR1, is a major part of the stress response and mediates both the initial and sustained responses to stress. It [maintains blood pressure and heart function, mediates the immune response, and controls the metabolism](https://www.niddk.nih.gov/health-information/endocrine-diseases/adrenal-insufficiency-addisons-disease). Impairment due to hypocortisolism may lead to and perpetuate many CFS symptoms, including [pain](https://www.ncbi.nlm.nih.gov/pubmed/17596739), [fatigue, muscle weakness, and POTS](https://www.niddk.nih.gov/health-information/endocrine-diseases/adrenal-insufficiency-addisons-disease).
    Disruption of the HPA axis [causing improper immune system](https://www.ncbi.nlm.nih.gov/pubmed/15467349) response is also linked to ME/CFS. Improper stress response mediated by CRHR1 may cause too many white blood cells to be created in response to attack. This [hyper-immune](https://www.ncbi.nlm.nih.gov/pubmed/15949897) state leads the brain to organize a sickness response that may be overly sensitive in response to any stressor. Patients may then feel ill without sufficient external cause.
    # What should I do about this?
    [Oxidative stress and decreased antioxidant capacity in ME/CFS patients caused by HPA disruption](https://www.ncbi.nlm.nih.gov/pubmed/21549189)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purple berries like blueberries and cranberries, orange and dark, leafy green vegetables like pumpkin and spinach, tomato, red grapes, and peanuts](https://www.fruitsandveggiesmorematters.org/what-are-phytochemicals).
    Patients should check their cortisol levels. Cortisol levels may be reduced due to [inactivity](https://www.ncbi.nlm.nih.gov/pubmed/21946893), [depression](https://www.ncbi.nlm.nih.gov/pubmed/21946893), or [early-life stress](https://www.ncbi.nlm.nih.gov/pubmed/21946893). 
    * If too low, consider [psychotropic medication](https://www.ncbi.nlm.nih.gov/pubmed/21946893) and cognitive behavioral therapy ([CBT](https://www.ncbi.nlm.nih.gov/pubmed/21946893)). Consult your physician. 
    *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C]([https://www.ncbi.nlm.nih.gov/pubmed/11862365](https://www.ncbi.nlm.nih.gov/pubmed/11862365)). Consult your physician. 
    CRHR1 medication includes [Corticorelin ovine triflutate](https://www.drugbank.ca/drugs/DB09067), but [steroid replacement](https://www.ncbi.nlm.nih.gov/pubmed/21946893) is not recommended.</v>
      </c>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5.75" x14ac:dyDescent="0.25">
      <c r="A96" s="8"/>
      <c r="B96" s="9"/>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5.75" x14ac:dyDescent="0.25">
      <c r="A97" s="15"/>
      <c r="B97" s="9"/>
      <c r="C97" s="3" t="s">
        <v>43</v>
      </c>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5.75" x14ac:dyDescent="0.25">
      <c r="A98" s="15"/>
      <c r="B98" s="9"/>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5.75" x14ac:dyDescent="0.25">
      <c r="A99" s="15"/>
      <c r="B99" s="9"/>
      <c r="C99" s="3" t="str">
        <f>CONCATENATE( "    &lt;piechart percentage=",B89," /&gt;")</f>
        <v xml:space="preserve">    &lt;piechart percentage=4.7 /&gt;</v>
      </c>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5.75" x14ac:dyDescent="0.25">
      <c r="A100" s="15"/>
      <c r="B100" s="9"/>
      <c r="C100" s="3" t="str">
        <f>"  &lt;/Genotype&gt;"</f>
        <v xml:space="preserve">  &lt;/Genotype&gt;</v>
      </c>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5.75" x14ac:dyDescent="0.25">
      <c r="A101" s="15" t="s">
        <v>46</v>
      </c>
      <c r="B101" s="9" t="str">
        <f>I23</f>
        <v>Your CRHR1 gene has no variants. A normal gene is referred to as a "wild-type" gene.</v>
      </c>
      <c r="C101" s="3" t="str">
        <f>CONCATENATE("  &lt;Genotype hgvs=",CHAR(34),B73,B75,";",B75,CHAR(34)," name=",CHAR(34),B28,CHAR(34),"&gt; ")</f>
        <v xml:space="preserve">  &lt;Genotype hgvs="NC_000017.11:g.[45825631=];[45825631=]" name="G45825631A"&gt; </v>
      </c>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5.75" x14ac:dyDescent="0.25">
      <c r="A102" s="8" t="s">
        <v>47</v>
      </c>
      <c r="B102" s="9" t="str">
        <f t="shared" ref="B102:B103" si="6">I24</f>
        <v>This variant is not associated with increased risk.</v>
      </c>
      <c r="C102" s="3" t="s">
        <v>26</v>
      </c>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5.75" x14ac:dyDescent="0.25">
      <c r="A103" s="8" t="s">
        <v>41</v>
      </c>
      <c r="B103" s="9">
        <f t="shared" si="6"/>
        <v>79.599999999999994</v>
      </c>
      <c r="C103" s="3" t="s">
        <v>38</v>
      </c>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5.75" x14ac:dyDescent="0.25">
      <c r="A104" s="15"/>
      <c r="B104" s="9"/>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5.75" x14ac:dyDescent="0.25">
      <c r="A105" s="8"/>
      <c r="B105" s="9"/>
      <c r="C105" s="3" t="str">
        <f>CONCATENATE("    ",B101)</f>
        <v xml:space="preserve">    Your CRHR1 gene has no variants. A normal gene is referred to as a "wild-type" gene.</v>
      </c>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5.75" x14ac:dyDescent="0.25">
      <c r="A106" s="8"/>
      <c r="B106" s="9"/>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5.75" x14ac:dyDescent="0.25">
      <c r="A107" s="15"/>
      <c r="B107" s="9"/>
      <c r="C107" s="3" t="s">
        <v>43</v>
      </c>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5.75" x14ac:dyDescent="0.25">
      <c r="A108" s="15"/>
      <c r="B108" s="9"/>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5.75" x14ac:dyDescent="0.25">
      <c r="A109" s="15"/>
      <c r="B109" s="9"/>
      <c r="C109" s="3" t="str">
        <f>CONCATENATE( "    &lt;piechart percentage=",B103," /&gt;")</f>
        <v xml:space="preserve">    &lt;piechart percentage=79.6 /&gt;</v>
      </c>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5.75" x14ac:dyDescent="0.25">
      <c r="A110" s="15"/>
      <c r="B110" s="9"/>
      <c r="C110" s="3" t="str">
        <f>"  &lt;/Genotype&gt;"</f>
        <v xml:space="preserve">  &lt;/Genotype&gt;</v>
      </c>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s="3" customFormat="1" ht="15.75" x14ac:dyDescent="0.25">
      <c r="A111" s="15"/>
      <c r="B111" s="9"/>
      <c r="C111" s="3" t="s">
        <v>48</v>
      </c>
    </row>
    <row r="112" spans="1:32" s="3" customFormat="1" ht="15.75" x14ac:dyDescent="0.25">
      <c r="A112" s="15" t="s">
        <v>49</v>
      </c>
      <c r="B112" s="9" t="str">
        <f>CONCATENATE("Your ",B2," gene has an unknown variant.")</f>
        <v>Your CRHR1 gene has an unknown variant.</v>
      </c>
      <c r="C112" s="3" t="str">
        <f>CONCATENATE("  &lt;Genotype hgvs=",CHAR(34),"unknown",CHAR(34),"&gt; ")</f>
        <v xml:space="preserve">  &lt;Genotype hgvs="unknown"&gt; </v>
      </c>
    </row>
    <row r="113" spans="1:3" s="3" customFormat="1" ht="15.75" x14ac:dyDescent="0.25">
      <c r="A113" s="8" t="s">
        <v>49</v>
      </c>
      <c r="B113" s="9" t="s">
        <v>50</v>
      </c>
      <c r="C113" s="3" t="s">
        <v>26</v>
      </c>
    </row>
    <row r="114" spans="1:3" s="3" customFormat="1" ht="15.75" x14ac:dyDescent="0.25">
      <c r="A114" s="8" t="s">
        <v>41</v>
      </c>
      <c r="B114" s="9"/>
      <c r="C114" s="3" t="s">
        <v>38</v>
      </c>
    </row>
    <row r="115" spans="1:3" s="3" customFormat="1" ht="15.75" x14ac:dyDescent="0.25">
      <c r="A115" s="8"/>
      <c r="B115" s="9"/>
    </row>
    <row r="116" spans="1:3" s="3" customFormat="1" ht="15.75" x14ac:dyDescent="0.25">
      <c r="A116" s="8"/>
      <c r="B116" s="9"/>
      <c r="C116" s="3" t="str">
        <f>CONCATENATE("    ",B112)</f>
        <v xml:space="preserve">    Your CRHR1 gene has an unknown variant.</v>
      </c>
    </row>
    <row r="117" spans="1:3" s="3" customFormat="1" ht="15.75" x14ac:dyDescent="0.25">
      <c r="A117" s="8"/>
      <c r="B117" s="9"/>
    </row>
    <row r="118" spans="1:3" s="3" customFormat="1" ht="15.75" x14ac:dyDescent="0.25">
      <c r="A118" s="8"/>
      <c r="B118" s="9"/>
      <c r="C118" s="3" t="s">
        <v>42</v>
      </c>
    </row>
    <row r="119" spans="1:3" s="3" customFormat="1" ht="15.75" x14ac:dyDescent="0.25">
      <c r="A119" s="8"/>
      <c r="B119" s="9"/>
    </row>
    <row r="120" spans="1:3" s="3" customFormat="1" ht="15.75" x14ac:dyDescent="0.25">
      <c r="A120" s="15"/>
      <c r="B120" s="9"/>
      <c r="C120" s="3" t="str">
        <f>CONCATENATE("    ",B113)</f>
        <v xml:space="preserve">    The effect is unknown.</v>
      </c>
    </row>
    <row r="121" spans="1:3" s="3" customFormat="1" ht="15.75" x14ac:dyDescent="0.25">
      <c r="A121" s="8"/>
      <c r="B121" s="9"/>
    </row>
    <row r="122" spans="1:3" s="3" customFormat="1" ht="15.75" x14ac:dyDescent="0.25">
      <c r="A122" s="15"/>
      <c r="B122" s="9"/>
      <c r="C122" s="3" t="s">
        <v>43</v>
      </c>
    </row>
    <row r="123" spans="1:3" s="3" customFormat="1" ht="15.75" x14ac:dyDescent="0.25">
      <c r="A123" s="15"/>
      <c r="B123" s="9"/>
    </row>
    <row r="124" spans="1:3" s="3" customFormat="1" ht="15.75" x14ac:dyDescent="0.25">
      <c r="A124" s="15"/>
      <c r="B124" s="9"/>
      <c r="C124" s="3" t="str">
        <f>CONCATENATE( "    &lt;piechart percentage=",B114," /&gt;")</f>
        <v xml:space="preserve">    &lt;piechart percentage= /&gt;</v>
      </c>
    </row>
    <row r="125" spans="1:3" s="3" customFormat="1" ht="15.75" x14ac:dyDescent="0.25">
      <c r="A125" s="15"/>
      <c r="B125" s="9"/>
      <c r="C125" s="3" t="str">
        <f>"  &lt;/Genotype&gt;"</f>
        <v xml:space="preserve">  &lt;/Genotype&gt;</v>
      </c>
    </row>
    <row r="126" spans="1:3" s="3" customFormat="1" ht="15.75" x14ac:dyDescent="0.25">
      <c r="A126" s="15"/>
      <c r="B126" s="9"/>
      <c r="C126" s="3" t="s">
        <v>51</v>
      </c>
    </row>
    <row r="127" spans="1:3" s="3" customFormat="1" ht="15.75" x14ac:dyDescent="0.25">
      <c r="A127" s="15" t="s">
        <v>46</v>
      </c>
      <c r="B127" s="9" t="str">
        <f>CONCATENATE("Your ",B2," gene has no variants. A normal gene is referred to as a ",CHAR(34),"wild-type",CHAR(34)," gene.")</f>
        <v>Your CRHR1 gene has no variants. A normal gene is referred to as a "wild-type" gene.</v>
      </c>
      <c r="C127" s="3" t="str">
        <f>CONCATENATE("  &lt;Genotype hgvs=",CHAR(34),"wildtype",CHAR(34),"&gt;")</f>
        <v xml:space="preserve">  &lt;Genotype hgvs="wildtype"&gt;</v>
      </c>
    </row>
    <row r="128" spans="1:3" s="3" customFormat="1" ht="15.75" x14ac:dyDescent="0.25">
      <c r="A128" s="8" t="s">
        <v>47</v>
      </c>
      <c r="B128" s="9" t="s">
        <v>52</v>
      </c>
      <c r="C128" s="3" t="s">
        <v>26</v>
      </c>
    </row>
    <row r="129" spans="1:32" s="3" customFormat="1" ht="15.75" x14ac:dyDescent="0.25">
      <c r="A129" s="8" t="s">
        <v>41</v>
      </c>
      <c r="B129" s="9"/>
      <c r="C129" s="3" t="s">
        <v>38</v>
      </c>
    </row>
    <row r="130" spans="1:32" s="3" customFormat="1" ht="15.75" x14ac:dyDescent="0.25">
      <c r="A130" s="8"/>
      <c r="B130" s="9"/>
    </row>
    <row r="131" spans="1:32" s="3" customFormat="1" ht="15.75" x14ac:dyDescent="0.25">
      <c r="A131" s="8"/>
      <c r="B131" s="9"/>
      <c r="C131" s="3" t="str">
        <f>CONCATENATE("    ",B127)</f>
        <v xml:space="preserve">    Your CRHR1 gene has no variants. A normal gene is referred to as a "wild-type" gene.</v>
      </c>
    </row>
    <row r="132" spans="1:32" s="3" customFormat="1" ht="15.75" x14ac:dyDescent="0.25">
      <c r="A132" s="8"/>
      <c r="B132" s="9"/>
    </row>
    <row r="133" spans="1:32" s="3" customFormat="1" ht="15.75" x14ac:dyDescent="0.25">
      <c r="A133" s="8"/>
      <c r="B133" s="9"/>
      <c r="C133" s="3" t="s">
        <v>42</v>
      </c>
    </row>
    <row r="134" spans="1:32" s="3" customFormat="1" ht="15.75" x14ac:dyDescent="0.25">
      <c r="A134" s="8"/>
      <c r="B134" s="9"/>
    </row>
    <row r="135" spans="1:32" s="3" customFormat="1" ht="15.75" x14ac:dyDescent="0.25">
      <c r="A135" s="8"/>
      <c r="B135" s="9"/>
      <c r="C135" s="3" t="str">
        <f>CONCATENATE("    ",B128)</f>
        <v xml:space="preserve">    Your variant is not associated with any loss of function.</v>
      </c>
    </row>
    <row r="136" spans="1:32" s="3" customFormat="1" ht="15.75" x14ac:dyDescent="0.25">
      <c r="A136" s="8"/>
      <c r="B136" s="9"/>
    </row>
    <row r="137" spans="1:32" s="3" customFormat="1" ht="15.75" x14ac:dyDescent="0.25">
      <c r="A137" s="8"/>
      <c r="B137" s="9"/>
      <c r="C137" s="3" t="s">
        <v>43</v>
      </c>
    </row>
    <row r="138" spans="1:32" s="3" customFormat="1" ht="15.75" x14ac:dyDescent="0.25">
      <c r="A138" s="15"/>
      <c r="B138" s="9"/>
    </row>
    <row r="139" spans="1:32" s="3" customFormat="1" ht="15.75" x14ac:dyDescent="0.25">
      <c r="A139" s="8"/>
      <c r="B139" s="9"/>
      <c r="C139" s="3" t="str">
        <f>CONCATENATE( "    &lt;piechart percentage=",B129," /&gt;")</f>
        <v xml:space="preserve">    &lt;piechart percentage= /&gt;</v>
      </c>
    </row>
    <row r="140" spans="1:32" s="3" customFormat="1" ht="15.75" x14ac:dyDescent="0.25">
      <c r="A140" s="8"/>
      <c r="B140" s="9"/>
      <c r="C140" s="3" t="str">
        <f>"  &lt;/Genotype&gt;"</f>
        <v xml:space="preserve">  &lt;/Genotype&gt;</v>
      </c>
    </row>
    <row r="141" spans="1:32" ht="15.75" x14ac:dyDescent="0.25">
      <c r="A141" s="8"/>
      <c r="B141" s="9"/>
      <c r="C141" s="3" t="str">
        <f>"&lt;/GeneAnalysis&gt;"</f>
        <v>&lt;/GeneAnalysis&gt;</v>
      </c>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5.75" x14ac:dyDescent="0.25">
      <c r="A142" s="27"/>
      <c r="B142" s="17"/>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spans="1:32" ht="15.75" x14ac:dyDescent="0.25">
      <c r="A143" s="3" t="s">
        <v>509</v>
      </c>
      <c r="B143" s="34" t="s">
        <v>571</v>
      </c>
      <c r="C143" s="3" t="str">
        <f>CONCATENATE("&lt;# ",A143," ",B143," #&gt;")</f>
        <v>&lt;# symptoms fatigue D005221; depression D003863; stress D040701; orthostatic intolerance (POTS) D054971; pain D010146; inflamation D007249 #&gt;</v>
      </c>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5.75" x14ac:dyDescent="0.25">
      <c r="A144" s="3"/>
      <c r="B144" s="9"/>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5.75" x14ac:dyDescent="0.25">
      <c r="A145" s="3"/>
      <c r="B145" s="34" t="s">
        <v>570</v>
      </c>
      <c r="C145" s="3" t="str">
        <f>CONCATENATE("&lt;symptoms ",B145," /&gt;")</f>
        <v>&lt;symptoms D005221 D003863 D040701 D054971 D010146 D007249 /&gt;</v>
      </c>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5.75" x14ac:dyDescent="0.25">
      <c r="A146" s="3"/>
      <c r="B146" s="9"/>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5.75" x14ac:dyDescent="0.25">
      <c r="A147" s="3" t="s">
        <v>510</v>
      </c>
      <c r="B147" s="34" t="s">
        <v>521</v>
      </c>
      <c r="C147" s="3" t="str">
        <f>CONCATENATE("&lt;# ",A147," ",B147," #&gt;")</f>
        <v>&lt;# Tissue List brain; female tissue; #&gt;</v>
      </c>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5.75" x14ac:dyDescent="0.25">
      <c r="A148" s="3"/>
      <c r="B148" s="9"/>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5.75" x14ac:dyDescent="0.25">
      <c r="A149" s="3"/>
      <c r="B149" s="34" t="s">
        <v>522</v>
      </c>
      <c r="C149" s="3" t="str">
        <f>CONCATENATE("&lt;TissueList ",B149," /&gt;")</f>
        <v>&lt;TissueList D001921 D005836 /&gt;</v>
      </c>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5.75" x14ac:dyDescent="0.25">
      <c r="A150" s="3"/>
      <c r="B150" s="9"/>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5.75" x14ac:dyDescent="0.25">
      <c r="A151" s="3" t="s">
        <v>514</v>
      </c>
      <c r="B151" s="3" t="s">
        <v>568</v>
      </c>
      <c r="C151" s="3" t="str">
        <f>CONCATENATE("&lt;# ",A151," ",B151," #&gt;")</f>
        <v>&lt;# Diseases depression D003866; ME/CFS D015673; hypothyroid D007037; Parkinson Disease D010300; #&gt;</v>
      </c>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5.75" x14ac:dyDescent="0.25">
      <c r="A152" s="3"/>
      <c r="B152" s="9"/>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5.75" x14ac:dyDescent="0.25">
      <c r="A153" s="3"/>
      <c r="B153" s="3" t="s">
        <v>569</v>
      </c>
      <c r="C153" s="3" t="str">
        <f>CONCATENATE("&lt;diseases ",B153," /&gt;")</f>
        <v>&lt;diseases D003866 D015673 D007037 D010300 /&gt;</v>
      </c>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5.75" x14ac:dyDescent="0.25">
      <c r="A154" s="3"/>
      <c r="B154" s="9"/>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5.75" x14ac:dyDescent="0.25">
      <c r="A155" s="3"/>
      <c r="B155" s="9"/>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F3378-DAB7-4A9D-8D63-C655F3729C4A}">
  <dimension ref="A1:AJ2323"/>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531</v>
      </c>
      <c r="C2" s="3" t="str">
        <f>CONCATENATE("&lt;",A2," ",B2," /&gt;")</f>
        <v>&lt;Gene_Name TPRC2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B4" s="9" t="s">
        <v>530</v>
      </c>
      <c r="C4" s="3" t="str">
        <f>CONCATENATE("&lt;",A4," ",B4," /&gt;")</f>
        <v>&lt;GeneName_full transient receptor potential cation channel, subfamily C, member 2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TPRC2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12" t="s">
        <v>506</v>
      </c>
      <c r="C8" s="3" t="str">
        <f>CONCATENATE(B8," ",C10)</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 This gene is located on chromosome 11.</v>
      </c>
      <c r="H8" s="3" t="s">
        <v>8</v>
      </c>
      <c r="I8" s="11" t="s">
        <v>9</v>
      </c>
      <c r="J8" s="3">
        <v>0.24</v>
      </c>
      <c r="K8" s="3">
        <v>0.13700000000000001</v>
      </c>
      <c r="L8" s="3">
        <f t="shared" si="0"/>
        <v>1.751824817518248</v>
      </c>
      <c r="X8" s="13"/>
      <c r="Y8" s="10"/>
      <c r="Z8" s="10"/>
      <c r="AA8" s="10"/>
      <c r="AC8" s="10"/>
    </row>
    <row r="9" spans="1:36" x14ac:dyDescent="0.25">
      <c r="A9" s="8"/>
      <c r="B9" s="14"/>
      <c r="H9" s="3" t="s">
        <v>10</v>
      </c>
      <c r="I9" s="11" t="s">
        <v>11</v>
      </c>
      <c r="J9" s="3">
        <v>0.24</v>
      </c>
      <c r="K9" s="3">
        <v>0.13700000000000001</v>
      </c>
      <c r="L9" s="3">
        <f t="shared" si="0"/>
        <v>1.751824817518248</v>
      </c>
      <c r="Y9" s="10"/>
      <c r="Z9" s="10"/>
      <c r="AA9" s="10"/>
      <c r="AC9" s="10"/>
    </row>
    <row r="10" spans="1:36" x14ac:dyDescent="0.25">
      <c r="A10" s="8" t="s">
        <v>12</v>
      </c>
      <c r="B10" s="9">
        <v>11</v>
      </c>
      <c r="C10" s="3" t="str">
        <f>CONCATENATE("This gene is located on chromosome ",B10,".")</f>
        <v>This gene is located on chromosome 11.</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424</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G3628856T</v>
      </c>
      <c r="I13" s="18" t="str">
        <f>B28</f>
        <v>G3638061A</v>
      </c>
    </row>
    <row r="14" spans="1:36" ht="16.5" thickBot="1" x14ac:dyDescent="0.3">
      <c r="A14" s="8" t="s">
        <v>3</v>
      </c>
      <c r="B14" s="9" t="s">
        <v>423</v>
      </c>
      <c r="C14" s="3" t="str">
        <f>CONCATENATE("&lt;GeneAnalysis gene=",CHAR(34),B14,CHAR(34)," interval=",CHAR(34),B15,CHAR(34),"&gt; ")</f>
        <v xml:space="preserve">&lt;GeneAnalysis gene="TRPC2" interval="NC_000011.10:g.3626460_3637559"&gt; </v>
      </c>
      <c r="H14" s="19" t="s">
        <v>168</v>
      </c>
      <c r="I14" s="19" t="s">
        <v>179</v>
      </c>
      <c r="J14" s="19"/>
      <c r="K14" s="19"/>
      <c r="L14" s="19"/>
      <c r="M14" s="19"/>
      <c r="N14" s="19"/>
      <c r="O14" s="40"/>
      <c r="P14" s="20"/>
      <c r="Q14" s="40"/>
      <c r="R14" s="40"/>
      <c r="S14" s="20"/>
      <c r="T14" s="20"/>
      <c r="U14" s="40"/>
      <c r="V14" s="40"/>
      <c r="W14" s="20"/>
      <c r="X14" s="20"/>
      <c r="Y14" s="20"/>
      <c r="Z14" s="20"/>
    </row>
    <row r="15" spans="1:36" x14ac:dyDescent="0.25">
      <c r="A15" s="8" t="s">
        <v>24</v>
      </c>
      <c r="B15" s="9" t="s">
        <v>426</v>
      </c>
      <c r="H15" s="9" t="s">
        <v>420</v>
      </c>
      <c r="I15" s="9" t="s">
        <v>498</v>
      </c>
      <c r="J15" s="9"/>
      <c r="K15" s="9"/>
      <c r="L15" s="9"/>
      <c r="M15" s="9"/>
      <c r="N15" s="9"/>
      <c r="O15" s="9"/>
      <c r="P15" s="9"/>
      <c r="Q15" s="9"/>
      <c r="R15" s="9"/>
      <c r="S15" s="9"/>
      <c r="T15" s="9"/>
      <c r="U15" s="9"/>
      <c r="V15" s="9"/>
      <c r="W15" s="9"/>
      <c r="X15" s="9"/>
      <c r="Y15" s="9"/>
      <c r="Z15" s="9"/>
    </row>
    <row r="16" spans="1:36" x14ac:dyDescent="0.25">
      <c r="A16" s="8" t="s">
        <v>25</v>
      </c>
      <c r="B16" s="9" t="s">
        <v>472</v>
      </c>
      <c r="C16" s="3" t="str">
        <f>CONCATENATE("# What are some common mutations of ",B14,"?")</f>
        <v># What are some common mutations of TRPC2?</v>
      </c>
      <c r="H16" s="9" t="s">
        <v>421</v>
      </c>
      <c r="I16" s="9" t="s">
        <v>499</v>
      </c>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TRPC2: [G3628856T](https://www.ncbi.nlm.nih.gov/projects/SNP/snp_ref.cgi?rs=7108612) and [G3638061A](https://www.ncbi.nlm.nih.gov/projects/SNP/snp_ref.cgi?rs=6578398).</v>
      </c>
      <c r="H18" s="9" t="s">
        <v>536</v>
      </c>
      <c r="I18" s="9" t="s">
        <v>28</v>
      </c>
      <c r="J18" s="9"/>
      <c r="K18" s="9"/>
      <c r="L18" s="9"/>
      <c r="M18" s="9"/>
      <c r="N18" s="9"/>
      <c r="O18" s="9"/>
      <c r="P18" s="9"/>
      <c r="Q18" s="9"/>
      <c r="R18" s="9"/>
      <c r="S18" s="9"/>
      <c r="T18" s="9"/>
      <c r="U18" s="9"/>
      <c r="V18" s="9"/>
      <c r="W18" s="9"/>
      <c r="X18" s="9"/>
      <c r="Y18" s="9"/>
      <c r="Z18" s="9"/>
    </row>
    <row r="19" spans="1:26" x14ac:dyDescent="0.25">
      <c r="H19" s="9">
        <v>26.7</v>
      </c>
      <c r="I19" s="9">
        <v>45.6</v>
      </c>
      <c r="J19" s="9"/>
      <c r="K19" s="9"/>
      <c r="L19" s="9"/>
      <c r="M19" s="9"/>
      <c r="N19" s="9"/>
      <c r="O19" s="9"/>
      <c r="P19" s="9"/>
      <c r="Q19" s="9"/>
      <c r="R19" s="9"/>
      <c r="S19" s="9"/>
      <c r="T19" s="9"/>
      <c r="U19" s="9"/>
      <c r="V19" s="9"/>
      <c r="W19" s="9"/>
      <c r="X19" s="9"/>
      <c r="Y19" s="9"/>
      <c r="Z19" s="9"/>
    </row>
    <row r="20" spans="1:26" x14ac:dyDescent="0.25">
      <c r="C20" s="3" t="str">
        <f>CONCATENATE("&lt;# ",B22," #&gt;")</f>
        <v>&lt;# G3628856T #&gt;</v>
      </c>
      <c r="H20" s="9" t="str">
        <f>CONCATENATE("People with this variant have two copies of the ",B25,"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19" t="s">
        <v>419</v>
      </c>
      <c r="C21" s="3" t="str">
        <f>CONCATENATE("  &lt;Variant hgvs=",CHAR(34),B21,CHAR(34)," name=",CHAR(34),B22,CHAR(34),"&gt; ")</f>
        <v xml:space="preserve">  &lt;Variant hgvs="NC_000011.10:g.3628856G&gt;T" name="G3628856T"&gt; </v>
      </c>
      <c r="H21" s="9" t="s">
        <v>28</v>
      </c>
      <c r="I21" s="9" t="s">
        <v>536</v>
      </c>
      <c r="J21" s="9"/>
      <c r="K21" s="9"/>
      <c r="L21" s="9"/>
      <c r="M21" s="9"/>
      <c r="N21" s="9"/>
      <c r="O21" s="9"/>
      <c r="P21" s="9"/>
      <c r="Q21" s="9"/>
      <c r="R21" s="9"/>
      <c r="S21" s="9"/>
      <c r="T21" s="9"/>
      <c r="U21" s="9"/>
      <c r="V21" s="9"/>
      <c r="W21" s="9"/>
      <c r="X21" s="9"/>
      <c r="Y21" s="9"/>
      <c r="Z21" s="9"/>
    </row>
    <row r="22" spans="1:26" x14ac:dyDescent="0.25">
      <c r="A22" s="15" t="s">
        <v>30</v>
      </c>
      <c r="B22" s="21" t="s">
        <v>306</v>
      </c>
      <c r="H22" s="9">
        <v>9.1999999999999993</v>
      </c>
      <c r="I22" s="9">
        <v>23.8</v>
      </c>
      <c r="J22" s="9"/>
      <c r="K22" s="9"/>
      <c r="L22" s="9"/>
      <c r="M22" s="9"/>
      <c r="N22" s="9"/>
      <c r="O22" s="9"/>
      <c r="P22" s="9"/>
      <c r="Q22" s="9"/>
      <c r="R22" s="9"/>
      <c r="S22" s="9"/>
      <c r="T22" s="9"/>
      <c r="U22" s="9"/>
      <c r="V22" s="9"/>
      <c r="W22" s="9"/>
      <c r="X22" s="9"/>
      <c r="Y22" s="9"/>
      <c r="Z22" s="9"/>
    </row>
    <row r="23" spans="1:26" x14ac:dyDescent="0.25">
      <c r="A23" s="15" t="s">
        <v>31</v>
      </c>
      <c r="B23" s="9" t="s">
        <v>34</v>
      </c>
      <c r="C23" s="3" t="str">
        <f>CONCATENATE("    Instead of ",B23,", there is a ",B24," nucleotide.")</f>
        <v xml:space="preserve">    Instead of guanine (G), there is a thymine (T) nucleotide.</v>
      </c>
      <c r="H23" s="9" t="str">
        <f>CONCATENATE("Your ",B14," gene has no variants. A normal gene is referred to as a ",CHAR(34),"wild-type",CHAR(34)," gene.")</f>
        <v>Your TRPC2 gene has no variants. A normal gene is referred to as a "wild-type" gene.</v>
      </c>
      <c r="I23" s="9" t="str">
        <f>CONCATENATE("Your ",B14," gene has no variants. A normal gene is referred to as a ",CHAR(34),"wild-type",CHAR(34)," gene.")</f>
        <v>Your TRPC2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t="s">
        <v>28</v>
      </c>
      <c r="J24" s="9"/>
      <c r="K24" s="9"/>
      <c r="L24" s="9"/>
      <c r="M24" s="9"/>
      <c r="N24" s="9"/>
      <c r="O24" s="9"/>
      <c r="P24" s="9"/>
      <c r="Q24" s="9"/>
      <c r="R24" s="9"/>
      <c r="S24" s="9"/>
      <c r="T24" s="9"/>
      <c r="U24" s="9"/>
      <c r="V24" s="9"/>
      <c r="W24" s="9"/>
      <c r="X24" s="9"/>
      <c r="Y24" s="9"/>
      <c r="Z24" s="9"/>
    </row>
    <row r="25" spans="1:26" x14ac:dyDescent="0.25">
      <c r="A25" s="15" t="s">
        <v>35</v>
      </c>
      <c r="B25" s="9" t="s">
        <v>422</v>
      </c>
      <c r="C25" s="3" t="str">
        <f>"  &lt;/Variant&gt;"</f>
        <v xml:space="preserve">  &lt;/Variant&gt;</v>
      </c>
      <c r="H25" s="9">
        <v>64.099999999999994</v>
      </c>
      <c r="I25" s="9">
        <v>30.6</v>
      </c>
      <c r="J25" s="9"/>
      <c r="K25" s="9"/>
      <c r="L25" s="9"/>
      <c r="M25" s="9"/>
      <c r="N25" s="9"/>
      <c r="O25" s="9"/>
      <c r="P25" s="9"/>
      <c r="Q25" s="9"/>
      <c r="R25" s="9"/>
      <c r="S25" s="9"/>
      <c r="T25" s="9"/>
      <c r="U25" s="9"/>
      <c r="V25" s="9"/>
      <c r="W25" s="9"/>
      <c r="X25" s="9"/>
      <c r="Y25" s="9"/>
      <c r="Z25" s="9"/>
    </row>
    <row r="26" spans="1:26" x14ac:dyDescent="0.25">
      <c r="A26" s="15"/>
      <c r="B26" s="34"/>
      <c r="C26" s="3" t="str">
        <f>CONCATENATE("&lt;# ",B28," #&gt;")</f>
        <v>&lt;# G3638061A #&gt;</v>
      </c>
    </row>
    <row r="27" spans="1:26" x14ac:dyDescent="0.25">
      <c r="A27" s="8" t="s">
        <v>29</v>
      </c>
      <c r="B27" s="38" t="s">
        <v>496</v>
      </c>
      <c r="C27" s="3" t="str">
        <f>CONCATENATE("  &lt;Variant hgvs=",CHAR(34),B27,CHAR(34)," name=",CHAR(34),B28,CHAR(34),"&gt; ")</f>
        <v xml:space="preserve">  &lt;Variant hgvs="NC_000011.9:g.3638061G&gt;A" name="G3638061A"&gt; </v>
      </c>
    </row>
    <row r="28" spans="1:26" x14ac:dyDescent="0.25">
      <c r="A28" s="15" t="s">
        <v>30</v>
      </c>
      <c r="B28" s="34" t="s">
        <v>497</v>
      </c>
    </row>
    <row r="29" spans="1:26" x14ac:dyDescent="0.25">
      <c r="A29" s="15" t="s">
        <v>31</v>
      </c>
      <c r="B29" s="34" t="s">
        <v>34</v>
      </c>
      <c r="C29" s="3" t="str">
        <f>CONCATENATE("    Instead of ",B29,", there is a ",B30," nucleotide.")</f>
        <v xml:space="preserve">    Instead of guanine (G), there is a adenine (A) nucleotide.</v>
      </c>
    </row>
    <row r="30" spans="1:26" x14ac:dyDescent="0.25">
      <c r="A30" s="15" t="s">
        <v>33</v>
      </c>
      <c r="B30" s="34" t="s">
        <v>32</v>
      </c>
    </row>
    <row r="31" spans="1:26" x14ac:dyDescent="0.25">
      <c r="A31" s="15" t="s">
        <v>35</v>
      </c>
      <c r="B31" s="34" t="s">
        <v>500</v>
      </c>
      <c r="C31" s="3" t="str">
        <f>"  &lt;/Variant&gt;"</f>
        <v xml:space="preserve">  &lt;/Variant&gt;</v>
      </c>
    </row>
    <row r="32" spans="1:26" s="18" customFormat="1" x14ac:dyDescent="0.25">
      <c r="A32" s="27"/>
      <c r="B32" s="17"/>
    </row>
    <row r="33" spans="1:3" s="18" customFormat="1" x14ac:dyDescent="0.25">
      <c r="A33" s="27"/>
      <c r="B33" s="17"/>
      <c r="C33" s="18" t="str">
        <f>C20</f>
        <v>&lt;# G3628856T #&gt;</v>
      </c>
    </row>
    <row r="34" spans="1:3" x14ac:dyDescent="0.25">
      <c r="A34" s="15" t="s">
        <v>37</v>
      </c>
      <c r="B34" s="21" t="str">
        <f>H14</f>
        <v>NC_000011.10:g.</v>
      </c>
      <c r="C34" s="3" t="str">
        <f>CONCATENATE("  &lt;Genotype hgvs=",CHAR(34),B34,B35,";",B36,CHAR(34)," name=",CHAR(34),B22,CHAR(34),"&gt; ")</f>
        <v xml:space="preserve">  &lt;Genotype hgvs="NC_000011.10:g.[3628856G&gt;T];[3628856=]" name="G3628856T"&gt; </v>
      </c>
    </row>
    <row r="35" spans="1:3" x14ac:dyDescent="0.25">
      <c r="A35" s="15" t="s">
        <v>35</v>
      </c>
      <c r="B35" s="21" t="str">
        <f t="shared" ref="B35:B39" si="1">H15</f>
        <v>[3628856G&gt;T]</v>
      </c>
    </row>
    <row r="36" spans="1:3" x14ac:dyDescent="0.25">
      <c r="A36" s="15" t="s">
        <v>31</v>
      </c>
      <c r="B36" s="21" t="str">
        <f t="shared" si="1"/>
        <v>[3628856=]</v>
      </c>
      <c r="C36" s="3" t="s">
        <v>38</v>
      </c>
    </row>
    <row r="37" spans="1:3" x14ac:dyDescent="0.25">
      <c r="A37" s="15" t="s">
        <v>39</v>
      </c>
      <c r="B37" s="21" t="str">
        <f t="shared" si="1"/>
        <v>People with this variant have one copy of the [G3628856T](https://www.ncbi.nlm.nih.gov/projects/SNP/snp_ref.cgi?rs=7108612) variant. This substitution of a single nucleotide is known as a missense mutation.</v>
      </c>
      <c r="C37" s="3" t="s">
        <v>26</v>
      </c>
    </row>
    <row r="38" spans="1:3" x14ac:dyDescent="0.25">
      <c r="A38" s="8" t="s">
        <v>40</v>
      </c>
      <c r="B38" s="21" t="str">
        <f t="shared" si="1"/>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38" s="3" t="str">
        <f>CONCATENATE("    ",B37)</f>
        <v xml:space="preserve">    People with this variant have one copy of the [G3628856T](https://www.ncbi.nlm.nih.gov/projects/SNP/snp_ref.cgi?rs=7108612) variant. This substitution of a single nucleotide is known as a missense mutation.</v>
      </c>
    </row>
    <row r="39" spans="1:3" x14ac:dyDescent="0.25">
      <c r="A39" s="8" t="s">
        <v>41</v>
      </c>
      <c r="B39" s="21">
        <f t="shared" si="1"/>
        <v>26.7</v>
      </c>
    </row>
    <row r="40" spans="1:3" x14ac:dyDescent="0.25">
      <c r="A40" s="15"/>
      <c r="C40" s="3" t="s">
        <v>42</v>
      </c>
    </row>
    <row r="41" spans="1:3" x14ac:dyDescent="0.25">
      <c r="A41" s="8"/>
    </row>
    <row r="42" spans="1:3" x14ac:dyDescent="0.25">
      <c r="A42" s="8"/>
      <c r="C42" s="3" t="str">
        <f>CONCATENATE("    ",B38)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percentage=26.7 /&gt;</v>
      </c>
    </row>
    <row r="47" spans="1:3" x14ac:dyDescent="0.25">
      <c r="A47" s="15"/>
      <c r="C47" s="3" t="str">
        <f>"  &lt;/Genotype&gt;"</f>
        <v xml:space="preserve">  &lt;/Genotype&gt;</v>
      </c>
    </row>
    <row r="48" spans="1:3" x14ac:dyDescent="0.25">
      <c r="A48" s="15" t="s">
        <v>44</v>
      </c>
      <c r="B48" s="9" t="str">
        <f>H20</f>
        <v>People with this variant have two copies of the [G3628856T](https://www.ncbi.nlm.nih.gov/projects/SNP/snp_ref.cgi?rs=7108612) variant. This substitution of a single nucleotide is known as a missense mutation.</v>
      </c>
      <c r="C48" s="3" t="str">
        <f>CONCATENATE("  &lt;Genotype hgvs=",CHAR(34),B34,B35,";",B35,CHAR(34)," name=",CHAR(34),B22,CHAR(34),"&gt; ")</f>
        <v xml:space="preserve">  &lt;Genotype hgvs="NC_000011.10:g.[3628856G&gt;T];[3628856G&gt;T]" name="G3628856T"&gt; </v>
      </c>
    </row>
    <row r="49" spans="1:3" x14ac:dyDescent="0.25">
      <c r="A49" s="8" t="s">
        <v>45</v>
      </c>
      <c r="B49" s="9" t="str">
        <f t="shared" ref="B49:B50" si="2">H21</f>
        <v>This variant is not associated with increased risk.</v>
      </c>
      <c r="C49" s="3" t="s">
        <v>26</v>
      </c>
    </row>
    <row r="50" spans="1:3" x14ac:dyDescent="0.25">
      <c r="A50" s="8" t="s">
        <v>41</v>
      </c>
      <c r="B50" s="9">
        <f t="shared" si="2"/>
        <v>9.1999999999999993</v>
      </c>
      <c r="C50" s="3" t="s">
        <v>38</v>
      </c>
    </row>
    <row r="51" spans="1:3" x14ac:dyDescent="0.25">
      <c r="A51" s="8"/>
    </row>
    <row r="52" spans="1:3" x14ac:dyDescent="0.25">
      <c r="A52" s="15"/>
      <c r="C52" s="3" t="str">
        <f>CONCATENATE("    ",B48)</f>
        <v xml:space="preserve">    People with this variant have two copies of the [G3628856T](https://www.ncbi.nlm.nih.gov/projects/SNP/snp_ref.cgi?rs=7108612)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percentage=9.2 /&gt;</v>
      </c>
    </row>
    <row r="61" spans="1:3" x14ac:dyDescent="0.25">
      <c r="A61" s="15"/>
      <c r="C61" s="3" t="str">
        <f>"  &lt;/Genotype&gt;"</f>
        <v xml:space="preserve">  &lt;/Genotype&gt;</v>
      </c>
    </row>
    <row r="62" spans="1:3" x14ac:dyDescent="0.25">
      <c r="A62" s="15" t="s">
        <v>46</v>
      </c>
      <c r="B62" s="9" t="str">
        <f>H23</f>
        <v>Your TRPC2 gene has no variants. A normal gene is referred to as a "wild-type" gene.</v>
      </c>
      <c r="C62" s="3" t="str">
        <f>CONCATENATE("  &lt;Genotype hgvs=",CHAR(34),B34,B36,";",B36,CHAR(34)," name=",CHAR(34),B22,CHAR(34),"&gt; ")</f>
        <v xml:space="preserve">  &lt;Genotype hgvs="NC_000011.10:g.[3628856=];[3628856=]" name="G3628856T"&gt; </v>
      </c>
    </row>
    <row r="63" spans="1:3" x14ac:dyDescent="0.25">
      <c r="A63" s="8" t="s">
        <v>47</v>
      </c>
      <c r="B63" s="9" t="str">
        <f t="shared" ref="B63:B64" si="3">H24</f>
        <v>This variant is not associated with increased risk.</v>
      </c>
      <c r="C63" s="3" t="s">
        <v>26</v>
      </c>
    </row>
    <row r="64" spans="1:3" x14ac:dyDescent="0.25">
      <c r="A64" s="8" t="s">
        <v>41</v>
      </c>
      <c r="B64" s="9">
        <f t="shared" si="3"/>
        <v>64.099999999999994</v>
      </c>
      <c r="C64" s="3" t="s">
        <v>38</v>
      </c>
    </row>
    <row r="65" spans="1:3" x14ac:dyDescent="0.25">
      <c r="A65" s="15"/>
    </row>
    <row r="66" spans="1:3" x14ac:dyDescent="0.25">
      <c r="A66" s="8"/>
      <c r="C66" s="3" t="str">
        <f>CONCATENATE("    ",B62)</f>
        <v xml:space="preserve">    Your TRPC2 gene has no variants. A normal gene is referred to as a "wild-type" gene.</v>
      </c>
    </row>
    <row r="67" spans="1:3" x14ac:dyDescent="0.25">
      <c r="A67" s="8"/>
    </row>
    <row r="68" spans="1:3" x14ac:dyDescent="0.25">
      <c r="A68" s="15"/>
      <c r="C68" s="3" t="s">
        <v>43</v>
      </c>
    </row>
    <row r="69" spans="1:3" x14ac:dyDescent="0.25">
      <c r="A69" s="15"/>
    </row>
    <row r="70" spans="1:3" x14ac:dyDescent="0.25">
      <c r="A70" s="15"/>
      <c r="C70" s="3" t="str">
        <f>CONCATENATE( "    &lt;piechart percentage=",B64," /&gt;")</f>
        <v xml:space="preserve">    &lt;piechart percentage=64.1 /&gt;</v>
      </c>
    </row>
    <row r="71" spans="1:3" x14ac:dyDescent="0.25">
      <c r="A71" s="15"/>
      <c r="C71" s="3" t="str">
        <f>"  &lt;/Genotype&gt;"</f>
        <v xml:space="preserve">  &lt;/Genotype&gt;</v>
      </c>
    </row>
    <row r="72" spans="1:3" x14ac:dyDescent="0.25">
      <c r="A72" s="15"/>
      <c r="C72" s="3" t="str">
        <f>C26</f>
        <v>&lt;# G3638061A #&gt;</v>
      </c>
    </row>
    <row r="73" spans="1:3" x14ac:dyDescent="0.25">
      <c r="A73" s="15" t="s">
        <v>37</v>
      </c>
      <c r="B73" s="21" t="str">
        <f>I14</f>
        <v>NC_000011.9:g.</v>
      </c>
      <c r="C73" s="3" t="str">
        <f>CONCATENATE("  &lt;Genotype hgvs=",CHAR(34),B73,B74,";",B75,CHAR(34)," name=",CHAR(34),B28,CHAR(34),"&gt; ")</f>
        <v xml:space="preserve">  &lt;Genotype hgvs="NC_000011.9:g.[3638061G&gt;A];[3638061=]" name="G3638061A"&gt; </v>
      </c>
    </row>
    <row r="74" spans="1:3" x14ac:dyDescent="0.25">
      <c r="A74" s="15" t="s">
        <v>35</v>
      </c>
      <c r="B74" s="21" t="str">
        <f t="shared" ref="B74:B78" si="4">I15</f>
        <v>[3638061G&gt;A]</v>
      </c>
    </row>
    <row r="75" spans="1:3" x14ac:dyDescent="0.25">
      <c r="A75" s="15" t="s">
        <v>31</v>
      </c>
      <c r="B75" s="21" t="str">
        <f t="shared" si="4"/>
        <v>[3638061=]</v>
      </c>
      <c r="C75" s="3" t="s">
        <v>38</v>
      </c>
    </row>
    <row r="76" spans="1:3" x14ac:dyDescent="0.25">
      <c r="A76" s="15" t="s">
        <v>39</v>
      </c>
      <c r="B76" s="21" t="str">
        <f t="shared" si="4"/>
        <v>People with this variant have one copy of the [G3638061A](https://www.ncbi.nlm.nih.gov/projects/SNP/snp_ref.cgi?rs=6578398) variant. This substitution of a single nucleotide is known as a missense mutation.</v>
      </c>
      <c r="C76" s="3" t="s">
        <v>26</v>
      </c>
    </row>
    <row r="77" spans="1:3" x14ac:dyDescent="0.25">
      <c r="A77" s="8" t="s">
        <v>40</v>
      </c>
      <c r="B77" s="21" t="str">
        <f t="shared" si="4"/>
        <v>This variant is not associated with increased risk.</v>
      </c>
      <c r="C77" s="3" t="str">
        <f>CONCATENATE("    ",B76)</f>
        <v xml:space="preserve">    People with this variant have one copy of the [G3638061A](https://www.ncbi.nlm.nih.gov/projects/SNP/snp_ref.cgi?rs=6578398) variant. This substitution of a single nucleotide is known as a missense mutation.</v>
      </c>
    </row>
    <row r="78" spans="1:3" x14ac:dyDescent="0.25">
      <c r="A78" s="8" t="s">
        <v>41</v>
      </c>
      <c r="B78" s="21">
        <f t="shared" si="4"/>
        <v>45.6</v>
      </c>
    </row>
    <row r="79" spans="1:3" x14ac:dyDescent="0.25">
      <c r="A79" s="15"/>
      <c r="C79" s="3" t="s">
        <v>42</v>
      </c>
    </row>
    <row r="80" spans="1:3" x14ac:dyDescent="0.25">
      <c r="A80" s="8"/>
    </row>
    <row r="81" spans="1:3" x14ac:dyDescent="0.25">
      <c r="A81" s="8"/>
      <c r="C81" s="3" t="str">
        <f>CONCATENATE("    ",B77)</f>
        <v xml:space="preserve">    This variant is not associated with increased risk.</v>
      </c>
    </row>
    <row r="82" spans="1:3" x14ac:dyDescent="0.25">
      <c r="A82" s="8"/>
    </row>
    <row r="83" spans="1:3" x14ac:dyDescent="0.25">
      <c r="A83" s="8"/>
      <c r="C83" s="3" t="s">
        <v>43</v>
      </c>
    </row>
    <row r="84" spans="1:3" x14ac:dyDescent="0.25">
      <c r="A84" s="15"/>
    </row>
    <row r="85" spans="1:3" x14ac:dyDescent="0.25">
      <c r="A85" s="15"/>
      <c r="C85" s="3" t="str">
        <f>CONCATENATE( "    &lt;piechart percentage=",B78," /&gt;")</f>
        <v xml:space="preserve">    &lt;piechart percentage=45.6 /&gt;</v>
      </c>
    </row>
    <row r="86" spans="1:3" x14ac:dyDescent="0.25">
      <c r="A86" s="15"/>
      <c r="C86" s="3" t="str">
        <f>"  &lt;/Genotype&gt;"</f>
        <v xml:space="preserve">  &lt;/Genotype&gt;</v>
      </c>
    </row>
    <row r="87" spans="1:3" x14ac:dyDescent="0.25">
      <c r="A87" s="15" t="s">
        <v>44</v>
      </c>
      <c r="B87" s="9" t="str">
        <f>I20</f>
        <v>People with this variant have two copies of the [G3638061A](https://www.ncbi.nlm.nih.gov/projects/SNP/snp_ref.cgi?rs=6578398) variant. This substitution of a single nucleotide is known as a missense mutation.</v>
      </c>
      <c r="C87" s="3" t="str">
        <f>CONCATENATE("  &lt;Genotype hgvs=",CHAR(34),B73,B74,";",B74,CHAR(34)," name=",CHAR(34),B28,CHAR(34),"&gt; ")</f>
        <v xml:space="preserve">  &lt;Genotype hgvs="NC_000011.9:g.[3638061G&gt;A];[3638061G&gt;A]" name="G3638061A"&gt; </v>
      </c>
    </row>
    <row r="88" spans="1:3" x14ac:dyDescent="0.25">
      <c r="A88" s="8" t="s">
        <v>45</v>
      </c>
      <c r="B88" s="9" t="str">
        <f t="shared" ref="B88:B89" si="5">I21</f>
        <v>#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c r="C88" s="3" t="s">
        <v>26</v>
      </c>
    </row>
    <row r="89" spans="1:3" x14ac:dyDescent="0.25">
      <c r="A89" s="8" t="s">
        <v>41</v>
      </c>
      <c r="B89" s="9">
        <f t="shared" si="5"/>
        <v>23.8</v>
      </c>
      <c r="C89" s="3" t="s">
        <v>38</v>
      </c>
    </row>
    <row r="90" spans="1:3" x14ac:dyDescent="0.25">
      <c r="A90" s="8"/>
    </row>
    <row r="91" spans="1:3" x14ac:dyDescent="0.25">
      <c r="A91" s="15"/>
      <c r="C91" s="3" t="str">
        <f>CONCATENATE("    ",B87)</f>
        <v xml:space="preserve">    People with this variant have two copies of the [G3638061A](https://www.ncbi.nlm.nih.gov/projects/SNP/snp_ref.cgi?rs=6578398) variant. This substitution of a single nucleotide is known as a missense mutation.</v>
      </c>
    </row>
    <row r="92" spans="1:3" x14ac:dyDescent="0.25">
      <c r="A92" s="8"/>
    </row>
    <row r="93" spans="1:3" x14ac:dyDescent="0.25">
      <c r="A93" s="8"/>
      <c r="C93" s="3" t="s">
        <v>42</v>
      </c>
    </row>
    <row r="94" spans="1:3" x14ac:dyDescent="0.25">
      <c r="A94" s="8"/>
    </row>
    <row r="95" spans="1:3" x14ac:dyDescent="0.25">
      <c r="A95" s="8"/>
      <c r="C95" s="3" t="str">
        <f>CONCATENATE("    ",B88)</f>
        <v xml:space="preserve">    # Moderate Risk
    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 What should I do about this?
    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96" spans="1:3" x14ac:dyDescent="0.25">
      <c r="A96" s="8"/>
    </row>
    <row r="97" spans="1:3" x14ac:dyDescent="0.25">
      <c r="A97" s="15"/>
      <c r="C97" s="3" t="s">
        <v>43</v>
      </c>
    </row>
    <row r="98" spans="1:3" x14ac:dyDescent="0.25">
      <c r="A98" s="15"/>
    </row>
    <row r="99" spans="1:3" x14ac:dyDescent="0.25">
      <c r="A99" s="15"/>
      <c r="C99" s="3" t="str">
        <f>CONCATENATE( "    &lt;piechart percentage=",B89," /&gt;")</f>
        <v xml:space="preserve">    &lt;piechart percentage=23.8 /&gt;</v>
      </c>
    </row>
    <row r="100" spans="1:3" x14ac:dyDescent="0.25">
      <c r="A100" s="15"/>
      <c r="C100" s="3" t="str">
        <f>"  &lt;/Genotype&gt;"</f>
        <v xml:space="preserve">  &lt;/Genotype&gt;</v>
      </c>
    </row>
    <row r="101" spans="1:3" x14ac:dyDescent="0.25">
      <c r="A101" s="15" t="s">
        <v>46</v>
      </c>
      <c r="B101" s="9" t="str">
        <f>I23</f>
        <v>Your TRPC2 gene has no variants. A normal gene is referred to as a "wild-type" gene.</v>
      </c>
      <c r="C101" s="3" t="str">
        <f>CONCATENATE("  &lt;Genotype hgvs=",CHAR(34),B73,B75,";",B75,CHAR(34)," name=",CHAR(34),B28,CHAR(34),"&gt; ")</f>
        <v xml:space="preserve">  &lt;Genotype hgvs="NC_000011.9:g.[3638061=];[3638061=]" name="G3638061A"&gt; </v>
      </c>
    </row>
    <row r="102" spans="1:3" x14ac:dyDescent="0.25">
      <c r="A102" s="8" t="s">
        <v>47</v>
      </c>
      <c r="B102" s="9" t="str">
        <f t="shared" ref="B102:B103" si="6">I24</f>
        <v>This variant is not associated with increased risk.</v>
      </c>
      <c r="C102" s="3" t="s">
        <v>26</v>
      </c>
    </row>
    <row r="103" spans="1:3" x14ac:dyDescent="0.25">
      <c r="A103" s="8" t="s">
        <v>41</v>
      </c>
      <c r="B103" s="9">
        <f t="shared" si="6"/>
        <v>30.6</v>
      </c>
      <c r="C103" s="3" t="s">
        <v>38</v>
      </c>
    </row>
    <row r="104" spans="1:3" x14ac:dyDescent="0.25">
      <c r="A104" s="15"/>
    </row>
    <row r="105" spans="1:3" x14ac:dyDescent="0.25">
      <c r="A105" s="8"/>
      <c r="C105" s="3" t="str">
        <f>CONCATENATE("    ",B101)</f>
        <v xml:space="preserve">    Your TRPC2 gene has no variants. A normal gene is referred to as a "wild-type" gene.</v>
      </c>
    </row>
    <row r="106" spans="1:3" x14ac:dyDescent="0.25">
      <c r="A106" s="8"/>
    </row>
    <row r="107" spans="1:3" x14ac:dyDescent="0.25">
      <c r="A107" s="15"/>
      <c r="C107" s="3" t="s">
        <v>43</v>
      </c>
    </row>
    <row r="108" spans="1:3" x14ac:dyDescent="0.25">
      <c r="A108" s="15"/>
    </row>
    <row r="109" spans="1:3" x14ac:dyDescent="0.25">
      <c r="A109" s="15"/>
      <c r="C109" s="3" t="str">
        <f>CONCATENATE( "    &lt;piechart percentage=",B103," /&gt;")</f>
        <v xml:space="preserve">    &lt;piechart percentage=30.6 /&gt;</v>
      </c>
    </row>
    <row r="110" spans="1:3" x14ac:dyDescent="0.25">
      <c r="A110" s="15"/>
      <c r="C110" s="3" t="str">
        <f>"  &lt;/Genotype&gt;"</f>
        <v xml:space="preserve">  &lt;/Genotype&gt;</v>
      </c>
    </row>
    <row r="111" spans="1:3" x14ac:dyDescent="0.25">
      <c r="A111" s="15"/>
      <c r="C111" s="3" t="s">
        <v>48</v>
      </c>
    </row>
    <row r="112" spans="1:3" x14ac:dyDescent="0.25">
      <c r="A112" s="15" t="s">
        <v>49</v>
      </c>
      <c r="B112" s="9" t="str">
        <f>CONCATENATE("Your ",B2," gene has an unknown variant.")</f>
        <v>Your TPRC2 gene has an unknown variant.</v>
      </c>
      <c r="C112" s="3" t="str">
        <f>CONCATENATE("  &lt;Genotype hgvs=",CHAR(34),"unknown",CHAR(34),"&gt; ")</f>
        <v xml:space="preserve">  &lt;Genotype hgvs="unknown"&gt; </v>
      </c>
    </row>
    <row r="113" spans="1:3" x14ac:dyDescent="0.25">
      <c r="A113" s="8" t="s">
        <v>49</v>
      </c>
      <c r="B113" s="9" t="s">
        <v>50</v>
      </c>
      <c r="C113" s="3" t="s">
        <v>26</v>
      </c>
    </row>
    <row r="114" spans="1:3" x14ac:dyDescent="0.25">
      <c r="A114" s="8" t="s">
        <v>41</v>
      </c>
      <c r="C114" s="3" t="s">
        <v>38</v>
      </c>
    </row>
    <row r="115" spans="1:3" x14ac:dyDescent="0.25">
      <c r="A115" s="8"/>
    </row>
    <row r="116" spans="1:3" x14ac:dyDescent="0.25">
      <c r="A116" s="8"/>
      <c r="C116" s="3" t="str">
        <f>CONCATENATE("    ",B112)</f>
        <v xml:space="preserve">    Your TPRC2 gene has an unknown variant.</v>
      </c>
    </row>
    <row r="117" spans="1:3" x14ac:dyDescent="0.25">
      <c r="A117" s="8"/>
    </row>
    <row r="118" spans="1:3" x14ac:dyDescent="0.25">
      <c r="A118" s="15"/>
      <c r="C118" s="3" t="s">
        <v>43</v>
      </c>
    </row>
    <row r="119" spans="1:3" x14ac:dyDescent="0.25">
      <c r="A119" s="15"/>
    </row>
    <row r="120" spans="1:3" x14ac:dyDescent="0.25">
      <c r="A120" s="15"/>
      <c r="C120" s="3" t="str">
        <f>CONCATENATE( "    &lt;piechart percentage=",B114," /&gt;")</f>
        <v xml:space="preserve">    &lt;piechart percentage= /&gt;</v>
      </c>
    </row>
    <row r="121" spans="1:3" x14ac:dyDescent="0.25">
      <c r="A121" s="15"/>
      <c r="C121" s="3" t="str">
        <f>"  &lt;/Genotype&gt;"</f>
        <v xml:space="preserve">  &lt;/Genotype&gt;</v>
      </c>
    </row>
    <row r="122" spans="1:3" x14ac:dyDescent="0.25">
      <c r="A122" s="15"/>
      <c r="C122" s="3" t="s">
        <v>51</v>
      </c>
    </row>
    <row r="123" spans="1:3" x14ac:dyDescent="0.25">
      <c r="A123" s="15" t="s">
        <v>46</v>
      </c>
      <c r="B123" s="9" t="str">
        <f>CONCATENATE("Your ",B2," gene has no variants. A normal gene is referred to as a ",CHAR(34),"wild-type",CHAR(34)," gene.")</f>
        <v>Your TPRC2 gene has no variants. A normal gene is referred to as a "wild-type" gene.</v>
      </c>
      <c r="C123" s="3" t="str">
        <f>CONCATENATE("  &lt;Genotype hgvs=",CHAR(34),"wildtype",CHAR(34),"&gt;")</f>
        <v xml:space="preserve">  &lt;Genotype hgvs="wildtype"&gt;</v>
      </c>
    </row>
    <row r="124" spans="1:3" x14ac:dyDescent="0.25">
      <c r="A124" s="8" t="s">
        <v>47</v>
      </c>
      <c r="B124" s="9" t="s">
        <v>52</v>
      </c>
      <c r="C124" s="3" t="s">
        <v>26</v>
      </c>
    </row>
    <row r="125" spans="1:3" x14ac:dyDescent="0.25">
      <c r="A125" s="8" t="s">
        <v>41</v>
      </c>
      <c r="C125" s="3" t="s">
        <v>38</v>
      </c>
    </row>
    <row r="126" spans="1:3" x14ac:dyDescent="0.25">
      <c r="A126" s="8"/>
    </row>
    <row r="127" spans="1:3" x14ac:dyDescent="0.25">
      <c r="A127" s="8"/>
      <c r="C127" s="3" t="str">
        <f>CONCATENATE("    ",B123)</f>
        <v xml:space="preserve">    Your TPRC2 gene has no variants. A normal gene is referred to as a "wild-type" gene.</v>
      </c>
    </row>
    <row r="128" spans="1:3" x14ac:dyDescent="0.25">
      <c r="A128" s="8"/>
    </row>
    <row r="129" spans="1:3" x14ac:dyDescent="0.25">
      <c r="A129" s="8"/>
      <c r="C129" s="3" t="s">
        <v>43</v>
      </c>
    </row>
    <row r="130" spans="1:3" x14ac:dyDescent="0.25">
      <c r="A130" s="15"/>
    </row>
    <row r="131" spans="1:3" x14ac:dyDescent="0.25">
      <c r="A131" s="8"/>
      <c r="C131" s="3" t="str">
        <f>CONCATENATE( "    &lt;piechart percentage=",B125," /&gt;")</f>
        <v xml:space="preserve">    &lt;piechart percentage= /&gt;</v>
      </c>
    </row>
    <row r="132" spans="1:3" x14ac:dyDescent="0.25">
      <c r="A132" s="8"/>
      <c r="C132" s="3" t="str">
        <f>"  &lt;/Genotype&gt;"</f>
        <v xml:space="preserve">  &lt;/Genotype&gt;</v>
      </c>
    </row>
    <row r="133" spans="1:3" x14ac:dyDescent="0.25">
      <c r="A133" s="8"/>
      <c r="C133" s="3" t="str">
        <f>"&lt;/GeneAnalysis&gt;"</f>
        <v>&lt;/GeneAnalysis&gt;</v>
      </c>
    </row>
    <row r="134" spans="1:3" s="18" customFormat="1" x14ac:dyDescent="0.25">
      <c r="A134" s="27"/>
      <c r="B134" s="17"/>
    </row>
    <row r="135" spans="1:3" x14ac:dyDescent="0.25">
      <c r="A135" s="3" t="s">
        <v>509</v>
      </c>
      <c r="B135" s="34" t="s">
        <v>535</v>
      </c>
      <c r="C135" s="3" t="str">
        <f>CONCATENATE("&lt;# ",A135," ",B135," #&gt;")</f>
        <v>&lt;# symptoms fatigue; pain; tender lymph nodes; inflamation; #&gt;</v>
      </c>
    </row>
    <row r="137" spans="1:3" x14ac:dyDescent="0.25">
      <c r="B137" s="34" t="s">
        <v>534</v>
      </c>
      <c r="C137" s="3" t="str">
        <f>CONCATENATE("&lt;symptoms ",B137," /&gt;")</f>
        <v>&lt;symptoms D005221 D010146 D000072281 D007249 /&gt;</v>
      </c>
    </row>
    <row r="139" spans="1:3" x14ac:dyDescent="0.25">
      <c r="A139" s="3" t="s">
        <v>510</v>
      </c>
      <c r="B139" s="9" t="s">
        <v>532</v>
      </c>
      <c r="C139" s="3" t="str">
        <f>CONCATENATE("&lt;# ",A139," ",B139," #&gt;")</f>
        <v>&lt;# Tissue List respiratory system and lung;  bone marrow and immune system;   #&gt;</v>
      </c>
    </row>
    <row r="141" spans="1:3" x14ac:dyDescent="0.25">
      <c r="B141" s="9" t="s">
        <v>533</v>
      </c>
      <c r="C141" s="3" t="str">
        <f>CONCATENATE("&lt;TissueList ",B141," /&gt;")</f>
        <v>&lt;TissueList D012137 D007107   /&gt;</v>
      </c>
    </row>
    <row r="143" spans="1:3" x14ac:dyDescent="0.25">
      <c r="A143" s="3" t="s">
        <v>511</v>
      </c>
      <c r="C143" s="3" t="str">
        <f>CONCATENATE("&lt;# ",A143," ",B143," #&gt;")</f>
        <v>&lt;# Pathways  #&gt;</v>
      </c>
    </row>
    <row r="145" spans="1:3" x14ac:dyDescent="0.25">
      <c r="C145" s="3" t="str">
        <f>CONCATENATE("&lt;Pathways ",B145," /&gt;")</f>
        <v>&lt;Pathways  /&gt;</v>
      </c>
    </row>
    <row r="147" spans="1:3" x14ac:dyDescent="0.25">
      <c r="A147" s="3" t="s">
        <v>514</v>
      </c>
      <c r="B147" s="3" t="s">
        <v>515</v>
      </c>
      <c r="C147" s="3" t="str">
        <f>CONCATENATE("&lt;# ",A147," ",B147," #&gt;")</f>
        <v>&lt;# Diseases cancer; cancer, lung cancer; Disease susceptibility - increased susceptibility to viral, bacterial, and parasitical infections; disease, Genetic Predisposition to Disease; nicotine dependency; #&gt;</v>
      </c>
    </row>
    <row r="149" spans="1:3" x14ac:dyDescent="0.25">
      <c r="B149" s="3" t="s">
        <v>516</v>
      </c>
      <c r="C149" s="3" t="str">
        <f>CONCATENATE("&lt;diseases ",B149," /&gt;")</f>
        <v>&lt;diseases D009369 D008175 D004198 D01402 /&gt;</v>
      </c>
    </row>
    <row r="821" spans="3:3" x14ac:dyDescent="0.25">
      <c r="C821" s="3" t="str">
        <f>CONCATENATE("    This variant is a change at a specific point in the ",B812," gene from ",B821," to ",B822,"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27" spans="3:3" x14ac:dyDescent="0.25">
      <c r="C827" s="3" t="str">
        <f>CONCATENATE("    This variant is a change at a specific point in the ",B812," gene from ",B827," to ",B828," resulting in incorrect ",B815,"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57" spans="3:3" x14ac:dyDescent="0.25">
      <c r="C957" s="3" t="str">
        <f>CONCATENATE("    This variant is a change at a specific point in the ",B948," gene from ",B957," to ",B958,"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3" spans="3:3" x14ac:dyDescent="0.25">
      <c r="C963" s="3" t="str">
        <f>CONCATENATE("    This variant is a change at a specific point in the ",B948," gene from ",B963," to ",B964," resulting in incorrect ",B951,"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5" spans="3:3" x14ac:dyDescent="0.25">
      <c r="C1365" s="3" t="str">
        <f>CONCATENATE("    This variant is a change at a specific point in the ",B1356," gene from ",B1365," to ",B1366,"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1" spans="3:3" x14ac:dyDescent="0.25">
      <c r="C1371" s="3" t="str">
        <f>CONCATENATE("    This variant is a change at a specific point in the ",B1356," gene from ",B1371," to ",B1372," resulting in incorrect ",B1359,"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1" spans="3:3" x14ac:dyDescent="0.25">
      <c r="C1501" s="3" t="str">
        <f>CONCATENATE("    This variant is a change at a specific point in the ",B1492," gene from ",B1501," to ",B1502,"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7" spans="3:3" x14ac:dyDescent="0.25">
      <c r="C1507" s="3" t="str">
        <f>CONCATENATE("    This variant is a change at a specific point in the ",B1492," gene from ",B1507," to ",B1508," resulting in incorrect ",B1495,"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37" spans="3:3" x14ac:dyDescent="0.25">
      <c r="C1637" s="3" t="str">
        <f>CONCATENATE("    This variant is a change at a specific point in the ",B1628," gene from ",B1637," to ",B1638,"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3" spans="3:3" x14ac:dyDescent="0.25">
      <c r="C1643" s="3" t="str">
        <f>CONCATENATE("    This variant is a change at a specific point in the ",B1628," gene from ",B1643," to ",B1644," resulting in incorrect ",B1631,"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3" spans="3:3" x14ac:dyDescent="0.25">
      <c r="C1773" s="3" t="str">
        <f>CONCATENATE("    This variant is a change at a specific point in the ",B1764," gene from ",B1773," to ",B1774,"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9" spans="3:3" x14ac:dyDescent="0.25">
      <c r="C1779" s="3" t="str">
        <f>CONCATENATE("    This variant is a change at a specific point in the ",B1764," gene from ",B1779," to ",B1780," resulting in incorrect ",B1767,"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09" spans="3:3" x14ac:dyDescent="0.25">
      <c r="C1909" s="3" t="str">
        <f>CONCATENATE("    This variant is a change at a specific point in the ",B1900," gene from ",B1909," to ",B1910,"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5" spans="3:3" x14ac:dyDescent="0.25">
      <c r="C1915" s="3" t="str">
        <f>CONCATENATE("    This variant is a change at a specific point in the ",B1900," gene from ",B1915," to ",B1916," resulting in incorrect ",B1903,"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5" spans="3:3" x14ac:dyDescent="0.25">
      <c r="C2045" s="3" t="str">
        <f>CONCATENATE("    This variant is a change at a specific point in the ",B2036," gene from ",B2045," to ",B2046,"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1" spans="3:3" x14ac:dyDescent="0.25">
      <c r="C2051" s="3" t="str">
        <f>CONCATENATE("    This variant is a change at a specific point in the ",B2036," gene from ",B2051," to ",B2052," resulting in incorrect ",B2039,"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1" spans="3:3" x14ac:dyDescent="0.25">
      <c r="C2181" s="3" t="str">
        <f>CONCATENATE("    This variant is a change at a specific point in the ",B2172," gene from ",B2181," to ",B2182,"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7" spans="3:3" x14ac:dyDescent="0.25">
      <c r="C2187" s="3" t="str">
        <f>CONCATENATE("    This variant is a change at a specific point in the ",B2172," gene from ",B2187," to ",B2188," resulting in incorrect ",B2175,"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17" spans="3:3" x14ac:dyDescent="0.25">
      <c r="C2317" s="3" t="str">
        <f>CONCATENATE("    This variant is a change at a specific point in the ",B2308," gene from ",B2317," to ",B2318,"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3" spans="3:3" x14ac:dyDescent="0.25">
      <c r="C2323" s="3" t="str">
        <f>CONCATENATE("    This variant is a change at a specific point in the ",B2308," gene from ",B2323," to ",B2324," resulting in incorrect ",B2311,"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A095-3165-4F8A-B401-3D3C73D383FB}">
  <dimension ref="A1:AJ2327"/>
  <sheetViews>
    <sheetView zoomScaleNormal="100"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468</v>
      </c>
      <c r="C2" s="3" t="str">
        <f>CONCATENATE("&lt;",A2," ",B2," /&gt;")</f>
        <v>&lt;Gene_Name IFNG /&gt;</v>
      </c>
      <c r="D2" s="9"/>
      <c r="H2" s="4"/>
      <c r="I2" s="5"/>
      <c r="J2" s="4"/>
      <c r="K2" s="4"/>
      <c r="L2" s="4"/>
      <c r="Y2" s="6"/>
      <c r="AC2" s="6"/>
      <c r="AF2" s="7"/>
      <c r="AG2" s="7"/>
      <c r="AJ2" s="7"/>
    </row>
    <row r="3" spans="1:36" x14ac:dyDescent="0.25">
      <c r="A3" s="1"/>
      <c r="B3" s="2"/>
      <c r="C3" s="1"/>
      <c r="D3" s="9"/>
      <c r="H3" s="4"/>
      <c r="I3" s="5"/>
      <c r="J3" s="4"/>
      <c r="K3" s="4"/>
      <c r="L3" s="4"/>
      <c r="Y3" s="6"/>
      <c r="AC3" s="6"/>
      <c r="AF3" s="7"/>
      <c r="AG3" s="7"/>
      <c r="AJ3" s="7"/>
    </row>
    <row r="4" spans="1:36" x14ac:dyDescent="0.25">
      <c r="A4" s="8" t="s">
        <v>508</v>
      </c>
      <c r="B4" s="9" t="s">
        <v>537</v>
      </c>
      <c r="C4" s="3" t="str">
        <f>CONCATENATE("&lt;",A4," ",B4," /&gt;")</f>
        <v>&lt;GeneName_full Interferon gamma /&gt;</v>
      </c>
      <c r="D4" s="9"/>
      <c r="H4" s="4"/>
      <c r="I4" s="5"/>
      <c r="J4" s="4"/>
      <c r="K4" s="4"/>
      <c r="L4" s="4"/>
      <c r="Y4" s="6"/>
      <c r="AC4" s="6"/>
      <c r="AF4" s="7"/>
      <c r="AG4" s="7"/>
      <c r="AJ4" s="7"/>
    </row>
    <row r="5" spans="1:36" x14ac:dyDescent="0.25">
      <c r="A5" s="8"/>
      <c r="B5" s="2"/>
      <c r="C5" s="1"/>
      <c r="D5" s="9"/>
      <c r="H5" s="4"/>
      <c r="I5" s="5"/>
      <c r="J5" s="4"/>
      <c r="K5" s="4"/>
      <c r="L5" s="4"/>
      <c r="Y5" s="6"/>
      <c r="AC5" s="6"/>
      <c r="AF5" s="7"/>
      <c r="AG5" s="7"/>
      <c r="AJ5" s="7"/>
    </row>
    <row r="6" spans="1:36" x14ac:dyDescent="0.25">
      <c r="A6" s="8"/>
      <c r="B6" s="3"/>
      <c r="C6" s="3" t="str">
        <f>CONCATENATE("# What does the ",B2," gene do?")</f>
        <v># What does the IFNG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33" t="s">
        <v>486</v>
      </c>
      <c r="C8" s="3" t="str">
        <f>CONCATENATE(B8," ",C10)</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 This gene is located on chromosome 12.</v>
      </c>
      <c r="H8" s="3" t="s">
        <v>8</v>
      </c>
      <c r="I8" s="11" t="s">
        <v>9</v>
      </c>
      <c r="J8" s="3">
        <v>0.24</v>
      </c>
      <c r="K8" s="3">
        <v>0.13700000000000001</v>
      </c>
      <c r="L8" s="3">
        <f t="shared" si="0"/>
        <v>1.751824817518248</v>
      </c>
      <c r="X8" s="13"/>
      <c r="Y8" s="10"/>
      <c r="Z8" s="10"/>
      <c r="AA8" s="10"/>
      <c r="AC8" s="10"/>
    </row>
    <row r="9" spans="1:36" x14ac:dyDescent="0.25">
      <c r="A9" s="8"/>
      <c r="B9" s="36"/>
      <c r="H9" s="3" t="s">
        <v>10</v>
      </c>
      <c r="I9" s="11" t="s">
        <v>11</v>
      </c>
      <c r="J9" s="3">
        <v>0.24</v>
      </c>
      <c r="K9" s="3">
        <v>0.13700000000000001</v>
      </c>
      <c r="L9" s="3">
        <f t="shared" si="0"/>
        <v>1.751824817518248</v>
      </c>
      <c r="Y9" s="10"/>
      <c r="Z9" s="10"/>
      <c r="AA9" s="10"/>
      <c r="AC9" s="10"/>
    </row>
    <row r="10" spans="1:36" x14ac:dyDescent="0.25">
      <c r="A10" s="8" t="s">
        <v>12</v>
      </c>
      <c r="B10" s="15">
        <v>12</v>
      </c>
      <c r="C10" s="3" t="str">
        <f>CONCATENATE("This gene is located on chromosome ",B10,".")</f>
        <v>This gene is located on chromosome 12.</v>
      </c>
      <c r="H10" s="3" t="s">
        <v>13</v>
      </c>
      <c r="I10" s="11" t="s">
        <v>6</v>
      </c>
      <c r="J10" s="3">
        <v>0.44</v>
      </c>
      <c r="K10" s="3">
        <v>0.316</v>
      </c>
      <c r="L10" s="3">
        <f t="shared" si="0"/>
        <v>1.3924050632911393</v>
      </c>
      <c r="Y10" s="10"/>
      <c r="Z10" s="10"/>
      <c r="AA10" s="10"/>
      <c r="AC10" s="10"/>
    </row>
    <row r="11" spans="1:36" x14ac:dyDescent="0.25">
      <c r="A11" s="8" t="s">
        <v>14</v>
      </c>
      <c r="B11" s="34" t="s">
        <v>15</v>
      </c>
      <c r="H11" s="3" t="s">
        <v>16</v>
      </c>
      <c r="I11" s="11" t="s">
        <v>17</v>
      </c>
      <c r="J11" s="3">
        <v>0.45</v>
      </c>
      <c r="K11" s="3">
        <v>0.33100000000000002</v>
      </c>
      <c r="L11" s="3">
        <f t="shared" si="0"/>
        <v>1.3595166163141994</v>
      </c>
      <c r="Y11" s="6"/>
      <c r="AC11" s="10"/>
    </row>
    <row r="12" spans="1:36" x14ac:dyDescent="0.25">
      <c r="A12" s="8" t="s">
        <v>18</v>
      </c>
      <c r="B12" s="34" t="s">
        <v>469</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A68156382G</v>
      </c>
      <c r="I13" s="18" t="str">
        <f>B28</f>
        <v>G-179T</v>
      </c>
    </row>
    <row r="14" spans="1:36" ht="16.5" thickBot="1" x14ac:dyDescent="0.3">
      <c r="A14" s="8" t="s">
        <v>3</v>
      </c>
      <c r="B14" s="32" t="s">
        <v>468</v>
      </c>
      <c r="C14" s="3" t="str">
        <f>CONCATENATE("&lt;GeneAnalysis gene=",CHAR(34),B14,CHAR(34)," interval=",CHAR(34),B15,CHAR(34),"&gt; ")</f>
        <v xml:space="preserve">&lt;GeneAnalysis gene="IFNG" interval="NC_000012.12:g.68154770_68159741"&gt; </v>
      </c>
      <c r="H14" s="31" t="s">
        <v>449</v>
      </c>
      <c r="I14" s="19" t="s">
        <v>78</v>
      </c>
      <c r="J14" s="19"/>
      <c r="K14" s="19"/>
      <c r="L14" s="19"/>
      <c r="M14" s="19"/>
      <c r="N14" s="19"/>
      <c r="O14" s="40"/>
      <c r="P14" s="20"/>
      <c r="Q14" s="40"/>
      <c r="R14" s="40"/>
      <c r="S14" s="20"/>
      <c r="T14" s="20"/>
      <c r="U14" s="40"/>
      <c r="V14" s="40"/>
      <c r="W14" s="20"/>
      <c r="X14" s="20"/>
      <c r="Y14" s="20"/>
      <c r="Z14" s="20"/>
    </row>
    <row r="15" spans="1:36" x14ac:dyDescent="0.25">
      <c r="A15" s="8" t="s">
        <v>24</v>
      </c>
      <c r="B15" s="34" t="s">
        <v>471</v>
      </c>
      <c r="H15" s="9" t="s">
        <v>479</v>
      </c>
      <c r="I15" s="9" t="s">
        <v>477</v>
      </c>
      <c r="J15" s="9"/>
      <c r="K15" s="9"/>
      <c r="L15" s="9"/>
      <c r="M15" s="9"/>
      <c r="N15" s="9"/>
      <c r="O15" s="9"/>
      <c r="P15" s="9"/>
      <c r="Q15" s="9"/>
      <c r="R15" s="9"/>
      <c r="S15" s="9"/>
      <c r="T15" s="9"/>
      <c r="U15" s="9"/>
      <c r="V15" s="9"/>
      <c r="W15" s="9"/>
      <c r="X15" s="9"/>
      <c r="Y15" s="9"/>
      <c r="Z15" s="9"/>
    </row>
    <row r="16" spans="1:36" x14ac:dyDescent="0.25">
      <c r="A16" s="8" t="s">
        <v>25</v>
      </c>
      <c r="B16" s="34" t="s">
        <v>472</v>
      </c>
      <c r="C16" s="3" t="str">
        <f>CONCATENATE("# What are some common mutations of ",B14,"?")</f>
        <v># What are some common mutations of IFNG?</v>
      </c>
      <c r="H16" s="9" t="s">
        <v>480</v>
      </c>
      <c r="I16" s="9" t="s">
        <v>478</v>
      </c>
      <c r="J16" s="9"/>
      <c r="K16" s="9"/>
      <c r="L16" s="9"/>
      <c r="M16" s="9"/>
      <c r="N16" s="9"/>
      <c r="O16" s="9"/>
      <c r="P16" s="9"/>
      <c r="Q16" s="9"/>
      <c r="R16" s="9"/>
      <c r="S16" s="9"/>
      <c r="T16" s="9"/>
      <c r="U16" s="9"/>
      <c r="V16" s="9"/>
      <c r="W16" s="9"/>
      <c r="X16" s="9"/>
      <c r="Y16" s="9"/>
      <c r="Z16" s="9"/>
    </row>
    <row r="17" spans="1:26" x14ac:dyDescent="0.25">
      <c r="A17" s="8"/>
      <c r="B17" s="34"/>
      <c r="C17" s="3" t="s">
        <v>26</v>
      </c>
      <c r="H17" s="9" t="str">
        <f>CONCATENATE("People with this variant have one copy of the ",B25,"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7" s="9" t="str">
        <f>CONCATENATE("People with this variant have one copy of the ",B31," variant. This substitution of a single nucleotide is known as a missense mutation.")</f>
        <v>People with this variant have one copy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B18" s="34"/>
      <c r="C18" s="3" t="str">
        <f>CONCATENATE("A variant is a change at a specific point in the gene from the expected nucleotide sequence to another, resulting in incorrect ", B11," function. There are ",B16," common variants in ",B14,": ",B25," and ",B31,".")</f>
        <v>A variant is a change at a specific point in the gene from the expected nucleotide sequence to another, resulting in incorrect protein function. There are two common variants in IFNG: [A68156382G](https://www.ncbi.nlm.nih.gov/projects/SNP/snp_ref.cgi?rs=2069718) and [G-179T](https://www.ncbi.nlm.nih.gov/clinvar/variation/14724/).</v>
      </c>
      <c r="H18" s="9" t="s">
        <v>540</v>
      </c>
      <c r="I18" s="9" t="s">
        <v>28</v>
      </c>
      <c r="J18" s="9"/>
      <c r="K18" s="9"/>
      <c r="L18" s="9"/>
      <c r="M18" s="9"/>
      <c r="N18" s="9"/>
      <c r="O18" s="9"/>
      <c r="P18" s="9"/>
      <c r="Q18" s="9"/>
      <c r="R18" s="9"/>
      <c r="S18" s="9"/>
      <c r="T18" s="9"/>
      <c r="U18" s="9"/>
      <c r="V18" s="9"/>
      <c r="W18" s="9"/>
      <c r="X18" s="9"/>
      <c r="Y18" s="9"/>
      <c r="Z18" s="9"/>
    </row>
    <row r="19" spans="1:26" x14ac:dyDescent="0.25">
      <c r="B19" s="34"/>
      <c r="H19" s="9">
        <v>47.3</v>
      </c>
      <c r="I19" s="9">
        <v>1.7</v>
      </c>
      <c r="J19" s="9"/>
      <c r="K19" s="9"/>
      <c r="L19" s="9"/>
      <c r="M19" s="9"/>
      <c r="N19" s="9"/>
      <c r="O19" s="9"/>
      <c r="P19" s="9"/>
      <c r="Q19" s="9"/>
      <c r="R19" s="9"/>
      <c r="S19" s="9"/>
      <c r="T19" s="9"/>
      <c r="U19" s="9"/>
      <c r="V19" s="9"/>
      <c r="W19" s="9"/>
      <c r="X19" s="9"/>
      <c r="Y19" s="9"/>
      <c r="Z19" s="9"/>
    </row>
    <row r="20" spans="1:26" x14ac:dyDescent="0.25">
      <c r="B20" s="34"/>
      <c r="C20" s="3" t="str">
        <f>CONCATENATE("&lt;# ",B22," #&gt;")</f>
        <v>&lt;# A68156382G #&gt;</v>
      </c>
      <c r="H20" s="9" t="str">
        <f>CONCATENATE("People with this variant have two copies of the ",B25,"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20" s="9" t="str">
        <f>CONCATENATE("People with this variant have two copies of the ",B31," variant. This substitution of a single nucleotide is known as a missense mutation.")</f>
        <v>People with this variant have two copies of the [G-179T](https://www.ncbi.nlm.nih.gov/clinvar/variation/14724/) variant. This substitution of a single nucleotide is known as a missense mutation.</v>
      </c>
      <c r="J20" s="9"/>
      <c r="K20" s="9"/>
      <c r="L20" s="9"/>
      <c r="M20" s="9"/>
      <c r="N20" s="9"/>
      <c r="O20" s="9"/>
      <c r="P20" s="9"/>
      <c r="Q20" s="9"/>
      <c r="R20" s="9"/>
      <c r="S20" s="9"/>
      <c r="T20" s="9"/>
      <c r="U20" s="9"/>
      <c r="V20" s="9"/>
      <c r="W20" s="9"/>
      <c r="X20" s="9"/>
      <c r="Y20" s="9"/>
      <c r="Z20" s="9"/>
    </row>
    <row r="21" spans="1:26" x14ac:dyDescent="0.25">
      <c r="A21" s="8" t="s">
        <v>29</v>
      </c>
      <c r="B21" s="38" t="s">
        <v>428</v>
      </c>
      <c r="C21" s="3" t="str">
        <f>CONCATENATE("  &lt;Variant hgvs=",CHAR(34),B21,CHAR(34)," name=",CHAR(34),B22,CHAR(34),"&gt; ")</f>
        <v xml:space="preserve">  &lt;Variant hgvs="NC_000012.12:g.68156382A&gt;G" name="A68156382G"&gt; </v>
      </c>
      <c r="H21" s="9" t="s">
        <v>28</v>
      </c>
      <c r="I21" s="9" t="s">
        <v>541</v>
      </c>
      <c r="J21" s="9"/>
      <c r="K21" s="9"/>
      <c r="L21" s="9"/>
      <c r="M21" s="9"/>
      <c r="N21" s="9"/>
      <c r="O21" s="9"/>
      <c r="P21" s="9"/>
      <c r="Q21" s="9"/>
      <c r="R21" s="9"/>
      <c r="S21" s="9"/>
      <c r="T21" s="9"/>
      <c r="U21" s="9"/>
      <c r="V21" s="9"/>
      <c r="W21" s="9"/>
      <c r="X21" s="9"/>
      <c r="Y21" s="9"/>
      <c r="Z21" s="9"/>
    </row>
    <row r="22" spans="1:26" x14ac:dyDescent="0.25">
      <c r="A22" s="15" t="s">
        <v>30</v>
      </c>
      <c r="B22" s="39" t="s">
        <v>475</v>
      </c>
      <c r="H22" s="9">
        <v>26.5</v>
      </c>
      <c r="I22" s="9">
        <v>0.5</v>
      </c>
      <c r="J22" s="9"/>
      <c r="K22" s="9"/>
      <c r="L22" s="9"/>
      <c r="M22" s="9"/>
      <c r="N22" s="9"/>
      <c r="O22" s="9"/>
      <c r="P22" s="9"/>
      <c r="Q22" s="9"/>
      <c r="R22" s="9"/>
      <c r="S22" s="9"/>
      <c r="T22" s="9"/>
      <c r="U22" s="9"/>
      <c r="V22" s="9"/>
      <c r="W22" s="9"/>
      <c r="X22" s="9"/>
      <c r="Y22" s="9"/>
      <c r="Z22" s="9"/>
    </row>
    <row r="23" spans="1:26" x14ac:dyDescent="0.25">
      <c r="A23" s="15" t="s">
        <v>31</v>
      </c>
      <c r="B23" s="34" t="s">
        <v>36</v>
      </c>
      <c r="C23" s="3" t="str">
        <f>CONCATENATE("    Instead of ",B23,", there is a ",B24," nucleotide.")</f>
        <v xml:space="preserve">    Instead of thymine (T), there is a cytosine (C) nucleotide.</v>
      </c>
      <c r="H23" s="9" t="str">
        <f>CONCATENATE("Your ",B14," gene has no variants. A normal gene is referred to as a ",CHAR(34),"wild-type",CHAR(34)," gene.")</f>
        <v>Your IFNG gene has no variants. A normal gene is referred to as a "wild-type" gene.</v>
      </c>
      <c r="I23" s="9" t="str">
        <f>CONCATENATE("Your ",B14," gene has no variants. A normal gene is referred to as a ",CHAR(34),"wild-type",CHAR(34)," gene.")</f>
        <v>Your IFNG gene has no variants. A normal gene is referred to as a "wild-type" gene.</v>
      </c>
      <c r="J23" s="9"/>
      <c r="K23" s="9"/>
      <c r="L23" s="9"/>
      <c r="M23" s="9"/>
      <c r="N23" s="9"/>
      <c r="O23" s="9"/>
      <c r="P23" s="9"/>
      <c r="Q23" s="9"/>
      <c r="R23" s="9"/>
      <c r="S23" s="9"/>
      <c r="T23" s="9"/>
      <c r="U23" s="9"/>
      <c r="V23" s="9"/>
      <c r="W23" s="9"/>
      <c r="X23" s="9"/>
      <c r="Y23" s="9"/>
      <c r="Z23" s="9"/>
    </row>
    <row r="24" spans="1:26" x14ac:dyDescent="0.25">
      <c r="A24" s="15" t="s">
        <v>33</v>
      </c>
      <c r="B24" s="34" t="s">
        <v>93</v>
      </c>
      <c r="H24" s="9" t="s">
        <v>540</v>
      </c>
      <c r="I24" s="9" t="s">
        <v>28</v>
      </c>
      <c r="J24" s="9"/>
      <c r="K24" s="9"/>
      <c r="L24" s="9"/>
      <c r="M24" s="9"/>
      <c r="N24" s="9"/>
      <c r="O24" s="9"/>
      <c r="P24" s="9"/>
      <c r="Q24" s="9"/>
      <c r="R24" s="9"/>
      <c r="S24" s="9"/>
      <c r="T24" s="9"/>
      <c r="U24" s="9"/>
      <c r="V24" s="9"/>
      <c r="W24" s="9"/>
      <c r="X24" s="9"/>
      <c r="Y24" s="9"/>
      <c r="Z24" s="9"/>
    </row>
    <row r="25" spans="1:26" x14ac:dyDescent="0.25">
      <c r="A25" s="15" t="s">
        <v>35</v>
      </c>
      <c r="B25" s="34" t="s">
        <v>476</v>
      </c>
      <c r="C25" s="3" t="str">
        <f>"  &lt;/Variant&gt;"</f>
        <v xml:space="preserve">  &lt;/Variant&gt;</v>
      </c>
      <c r="H25" s="9">
        <v>26.2</v>
      </c>
      <c r="I25" s="9">
        <v>97.8</v>
      </c>
      <c r="J25" s="9"/>
      <c r="K25" s="9"/>
      <c r="L25" s="9"/>
      <c r="M25" s="9"/>
      <c r="N25" s="9"/>
      <c r="O25" s="9"/>
      <c r="P25" s="9"/>
      <c r="Q25" s="9"/>
      <c r="R25" s="9"/>
      <c r="S25" s="9"/>
      <c r="T25" s="9"/>
      <c r="U25" s="9"/>
      <c r="V25" s="9"/>
      <c r="W25" s="9"/>
      <c r="X25" s="9"/>
      <c r="Y25" s="9"/>
      <c r="Z25" s="9"/>
    </row>
    <row r="26" spans="1:26" x14ac:dyDescent="0.25">
      <c r="A26" s="15"/>
      <c r="B26" s="34"/>
      <c r="C26" s="3" t="str">
        <f>CONCATENATE("&lt;# ",B28," #&gt;")</f>
        <v>&lt;# G-179T #&gt;</v>
      </c>
    </row>
    <row r="27" spans="1:26" x14ac:dyDescent="0.25">
      <c r="A27" s="8" t="s">
        <v>29</v>
      </c>
      <c r="B27" s="38" t="s">
        <v>429</v>
      </c>
      <c r="C27" s="3" t="str">
        <f>CONCATENATE("  &lt;Variant hgvs=",CHAR(34),B27,CHAR(34)," name=",CHAR(34),B28,CHAR(34),"&gt; ")</f>
        <v xml:space="preserve">  &lt;Variant hgvs="NC_000005.10:g.40831840C&gt;T" name="G-179T"&gt; </v>
      </c>
    </row>
    <row r="28" spans="1:26" x14ac:dyDescent="0.25">
      <c r="A28" s="15" t="s">
        <v>30</v>
      </c>
      <c r="B28" s="34" t="s">
        <v>473</v>
      </c>
    </row>
    <row r="29" spans="1:26" x14ac:dyDescent="0.25">
      <c r="A29" s="15" t="s">
        <v>31</v>
      </c>
      <c r="B29" s="34" t="s">
        <v>93</v>
      </c>
      <c r="C29" s="3" t="str">
        <f>CONCATENATE("    Instead of ",B29,", there is a ",B30," nucleotide.")</f>
        <v xml:space="preserve">    Instead of cytosine (C), there is a thymine (T) nucleotide.</v>
      </c>
    </row>
    <row r="30" spans="1:26" x14ac:dyDescent="0.25">
      <c r="A30" s="15" t="s">
        <v>33</v>
      </c>
      <c r="B30" s="34" t="s">
        <v>36</v>
      </c>
    </row>
    <row r="31" spans="1:26" x14ac:dyDescent="0.25">
      <c r="A31" s="15" t="s">
        <v>35</v>
      </c>
      <c r="B31" s="34" t="s">
        <v>474</v>
      </c>
      <c r="C31" s="3" t="str">
        <f>"  &lt;/Variant&gt;"</f>
        <v xml:space="preserve">  &lt;/Variant&gt;</v>
      </c>
    </row>
    <row r="32" spans="1:26" s="18" customFormat="1" x14ac:dyDescent="0.25">
      <c r="A32" s="27"/>
      <c r="B32" s="17"/>
    </row>
    <row r="33" spans="1:3" s="18" customFormat="1" x14ac:dyDescent="0.25">
      <c r="A33" s="27"/>
      <c r="B33" s="17"/>
      <c r="C33" s="18" t="str">
        <f>C20</f>
        <v>&lt;# A68156382G #&gt;</v>
      </c>
    </row>
    <row r="34" spans="1:3" x14ac:dyDescent="0.25">
      <c r="A34" s="15" t="s">
        <v>37</v>
      </c>
      <c r="B34" s="21" t="str">
        <f>H14</f>
        <v>NC_000012.12:g.</v>
      </c>
      <c r="C34" s="3" t="str">
        <f>CONCATENATE("  &lt;Genotype hgvs=",CHAR(34),B34,B35,";",B36,CHAR(34)," name=",CHAR(34),B22,CHAR(34),"&gt; ")</f>
        <v xml:space="preserve">  &lt;Genotype hgvs="NC_000012.12:g.[68156382A&gt;G];[68156382=]" name="A68156382G"&gt; </v>
      </c>
    </row>
    <row r="35" spans="1:3" x14ac:dyDescent="0.25">
      <c r="A35" s="15" t="s">
        <v>35</v>
      </c>
      <c r="B35" s="21" t="str">
        <f t="shared" ref="B35:B39" si="1">H15</f>
        <v>[68156382A&gt;G]</v>
      </c>
    </row>
    <row r="36" spans="1:3" x14ac:dyDescent="0.25">
      <c r="A36" s="15" t="s">
        <v>31</v>
      </c>
      <c r="B36" s="21" t="str">
        <f t="shared" si="1"/>
        <v>[68156382=]</v>
      </c>
      <c r="C36" s="3" t="s">
        <v>38</v>
      </c>
    </row>
    <row r="37" spans="1:3" x14ac:dyDescent="0.25">
      <c r="A37" s="15" t="s">
        <v>39</v>
      </c>
      <c r="B37" s="21" t="str">
        <f t="shared" si="1"/>
        <v>People with this variant have one copy of the [A68156382G](https://www.ncbi.nlm.nih.gov/projects/SNP/snp_ref.cgi?rs=2069718) variant. This substitution of a single nucleotide is known as a missense mutation.</v>
      </c>
      <c r="C37" s="3" t="s">
        <v>26</v>
      </c>
    </row>
    <row r="38" spans="1:3" x14ac:dyDescent="0.25">
      <c r="A38" s="8" t="s">
        <v>40</v>
      </c>
      <c r="B38" s="21" t="str">
        <f t="shared" si="1"/>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38" s="3" t="str">
        <f>CONCATENATE("    ",B37)</f>
        <v xml:space="preserve">    People with this variant have one copy of the [A68156382G](https://www.ncbi.nlm.nih.gov/projects/SNP/snp_ref.cgi?rs=2069718) variant. This substitution of a single nucleotide is known as a missense mutation.</v>
      </c>
    </row>
    <row r="39" spans="1:3" x14ac:dyDescent="0.25">
      <c r="A39" s="8" t="s">
        <v>41</v>
      </c>
      <c r="B39" s="21">
        <f t="shared" si="1"/>
        <v>47.3</v>
      </c>
    </row>
    <row r="40" spans="1:3" x14ac:dyDescent="0.25">
      <c r="A40" s="15"/>
      <c r="C40" s="3" t="s">
        <v>42</v>
      </c>
    </row>
    <row r="41" spans="1:3" x14ac:dyDescent="0.25">
      <c r="A41" s="8"/>
    </row>
    <row r="42" spans="1:3" x14ac:dyDescent="0.25">
      <c r="A42" s="8"/>
      <c r="C42" s="3" t="str">
        <f>CONCATENATE("    ",B38)</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43" spans="1:3" x14ac:dyDescent="0.25">
      <c r="A43" s="8"/>
    </row>
    <row r="44" spans="1:3" x14ac:dyDescent="0.25">
      <c r="A44" s="8"/>
      <c r="C44" s="3" t="s">
        <v>43</v>
      </c>
    </row>
    <row r="45" spans="1:3" x14ac:dyDescent="0.25">
      <c r="A45" s="15"/>
    </row>
    <row r="46" spans="1:3" x14ac:dyDescent="0.25">
      <c r="A46" s="15"/>
      <c r="C46" s="3" t="str">
        <f>CONCATENATE( "    &lt;piechart percentage=",B39," /&gt;")</f>
        <v xml:space="preserve">    &lt;piechart percentage=47.3 /&gt;</v>
      </c>
    </row>
    <row r="47" spans="1:3" x14ac:dyDescent="0.25">
      <c r="A47" s="15"/>
      <c r="C47" s="3" t="str">
        <f>"  &lt;/Genotype&gt;"</f>
        <v xml:space="preserve">  &lt;/Genotype&gt;</v>
      </c>
    </row>
    <row r="48" spans="1:3" x14ac:dyDescent="0.25">
      <c r="A48" s="15" t="s">
        <v>44</v>
      </c>
      <c r="B48" s="9" t="str">
        <f>H20</f>
        <v>People with this variant have two copies of the [A68156382G](https://www.ncbi.nlm.nih.gov/projects/SNP/snp_ref.cgi?rs=2069718) variant. This substitution of a single nucleotide is known as a missense mutation.</v>
      </c>
      <c r="C48" s="3" t="str">
        <f>CONCATENATE("  &lt;Genotype hgvs=",CHAR(34),B34,B35,";",B35,CHAR(34)," name=",CHAR(34),B22,CHAR(34),"&gt; ")</f>
        <v xml:space="preserve">  &lt;Genotype hgvs="NC_000012.12:g.[68156382A&gt;G];[68156382A&gt;G]" name="A68156382G"&gt; </v>
      </c>
    </row>
    <row r="49" spans="1:3" x14ac:dyDescent="0.25">
      <c r="A49" s="8" t="s">
        <v>45</v>
      </c>
      <c r="B49" s="9" t="str">
        <f t="shared" ref="B49:B50" si="2">H21</f>
        <v>This variant is not associated with increased risk.</v>
      </c>
      <c r="C49" s="3" t="s">
        <v>26</v>
      </c>
    </row>
    <row r="50" spans="1:3" x14ac:dyDescent="0.25">
      <c r="A50" s="8" t="s">
        <v>41</v>
      </c>
      <c r="B50" s="9">
        <f t="shared" si="2"/>
        <v>26.5</v>
      </c>
      <c r="C50" s="3" t="s">
        <v>38</v>
      </c>
    </row>
    <row r="51" spans="1:3" x14ac:dyDescent="0.25">
      <c r="A51" s="8"/>
    </row>
    <row r="52" spans="1:3" x14ac:dyDescent="0.25">
      <c r="A52" s="15"/>
      <c r="C52" s="3" t="str">
        <f>CONCATENATE("    ",B48)</f>
        <v xml:space="preserve">    People with this variant have two copies of the [A68156382G](https://www.ncbi.nlm.nih.gov/projects/SNP/snp_ref.cgi?rs=2069718) variant. This substitution of a single nucleotide is known as a missense mutation.</v>
      </c>
    </row>
    <row r="53" spans="1:3" x14ac:dyDescent="0.25">
      <c r="A53" s="8"/>
    </row>
    <row r="54" spans="1:3" x14ac:dyDescent="0.25">
      <c r="A54" s="8"/>
      <c r="C54" s="3" t="s">
        <v>42</v>
      </c>
    </row>
    <row r="55" spans="1:3" x14ac:dyDescent="0.25">
      <c r="A55" s="8"/>
    </row>
    <row r="56" spans="1:3" x14ac:dyDescent="0.25">
      <c r="A56" s="8"/>
      <c r="C56" s="3" t="str">
        <f>CONCATENATE("    ",B49)</f>
        <v xml:space="preserve">    This variant is not associated with increased risk.</v>
      </c>
    </row>
    <row r="57" spans="1:3" x14ac:dyDescent="0.25">
      <c r="A57" s="8"/>
    </row>
    <row r="58" spans="1:3" x14ac:dyDescent="0.25">
      <c r="A58" s="15"/>
      <c r="C58" s="3" t="s">
        <v>43</v>
      </c>
    </row>
    <row r="59" spans="1:3" x14ac:dyDescent="0.25">
      <c r="A59" s="15"/>
    </row>
    <row r="60" spans="1:3" x14ac:dyDescent="0.25">
      <c r="A60" s="15"/>
      <c r="C60" s="3" t="str">
        <f>CONCATENATE( "    &lt;piechart percentage=",B50," /&gt;")</f>
        <v xml:space="preserve">    &lt;piechart percentage=26.5 /&gt;</v>
      </c>
    </row>
    <row r="61" spans="1:3" x14ac:dyDescent="0.25">
      <c r="A61" s="15"/>
      <c r="C61" s="3" t="str">
        <f>"  &lt;/Genotype&gt;"</f>
        <v xml:space="preserve">  &lt;/Genotype&gt;</v>
      </c>
    </row>
    <row r="62" spans="1:3" x14ac:dyDescent="0.25">
      <c r="A62" s="15" t="s">
        <v>46</v>
      </c>
      <c r="B62" s="9" t="str">
        <f>H23</f>
        <v>Your IFNG gene has no variants. A normal gene is referred to as a "wild-type" gene.</v>
      </c>
      <c r="C62" s="3" t="str">
        <f>CONCATENATE("  &lt;Genotype hgvs=",CHAR(34),B34,B36,";",B36,CHAR(34)," name=",CHAR(34),B22,CHAR(34),"&gt; ")</f>
        <v xml:space="preserve">  &lt;Genotype hgvs="NC_000012.12:g.[68156382=];[68156382=]" name="A68156382G"&gt; </v>
      </c>
    </row>
    <row r="63" spans="1:3" x14ac:dyDescent="0.25">
      <c r="A63" s="8" t="s">
        <v>47</v>
      </c>
      <c r="B63" s="9" t="str">
        <f t="shared" ref="B63:B64" si="3">H24</f>
        <v>#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63" s="3" t="s">
        <v>26</v>
      </c>
    </row>
    <row r="64" spans="1:3" x14ac:dyDescent="0.25">
      <c r="A64" s="8" t="s">
        <v>41</v>
      </c>
      <c r="B64" s="9">
        <f t="shared" si="3"/>
        <v>26.2</v>
      </c>
      <c r="C64" s="3" t="s">
        <v>38</v>
      </c>
    </row>
    <row r="65" spans="1:3" x14ac:dyDescent="0.25">
      <c r="A65" s="15"/>
    </row>
    <row r="66" spans="1:3" x14ac:dyDescent="0.25">
      <c r="A66" s="8"/>
      <c r="C66" s="3" t="str">
        <f>CONCATENATE("    ",B62)</f>
        <v xml:space="preserve">    Your IFNG gene has no variants. A normal gene is referred to as a "wild-type" gene.</v>
      </c>
    </row>
    <row r="67" spans="1:3" x14ac:dyDescent="0.25">
      <c r="A67" s="8"/>
    </row>
    <row r="68" spans="1:3" x14ac:dyDescent="0.25">
      <c r="A68" s="8"/>
      <c r="C68" s="3" t="s">
        <v>42</v>
      </c>
    </row>
    <row r="69" spans="1:3" x14ac:dyDescent="0.25">
      <c r="A69" s="8"/>
    </row>
    <row r="70" spans="1:3" x14ac:dyDescent="0.25">
      <c r="A70" s="8"/>
      <c r="C70" s="3" t="str">
        <f>CONCATENATE("    ",B63)</f>
        <v xml:space="preserve">    # Moderate Risk
    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
    # What should I do about this?
    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71" spans="1:3" x14ac:dyDescent="0.25">
      <c r="A71" s="8"/>
    </row>
    <row r="72" spans="1:3" x14ac:dyDescent="0.25">
      <c r="A72" s="15"/>
      <c r="C72" s="3" t="s">
        <v>43</v>
      </c>
    </row>
    <row r="73" spans="1:3" x14ac:dyDescent="0.25">
      <c r="A73" s="15"/>
    </row>
    <row r="74" spans="1:3" x14ac:dyDescent="0.25">
      <c r="A74" s="15"/>
      <c r="C74" s="3" t="str">
        <f>CONCATENATE( "    &lt;piechart percentage=",B64," /&gt;")</f>
        <v xml:space="preserve">    &lt;piechart percentage=26.2 /&gt;</v>
      </c>
    </row>
    <row r="75" spans="1:3" x14ac:dyDescent="0.25">
      <c r="A75" s="15"/>
      <c r="C75" s="3" t="str">
        <f>"  &lt;/Genotype&gt;"</f>
        <v xml:space="preserve">  &lt;/Genotype&gt;</v>
      </c>
    </row>
    <row r="76" spans="1:3" x14ac:dyDescent="0.25">
      <c r="A76" s="15"/>
      <c r="C76" s="3" t="str">
        <f>C26</f>
        <v>&lt;# G-179T #&gt;</v>
      </c>
    </row>
    <row r="77" spans="1:3" x14ac:dyDescent="0.25">
      <c r="A77" s="15" t="s">
        <v>37</v>
      </c>
      <c r="B77" s="21" t="str">
        <f>I14</f>
        <v>NC_000005.10:g.</v>
      </c>
      <c r="C77" s="3" t="str">
        <f>CONCATENATE("  &lt;Genotype hgvs=",CHAR(34),B77,B78,";",B79,CHAR(34)," name=",CHAR(34),B28,CHAR(34),"&gt; ")</f>
        <v xml:space="preserve">  &lt;Genotype hgvs="NC_000005.10:g.[40831840C&gt;T];[40831840=]" name="G-179T"&gt; </v>
      </c>
    </row>
    <row r="78" spans="1:3" x14ac:dyDescent="0.25">
      <c r="A78" s="15" t="s">
        <v>35</v>
      </c>
      <c r="B78" s="21" t="str">
        <f t="shared" ref="B78:B82" si="4">I15</f>
        <v>[40831840C&gt;T]</v>
      </c>
    </row>
    <row r="79" spans="1:3" x14ac:dyDescent="0.25">
      <c r="A79" s="15" t="s">
        <v>31</v>
      </c>
      <c r="B79" s="21" t="str">
        <f t="shared" si="4"/>
        <v>[40831840=]</v>
      </c>
      <c r="C79" s="3" t="s">
        <v>38</v>
      </c>
    </row>
    <row r="80" spans="1:3" x14ac:dyDescent="0.25">
      <c r="A80" s="15" t="s">
        <v>39</v>
      </c>
      <c r="B80" s="21" t="str">
        <f t="shared" si="4"/>
        <v>People with this variant have one copy of the [G-179T](https://www.ncbi.nlm.nih.gov/clinvar/variation/14724/) variant. This substitution of a single nucleotide is known as a missense mutation.</v>
      </c>
      <c r="C80" s="3" t="s">
        <v>26</v>
      </c>
    </row>
    <row r="81" spans="1:3" x14ac:dyDescent="0.25">
      <c r="A81" s="8" t="s">
        <v>40</v>
      </c>
      <c r="B81" s="21" t="str">
        <f t="shared" si="4"/>
        <v>This variant is not associated with increased risk.</v>
      </c>
      <c r="C81" s="3" t="str">
        <f>CONCATENATE("    ",B80)</f>
        <v xml:space="preserve">    People with this variant have one copy of the [G-179T](https://www.ncbi.nlm.nih.gov/clinvar/variation/14724/) variant. This substitution of a single nucleotide is known as a missense mutation.</v>
      </c>
    </row>
    <row r="82" spans="1:3" x14ac:dyDescent="0.25">
      <c r="A82" s="8" t="s">
        <v>41</v>
      </c>
      <c r="B82" s="21">
        <f t="shared" si="4"/>
        <v>1.7</v>
      </c>
    </row>
    <row r="83" spans="1:3" x14ac:dyDescent="0.25">
      <c r="A83" s="15"/>
      <c r="C83" s="3" t="s">
        <v>42</v>
      </c>
    </row>
    <row r="84" spans="1:3" x14ac:dyDescent="0.25">
      <c r="A84" s="8"/>
    </row>
    <row r="85" spans="1:3" x14ac:dyDescent="0.25">
      <c r="A85" s="8"/>
      <c r="C85" s="3" t="str">
        <f>CONCATENATE("    ",B81)</f>
        <v xml:space="preserve">    This variant is not associated with increased risk.</v>
      </c>
    </row>
    <row r="86" spans="1:3" x14ac:dyDescent="0.25">
      <c r="A86" s="8"/>
    </row>
    <row r="87" spans="1:3" x14ac:dyDescent="0.25">
      <c r="A87" s="8"/>
      <c r="C87" s="3" t="s">
        <v>43</v>
      </c>
    </row>
    <row r="88" spans="1:3" x14ac:dyDescent="0.25">
      <c r="A88" s="15"/>
    </row>
    <row r="89" spans="1:3" x14ac:dyDescent="0.25">
      <c r="A89" s="15"/>
      <c r="C89" s="3" t="str">
        <f>CONCATENATE( "    &lt;piechart percentage=",B82," /&gt;")</f>
        <v xml:space="preserve">    &lt;piechart percentage=1.7 /&gt;</v>
      </c>
    </row>
    <row r="90" spans="1:3" x14ac:dyDescent="0.25">
      <c r="A90" s="15"/>
      <c r="C90" s="3" t="str">
        <f>"  &lt;/Genotype&gt;"</f>
        <v xml:space="preserve">  &lt;/Genotype&gt;</v>
      </c>
    </row>
    <row r="91" spans="1:3" x14ac:dyDescent="0.25">
      <c r="A91" s="15" t="s">
        <v>44</v>
      </c>
      <c r="B91" s="9" t="str">
        <f>I20</f>
        <v>People with this variant have two copies of the [G-179T](https://www.ncbi.nlm.nih.gov/clinvar/variation/14724/) variant. This substitution of a single nucleotide is known as a missense mutation.</v>
      </c>
      <c r="C91" s="3" t="str">
        <f>CONCATENATE("  &lt;Genotype hgvs=",CHAR(34),B77,B78,";",B78,CHAR(34)," name=",CHAR(34),B28,CHAR(34),"&gt; ")</f>
        <v xml:space="preserve">  &lt;Genotype hgvs="NC_000005.10:g.[40831840C&gt;T];[40831840C&gt;T]" name="G-179T"&gt; </v>
      </c>
    </row>
    <row r="92" spans="1:3" x14ac:dyDescent="0.25">
      <c r="A92" s="8" t="s">
        <v>45</v>
      </c>
      <c r="B92" s="9" t="str">
        <f t="shared" ref="B92:B93" si="5">I21</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c r="C92" s="3" t="s">
        <v>26</v>
      </c>
    </row>
    <row r="93" spans="1:3" x14ac:dyDescent="0.25">
      <c r="A93" s="8" t="s">
        <v>41</v>
      </c>
      <c r="B93" s="9">
        <f t="shared" si="5"/>
        <v>0.5</v>
      </c>
      <c r="C93" s="3" t="s">
        <v>38</v>
      </c>
    </row>
    <row r="94" spans="1:3" x14ac:dyDescent="0.25">
      <c r="A94" s="8"/>
    </row>
    <row r="95" spans="1:3" x14ac:dyDescent="0.25">
      <c r="A95" s="15"/>
      <c r="C95" s="3" t="str">
        <f>CONCATENATE("    ",B91)</f>
        <v xml:space="preserve">    People with this variant have two copies of the [G-179T](https://www.ncbi.nlm.nih.gov/clinvar/variation/14724/) variant. This substitution of a single nucleotide is known as a missense mutation.</v>
      </c>
    </row>
    <row r="96" spans="1:3" x14ac:dyDescent="0.25">
      <c r="A96" s="8"/>
    </row>
    <row r="97" spans="1:3" x14ac:dyDescent="0.25">
      <c r="A97" s="8"/>
      <c r="C97" s="3" t="s">
        <v>42</v>
      </c>
    </row>
    <row r="98" spans="1:3" x14ac:dyDescent="0.25">
      <c r="A98" s="8"/>
    </row>
    <row r="99" spans="1:3" x14ac:dyDescent="0.25">
      <c r="A99" s="8"/>
      <c r="C99" s="3" t="str">
        <f>CONCATENATE("    ",B92)</f>
        <v xml:space="preserve">     # Moderate Risk
    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
    # What should I do about this?
    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00" spans="1:3" x14ac:dyDescent="0.25">
      <c r="A100" s="8"/>
    </row>
    <row r="101" spans="1:3" x14ac:dyDescent="0.25">
      <c r="A101" s="15"/>
      <c r="C101" s="3" t="s">
        <v>43</v>
      </c>
    </row>
    <row r="102" spans="1:3" x14ac:dyDescent="0.25">
      <c r="A102" s="15"/>
    </row>
    <row r="103" spans="1:3" x14ac:dyDescent="0.25">
      <c r="A103" s="15"/>
      <c r="C103" s="3" t="str">
        <f>CONCATENATE( "    &lt;piechart percentage=",B93," /&gt;")</f>
        <v xml:space="preserve">    &lt;piechart percentage=0.5 /&gt;</v>
      </c>
    </row>
    <row r="104" spans="1:3" x14ac:dyDescent="0.25">
      <c r="A104" s="15"/>
      <c r="C104" s="3" t="str">
        <f>"  &lt;/Genotype&gt;"</f>
        <v xml:space="preserve">  &lt;/Genotype&gt;</v>
      </c>
    </row>
    <row r="105" spans="1:3" x14ac:dyDescent="0.25">
      <c r="A105" s="15" t="s">
        <v>46</v>
      </c>
      <c r="B105" s="9" t="str">
        <f>I23</f>
        <v>Your IFNG gene has no variants. A normal gene is referred to as a "wild-type" gene.</v>
      </c>
      <c r="C105" s="3" t="str">
        <f>CONCATENATE("  &lt;Genotype hgvs=",CHAR(34),B77,B79,";",B79,CHAR(34)," name=",CHAR(34),B28,CHAR(34),"&gt; ")</f>
        <v xml:space="preserve">  &lt;Genotype hgvs="NC_000005.10:g.[40831840=];[40831840=]" name="G-179T"&gt; </v>
      </c>
    </row>
    <row r="106" spans="1:3" x14ac:dyDescent="0.25">
      <c r="A106" s="8" t="s">
        <v>47</v>
      </c>
      <c r="B106" s="9" t="str">
        <f t="shared" ref="B106:B107" si="6">I24</f>
        <v>This variant is not associated with increased risk.</v>
      </c>
      <c r="C106" s="3" t="s">
        <v>26</v>
      </c>
    </row>
    <row r="107" spans="1:3" x14ac:dyDescent="0.25">
      <c r="A107" s="8" t="s">
        <v>41</v>
      </c>
      <c r="B107" s="9">
        <f t="shared" si="6"/>
        <v>97.8</v>
      </c>
      <c r="C107" s="3" t="s">
        <v>38</v>
      </c>
    </row>
    <row r="108" spans="1:3" x14ac:dyDescent="0.25">
      <c r="A108" s="15"/>
    </row>
    <row r="109" spans="1:3" x14ac:dyDescent="0.25">
      <c r="A109" s="8"/>
      <c r="C109" s="3" t="str">
        <f>CONCATENATE("    ",B105)</f>
        <v xml:space="preserve">    Your IFNG gene has no variants. A normal gene is referred to as a "wild-type" gene.</v>
      </c>
    </row>
    <row r="110" spans="1:3" x14ac:dyDescent="0.25">
      <c r="A110" s="8"/>
    </row>
    <row r="111" spans="1:3" x14ac:dyDescent="0.25">
      <c r="A111" s="15"/>
      <c r="C111" s="3" t="s">
        <v>43</v>
      </c>
    </row>
    <row r="112" spans="1:3" x14ac:dyDescent="0.25">
      <c r="A112" s="15"/>
    </row>
    <row r="113" spans="1:3" x14ac:dyDescent="0.25">
      <c r="A113" s="15"/>
      <c r="C113" s="3" t="str">
        <f>CONCATENATE( "    &lt;piechart percentage=",B107," /&gt;")</f>
        <v xml:space="preserve">    &lt;piechart percentage=97.8 /&gt;</v>
      </c>
    </row>
    <row r="114" spans="1:3" x14ac:dyDescent="0.25">
      <c r="A114" s="15"/>
      <c r="C114" s="3" t="str">
        <f>"  &lt;/Genotype&gt;"</f>
        <v xml:space="preserve">  &lt;/Genotype&gt;</v>
      </c>
    </row>
    <row r="115" spans="1:3" x14ac:dyDescent="0.25">
      <c r="A115" s="15"/>
      <c r="C115" s="3" t="s">
        <v>48</v>
      </c>
    </row>
    <row r="116" spans="1:3" x14ac:dyDescent="0.25">
      <c r="A116" s="15" t="s">
        <v>49</v>
      </c>
      <c r="B116" s="9" t="str">
        <f>CONCATENATE("Your ",B2," gene has an unknown variant.")</f>
        <v>Your IFNG gene has an unknown variant.</v>
      </c>
      <c r="C116" s="3" t="str">
        <f>CONCATENATE("  &lt;Genotype hgvs=",CHAR(34),"unknown",CHAR(34),"&gt; ")</f>
        <v xml:space="preserve">  &lt;Genotype hgvs="unknown"&gt; </v>
      </c>
    </row>
    <row r="117" spans="1:3" x14ac:dyDescent="0.25">
      <c r="A117" s="8" t="s">
        <v>49</v>
      </c>
      <c r="B117" s="9" t="s">
        <v>50</v>
      </c>
      <c r="C117" s="3" t="s">
        <v>26</v>
      </c>
    </row>
    <row r="118" spans="1:3" x14ac:dyDescent="0.25">
      <c r="A118" s="8" t="s">
        <v>41</v>
      </c>
      <c r="C118" s="3" t="s">
        <v>38</v>
      </c>
    </row>
    <row r="119" spans="1:3" x14ac:dyDescent="0.25">
      <c r="A119" s="8"/>
    </row>
    <row r="120" spans="1:3" x14ac:dyDescent="0.25">
      <c r="A120" s="8"/>
      <c r="C120" s="3" t="str">
        <f>CONCATENATE("    ",B116)</f>
        <v xml:space="preserve">    Your IFNG gene has an unknown variant.</v>
      </c>
    </row>
    <row r="121" spans="1:3" x14ac:dyDescent="0.25">
      <c r="A121" s="8"/>
    </row>
    <row r="122" spans="1:3" x14ac:dyDescent="0.25">
      <c r="A122" s="15"/>
      <c r="C122" s="3" t="s">
        <v>43</v>
      </c>
    </row>
    <row r="123" spans="1:3" x14ac:dyDescent="0.25">
      <c r="A123" s="15"/>
    </row>
    <row r="124" spans="1:3" x14ac:dyDescent="0.25">
      <c r="A124" s="15"/>
      <c r="C124" s="3" t="str">
        <f>CONCATENATE( "    &lt;piechart percentage=",B118," /&gt;")</f>
        <v xml:space="preserve">    &lt;piechart percentage= /&gt;</v>
      </c>
    </row>
    <row r="125" spans="1:3" x14ac:dyDescent="0.25">
      <c r="A125" s="15"/>
      <c r="C125" s="3" t="str">
        <f>"  &lt;/Genotype&gt;"</f>
        <v xml:space="preserve">  &lt;/Genotype&gt;</v>
      </c>
    </row>
    <row r="126" spans="1:3" x14ac:dyDescent="0.25">
      <c r="A126" s="15"/>
      <c r="C126" s="3" t="s">
        <v>51</v>
      </c>
    </row>
    <row r="127" spans="1:3" x14ac:dyDescent="0.25">
      <c r="A127" s="15" t="s">
        <v>46</v>
      </c>
      <c r="B127" s="9" t="str">
        <f>CONCATENATE("Your ",B2," gene has no variants. A normal gene is referred to as a ",CHAR(34),"wild-type",CHAR(34)," gene.")</f>
        <v>Your IFNG gene has no variants. A normal gene is referred to as a "wild-type" gene.</v>
      </c>
      <c r="C127" s="3" t="str">
        <f>CONCATENATE("  &lt;Genotype hgvs=",CHAR(34),"wildtype",CHAR(34),"&gt;")</f>
        <v xml:space="preserve">  &lt;Genotype hgvs="wildtype"&gt;</v>
      </c>
    </row>
    <row r="128" spans="1:3" x14ac:dyDescent="0.25">
      <c r="A128" s="8" t="s">
        <v>47</v>
      </c>
      <c r="B128" s="9" t="s">
        <v>52</v>
      </c>
      <c r="C128" s="3" t="s">
        <v>26</v>
      </c>
    </row>
    <row r="129" spans="1:3" x14ac:dyDescent="0.25">
      <c r="A129" s="8" t="s">
        <v>41</v>
      </c>
      <c r="C129" s="3" t="s">
        <v>38</v>
      </c>
    </row>
    <row r="130" spans="1:3" x14ac:dyDescent="0.25">
      <c r="A130" s="8"/>
    </row>
    <row r="131" spans="1:3" x14ac:dyDescent="0.25">
      <c r="A131" s="8"/>
      <c r="C131" s="3" t="str">
        <f>CONCATENATE("    ",B127)</f>
        <v xml:space="preserve">    Your IFNG gene has no variants. A normal gene is referred to as a "wild-type" gene.</v>
      </c>
    </row>
    <row r="132" spans="1:3" x14ac:dyDescent="0.25">
      <c r="A132" s="8"/>
    </row>
    <row r="133" spans="1:3" x14ac:dyDescent="0.25">
      <c r="A133" s="8"/>
      <c r="C133" s="3" t="s">
        <v>43</v>
      </c>
    </row>
    <row r="134" spans="1:3" x14ac:dyDescent="0.25">
      <c r="A134" s="15"/>
    </row>
    <row r="135" spans="1:3" x14ac:dyDescent="0.25">
      <c r="A135" s="8"/>
      <c r="C135" s="3" t="str">
        <f>CONCATENATE( "    &lt;piechart percentage=",B129," /&gt;")</f>
        <v xml:space="preserve">    &lt;piechart percentage= /&gt;</v>
      </c>
    </row>
    <row r="136" spans="1:3" x14ac:dyDescent="0.25">
      <c r="A136" s="8"/>
      <c r="C136" s="3" t="str">
        <f>"  &lt;/Genotype&gt;"</f>
        <v xml:space="preserve">  &lt;/Genotype&gt;</v>
      </c>
    </row>
    <row r="137" spans="1:3" x14ac:dyDescent="0.25">
      <c r="A137" s="8"/>
      <c r="C137" s="3" t="str">
        <f>"&lt;/GeneAnalysis&gt;"</f>
        <v>&lt;/GeneAnalysis&gt;</v>
      </c>
    </row>
    <row r="138" spans="1:3" s="18" customFormat="1" x14ac:dyDescent="0.25">
      <c r="A138" s="27"/>
      <c r="B138" s="17"/>
    </row>
    <row r="139" spans="1:3" x14ac:dyDescent="0.25">
      <c r="A139" s="3" t="s">
        <v>509</v>
      </c>
      <c r="B139" s="34" t="s">
        <v>535</v>
      </c>
      <c r="C139" s="3" t="str">
        <f>CONCATENATE("&lt;# ",A139," ",B139," #&gt;")</f>
        <v>&lt;# symptoms fatigue; pain; tender lymph nodes; inflamation; #&gt;</v>
      </c>
    </row>
    <row r="141" spans="1:3" x14ac:dyDescent="0.25">
      <c r="B141" s="34" t="s">
        <v>534</v>
      </c>
      <c r="C141" s="3" t="str">
        <f>CONCATENATE("&lt;symptoms ",B141," /&gt;")</f>
        <v>&lt;symptoms D005221 D010146 D000072281 D007249 /&gt;</v>
      </c>
    </row>
    <row r="143" spans="1:3" x14ac:dyDescent="0.25">
      <c r="A143" s="3" t="s">
        <v>510</v>
      </c>
      <c r="B143" s="34" t="s">
        <v>539</v>
      </c>
      <c r="C143" s="3" t="str">
        <f>CONCATENATE("&lt;# ",A143," ",B143," #&gt;")</f>
        <v>&lt;# Tissue List endocrine tissues; bone marrow and immune system;  #&gt;</v>
      </c>
    </row>
    <row r="145" spans="1:3" x14ac:dyDescent="0.25">
      <c r="B145" s="34" t="s">
        <v>538</v>
      </c>
      <c r="C145" s="3" t="str">
        <f>CONCATENATE("&lt;TissueList ",B145," /&gt;")</f>
        <v>&lt;TissueList D004703 D007107   /&gt;</v>
      </c>
    </row>
    <row r="147" spans="1:3" x14ac:dyDescent="0.25">
      <c r="A147" s="3" t="s">
        <v>511</v>
      </c>
      <c r="C147" s="3" t="str">
        <f>CONCATENATE("&lt;# ",A147," ",B147," #&gt;")</f>
        <v>&lt;# Pathways  #&gt;</v>
      </c>
    </row>
    <row r="149" spans="1:3" x14ac:dyDescent="0.25">
      <c r="C149" s="3" t="str">
        <f>CONCATENATE("&lt;Pathways ",B149," /&gt;")</f>
        <v>&lt;Pathways  /&gt;</v>
      </c>
    </row>
    <row r="151" spans="1:3" x14ac:dyDescent="0.25">
      <c r="A151" s="3" t="s">
        <v>514</v>
      </c>
      <c r="B151" s="3" t="s">
        <v>515</v>
      </c>
      <c r="C151" s="3" t="str">
        <f>CONCATENATE("&lt;# ",A151," ",B151," #&gt;")</f>
        <v>&lt;# Diseases cancer; cancer, lung cancer; Disease susceptibility - increased susceptibility to viral, bacterial, and parasitical infections; disease, Genetic Predisposition to Disease; nicotine dependency; #&gt;</v>
      </c>
    </row>
    <row r="153" spans="1:3" x14ac:dyDescent="0.25">
      <c r="B153" s="3" t="s">
        <v>516</v>
      </c>
      <c r="C153" s="3" t="str">
        <f>CONCATENATE("&lt;diseases ",B153," /&gt;")</f>
        <v>&lt;diseases D009369 D008175 D004198 D01402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DA2F-236C-4452-AA5C-F5D24FD986D9}">
  <dimension ref="A1:AJ2275"/>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507</v>
      </c>
      <c r="B2" s="9" t="s">
        <v>408</v>
      </c>
      <c r="C2" s="3" t="str">
        <f>CONCATENATE("&lt;",A2," ",B2," /&gt;")</f>
        <v>&lt;Gene_Name GRIK2 /&gt;</v>
      </c>
      <c r="D2" s="9"/>
      <c r="H2" s="4"/>
      <c r="I2" s="5"/>
      <c r="J2" s="4"/>
      <c r="K2" s="4"/>
      <c r="L2" s="4"/>
      <c r="Y2" s="6"/>
      <c r="AC2" s="6"/>
      <c r="AF2" s="7"/>
      <c r="AG2" s="7"/>
      <c r="AJ2" s="7"/>
    </row>
    <row r="3" spans="1:36" x14ac:dyDescent="0.25">
      <c r="A3" s="1"/>
      <c r="C3" s="1"/>
      <c r="D3" s="9"/>
      <c r="H3" s="4"/>
      <c r="I3" s="5"/>
      <c r="J3" s="4"/>
      <c r="K3" s="4"/>
      <c r="L3" s="4"/>
      <c r="Y3" s="6"/>
      <c r="AC3" s="6"/>
      <c r="AF3" s="7"/>
      <c r="AG3" s="7"/>
      <c r="AJ3" s="7"/>
    </row>
    <row r="4" spans="1:36" x14ac:dyDescent="0.25">
      <c r="A4" s="8" t="s">
        <v>508</v>
      </c>
      <c r="B4" s="12" t="s">
        <v>554</v>
      </c>
      <c r="C4" s="3" t="str">
        <f>CONCATENATE("&lt;",A4," ",B4," /&gt;")</f>
        <v>&lt;GeneName_full glutamate ionotropic receptor kainate type subunit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GRIK2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553</v>
      </c>
      <c r="C8" s="3" t="str">
        <f>CONCATENATE(B8," ",C10)</f>
        <v>GRIK2 (glutamate ionotropic receptor kainate type subunit 2) encodes a glutamate receptor in the brain. When L-glutamate binds to these receptors, it opens electrical ion channels to pass messages in the brain. These receptors may be involved in learning, memory, neuroplasticity, and eyesight. Variants may be related to mental retardation, cognitive disability, OCD severity, suicidal thoughts, and ME/CFS. This gene is located on chromosome 6.</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6</v>
      </c>
      <c r="C10" s="3" t="str">
        <f>CONCATENATE("This gene is located on chromosome ",B10,".")</f>
        <v>This gene is located on chromosome 6.</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416</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A101518578G</v>
      </c>
    </row>
    <row r="14" spans="1:36" ht="16.5" thickBot="1" x14ac:dyDescent="0.3">
      <c r="A14" s="8" t="s">
        <v>3</v>
      </c>
      <c r="B14" s="9" t="s">
        <v>408</v>
      </c>
      <c r="C14" s="3" t="str">
        <f>CONCATENATE("&lt;GeneAnalysis gene=",CHAR(34),B14,CHAR(34)," interval=",CHAR(34),B15,CHAR(34),"&gt; ")</f>
        <v xml:space="preserve">&lt;GeneAnalysis gene="GRIK2" interval="NC_000006.12:g.101393708_102070083"&gt; </v>
      </c>
      <c r="H14" s="19" t="s">
        <v>410</v>
      </c>
      <c r="I14" s="19"/>
      <c r="J14" s="19"/>
      <c r="K14" s="19"/>
      <c r="L14" s="19"/>
      <c r="M14" s="19"/>
      <c r="N14" s="19"/>
      <c r="O14" s="40"/>
      <c r="P14" s="20"/>
      <c r="Q14" s="40"/>
      <c r="R14" s="40"/>
      <c r="S14" s="20"/>
      <c r="T14" s="20"/>
      <c r="U14" s="40"/>
      <c r="V14" s="40"/>
      <c r="W14" s="20"/>
      <c r="X14" s="20"/>
      <c r="Y14" s="20"/>
      <c r="Z14" s="20"/>
    </row>
    <row r="15" spans="1:36" x14ac:dyDescent="0.25">
      <c r="A15" s="8" t="s">
        <v>24</v>
      </c>
      <c r="B15" s="9" t="s">
        <v>418</v>
      </c>
      <c r="H15" s="9" t="s">
        <v>411</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GRIK2?</v>
      </c>
      <c r="H16" s="9" t="s">
        <v>412</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[A101518578G](https://www.ncbi.nlm.nih.gov/projects/SNP/snp_ref.cgi?rs=2247215)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one common variant in GRIK2: [A101518578G](https://www.ncbi.nlm.nih.gov/projects/SNP/snp_ref.cgi?rs=2247215).</v>
      </c>
      <c r="H18" s="9" t="s">
        <v>555</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A101518578G #&gt;</v>
      </c>
      <c r="H20" s="9" t="str">
        <f>CONCATENATE("People with this variant have two copies of the ",B25," variant. This substitution of a single nucleotide is known as a missense mutation.")</f>
        <v>People with this variant have two copies of the [A101518578G](https://www.ncbi.nlm.nih.gov/projects/SNP/snp_ref.cgi?rs=2247215)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409</v>
      </c>
      <c r="C21" s="3" t="str">
        <f>CONCATENATE("  &lt;Variant hgvs=",CHAR(34),B21,CHAR(34)," name=",CHAR(34),B22,CHAR(34),"&gt; ")</f>
        <v xml:space="preserve">  &lt;Variant hgvs="NC_000006.12:g.101518578A&gt;G" name="A101518578G"&gt; </v>
      </c>
      <c r="H21" s="9" t="s">
        <v>555</v>
      </c>
      <c r="I21" s="9"/>
      <c r="J21" s="9"/>
      <c r="K21" s="9"/>
      <c r="L21" s="9"/>
      <c r="M21" s="9"/>
      <c r="N21" s="9"/>
      <c r="O21" s="9"/>
      <c r="P21" s="9"/>
      <c r="Q21" s="9"/>
      <c r="R21" s="9"/>
      <c r="S21" s="9"/>
      <c r="T21" s="9"/>
      <c r="U21" s="9"/>
      <c r="V21" s="9"/>
      <c r="W21" s="9"/>
      <c r="X21" s="9"/>
      <c r="Y21" s="9"/>
      <c r="Z21" s="9"/>
    </row>
    <row r="22" spans="1:26" x14ac:dyDescent="0.25">
      <c r="A22" s="15" t="s">
        <v>30</v>
      </c>
      <c r="B22" s="21" t="s">
        <v>414</v>
      </c>
      <c r="H22" s="9">
        <v>31.6</v>
      </c>
      <c r="I22" s="9"/>
      <c r="J22" s="9"/>
      <c r="K22" s="9"/>
      <c r="L22" s="9"/>
      <c r="M22" s="9"/>
      <c r="N22" s="9"/>
      <c r="O22" s="9"/>
      <c r="P22" s="9"/>
      <c r="Q22" s="9"/>
      <c r="R22" s="9"/>
      <c r="S22" s="9"/>
      <c r="T22" s="9"/>
      <c r="U22" s="9"/>
      <c r="V22" s="9"/>
      <c r="W22" s="9"/>
      <c r="X22" s="9"/>
      <c r="Y22" s="9"/>
      <c r="Z22" s="9"/>
    </row>
    <row r="23" spans="1:26" x14ac:dyDescent="0.25">
      <c r="A23" s="15" t="s">
        <v>31</v>
      </c>
      <c r="B23" s="9" t="s">
        <v>32</v>
      </c>
      <c r="C23" s="3" t="str">
        <f>CONCATENATE("    Instead of ",B23,", there is a ",B24," nucleotide.")</f>
        <v xml:space="preserve">    Instead of adenine (A), there is a guanine (G) nucleotide.</v>
      </c>
      <c r="H23" s="9" t="str">
        <f>CONCATENATE("Your ",B14," gene has no variants. A normal gene is referred to as a ",CHAR(34),"wild-type",CHAR(34)," gene.")</f>
        <v>Your GRIK2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34</v>
      </c>
      <c r="H24" s="9" t="s">
        <v>28</v>
      </c>
      <c r="I24" s="9"/>
      <c r="J24" s="9"/>
      <c r="K24" s="9"/>
      <c r="L24" s="9"/>
      <c r="M24" s="9"/>
      <c r="N24" s="9"/>
      <c r="O24" s="9"/>
      <c r="P24" s="9"/>
      <c r="Q24" s="9"/>
      <c r="R24" s="9"/>
      <c r="S24" s="9"/>
      <c r="T24" s="9"/>
      <c r="U24" s="9"/>
      <c r="V24" s="9"/>
      <c r="W24" s="9"/>
      <c r="X24" s="9"/>
      <c r="Y24" s="9"/>
      <c r="Z24" s="9"/>
    </row>
    <row r="25" spans="1:26" x14ac:dyDescent="0.25">
      <c r="A25" s="15" t="s">
        <v>35</v>
      </c>
      <c r="B25" s="9" t="s">
        <v>415</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A101518578G #&gt;</v>
      </c>
    </row>
    <row r="28" spans="1:26" x14ac:dyDescent="0.25">
      <c r="A28" s="15" t="s">
        <v>37</v>
      </c>
      <c r="B28" s="21" t="str">
        <f>H14</f>
        <v>NC_000006.12:g.</v>
      </c>
      <c r="C28" s="3" t="str">
        <f>CONCATENATE("  &lt;Genotype hgvs=",CHAR(34),B28,B29,";",B30,CHAR(34)," name=",CHAR(34),B22,CHAR(34),"&gt; ")</f>
        <v xml:space="preserve">  &lt;Genotype hgvs="NC_000006.12:g.[101518578A&gt;G];[101518578=]" name="A101518578G"&gt; </v>
      </c>
    </row>
    <row r="29" spans="1:26" x14ac:dyDescent="0.25">
      <c r="A29" s="15" t="s">
        <v>35</v>
      </c>
      <c r="B29" s="21" t="str">
        <f t="shared" ref="B29:B33" si="1">H15</f>
        <v>[101518578A&gt;G]</v>
      </c>
    </row>
    <row r="30" spans="1:26" x14ac:dyDescent="0.25">
      <c r="A30" s="15" t="s">
        <v>31</v>
      </c>
      <c r="B30" s="21" t="str">
        <f t="shared" si="1"/>
        <v>[101518578=]</v>
      </c>
      <c r="C30" s="3" t="s">
        <v>38</v>
      </c>
    </row>
    <row r="31" spans="1:26" x14ac:dyDescent="0.25">
      <c r="A31" s="15" t="s">
        <v>39</v>
      </c>
      <c r="B31" s="21" t="str">
        <f t="shared" si="1"/>
        <v>People with this variant have one copy of the [A101518578G](https://www.ncbi.nlm.nih.gov/projects/SNP/snp_ref.cgi?rs=2247215) variant. This substitution of a single nucleotide is known as a missense mutation.</v>
      </c>
      <c r="C31" s="3" t="s">
        <v>26</v>
      </c>
    </row>
    <row r="32" spans="1:26" x14ac:dyDescent="0.25">
      <c r="A32" s="8" t="s">
        <v>40</v>
      </c>
      <c r="B32" s="21" t="str">
        <f t="shared" si="1"/>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32" s="3" t="str">
        <f>CONCATENATE("    ",B31)</f>
        <v xml:space="preserve">    People with this variant have one copy of the [A101518578G](https://www.ncbi.nlm.nih.gov/projects/SNP/snp_ref.cgi?rs=2247215)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[A101518578G](https://www.ncbi.nlm.nih.gov/projects/SNP/snp_ref.cgi?rs=2247215) variant. This substitution of a single nucleotide is known as a missense mutation.</v>
      </c>
      <c r="C42" s="3" t="str">
        <f>CONCATENATE("  &lt;Genotype hgvs=",CHAR(34),B28,B29,";",B29,CHAR(34)," name=",CHAR(34),B22,CHAR(34),"&gt; ")</f>
        <v xml:space="preserve">  &lt;Genotype hgvs="NC_000006.12:g.[101518578A&gt;G];[101518578A&gt;G]" name="A101518578G"&gt; </v>
      </c>
    </row>
    <row r="43" spans="1:3" x14ac:dyDescent="0.25">
      <c r="A43" s="8" t="s">
        <v>45</v>
      </c>
      <c r="B43" s="9" t="str">
        <f t="shared" ref="B43:B44" si="2">H21</f>
        <v>#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[A101518578G](https://www.ncbi.nlm.nih.gov/projects/SNP/snp_ref.cgi?rs=2247215)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 What is the effect of this variant?
Your G variant causes a 10-fold decrease in GRIK2 expression and may lead to improper glutamate receptor creation, causing cognitive and eyesight problems. Your variant has been linked to increased OCD severity and is located in the same section of the gene linked to suicidal thoughts. 50% of ME/CFS patients have the G variant as compared to 24% of healthy patients. This variant may also be linked with the C variant of rs2247218, but further research is needed to determine the exact connection between the two variants and ME/CFS.
# What should I do about this?
Be aware of and monitor your mood for signs of depression. If you experience problems with thinking and memory, consider learning new skills and being active to increase your “cognitive reserve.” You may also consider formal cognitive training such as memory training, reasoning training, or processing–speed training. 
Medications linked to GRIK2 include Amobarbital, Aprobarbital, Barbital, Barbituric acid derivative, Butabarbital, Butalbital, Butethal, Domoic Acid, Heptabarbital, Hexobarbital, L-Glutamic Acid, Metharbital, Methylphenobarbital, Pentobarbital, Phenobarbital, Primidone, Quisqualate, Secobarbital, Talbutal, and Thiopental.</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GRIK2 gene has no variants. A normal gene is referred to as a "wild-type" gene.</v>
      </c>
      <c r="C56" s="3" t="str">
        <f>CONCATENATE("  &lt;Genotype hgvs=",CHAR(34),B28,B30,";",B30,CHAR(34)," name=",CHAR(34),B22,CHAR(34),"&gt; ")</f>
        <v xml:space="preserve">  &lt;Genotype hgvs="NC_000006.12:g.[101518578=];[101518578=]" name="A101518578G"&gt;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GRIK2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GRIK2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GRIK2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GRIK2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GRIK2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509</v>
      </c>
      <c r="B90" s="9" t="s">
        <v>556</v>
      </c>
      <c r="C90" s="3" t="str">
        <f>CONCATENATE("&lt;# ",A90," ",B90," #&gt;")</f>
        <v>&lt;# symptoms depression D003863; common-name: memory problems D008569; vision problems D014786; #&gt;</v>
      </c>
    </row>
    <row r="92" spans="1:3" x14ac:dyDescent="0.25">
      <c r="B92" s="9" t="s">
        <v>557</v>
      </c>
      <c r="C92" s="3" t="str">
        <f>CONCATENATE("&lt;symptoms ",B92," /&gt;")</f>
        <v>&lt;symptoms D003863 D008569 D014786 /&gt;</v>
      </c>
    </row>
    <row r="94" spans="1:3" x14ac:dyDescent="0.25">
      <c r="A94" s="3" t="s">
        <v>510</v>
      </c>
      <c r="B94" s="9" t="s">
        <v>528</v>
      </c>
      <c r="C94" s="3" t="str">
        <f>CONCATENATE("&lt;# ",A94," ",B94," #&gt;")</f>
        <v>&lt;# Tissue List brain; circulatory and cardiovascular system;  #&gt;</v>
      </c>
    </row>
    <row r="96" spans="1:3" x14ac:dyDescent="0.25">
      <c r="B96" s="9" t="s">
        <v>529</v>
      </c>
      <c r="C96" s="3" t="str">
        <f>CONCATENATE("&lt;TissueList ",B96," /&gt;")</f>
        <v>&lt;TissueList D001921 D002319    /&gt;</v>
      </c>
    </row>
    <row r="99" spans="1:3" x14ac:dyDescent="0.25">
      <c r="A99" s="3" t="s">
        <v>514</v>
      </c>
      <c r="B99" s="41" t="s">
        <v>558</v>
      </c>
      <c r="C99" s="3" t="str">
        <f>CONCATENATE("&lt;# ",A99," ",B99," #&gt;")</f>
        <v>&lt;# Diseases depression D003866; ME/CFS D015673; mood disorder D019964; OCD D009771 #&gt;</v>
      </c>
    </row>
    <row r="101" spans="1:3" x14ac:dyDescent="0.25">
      <c r="B101" s="41" t="s">
        <v>559</v>
      </c>
      <c r="C101" s="3" t="str">
        <f>CONCATENATE("&lt;diseases ",B101," /&gt;")</f>
        <v>&lt;diseases D003866 D015673 D019964 D009771 /&gt;</v>
      </c>
    </row>
    <row r="773" spans="3:3" x14ac:dyDescent="0.25">
      <c r="C773" s="3" t="str">
        <f>CONCATENATE("    This variant is a change at a specific point in the ",B764," gene from ",B773," to ",B774,"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9" spans="3:3" x14ac:dyDescent="0.25">
      <c r="C779" s="3" t="str">
        <f>CONCATENATE("    This variant is a change at a specific point in the ",B764," gene from ",B779," to ",B780," resulting in incorrect ",B767,"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9" spans="3:3" x14ac:dyDescent="0.25">
      <c r="C909" s="3" t="str">
        <f>CONCATENATE("    This variant is a change at a specific point in the ",B900," gene from ",B909," to ",B910,"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5" spans="3:3" x14ac:dyDescent="0.25">
      <c r="C915" s="3" t="str">
        <f>CONCATENATE("    This variant is a change at a specific point in the ",B900," gene from ",B915," to ",B916," resulting in incorrect ",B903,"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7" spans="3:3" x14ac:dyDescent="0.25">
      <c r="C1317" s="3" t="str">
        <f>CONCATENATE("    This variant is a change at a specific point in the ",B1308," gene from ",B1317," to ",B1318,"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3" spans="3:3" x14ac:dyDescent="0.25">
      <c r="C1323" s="3" t="str">
        <f>CONCATENATE("    This variant is a change at a specific point in the ",B1308," gene from ",B1323," to ",B1324," resulting in incorrect ",B1311,"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3" spans="3:3" x14ac:dyDescent="0.25">
      <c r="C1453" s="3" t="str">
        <f>CONCATENATE("    This variant is a change at a specific point in the ",B1444," gene from ",B1453," to ",B1454,"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9" spans="3:3" x14ac:dyDescent="0.25">
      <c r="C1459" s="3" t="str">
        <f>CONCATENATE("    This variant is a change at a specific point in the ",B1444," gene from ",B1459," to ",B1460," resulting in incorrect ",B1447,"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9" spans="3:3" x14ac:dyDescent="0.25">
      <c r="C1589" s="3" t="str">
        <f>CONCATENATE("    This variant is a change at a specific point in the ",B1580," gene from ",B1589," to ",B1590,"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5" spans="3:3" x14ac:dyDescent="0.25">
      <c r="C1595" s="3" t="str">
        <f>CONCATENATE("    This variant is a change at a specific point in the ",B1580," gene from ",B1595," to ",B1596," resulting in incorrect ",B1583,"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5" spans="3:3" x14ac:dyDescent="0.25">
      <c r="C1725" s="3" t="str">
        <f>CONCATENATE("    This variant is a change at a specific point in the ",B1716," gene from ",B1725," to ",B1726,"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1" spans="3:3" x14ac:dyDescent="0.25">
      <c r="C1731" s="3" t="str">
        <f>CONCATENATE("    This variant is a change at a specific point in the ",B1716," gene from ",B1731," to ",B1732," resulting in incorrect ",B1719,"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1" spans="3:3" x14ac:dyDescent="0.25">
      <c r="C1861" s="3" t="str">
        <f>CONCATENATE("    This variant is a change at a specific point in the ",B1852," gene from ",B1861," to ",B1862,"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7" spans="3:3" x14ac:dyDescent="0.25">
      <c r="C1867" s="3" t="str">
        <f>CONCATENATE("    This variant is a change at a specific point in the ",B1852," gene from ",B1867," to ",B1868," resulting in incorrect ",B1855,"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7" spans="3:3" x14ac:dyDescent="0.25">
      <c r="C1997" s="3" t="str">
        <f>CONCATENATE("    This variant is a change at a specific point in the ",B1988," gene from ",B1997," to ",B1998,"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3" spans="3:3" x14ac:dyDescent="0.25">
      <c r="C2003" s="3" t="str">
        <f>CONCATENATE("    This variant is a change at a specific point in the ",B1988," gene from ",B2003," to ",B2004," resulting in incorrect ",B1991,"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3" spans="3:3" x14ac:dyDescent="0.25">
      <c r="C2133" s="3" t="str">
        <f>CONCATENATE("    This variant is a change at a specific point in the ",B2124," gene from ",B2133," to ",B2134,"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9" spans="3:3" x14ac:dyDescent="0.25">
      <c r="C2139" s="3" t="str">
        <f>CONCATENATE("    This variant is a change at a specific point in the ",B2124," gene from ",B2139," to ",B2140," resulting in incorrect ",B2127,"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9" spans="3:3" x14ac:dyDescent="0.25">
      <c r="C2269" s="3" t="str">
        <f>CONCATENATE("    This variant is a change at a specific point in the ",B2260," gene from ",B2269," to ",B2270,"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5" spans="3:3" x14ac:dyDescent="0.25">
      <c r="C2275" s="3" t="str">
        <f>CONCATENATE("    This variant is a change at a specific point in the ",B2260," gene from ",B2275," to ",B2276," resulting in incorrect ",B2263,"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E8202-8E7E-458C-8B1D-E7D909EF818C}">
  <dimension ref="A1:AJ2274"/>
  <sheetViews>
    <sheetView workbookViewId="0">
      <selection activeCell="C8" sqref="C8:C10"/>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f>J1/J3</f>
        <v>0.87179487179487181</v>
      </c>
      <c r="J1" s="4">
        <f>29*2+10</f>
        <v>68</v>
      </c>
      <c r="K1" s="4">
        <f>32+17</f>
        <v>49</v>
      </c>
      <c r="L1" s="4">
        <f>K1/K3</f>
        <v>0.62820512820512819</v>
      </c>
      <c r="Y1" s="6"/>
      <c r="AC1" s="6"/>
      <c r="AF1" s="7"/>
      <c r="AG1" s="7"/>
      <c r="AJ1" s="7"/>
    </row>
    <row r="2" spans="1:36" x14ac:dyDescent="0.25">
      <c r="A2" s="8" t="s">
        <v>507</v>
      </c>
      <c r="B2" s="9" t="s">
        <v>113</v>
      </c>
      <c r="C2" s="3" t="str">
        <f>CONCATENATE("&lt;",A2," ",B2," /&gt;")</f>
        <v>&lt;Gene_Name NPAS2 /&gt;</v>
      </c>
      <c r="D2" s="9"/>
      <c r="H2" s="4"/>
      <c r="I2" s="5">
        <f>J2/J3</f>
        <v>0.12820512820512819</v>
      </c>
      <c r="J2" s="4">
        <v>10</v>
      </c>
      <c r="K2" s="4">
        <f>17+12</f>
        <v>29</v>
      </c>
      <c r="L2" s="4">
        <f>K2/K3</f>
        <v>0.37179487179487181</v>
      </c>
      <c r="Y2" s="6"/>
      <c r="AC2" s="6"/>
      <c r="AF2" s="7"/>
      <c r="AG2" s="7"/>
      <c r="AJ2" s="7"/>
    </row>
    <row r="3" spans="1:36" x14ac:dyDescent="0.25">
      <c r="A3" s="1"/>
      <c r="C3" s="1"/>
      <c r="D3" s="9"/>
      <c r="H3" s="4"/>
      <c r="I3" s="5"/>
      <c r="J3" s="4">
        <v>78</v>
      </c>
      <c r="K3" s="4">
        <f>49+29</f>
        <v>78</v>
      </c>
      <c r="L3" s="4">
        <f>(I2-L2)/I2</f>
        <v>-1.9000000000000004</v>
      </c>
      <c r="Y3" s="6"/>
      <c r="AC3" s="6"/>
      <c r="AF3" s="7"/>
      <c r="AG3" s="7"/>
      <c r="AJ3" s="7"/>
    </row>
    <row r="4" spans="1:36" x14ac:dyDescent="0.25">
      <c r="A4" s="8" t="s">
        <v>508</v>
      </c>
      <c r="B4" s="12" t="s">
        <v>561</v>
      </c>
      <c r="C4" s="3" t="str">
        <f>CONCATENATE("&lt;",A4," ",B4," /&gt;")</f>
        <v>&lt;GeneName_full Neuronal PAS domain-containing protein 2 /&gt;</v>
      </c>
      <c r="D4" s="9"/>
      <c r="H4" s="4"/>
      <c r="I4" s="5"/>
      <c r="J4" s="4"/>
      <c r="K4" s="4"/>
      <c r="L4" s="4"/>
      <c r="Y4" s="6"/>
      <c r="AC4" s="6"/>
      <c r="AF4" s="7"/>
      <c r="AG4" s="7"/>
      <c r="AJ4" s="7"/>
    </row>
    <row r="5" spans="1:36" x14ac:dyDescent="0.25">
      <c r="A5" s="8"/>
      <c r="B5" s="14"/>
      <c r="C5" s="1"/>
      <c r="D5" s="9"/>
      <c r="H5" s="4"/>
      <c r="I5" s="5"/>
      <c r="J5" s="4"/>
      <c r="K5" s="4"/>
      <c r="L5" s="4"/>
      <c r="Y5" s="6"/>
      <c r="AC5" s="6"/>
      <c r="AF5" s="7"/>
      <c r="AG5" s="7"/>
      <c r="AJ5" s="7"/>
    </row>
    <row r="6" spans="1:36" x14ac:dyDescent="0.25">
      <c r="A6" s="8"/>
      <c r="C6" s="3" t="str">
        <f>CONCATENATE("# What does the ",B2," gene do?")</f>
        <v># What does the NPAS2 gene do?</v>
      </c>
      <c r="H6" s="4"/>
      <c r="I6" s="5"/>
      <c r="J6" s="4"/>
      <c r="K6" s="4"/>
      <c r="L6" s="4"/>
      <c r="Y6" s="10"/>
      <c r="Z6" s="10"/>
      <c r="AA6" s="10"/>
      <c r="AC6" s="10"/>
      <c r="AF6" s="7"/>
      <c r="AJ6" s="7"/>
    </row>
    <row r="7" spans="1:36" x14ac:dyDescent="0.25">
      <c r="A7" s="8"/>
      <c r="H7" s="3" t="s">
        <v>4</v>
      </c>
      <c r="I7" s="11" t="s">
        <v>5</v>
      </c>
      <c r="J7" s="3">
        <v>0.47</v>
      </c>
      <c r="K7" s="3">
        <v>0.33300000000000002</v>
      </c>
      <c r="L7" s="3">
        <f t="shared" ref="L7:L12" si="0">J7/K7</f>
        <v>1.4114114114114114</v>
      </c>
      <c r="Y7" s="10"/>
      <c r="Z7" s="10"/>
      <c r="AA7" s="10"/>
      <c r="AC7" s="10"/>
      <c r="AF7" s="7"/>
      <c r="AJ7" s="7"/>
    </row>
    <row r="8" spans="1:36" x14ac:dyDescent="0.25">
      <c r="A8" s="8" t="s">
        <v>7</v>
      </c>
      <c r="B8" s="9" t="s">
        <v>560</v>
      </c>
      <c r="C8" s="3" t="str">
        <f>CONCATENATE(B8," ",C10)</f>
        <v>NPAS2 (Neuronal PAS domain-containing protein 2) encodes a protein that helps bind RNA to DNA to begin transcription, or expression, of the gene. This protein is a core component of the 24-hour circadian clock in the brain, which may be controlled through light, neurological, and hormonal cues. NPAS2 synchronizes hunger with food availability, maintains sleep/wake cycles due to light interactions in the retina, and helps regulate cell cycles in the liver that repair DNA.  Disruptions in the circadian rhythm may contribute to cardiovascular disease, cancer, metabolic syndrome, and aging. Variants in NPAS2 are associated with major depressive disorder, seasonal affective disorder, and ME/CFS. This gene is located on chromosome 2.</v>
      </c>
      <c r="H8" s="3" t="s">
        <v>8</v>
      </c>
      <c r="I8" s="11" t="s">
        <v>9</v>
      </c>
      <c r="J8" s="3">
        <v>0.24</v>
      </c>
      <c r="K8" s="3">
        <v>0.13700000000000001</v>
      </c>
      <c r="L8" s="3">
        <f t="shared" si="0"/>
        <v>1.751824817518248</v>
      </c>
      <c r="X8" s="13"/>
      <c r="Y8" s="10"/>
      <c r="Z8" s="10"/>
      <c r="AA8" s="10"/>
      <c r="AC8" s="10"/>
    </row>
    <row r="9" spans="1:36" x14ac:dyDescent="0.25">
      <c r="A9" s="8"/>
      <c r="B9" s="3"/>
      <c r="H9" s="3" t="s">
        <v>10</v>
      </c>
      <c r="I9" s="11" t="s">
        <v>11</v>
      </c>
      <c r="J9" s="3">
        <v>0.24</v>
      </c>
      <c r="K9" s="3">
        <v>0.13700000000000001</v>
      </c>
      <c r="L9" s="3">
        <f t="shared" si="0"/>
        <v>1.751824817518248</v>
      </c>
      <c r="Y9" s="10"/>
      <c r="Z9" s="10"/>
      <c r="AA9" s="10"/>
      <c r="AC9" s="10"/>
    </row>
    <row r="10" spans="1:36" x14ac:dyDescent="0.25">
      <c r="A10" s="8" t="s">
        <v>12</v>
      </c>
      <c r="B10" s="9">
        <v>2</v>
      </c>
      <c r="C10" s="3" t="str">
        <f>CONCATENATE("This gene is located on chromosome ",B10,".")</f>
        <v>This gene is located on chromosome 2.</v>
      </c>
      <c r="H10" s="3" t="s">
        <v>13</v>
      </c>
      <c r="I10" s="11" t="s">
        <v>6</v>
      </c>
      <c r="J10" s="3">
        <v>0.44</v>
      </c>
      <c r="K10" s="3">
        <v>0.316</v>
      </c>
      <c r="L10" s="3">
        <f t="shared" si="0"/>
        <v>1.3924050632911393</v>
      </c>
      <c r="Y10" s="10"/>
      <c r="Z10" s="10"/>
      <c r="AA10" s="10"/>
      <c r="AC10" s="10"/>
    </row>
    <row r="11" spans="1:36" x14ac:dyDescent="0.25">
      <c r="A11" s="8" t="s">
        <v>14</v>
      </c>
      <c r="B11" s="9" t="s">
        <v>15</v>
      </c>
      <c r="H11" s="3" t="s">
        <v>16</v>
      </c>
      <c r="I11" s="11" t="s">
        <v>17</v>
      </c>
      <c r="J11" s="3">
        <v>0.45</v>
      </c>
      <c r="K11" s="3">
        <v>0.33100000000000002</v>
      </c>
      <c r="L11" s="3">
        <f t="shared" si="0"/>
        <v>1.3595166163141994</v>
      </c>
      <c r="Y11" s="6"/>
      <c r="AC11" s="10"/>
    </row>
    <row r="12" spans="1:36" x14ac:dyDescent="0.25">
      <c r="A12" s="8" t="s">
        <v>18</v>
      </c>
      <c r="B12" s="9" t="s">
        <v>121</v>
      </c>
      <c r="H12" s="3" t="s">
        <v>19</v>
      </c>
      <c r="I12" s="11" t="s">
        <v>20</v>
      </c>
      <c r="J12" s="3">
        <v>0.17299999999999999</v>
      </c>
      <c r="K12" s="3">
        <v>0.1</v>
      </c>
      <c r="L12" s="3">
        <f t="shared" si="0"/>
        <v>1.7299999999999998</v>
      </c>
      <c r="Y12" s="6"/>
      <c r="AC12" s="10"/>
    </row>
    <row r="13" spans="1:36" s="18" customFormat="1" ht="16.5" thickBot="1" x14ac:dyDescent="0.3">
      <c r="A13" s="16"/>
      <c r="B13" s="17"/>
      <c r="H13" s="18" t="str">
        <f>B22</f>
        <v>G100923328A</v>
      </c>
    </row>
    <row r="14" spans="1:36" ht="16.5" thickBot="1" x14ac:dyDescent="0.3">
      <c r="A14" s="8" t="s">
        <v>3</v>
      </c>
      <c r="B14" s="9" t="s">
        <v>113</v>
      </c>
      <c r="C14" s="3" t="str">
        <f>CONCATENATE("&lt;GeneAnalysis gene=",CHAR(34),B14,CHAR(34)," interval=",CHAR(34),B15,CHAR(34),"&gt; ")</f>
        <v xml:space="preserve">&lt;GeneAnalysis gene="NPAS2" interval="NC_000002.12:g.100820151_100996829"&gt; </v>
      </c>
      <c r="H14" s="19" t="s">
        <v>115</v>
      </c>
      <c r="I14" s="19"/>
      <c r="J14" s="19"/>
      <c r="K14" s="19"/>
      <c r="L14" s="19"/>
      <c r="M14" s="19"/>
      <c r="N14" s="19"/>
      <c r="O14" s="40"/>
      <c r="P14" s="20"/>
      <c r="Q14" s="40"/>
      <c r="R14" s="40"/>
      <c r="S14" s="20"/>
      <c r="T14" s="20"/>
      <c r="U14" s="40"/>
      <c r="V14" s="40"/>
      <c r="W14" s="20"/>
      <c r="X14" s="20"/>
      <c r="Y14" s="20"/>
      <c r="Z14" s="20"/>
    </row>
    <row r="15" spans="1:36" x14ac:dyDescent="0.25">
      <c r="A15" s="8" t="s">
        <v>24</v>
      </c>
      <c r="B15" s="9" t="s">
        <v>123</v>
      </c>
      <c r="H15" s="9" t="s">
        <v>116</v>
      </c>
      <c r="I15" s="9"/>
      <c r="J15" s="9"/>
      <c r="K15" s="9"/>
      <c r="L15" s="9"/>
      <c r="M15" s="9"/>
      <c r="N15" s="9"/>
      <c r="O15" s="9"/>
      <c r="P15" s="9"/>
      <c r="Q15" s="9"/>
      <c r="R15" s="9"/>
      <c r="S15" s="9"/>
      <c r="T15" s="9"/>
      <c r="U15" s="9"/>
      <c r="V15" s="9"/>
      <c r="W15" s="9"/>
      <c r="X15" s="9"/>
      <c r="Y15" s="9"/>
      <c r="Z15" s="9"/>
    </row>
    <row r="16" spans="1:36" x14ac:dyDescent="0.25">
      <c r="A16" s="8" t="s">
        <v>25</v>
      </c>
      <c r="B16" s="9" t="s">
        <v>118</v>
      </c>
      <c r="C16" s="3" t="str">
        <f>CONCATENATE("# What are some common mutations of ",B14,"?")</f>
        <v># What are some common mutations of NPAS2?</v>
      </c>
      <c r="H16" s="9" t="s">
        <v>117</v>
      </c>
      <c r="I16" s="9"/>
      <c r="J16" s="9"/>
      <c r="K16" s="9"/>
      <c r="L16" s="9"/>
      <c r="M16" s="9"/>
      <c r="N16" s="9"/>
      <c r="O16" s="9"/>
      <c r="P16" s="9"/>
      <c r="Q16" s="9"/>
      <c r="R16" s="9"/>
      <c r="S16" s="9"/>
      <c r="T16" s="9"/>
      <c r="U16" s="9"/>
      <c r="V16" s="9"/>
      <c r="W16" s="9"/>
      <c r="X16" s="9"/>
      <c r="Y16" s="9"/>
      <c r="Z16" s="9"/>
    </row>
    <row r="17" spans="1:26" x14ac:dyDescent="0.25">
      <c r="A17" s="8"/>
      <c r="C17" s="3" t="s">
        <v>26</v>
      </c>
      <c r="H17" s="9" t="str">
        <f>CONCATENATE("People with this variant have one copy of the ",B25,"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C18" s="3" t="str">
        <f>CONCATENATE("A variant is a change at a specific point in the gene from the expected nucleotide sequence to another, resulting in incorrect ", B11," function. There is ",B16," common variant in ",B14,": ",B25,".")</f>
        <v>A variant is a change at a specific point in the gene from the expected nucleotide sequence to another, resulting in incorrect protein function. There is one common variant in NPAS2: [G100923328A](https://www.ncbi.nlm.nih.gov/projects/SNP/snp_ref.cgi?rs=356653).</v>
      </c>
      <c r="H18" s="9" t="s">
        <v>562</v>
      </c>
      <c r="I18" s="9"/>
      <c r="J18" s="9"/>
      <c r="K18" s="9"/>
      <c r="L18" s="9"/>
      <c r="M18" s="9"/>
      <c r="N18" s="9"/>
      <c r="O18" s="9"/>
      <c r="P18" s="9"/>
      <c r="Q18" s="9"/>
      <c r="R18" s="9"/>
      <c r="S18" s="9"/>
      <c r="T18" s="9"/>
      <c r="U18" s="9"/>
      <c r="V18" s="9"/>
      <c r="W18" s="9"/>
      <c r="X18" s="9"/>
      <c r="Y18" s="9"/>
      <c r="Z18" s="9"/>
    </row>
    <row r="19" spans="1:26" x14ac:dyDescent="0.25">
      <c r="H19" s="9">
        <v>49.2</v>
      </c>
      <c r="I19" s="9"/>
      <c r="J19" s="9"/>
      <c r="K19" s="9"/>
      <c r="L19" s="9"/>
      <c r="M19" s="9"/>
      <c r="N19" s="9"/>
      <c r="O19" s="9"/>
      <c r="P19" s="9"/>
      <c r="Q19" s="9"/>
      <c r="R19" s="9"/>
      <c r="S19" s="9"/>
      <c r="T19" s="9"/>
      <c r="U19" s="9"/>
      <c r="V19" s="9"/>
      <c r="W19" s="9"/>
      <c r="X19" s="9"/>
      <c r="Y19" s="9"/>
      <c r="Z19" s="9"/>
    </row>
    <row r="20" spans="1:26" x14ac:dyDescent="0.25">
      <c r="C20" s="3" t="str">
        <f>CONCATENATE("&lt;# ",B22," #&gt;")</f>
        <v>&lt;# G100923328A #&gt;</v>
      </c>
      <c r="H20" s="9" t="str">
        <f>CONCATENATE("People with this variant have two copies of the ",B25,"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20" s="9"/>
      <c r="J20" s="9"/>
      <c r="K20" s="9"/>
      <c r="L20" s="9"/>
      <c r="M20" s="9"/>
      <c r="N20" s="9"/>
      <c r="O20" s="9"/>
      <c r="P20" s="9"/>
      <c r="Q20" s="9"/>
      <c r="R20" s="9"/>
      <c r="S20" s="9"/>
      <c r="T20" s="9"/>
      <c r="U20" s="9"/>
      <c r="V20" s="9"/>
      <c r="W20" s="9"/>
      <c r="X20" s="9"/>
      <c r="Y20" s="9"/>
      <c r="Z20" s="9"/>
    </row>
    <row r="21" spans="1:26" x14ac:dyDescent="0.25">
      <c r="A21" s="8" t="s">
        <v>29</v>
      </c>
      <c r="B21" s="19" t="s">
        <v>114</v>
      </c>
      <c r="C21" s="3" t="str">
        <f>CONCATENATE("  &lt;Variant hgvs=",CHAR(34),B21,CHAR(34)," name=",CHAR(34),B22,CHAR(34),"&gt; ")</f>
        <v xml:space="preserve">  &lt;Variant hgvs="NC_000002.12:g.100923328G&gt;A" name="G100923328A"&gt; </v>
      </c>
      <c r="H21" s="9" t="s">
        <v>562</v>
      </c>
      <c r="I21" s="9"/>
      <c r="J21" s="9"/>
      <c r="K21" s="9"/>
      <c r="L21" s="9"/>
      <c r="M21" s="9"/>
      <c r="N21" s="9"/>
      <c r="O21" s="9"/>
      <c r="P21" s="9"/>
      <c r="Q21" s="9"/>
      <c r="R21" s="9"/>
      <c r="S21" s="9"/>
      <c r="T21" s="9"/>
      <c r="U21" s="9"/>
      <c r="V21" s="9"/>
      <c r="W21" s="9"/>
      <c r="X21" s="9"/>
      <c r="Y21" s="9"/>
      <c r="Z21" s="9"/>
    </row>
    <row r="22" spans="1:26" x14ac:dyDescent="0.25">
      <c r="A22" s="15" t="s">
        <v>30</v>
      </c>
      <c r="B22" s="21" t="s">
        <v>119</v>
      </c>
      <c r="H22" s="9">
        <v>31.6</v>
      </c>
      <c r="I22" s="9"/>
      <c r="J22" s="9"/>
      <c r="K22" s="9"/>
      <c r="L22" s="9"/>
      <c r="M22" s="9"/>
      <c r="N22" s="9"/>
      <c r="O22" s="9"/>
      <c r="P22" s="9"/>
      <c r="Q22" s="9"/>
      <c r="R22" s="9"/>
      <c r="S22" s="9"/>
      <c r="T22" s="9"/>
      <c r="U22" s="9"/>
      <c r="V22" s="9"/>
      <c r="W22" s="9"/>
      <c r="X22" s="9"/>
      <c r="Y22" s="9"/>
      <c r="Z22" s="9"/>
    </row>
    <row r="23" spans="1:26" x14ac:dyDescent="0.25">
      <c r="A23" s="15" t="s">
        <v>31</v>
      </c>
      <c r="B23" s="9" t="s">
        <v>93</v>
      </c>
      <c r="C23" s="3" t="str">
        <f>CONCATENATE("    Instead of ",B23,", there is a ",B24," nucleotide.")</f>
        <v xml:space="preserve">    Instead of cytosine (C), there is a thymine (T) nucleotide.</v>
      </c>
      <c r="H23" s="9" t="str">
        <f>CONCATENATE("Your ",B14," gene has no variants. A normal gene is referred to as a ",CHAR(34),"wild-type",CHAR(34)," gene.")</f>
        <v>Your NPAS2 gene has no variants. A normal gene is referred to as a "wild-type" gene.</v>
      </c>
      <c r="I23" s="9"/>
      <c r="J23" s="9"/>
      <c r="K23" s="9"/>
      <c r="L23" s="9"/>
      <c r="M23" s="9"/>
      <c r="N23" s="9"/>
      <c r="O23" s="9"/>
      <c r="P23" s="9"/>
      <c r="Q23" s="9"/>
      <c r="R23" s="9"/>
      <c r="S23" s="9"/>
      <c r="T23" s="9"/>
      <c r="U23" s="9"/>
      <c r="V23" s="9"/>
      <c r="W23" s="9"/>
      <c r="X23" s="9"/>
      <c r="Y23" s="9"/>
      <c r="Z23" s="9"/>
    </row>
    <row r="24" spans="1:26" x14ac:dyDescent="0.25">
      <c r="A24" s="15" t="s">
        <v>33</v>
      </c>
      <c r="B24" s="9" t="s">
        <v>36</v>
      </c>
      <c r="H24" s="9" t="s">
        <v>28</v>
      </c>
      <c r="I24" s="9"/>
      <c r="J24" s="9"/>
      <c r="K24" s="9"/>
      <c r="L24" s="9"/>
      <c r="M24" s="9"/>
      <c r="N24" s="9"/>
      <c r="O24" s="9"/>
      <c r="P24" s="9"/>
      <c r="Q24" s="9"/>
      <c r="R24" s="9"/>
      <c r="S24" s="9"/>
      <c r="T24" s="9"/>
      <c r="U24" s="9"/>
      <c r="V24" s="9"/>
      <c r="W24" s="9"/>
      <c r="X24" s="9"/>
      <c r="Y24" s="9"/>
      <c r="Z24" s="9"/>
    </row>
    <row r="25" spans="1:26" x14ac:dyDescent="0.25">
      <c r="A25" s="15" t="s">
        <v>35</v>
      </c>
      <c r="B25" s="9" t="s">
        <v>120</v>
      </c>
      <c r="C25" s="3" t="str">
        <f>"  &lt;/Variant&gt;"</f>
        <v xml:space="preserve">  &lt;/Variant&gt;</v>
      </c>
      <c r="H25" s="9">
        <v>19.3</v>
      </c>
      <c r="I25" s="9"/>
      <c r="J25" s="9"/>
      <c r="K25" s="9"/>
      <c r="L25" s="9"/>
      <c r="M25" s="9"/>
      <c r="N25" s="9"/>
      <c r="O25" s="9"/>
      <c r="P25" s="9"/>
      <c r="Q25" s="9"/>
      <c r="R25" s="9"/>
      <c r="S25" s="9"/>
      <c r="T25" s="9"/>
      <c r="U25" s="9"/>
      <c r="V25" s="9"/>
      <c r="W25" s="9"/>
      <c r="X25" s="9"/>
      <c r="Y25" s="9"/>
      <c r="Z25" s="9"/>
    </row>
    <row r="26" spans="1:26" s="18" customFormat="1" x14ac:dyDescent="0.25">
      <c r="A26" s="27"/>
      <c r="B26" s="17"/>
    </row>
    <row r="27" spans="1:26" s="18" customFormat="1" x14ac:dyDescent="0.25">
      <c r="A27" s="27"/>
      <c r="B27" s="17"/>
      <c r="C27" s="18" t="str">
        <f>C20</f>
        <v>&lt;# G100923328A #&gt;</v>
      </c>
    </row>
    <row r="28" spans="1:26" x14ac:dyDescent="0.25">
      <c r="A28" s="15" t="s">
        <v>37</v>
      </c>
      <c r="B28" s="21" t="str">
        <f>H14</f>
        <v>NC_000002.12:g.</v>
      </c>
      <c r="C28" s="3" t="str">
        <f>CONCATENATE("  &lt;Genotype hgvs=",CHAR(34),B28,B29,";",B30,CHAR(34)," name=",CHAR(34),B22,CHAR(34),"&gt; ")</f>
        <v xml:space="preserve">  &lt;Genotype hgvs="NC_000002.12:g.[100923328G&gt;A];[100923328=]" name="G100923328A"&gt; </v>
      </c>
    </row>
    <row r="29" spans="1:26" x14ac:dyDescent="0.25">
      <c r="A29" s="15" t="s">
        <v>35</v>
      </c>
      <c r="B29" s="21" t="str">
        <f t="shared" ref="B29:B33" si="1">H15</f>
        <v>[100923328G&gt;A]</v>
      </c>
    </row>
    <row r="30" spans="1:26" x14ac:dyDescent="0.25">
      <c r="A30" s="15" t="s">
        <v>31</v>
      </c>
      <c r="B30" s="21" t="str">
        <f t="shared" si="1"/>
        <v>[100923328=]</v>
      </c>
      <c r="C30" s="3" t="s">
        <v>38</v>
      </c>
    </row>
    <row r="31" spans="1:26" x14ac:dyDescent="0.25">
      <c r="A31" s="15" t="s">
        <v>39</v>
      </c>
      <c r="B31" s="21" t="str">
        <f t="shared" si="1"/>
        <v>People with this variant have one copy of the [G100923328A](https://www.ncbi.nlm.nih.gov/projects/SNP/snp_ref.cgi?rs=356653) variant. This substitution of a single nucleotide is known as a missense mutation.</v>
      </c>
      <c r="C31" s="3" t="s">
        <v>26</v>
      </c>
    </row>
    <row r="32" spans="1:26" x14ac:dyDescent="0.25">
      <c r="A32" s="8" t="s">
        <v>40</v>
      </c>
      <c r="B32" s="21" t="str">
        <f t="shared" si="1"/>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32" s="3" t="str">
        <f>CONCATENATE("    ",B31)</f>
        <v xml:space="preserve">    People with this variant have one copy of the [G100923328A](https://www.ncbi.nlm.nih.gov/projects/SNP/snp_ref.cgi?rs=356653) variant. This substitution of a single nucleotide is known as a missense mutation.</v>
      </c>
    </row>
    <row r="33" spans="1:3" x14ac:dyDescent="0.25">
      <c r="A33" s="8" t="s">
        <v>41</v>
      </c>
      <c r="B33" s="21">
        <f t="shared" si="1"/>
        <v>49.2</v>
      </c>
    </row>
    <row r="34" spans="1:3" x14ac:dyDescent="0.25">
      <c r="A34" s="15"/>
      <c r="C34" s="3" t="s">
        <v>42</v>
      </c>
    </row>
    <row r="35" spans="1:3" x14ac:dyDescent="0.25">
      <c r="A35" s="8"/>
    </row>
    <row r="36" spans="1:3" x14ac:dyDescent="0.25">
      <c r="A36" s="8"/>
      <c r="C36" s="3" t="str">
        <f>CONCATENATE("    ",B32)</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37" spans="1:3" x14ac:dyDescent="0.25">
      <c r="A37" s="8"/>
    </row>
    <row r="38" spans="1:3" x14ac:dyDescent="0.25">
      <c r="A38" s="8"/>
      <c r="C38" s="3" t="s">
        <v>43</v>
      </c>
    </row>
    <row r="39" spans="1:3" x14ac:dyDescent="0.25">
      <c r="A39" s="15"/>
    </row>
    <row r="40" spans="1:3" x14ac:dyDescent="0.25">
      <c r="A40" s="15"/>
      <c r="C40" s="3" t="str">
        <f>CONCATENATE( "    &lt;piechart percentage=",B33," /&gt;")</f>
        <v xml:space="preserve">    &lt;piechart percentage=49.2 /&gt;</v>
      </c>
    </row>
    <row r="41" spans="1:3" x14ac:dyDescent="0.25">
      <c r="A41" s="15"/>
      <c r="C41" s="3" t="str">
        <f>"  &lt;/Genotype&gt;"</f>
        <v xml:space="preserve">  &lt;/Genotype&gt;</v>
      </c>
    </row>
    <row r="42" spans="1:3" x14ac:dyDescent="0.25">
      <c r="A42" s="15" t="s">
        <v>44</v>
      </c>
      <c r="B42" s="9" t="str">
        <f>H20</f>
        <v>People with this variant have two copies of the [G100923328A](https://www.ncbi.nlm.nih.gov/projects/SNP/snp_ref.cgi?rs=356653) variant. This substitution of a single nucleotide is known as a missense mutation.</v>
      </c>
      <c r="C42" s="3" t="str">
        <f>CONCATENATE("  &lt;Genotype hgvs=",CHAR(34),B28,B29,";",B29,CHAR(34)," name=",CHAR(34),B22,CHAR(34),"&gt; ")</f>
        <v xml:space="preserve">  &lt;Genotype hgvs="NC_000002.12:g.[100923328G&gt;A];[100923328G&gt;A]" name="G100923328A"&gt; </v>
      </c>
    </row>
    <row r="43" spans="1:3" x14ac:dyDescent="0.25">
      <c r="A43" s="8" t="s">
        <v>45</v>
      </c>
      <c r="B43" s="9" t="str">
        <f t="shared" ref="B43:B44" si="2">H21</f>
        <v>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c r="C43" s="3" t="s">
        <v>26</v>
      </c>
    </row>
    <row r="44" spans="1:3" x14ac:dyDescent="0.25">
      <c r="A44" s="8" t="s">
        <v>41</v>
      </c>
      <c r="B44" s="9">
        <f t="shared" si="2"/>
        <v>31.6</v>
      </c>
      <c r="C44" s="3" t="s">
        <v>38</v>
      </c>
    </row>
    <row r="45" spans="1:3" x14ac:dyDescent="0.25">
      <c r="A45" s="8"/>
    </row>
    <row r="46" spans="1:3" x14ac:dyDescent="0.25">
      <c r="A46" s="15"/>
      <c r="C46" s="3" t="str">
        <f>CONCATENATE("    ",B42)</f>
        <v xml:space="preserve">    People with this variant have two copies of the [G100923328A](https://www.ncbi.nlm.nih.gov/projects/SNP/snp_ref.cgi?rs=356653) variant. This substitution of a single nucleotide is known as a missense mutation.</v>
      </c>
    </row>
    <row r="47" spans="1:3" x14ac:dyDescent="0.25">
      <c r="A47" s="8"/>
    </row>
    <row r="48" spans="1:3" x14ac:dyDescent="0.25">
      <c r="A48" s="8"/>
      <c r="C48" s="3" t="s">
        <v>42</v>
      </c>
    </row>
    <row r="49" spans="1:3" x14ac:dyDescent="0.25">
      <c r="A49" s="8"/>
    </row>
    <row r="50" spans="1:3" x14ac:dyDescent="0.25">
      <c r="A50" s="8"/>
      <c r="C50" s="3" t="str">
        <f>CONCATENATE("    ",B43)</f>
        <v xml:space="preserve">    NPAS2 variants may be linked to sleep problems, metabolic imbalances, and mood disorders in ME/CFS patients due to disrupted circadian rhythms.  Your T allele is 1.9X more common in ME/CFS patients compared to the normal population, and it causes a 10-fold increase in NPAS2 gene expression. This may disrupt hunger cues and sleep cycles, causing impaired cued and contextual memory, depression, or seasonal affective disorder. 
# What should I do about this?
Patients should monitor their dietary intake and hunger cues to maintain weight.
Lifestyle changes to help with circadian rhythm disruption sleep problems may include:
- Go to bed the same time every night.
- Do not nap in the daytime or spend time in bed during the day.
- Minimize light and sound in your bedroom, including television, computers, and cell phones.
- Work fewer night and evening shifts.
- Walk or exercise 30 minutes most days.
- Minimize alcohol, tobacco, caffeine, and cold medications.
- Properly treat any bipolar, depression, anxiety, or other mood disorders.
Medications to aid sleep include Zolpidem (Ambien), Zaleplon (Sonata), Eszoicolone (Lunesta), Ramelteon (Rozerem), and antihistamines.  Consult your doctor.</v>
      </c>
    </row>
    <row r="51" spans="1:3" x14ac:dyDescent="0.25">
      <c r="A51" s="8"/>
    </row>
    <row r="52" spans="1:3" x14ac:dyDescent="0.25">
      <c r="A52" s="15"/>
      <c r="C52" s="3" t="s">
        <v>43</v>
      </c>
    </row>
    <row r="53" spans="1:3" x14ac:dyDescent="0.25">
      <c r="A53" s="15"/>
    </row>
    <row r="54" spans="1:3" x14ac:dyDescent="0.25">
      <c r="A54" s="15"/>
      <c r="C54" s="3" t="str">
        <f>CONCATENATE( "    &lt;piechart percentage=",B44," /&gt;")</f>
        <v xml:space="preserve">    &lt;piechart percentage=31.6 /&gt;</v>
      </c>
    </row>
    <row r="55" spans="1:3" x14ac:dyDescent="0.25">
      <c r="A55" s="15"/>
      <c r="C55" s="3" t="str">
        <f>"  &lt;/Genotype&gt;"</f>
        <v xml:space="preserve">  &lt;/Genotype&gt;</v>
      </c>
    </row>
    <row r="56" spans="1:3" x14ac:dyDescent="0.25">
      <c r="A56" s="15" t="s">
        <v>46</v>
      </c>
      <c r="B56" s="9" t="str">
        <f>H23</f>
        <v>Your NPAS2 gene has no variants. A normal gene is referred to as a "wild-type" gene.</v>
      </c>
      <c r="C56" s="3" t="str">
        <f>CONCATENATE("  &lt;Genotype hgvs=",CHAR(34),B28,B30,";",B30,CHAR(34)," name=",CHAR(34),B22,CHAR(34),"&gt; ")</f>
        <v xml:space="preserve">  &lt;Genotype hgvs="NC_000002.12:g.[100923328=];[100923328=]" name="G100923328A"&gt; </v>
      </c>
    </row>
    <row r="57" spans="1:3" x14ac:dyDescent="0.25">
      <c r="A57" s="8" t="s">
        <v>47</v>
      </c>
      <c r="B57" s="9" t="str">
        <f t="shared" ref="B57:B58" si="3">H24</f>
        <v>This variant is not associated with increased risk.</v>
      </c>
      <c r="C57" s="3" t="s">
        <v>26</v>
      </c>
    </row>
    <row r="58" spans="1:3" x14ac:dyDescent="0.25">
      <c r="A58" s="8" t="s">
        <v>41</v>
      </c>
      <c r="B58" s="9">
        <f t="shared" si="3"/>
        <v>19.3</v>
      </c>
      <c r="C58" s="3" t="s">
        <v>38</v>
      </c>
    </row>
    <row r="59" spans="1:3" x14ac:dyDescent="0.25">
      <c r="A59" s="15"/>
    </row>
    <row r="60" spans="1:3" x14ac:dyDescent="0.25">
      <c r="A60" s="8"/>
      <c r="C60" s="3" t="str">
        <f>CONCATENATE("    ",B56)</f>
        <v xml:space="preserve">    Your NPAS2 gene has no variants. A normal gene is referred to as a "wild-type" gene.</v>
      </c>
    </row>
    <row r="61" spans="1:3" x14ac:dyDescent="0.25">
      <c r="A61" s="8"/>
    </row>
    <row r="62" spans="1:3" x14ac:dyDescent="0.25">
      <c r="A62" s="15"/>
      <c r="C62" s="3" t="s">
        <v>43</v>
      </c>
    </row>
    <row r="63" spans="1:3" x14ac:dyDescent="0.25">
      <c r="A63" s="15"/>
    </row>
    <row r="64" spans="1:3" x14ac:dyDescent="0.25">
      <c r="A64" s="15"/>
      <c r="C64" s="3" t="str">
        <f>CONCATENATE( "    &lt;piechart percentage=",B58," /&gt;")</f>
        <v xml:space="preserve">    &lt;piechart percentage=19.3 /&gt;</v>
      </c>
    </row>
    <row r="65" spans="1:3" x14ac:dyDescent="0.25">
      <c r="A65" s="15"/>
      <c r="C65" s="3" t="str">
        <f>"  &lt;/Genotype&gt;"</f>
        <v xml:space="preserve">  &lt;/Genotype&gt;</v>
      </c>
    </row>
    <row r="66" spans="1:3" x14ac:dyDescent="0.25">
      <c r="A66" s="15"/>
      <c r="C66" s="3" t="s">
        <v>48</v>
      </c>
    </row>
    <row r="67" spans="1:3" x14ac:dyDescent="0.25">
      <c r="A67" s="15" t="s">
        <v>49</v>
      </c>
      <c r="B67" s="9" t="str">
        <f>CONCATENATE("Your ",B2," gene has an unknown variant.")</f>
        <v>Your NPAS2 gene has an unknown variant.</v>
      </c>
      <c r="C67" s="3" t="str">
        <f>CONCATENATE("  &lt;Genotype hgvs=",CHAR(34),"unknown",CHAR(34),"&gt; ")</f>
        <v xml:space="preserve">  &lt;Genotype hgvs="unknown"&gt; </v>
      </c>
    </row>
    <row r="68" spans="1:3" x14ac:dyDescent="0.25">
      <c r="A68" s="8" t="s">
        <v>49</v>
      </c>
      <c r="B68" s="9" t="s">
        <v>50</v>
      </c>
      <c r="C68" s="3" t="s">
        <v>26</v>
      </c>
    </row>
    <row r="69" spans="1:3" x14ac:dyDescent="0.25">
      <c r="A69" s="8" t="s">
        <v>41</v>
      </c>
      <c r="C69" s="3" t="s">
        <v>38</v>
      </c>
    </row>
    <row r="70" spans="1:3" x14ac:dyDescent="0.25">
      <c r="A70" s="8"/>
    </row>
    <row r="71" spans="1:3" x14ac:dyDescent="0.25">
      <c r="A71" s="8"/>
      <c r="C71" s="3" t="str">
        <f>CONCATENATE("    ",B67)</f>
        <v xml:space="preserve">    Your NPAS2 gene has an unknown variant.</v>
      </c>
    </row>
    <row r="72" spans="1:3" x14ac:dyDescent="0.25">
      <c r="A72" s="8"/>
    </row>
    <row r="73" spans="1:3" x14ac:dyDescent="0.25">
      <c r="A73" s="15"/>
      <c r="C73" s="3" t="s">
        <v>43</v>
      </c>
    </row>
    <row r="74" spans="1:3" x14ac:dyDescent="0.25">
      <c r="A74" s="15"/>
    </row>
    <row r="75" spans="1:3" x14ac:dyDescent="0.25">
      <c r="A75" s="15"/>
      <c r="C75" s="3" t="str">
        <f>CONCATENATE( "    &lt;piechart percentage=",B69," /&gt;")</f>
        <v xml:space="preserve">    &lt;piechart percentage= /&gt;</v>
      </c>
    </row>
    <row r="76" spans="1:3" x14ac:dyDescent="0.25">
      <c r="A76" s="15"/>
      <c r="C76" s="3" t="str">
        <f>"  &lt;/Genotype&gt;"</f>
        <v xml:space="preserve">  &lt;/Genotype&gt;</v>
      </c>
    </row>
    <row r="77" spans="1:3" x14ac:dyDescent="0.25">
      <c r="A77" s="15"/>
      <c r="C77" s="3" t="s">
        <v>51</v>
      </c>
    </row>
    <row r="78" spans="1:3" x14ac:dyDescent="0.25">
      <c r="A78" s="15" t="s">
        <v>46</v>
      </c>
      <c r="B78" s="9" t="str">
        <f>CONCATENATE("Your ",B2," gene has no variants. A normal gene is referred to as a ",CHAR(34),"wild-type",CHAR(34)," gene.")</f>
        <v>Your NPAS2 gene has no variants. A normal gene is referred to as a "wild-type" gene.</v>
      </c>
      <c r="C78" s="3" t="str">
        <f>CONCATENATE("  &lt;Genotype hgvs=",CHAR(34),"wildtype",CHAR(34),"&gt;")</f>
        <v xml:space="preserve">  &lt;Genotype hgvs="wildtype"&gt;</v>
      </c>
    </row>
    <row r="79" spans="1:3" x14ac:dyDescent="0.25">
      <c r="A79" s="8" t="s">
        <v>47</v>
      </c>
      <c r="B79" s="9" t="s">
        <v>52</v>
      </c>
      <c r="C79" s="3" t="s">
        <v>26</v>
      </c>
    </row>
    <row r="80" spans="1:3" x14ac:dyDescent="0.25">
      <c r="A80" s="8" t="s">
        <v>41</v>
      </c>
      <c r="C80" s="3" t="s">
        <v>38</v>
      </c>
    </row>
    <row r="81" spans="1:3" x14ac:dyDescent="0.25">
      <c r="A81" s="8"/>
    </row>
    <row r="82" spans="1:3" x14ac:dyDescent="0.25">
      <c r="A82" s="8"/>
      <c r="C82" s="3" t="str">
        <f>CONCATENATE("    ",B78)</f>
        <v xml:space="preserve">    Your NPAS2 gene has no variants. A normal gene is referred to as a "wild-type" gene.</v>
      </c>
    </row>
    <row r="83" spans="1:3" x14ac:dyDescent="0.25">
      <c r="A83" s="8"/>
    </row>
    <row r="84" spans="1:3" x14ac:dyDescent="0.25">
      <c r="A84" s="8"/>
      <c r="C84" s="3" t="s">
        <v>43</v>
      </c>
    </row>
    <row r="85" spans="1:3" x14ac:dyDescent="0.25">
      <c r="A85" s="15"/>
    </row>
    <row r="86" spans="1:3" x14ac:dyDescent="0.25">
      <c r="A86" s="8"/>
      <c r="C86" s="3" t="str">
        <f>CONCATENATE( "    &lt;piechart percentage=",B80," /&gt;")</f>
        <v xml:space="preserve">    &lt;piechart percentage= /&gt;</v>
      </c>
    </row>
    <row r="87" spans="1:3" x14ac:dyDescent="0.25">
      <c r="A87" s="8"/>
      <c r="C87" s="3" t="str">
        <f>"  &lt;/Genotype&gt;"</f>
        <v xml:space="preserve">  &lt;/Genotype&gt;</v>
      </c>
    </row>
    <row r="88" spans="1:3" x14ac:dyDescent="0.25">
      <c r="A88" s="8"/>
      <c r="C88" s="3" t="str">
        <f>"&lt;/GeneAnalysis&gt;"</f>
        <v>&lt;/GeneAnalysis&gt;</v>
      </c>
    </row>
    <row r="89" spans="1:3" s="18" customFormat="1" x14ac:dyDescent="0.25">
      <c r="A89" s="27"/>
      <c r="B89" s="17"/>
    </row>
    <row r="90" spans="1:3" x14ac:dyDescent="0.25">
      <c r="A90" s="3" t="s">
        <v>509</v>
      </c>
      <c r="B90" s="9" t="s">
        <v>563</v>
      </c>
      <c r="C90" s="3" t="str">
        <f>CONCATENATE("&lt;# ",A90," ",B90," #&gt;")</f>
        <v>&lt;# symptoms fatigue D005221; depression D003863; sleep disorder D012893;  memory problems D008569;  #&gt;</v>
      </c>
    </row>
    <row r="92" spans="1:3" x14ac:dyDescent="0.25">
      <c r="B92" s="9" t="s">
        <v>565</v>
      </c>
      <c r="C92" s="3" t="str">
        <f>CONCATENATE("&lt;symptoms ",B92," /&gt;")</f>
        <v>&lt;symptoms D005221 D003863 D012893 D008569 /&gt;</v>
      </c>
    </row>
    <row r="94" spans="1:3" x14ac:dyDescent="0.25">
      <c r="A94" s="3" t="s">
        <v>510</v>
      </c>
      <c r="B94" s="9" t="s">
        <v>526</v>
      </c>
      <c r="C94" s="3" t="str">
        <f>CONCATENATE("&lt;# ",A94," ",B94," #&gt;")</f>
        <v>&lt;# Tissue List gastrointestinal tract; Kidney and urinary bladder;  #&gt;</v>
      </c>
    </row>
    <row r="96" spans="1:3" x14ac:dyDescent="0.25">
      <c r="B96" s="9" t="s">
        <v>527</v>
      </c>
      <c r="C96" s="3" t="str">
        <f>CONCATENATE("&lt;TissueList ",B96," /&gt;")</f>
        <v>&lt;TissueList D041981 D005221  /&gt;</v>
      </c>
    </row>
    <row r="98" spans="1:3" x14ac:dyDescent="0.25">
      <c r="A98" s="3" t="s">
        <v>514</v>
      </c>
      <c r="B98" s="3" t="s">
        <v>564</v>
      </c>
      <c r="C98" s="3" t="str">
        <f>CONCATENATE("&lt;# ",A98," ",B98," #&gt;")</f>
        <v>&lt;# Diseases Depression D003866; insomnia D007319; ME/CFS D015673; metabolic syndrome  D024821; cardiovascular disease D002318; cancer D009369; Seasonal Affective Disorder D016574; #&gt;</v>
      </c>
    </row>
    <row r="100" spans="1:3" x14ac:dyDescent="0.25">
      <c r="B100" s="3" t="s">
        <v>566</v>
      </c>
      <c r="C100" s="3" t="str">
        <f>CONCATENATE("&lt;diseases ",B100," /&gt;")</f>
        <v>&lt;diseases D003866 D007319 D015673 D024821 D002318 D009369 D016574 /&gt;</v>
      </c>
    </row>
    <row r="772" spans="3:3" x14ac:dyDescent="0.25">
      <c r="C772" s="3" t="str">
        <f>CONCATENATE("    This variant is a change at a specific point in the ",B763," gene from ",B772," to ",B773,"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78" spans="3:3" x14ac:dyDescent="0.25">
      <c r="C778" s="3" t="str">
        <f>CONCATENATE("    This variant is a change at a specific point in the ",B763," gene from ",B778," to ",B779," resulting in incorrect ",B766,"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08" spans="3:3" x14ac:dyDescent="0.25">
      <c r="C908" s="3" t="str">
        <f>CONCATENATE("    This variant is a change at a specific point in the ",B899," gene from ",B908," to ",B909,"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4" spans="3:3" x14ac:dyDescent="0.25">
      <c r="C914" s="3" t="str">
        <f>CONCATENATE("    This variant is a change at a specific point in the ",B899," gene from ",B914," to ",B915," resulting in incorrect ",B902,"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16" spans="3:3" x14ac:dyDescent="0.25">
      <c r="C1316" s="3" t="str">
        <f>CONCATENATE("    This variant is a change at a specific point in the ",B1307," gene from ",B1316," to ",B1317,"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2" spans="3:3" x14ac:dyDescent="0.25">
      <c r="C1322" s="3" t="str">
        <f>CONCATENATE("    This variant is a change at a specific point in the ",B1307," gene from ",B1322," to ",B1323," resulting in incorrect ",B1310,"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2" spans="3:3" x14ac:dyDescent="0.25">
      <c r="C1452" s="3" t="str">
        <f>CONCATENATE("    This variant is a change at a specific point in the ",B1443," gene from ",B1452," to ",B1453,"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58" spans="3:3" x14ac:dyDescent="0.25">
      <c r="C1458" s="3" t="str">
        <f>CONCATENATE("    This variant is a change at a specific point in the ",B1443," gene from ",B1458," to ",B1459," resulting in incorrect ",B1446,"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88" spans="3:3" x14ac:dyDescent="0.25">
      <c r="C1588" s="3" t="str">
        <f>CONCATENATE("    This variant is a change at a specific point in the ",B1579," gene from ",B1588," to ",B1589,"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4" spans="3:3" x14ac:dyDescent="0.25">
      <c r="C1594" s="3" t="str">
        <f>CONCATENATE("    This variant is a change at a specific point in the ",B1579," gene from ",B1594," to ",B1595," resulting in incorrect ",B1582,"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24" spans="3:3" x14ac:dyDescent="0.25">
      <c r="C1724" s="3" t="str">
        <f>CONCATENATE("    This variant is a change at a specific point in the ",B1715," gene from ",B1724," to ",B1725,"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0" spans="3:3" x14ac:dyDescent="0.25">
      <c r="C1730" s="3" t="str">
        <f>CONCATENATE("    This variant is a change at a specific point in the ",B1715," gene from ",B1730," to ",B1731," resulting in incorrect ",B1718,"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0" spans="3:3" x14ac:dyDescent="0.25">
      <c r="C1860" s="3" t="str">
        <f>CONCATENATE("    This variant is a change at a specific point in the ",B1851," gene from ",B1860," to ",B1861,"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6" spans="3:3" x14ac:dyDescent="0.25">
      <c r="C1866" s="3" t="str">
        <f>CONCATENATE("    This variant is a change at a specific point in the ",B1851," gene from ",B1866," to ",B1867," resulting in incorrect ",B1854,"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96" spans="3:3" x14ac:dyDescent="0.25">
      <c r="C1996" s="3" t="str">
        <f>CONCATENATE("    This variant is a change at a specific point in the ",B1987," gene from ",B1996," to ",B1997,"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2" spans="3:3" x14ac:dyDescent="0.25">
      <c r="C2002" s="3" t="str">
        <f>CONCATENATE("    This variant is a change at a specific point in the ",B1987," gene from ",B2002," to ",B2003," resulting in incorrect ",B1990,"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2" spans="3:3" x14ac:dyDescent="0.25">
      <c r="C2132" s="3" t="str">
        <f>CONCATENATE("    This variant is a change at a specific point in the ",B2123," gene from ",B2132," to ",B2133,"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38" spans="3:3" x14ac:dyDescent="0.25">
      <c r="C2138" s="3" t="str">
        <f>CONCATENATE("    This variant is a change at a specific point in the ",B2123," gene from ",B2138," to ",B2139," resulting in incorrect ",B2126,"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68" spans="3:3" x14ac:dyDescent="0.25">
      <c r="C2268" s="3" t="str">
        <f>CONCATENATE("    This variant is a change at a specific point in the ",B2259," gene from ",B2268," to ",B2269,"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4" spans="3:3" x14ac:dyDescent="0.25">
      <c r="C2274" s="3" t="str">
        <f>CONCATENATE("    This variant is a change at a specific point in the ",B2259," gene from ",B2274," to ",B2275," resulting in incorrect ",B2262,"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86A3C-D483-4ECA-B5C1-AA2E039FE381}">
  <dimension ref="A1:AJ2523"/>
  <sheetViews>
    <sheetView topLeftCell="A301" workbookViewId="0">
      <selection activeCell="B305" sqref="B305"/>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190</v>
      </c>
      <c r="C2" s="3" t="str">
        <f>CONCATENATE("# What does the ",B2," gene do?")</f>
        <v># What does the POMC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testis and pancreas.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206</v>
      </c>
      <c r="H8" s="3" t="s">
        <v>19</v>
      </c>
      <c r="I8" s="11" t="s">
        <v>20</v>
      </c>
      <c r="J8" s="3">
        <v>0.17299999999999999</v>
      </c>
      <c r="K8" s="3">
        <v>0.1</v>
      </c>
      <c r="L8" s="3">
        <f t="shared" si="0"/>
        <v>1.7299999999999998</v>
      </c>
      <c r="Y8" s="6"/>
      <c r="AC8" s="10"/>
    </row>
    <row r="9" spans="1:36" x14ac:dyDescent="0.25">
      <c r="A9" s="15" t="s">
        <v>21</v>
      </c>
      <c r="B9" s="9" t="s">
        <v>208</v>
      </c>
      <c r="C9" s="3" t="str">
        <f>CONCATENATE("&lt;TissueList ",B9," /&gt;")</f>
        <v>&lt;TissueList male tissue D005837 pancreas D010179 /&gt;</v>
      </c>
      <c r="H9" s="3" t="s">
        <v>22</v>
      </c>
      <c r="I9" s="11" t="s">
        <v>23</v>
      </c>
      <c r="J9" s="3">
        <v>0.435</v>
      </c>
      <c r="K9" s="3">
        <v>0.33500000000000002</v>
      </c>
      <c r="L9" s="3">
        <f t="shared" si="0"/>
        <v>1.2985074626865671</v>
      </c>
      <c r="Y9" s="6"/>
      <c r="AC9" s="10"/>
    </row>
    <row r="10" spans="1:36" s="18" customFormat="1" x14ac:dyDescent="0.25">
      <c r="A10" s="16"/>
      <c r="B10" s="17"/>
      <c r="H10" s="18" t="str">
        <f>B19</f>
        <v>T25164312G</v>
      </c>
      <c r="I10" s="18" t="str">
        <f>B25</f>
        <v>T25161964C</v>
      </c>
      <c r="J10" s="18" t="str">
        <f>B31</f>
        <v>A25166355G</v>
      </c>
      <c r="K10" s="18" t="str">
        <f>B37</f>
        <v>A133-2C</v>
      </c>
      <c r="L10" s="18" t="str">
        <f>B43</f>
        <v>Ser7Argfs</v>
      </c>
    </row>
    <row r="11" spans="1:36" x14ac:dyDescent="0.25">
      <c r="A11" s="8" t="s">
        <v>3</v>
      </c>
      <c r="B11" s="9" t="s">
        <v>190</v>
      </c>
      <c r="C11" s="3" t="str">
        <f>CONCATENATE("&lt;GeneAnalysis gene=",CHAR(34),B11,CHAR(34)," interval=",CHAR(34),B12,CHAR(34),"&gt; ")</f>
        <v xml:space="preserve">&lt;GeneAnalysis gene="POMC" interval="NC_000002.12:g.25160853_25168851"&gt; </v>
      </c>
      <c r="H11" s="19" t="s">
        <v>115</v>
      </c>
      <c r="I11" s="19" t="s">
        <v>115</v>
      </c>
      <c r="J11" s="19" t="s">
        <v>115</v>
      </c>
      <c r="K11" s="19" t="s">
        <v>325</v>
      </c>
      <c r="L11" s="19" t="s">
        <v>115</v>
      </c>
      <c r="M11" s="19"/>
      <c r="N11" s="19"/>
      <c r="O11" s="20"/>
      <c r="P11" s="20"/>
      <c r="Q11" s="20"/>
      <c r="R11" s="20"/>
      <c r="S11" s="20"/>
      <c r="T11" s="20"/>
      <c r="U11" s="20"/>
      <c r="V11" s="20"/>
      <c r="W11" s="20"/>
      <c r="X11" s="20"/>
      <c r="Y11" s="20"/>
      <c r="Z11" s="20"/>
    </row>
    <row r="12" spans="1:36" x14ac:dyDescent="0.25">
      <c r="A12" s="8" t="s">
        <v>24</v>
      </c>
      <c r="B12" s="9" t="s">
        <v>207</v>
      </c>
      <c r="H12" s="9" t="s">
        <v>200</v>
      </c>
      <c r="I12" s="9" t="s">
        <v>202</v>
      </c>
      <c r="J12" s="9" t="s">
        <v>204</v>
      </c>
      <c r="K12" s="9" t="s">
        <v>326</v>
      </c>
      <c r="L12" s="9" t="s">
        <v>328</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POMC?</v>
      </c>
      <c r="H13" s="9" t="s">
        <v>201</v>
      </c>
      <c r="I13" s="9" t="s">
        <v>203</v>
      </c>
      <c r="J13" s="9" t="s">
        <v>205</v>
      </c>
      <c r="K13" s="9" t="s">
        <v>327</v>
      </c>
      <c r="L13" s="9" t="s">
        <v>329</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[T25164312G](https://www.ncbi.nlm.nih.gov/projects/SNP/snp_ref.cgi?rs=12473543)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[T25161964C](https://www.ncbi.nlm.nih.gov/projects/SNP/snp_ref.cgi?rs=6713532)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[A25166355G](https://www.ncbi.nlm.nih.gov/projects/SNP/snp_ref.cgi?rs=934778)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[A133-2C](https://www.ncbi.nlm.nih.gov/clinvar/variation/436364/) variant. This substitution of a single nucleotide is known as a missense mutation.</v>
      </c>
      <c r="L14" s="9" t="str">
        <f>CONCATENATE("People with this variant have one copy of the ",B46," insertion. This insertion of a nucleotide sequence is known as a frameshift variant.")</f>
        <v>People with this variant have one copy of the [20_21insGGGCCCTCGGGGGCCCCTCGGGTGG (p.Ser7Argfs)](https://www.ncbi.nlm.nih.gov/clinvar/variation/520619/) insertion. This insertion of a nucleotide sequence is known as a frameshift variant.</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POMC: [T25164312G](https://www.ncbi.nlm.nih.gov/projects/SNP/snp_ref.cgi?rs=12473543), [T25161964C](https://www.ncbi.nlm.nih.gov/projects/SNP/snp_ref.cgi?rs=6713532), [A25166355G](https://www.ncbi.nlm.nih.gov/projects/SNP/snp_ref.cgi?rs=934778), [A133-2C](https://www.ncbi.nlm.nih.gov/clinvar/variation/436364/), and [20_21insGGGCCCTCGGGGGCCCCTCGGGTGG (p.Ser7Argfs)](https://www.ncbi.nlm.nih.gov/clinvar/variation/520619/).</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45.2</v>
      </c>
      <c r="I16" s="9">
        <v>49.8</v>
      </c>
      <c r="J16" s="9">
        <v>30</v>
      </c>
      <c r="K16" s="9">
        <v>45.6</v>
      </c>
      <c r="L16" s="9">
        <v>0.1</v>
      </c>
      <c r="M16" s="9"/>
      <c r="N16" s="9"/>
      <c r="O16" s="9"/>
      <c r="P16" s="9"/>
      <c r="Q16" s="9"/>
      <c r="R16" s="9"/>
      <c r="S16" s="9"/>
      <c r="T16" s="9"/>
      <c r="U16" s="9"/>
      <c r="V16" s="9"/>
      <c r="W16" s="9"/>
      <c r="X16" s="9"/>
      <c r="Y16" s="9"/>
      <c r="Z16" s="9"/>
    </row>
    <row r="17" spans="1:26" x14ac:dyDescent="0.25">
      <c r="C17" s="3" t="str">
        <f>CONCATENATE("&lt;# ",B19," #&gt;")</f>
        <v>&lt;# T25164312G #&gt;</v>
      </c>
      <c r="H17" s="9" t="str">
        <f>CONCATENATE("People with this variant have two copies of the ",B22," variant. This substitution of a single nucleotide is known as a missense mutation.")</f>
        <v>People with this variant have two copies of the [T25164312G](https://www.ncbi.nlm.nih.gov/projects/SNP/snp_ref.cgi?rs=12473543)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[T25161964C](https://www.ncbi.nlm.nih.gov/projects/SNP/snp_ref.cgi?rs=6713532)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[A25166355G](https://www.ncbi.nlm.nih.gov/projects/SNP/snp_ref.cgi?rs=934778)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[A133-2C](https://www.ncbi.nlm.nih.gov/clinvar/variation/436364/) variant. This substitution of a single nucleotide is known as a missense mutation.</v>
      </c>
      <c r="L17" s="9" t="str">
        <f>CONCATENATE("People with this variant have two copies of the ",B46," insertion. This insertion of a nucleotide sequence is known as a frameshift variant.")</f>
        <v>People with this variant have two copies of the [20_21insGGGCCCTCGGGGGCCCCTCGGGTGG (p.Ser7Argfs)](https://www.ncbi.nlm.nih.gov/clinvar/variation/520619/) insertion. This insertion of a nucleotide sequence is known as a frameshift variant.</v>
      </c>
      <c r="M17" s="9"/>
      <c r="N17" s="9"/>
      <c r="O17" s="9"/>
      <c r="P17" s="9"/>
      <c r="Q17" s="9"/>
      <c r="R17" s="9"/>
      <c r="S17" s="9"/>
      <c r="T17" s="9"/>
      <c r="U17" s="9"/>
      <c r="V17" s="9"/>
      <c r="W17" s="9"/>
      <c r="X17" s="9"/>
      <c r="Y17" s="9"/>
      <c r="Z17" s="9"/>
    </row>
    <row r="18" spans="1:26" x14ac:dyDescent="0.25">
      <c r="A18" s="8" t="s">
        <v>29</v>
      </c>
      <c r="B18" s="19" t="s">
        <v>191</v>
      </c>
      <c r="C18" s="3" t="str">
        <f>CONCATENATE("  &lt;Variant hgvs=",CHAR(34),B18,CHAR(34)," name=",CHAR(34),B19,CHAR(34),"&gt; ")</f>
        <v xml:space="preserve">  &lt;Variant hgvs="NC_000002.12:g.25164312T&gt;G" name="T25164312G"&gt;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199</v>
      </c>
      <c r="H19" s="9">
        <v>23.2</v>
      </c>
      <c r="I19" s="9">
        <v>34.4</v>
      </c>
      <c r="J19" s="9">
        <v>10.9</v>
      </c>
      <c r="K19" s="9">
        <v>33.6</v>
      </c>
      <c r="L19" s="9">
        <v>0.02</v>
      </c>
      <c r="M19" s="9"/>
      <c r="N19" s="9"/>
      <c r="O19" s="9"/>
      <c r="P19" s="9"/>
      <c r="Q19" s="9"/>
      <c r="R19" s="9"/>
      <c r="S19" s="9"/>
      <c r="T19" s="9"/>
      <c r="U19" s="9"/>
      <c r="V19" s="9"/>
      <c r="W19" s="9"/>
      <c r="X19" s="9"/>
      <c r="Y19" s="9"/>
      <c r="Z19" s="9"/>
    </row>
    <row r="20" spans="1:26" x14ac:dyDescent="0.25">
      <c r="A20" s="15" t="s">
        <v>31</v>
      </c>
      <c r="B20" s="9"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POMC gene from thymine (T) to guanine (G) resulting in incorrect protein function. This substitution of a single nucleotide is known as a missense variant.</v>
      </c>
      <c r="H20" s="9" t="str">
        <f>CONCATENATE("Your ",B11," gene has no variants. A normal gene is referred to as a ",CHAR(34),"wild-type",CHAR(34)," gene.")</f>
        <v>Your POMC gene has no variants. A normal gene is referred to as a "wild-type" gene.</v>
      </c>
      <c r="I20" s="9" t="str">
        <f>CONCATENATE("Your ",B11," gene has no variants. A normal gene is referred to as a ",CHAR(34),"wild-type",CHAR(34)," gene.")</f>
        <v>Your POMC gene has no variants. A normal gene is referred to as a "wild-type" gene.</v>
      </c>
      <c r="J20" s="9" t="str">
        <f>CONCATENATE("Your ",B11," gene has no variants. A normal gene is referred to as a ",CHAR(34),"wild-type",CHAR(34)," gene.")</f>
        <v>Your POMC gene has no variants. A normal gene is referred to as a "wild-type" gene.</v>
      </c>
      <c r="K20" s="9" t="str">
        <f>CONCATENATE("Your ",B11," gene has no variants. A normal gene is referred to as a ",CHAR(34),"wild-type",CHAR(34)," gene.")</f>
        <v>Your POMC gene has no variants. A normal gene is referred to as a "wild-type" gene.</v>
      </c>
      <c r="L20" s="9" t="str">
        <f>CONCATENATE("Your ",B11," gene has no variants. A normal gene is referred to as a ",CHAR(34),"wild-type",CHAR(34)," gene.")</f>
        <v>Your POMC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198</v>
      </c>
      <c r="C22" s="3" t="str">
        <f>"  &lt;/Variant&gt;"</f>
        <v xml:space="preserve">  &lt;/Variant&gt;</v>
      </c>
      <c r="H22" s="9">
        <v>31.6</v>
      </c>
      <c r="I22" s="9">
        <v>15.8</v>
      </c>
      <c r="J22" s="9">
        <v>59.1</v>
      </c>
      <c r="K22" s="9">
        <v>20.8</v>
      </c>
      <c r="L22" s="9">
        <v>99.9</v>
      </c>
      <c r="M22" s="9"/>
      <c r="N22" s="9"/>
      <c r="O22" s="9"/>
      <c r="P22" s="9"/>
      <c r="Q22" s="9"/>
      <c r="R22" s="9"/>
      <c r="S22" s="9"/>
      <c r="T22" s="9"/>
      <c r="U22" s="9"/>
      <c r="V22" s="9"/>
      <c r="W22" s="9"/>
      <c r="X22" s="9"/>
      <c r="Y22" s="9"/>
      <c r="Z22" s="9"/>
    </row>
    <row r="23" spans="1:26" x14ac:dyDescent="0.25">
      <c r="A23" s="15"/>
      <c r="C23" s="3" t="str">
        <f>CONCATENATE("&lt;# ",B25," #&gt;")</f>
        <v>&lt;# T25161964C #&gt;</v>
      </c>
    </row>
    <row r="24" spans="1:26" x14ac:dyDescent="0.25">
      <c r="A24" s="8" t="s">
        <v>29</v>
      </c>
      <c r="B24" s="29" t="s">
        <v>192</v>
      </c>
      <c r="C24" s="3" t="str">
        <f>CONCATENATE("  &lt;Variant hgvs=",CHAR(34),B24,CHAR(34)," name=",CHAR(34),B25,CHAR(34),"&gt; ")</f>
        <v xml:space="preserve">  &lt;Variant hgvs="NC_000002.12:g.25161964T&gt;C" name="T25161964C"&gt; </v>
      </c>
    </row>
    <row r="25" spans="1:26" x14ac:dyDescent="0.25">
      <c r="A25" s="15" t="s">
        <v>30</v>
      </c>
      <c r="B25" s="9" t="s">
        <v>196</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POMC gene from thymine (T) to cytosine (C) resulting in incorrect protein function. This substitution of a single nucleotide is known as a missense variant.</v>
      </c>
    </row>
    <row r="27" spans="1:26" x14ac:dyDescent="0.25">
      <c r="A27" s="15" t="s">
        <v>33</v>
      </c>
      <c r="B27" s="9" t="s">
        <v>93</v>
      </c>
    </row>
    <row r="28" spans="1:26" x14ac:dyDescent="0.25">
      <c r="A28" s="15" t="s">
        <v>35</v>
      </c>
      <c r="B28" s="9" t="s">
        <v>197</v>
      </c>
      <c r="C28" s="3" t="str">
        <f>"  &lt;/Variant&gt;"</f>
        <v xml:space="preserve">  &lt;/Variant&gt;</v>
      </c>
    </row>
    <row r="29" spans="1:26" x14ac:dyDescent="0.25">
      <c r="A29" s="8"/>
      <c r="C29" s="3" t="str">
        <f>CONCATENATE("&lt;# ",B31," #&gt;")</f>
        <v>&lt;# A25166355G #&gt;</v>
      </c>
    </row>
    <row r="30" spans="1:26" x14ac:dyDescent="0.25">
      <c r="A30" s="8" t="s">
        <v>29</v>
      </c>
      <c r="B30" s="19" t="s">
        <v>193</v>
      </c>
      <c r="C30" s="3" t="str">
        <f>CONCATENATE("  &lt;Variant hgvs=",CHAR(34),B30,CHAR(34)," name=",CHAR(34),B31,CHAR(34),"&gt; ")</f>
        <v xml:space="preserve">  &lt;Variant hgvs="NC_000002.12:g.25166355A&gt;G" name="A25166355G"&gt; </v>
      </c>
    </row>
    <row r="31" spans="1:26" x14ac:dyDescent="0.25">
      <c r="A31" s="15" t="s">
        <v>30</v>
      </c>
      <c r="B31" s="9" t="s">
        <v>194</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POMC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195</v>
      </c>
      <c r="C34" s="3" t="str">
        <f>"  &lt;/Variant&gt;"</f>
        <v xml:space="preserve">  &lt;/Variant&gt;</v>
      </c>
    </row>
    <row r="35" spans="1:3" x14ac:dyDescent="0.25">
      <c r="A35" s="15"/>
      <c r="C35" s="3" t="str">
        <f>CONCATENATE("&lt;# ",B37," #&gt;")</f>
        <v>&lt;# A133-2C #&gt;</v>
      </c>
    </row>
    <row r="36" spans="1:3" x14ac:dyDescent="0.25">
      <c r="A36" s="8" t="s">
        <v>29</v>
      </c>
      <c r="B36" s="19" t="s">
        <v>322</v>
      </c>
      <c r="C36" s="3" t="str">
        <f>CONCATENATE("  &lt;Variant hgvs=",CHAR(34),B36,CHAR(34)," name=",CHAR(34),B37,CHAR(34),"&gt; ")</f>
        <v xml:space="preserve">  &lt;Variant hgvs="NC_000002.12:g.25161754T&gt;G" name="A133-2C"&gt; </v>
      </c>
    </row>
    <row r="37" spans="1:3" x14ac:dyDescent="0.25">
      <c r="A37" s="15" t="s">
        <v>30</v>
      </c>
      <c r="B37" s="9" t="s">
        <v>323</v>
      </c>
    </row>
    <row r="38" spans="1:3" x14ac:dyDescent="0.25">
      <c r="A38" s="15" t="s">
        <v>31</v>
      </c>
      <c r="B38" s="9" t="s">
        <v>32</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POMC gene from adenine (A) to cytosine (C) resulting in incorrect protein function. This substitution of a single nucleotide is known as a missense variant.</v>
      </c>
    </row>
    <row r="39" spans="1:3" x14ac:dyDescent="0.25">
      <c r="A39" s="15" t="s">
        <v>33</v>
      </c>
      <c r="B39" s="9" t="s">
        <v>93</v>
      </c>
    </row>
    <row r="40" spans="1:3" x14ac:dyDescent="0.25">
      <c r="A40" s="15" t="s">
        <v>35</v>
      </c>
      <c r="B40" s="9" t="s">
        <v>324</v>
      </c>
      <c r="C40" s="3" t="str">
        <f>"  &lt;/Variant&gt;"</f>
        <v xml:space="preserve">  &lt;/Variant&gt;</v>
      </c>
    </row>
    <row r="41" spans="1:3" x14ac:dyDescent="0.25">
      <c r="A41" s="15"/>
      <c r="C41" s="3" t="str">
        <f>CONCATENATE("&lt;# ",B43," #&gt;")</f>
        <v>&lt;# Ser7Argfs #&gt;</v>
      </c>
    </row>
    <row r="42" spans="1:3" x14ac:dyDescent="0.25">
      <c r="A42" s="8" t="s">
        <v>29</v>
      </c>
      <c r="B42" s="19" t="s">
        <v>320</v>
      </c>
      <c r="C42" s="3" t="str">
        <f>CONCATENATE("  &lt;Variant hgvs=",CHAR(34),B42,CHAR(34)," name=",CHAR(34),B43,CHAR(34),"&gt; ")</f>
        <v xml:space="preserve">  &lt;Variant hgvs="NC_000002.12:g.25164752_25164753insCCACCCGAGGGGCCCCCGAGGGCCC" name="Ser7Argfs"&gt; </v>
      </c>
    </row>
    <row r="43" spans="1:3" x14ac:dyDescent="0.25">
      <c r="A43" s="15" t="s">
        <v>30</v>
      </c>
      <c r="B43" s="9" t="s">
        <v>319</v>
      </c>
    </row>
    <row r="44" spans="1:3" x14ac:dyDescent="0.25">
      <c r="A44" s="15" t="s">
        <v>31</v>
      </c>
      <c r="B44" s="9" t="s">
        <v>321</v>
      </c>
      <c r="C44" s="3" t="str">
        <f>CONCATENATE("    This variant is a change at a specific point in the ",B11," gene through inserting the sequence ",B44," resulting in incorrect ",B7," function. This insertion of a nucleotide sequence is known as a frameshift variant.")</f>
        <v xml:space="preserve">    This variant is a change at a specific point in the POMC gene through inserting the sequence CCACCCGAGGGGCCCCCGAGGGCCC resulting in incorrect protein function. This insertion of a nucleotide sequence is known as a frameshift variant.</v>
      </c>
    </row>
    <row r="45" spans="1:3" x14ac:dyDescent="0.25">
      <c r="A45" s="15" t="s">
        <v>33</v>
      </c>
      <c r="B45" s="9" t="s">
        <v>34</v>
      </c>
    </row>
    <row r="46" spans="1:3" x14ac:dyDescent="0.25">
      <c r="A46" s="15" t="s">
        <v>35</v>
      </c>
      <c r="B46" s="9" t="s">
        <v>318</v>
      </c>
      <c r="C46" s="3" t="str">
        <f>"  &lt;/Variant&gt;"</f>
        <v xml:space="preserve">  &lt;/Variant&gt;</v>
      </c>
    </row>
    <row r="47" spans="1:3" s="18" customFormat="1" x14ac:dyDescent="0.25">
      <c r="A47" s="27"/>
      <c r="B47" s="17"/>
    </row>
    <row r="48" spans="1:3" s="18" customFormat="1" x14ac:dyDescent="0.25">
      <c r="A48" s="27"/>
      <c r="B48" s="17"/>
      <c r="C48" s="18" t="str">
        <f>C17</f>
        <v>&lt;# T25164312G #&gt;</v>
      </c>
    </row>
    <row r="49" spans="1:3" x14ac:dyDescent="0.25">
      <c r="A49" s="15" t="s">
        <v>37</v>
      </c>
      <c r="B49" s="21" t="str">
        <f>H11</f>
        <v>NC_000002.12:g.</v>
      </c>
      <c r="C49" s="3" t="str">
        <f>CONCATENATE("  &lt;Genotype hgvs=",CHAR(34),B49,B50,";",B51,CHAR(34)," name=",CHAR(34),B19,CHAR(34),"&gt; ")</f>
        <v xml:space="preserve">  &lt;Genotype hgvs="NC_000002.12:g.[25164312T&gt;G];[25164312=]" name="T25164312G"&gt; </v>
      </c>
    </row>
    <row r="50" spans="1:3" x14ac:dyDescent="0.25">
      <c r="A50" s="15" t="s">
        <v>35</v>
      </c>
      <c r="B50" s="21" t="str">
        <f t="shared" ref="B50:B54" si="1">H12</f>
        <v>[25164312T&gt;G]</v>
      </c>
    </row>
    <row r="51" spans="1:3" x14ac:dyDescent="0.25">
      <c r="A51" s="15" t="s">
        <v>31</v>
      </c>
      <c r="B51" s="21" t="str">
        <f t="shared" si="1"/>
        <v>[25164312=]</v>
      </c>
      <c r="C51" s="3" t="s">
        <v>38</v>
      </c>
    </row>
    <row r="52" spans="1:3" x14ac:dyDescent="0.25">
      <c r="A52" s="15" t="s">
        <v>39</v>
      </c>
      <c r="B52" s="21" t="str">
        <f t="shared" si="1"/>
        <v>People with this variant have one copy of the [T25164312G](https://www.ncbi.nlm.nih.gov/projects/SNP/snp_ref.cgi?rs=12473543)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[T25164312G](https://www.ncbi.nlm.nih.gov/projects/SNP/snp_ref.cgi?rs=12473543) variant. This substitution of a single nucleotide is known as a missense mutation.</v>
      </c>
    </row>
    <row r="54" spans="1:3" x14ac:dyDescent="0.25">
      <c r="A54" s="8" t="s">
        <v>41</v>
      </c>
      <c r="B54" s="21">
        <f t="shared" si="1"/>
        <v>45.2</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percentage=45.2 /&gt;</v>
      </c>
    </row>
    <row r="62" spans="1:3" x14ac:dyDescent="0.25">
      <c r="A62" s="15"/>
      <c r="C62" s="3" t="str">
        <f>"  &lt;/Genotype&gt;"</f>
        <v xml:space="preserve">  &lt;/Genotype&gt;</v>
      </c>
    </row>
    <row r="63" spans="1:3" x14ac:dyDescent="0.25">
      <c r="A63" s="15" t="s">
        <v>44</v>
      </c>
      <c r="B63" s="9" t="str">
        <f>H17</f>
        <v>People with this variant have two copies of the [T25164312G](https://www.ncbi.nlm.nih.gov/projects/SNP/snp_ref.cgi?rs=12473543) variant. This substitution of a single nucleotide is known as a missense mutation.</v>
      </c>
      <c r="C63" s="3" t="str">
        <f>CONCATENATE("  &lt;Genotype hgvs=",CHAR(34),B49,B50,";",B50,CHAR(34)," name=",CHAR(34),B19,CHAR(34),"&gt; ")</f>
        <v xml:space="preserve">  &lt;Genotype hgvs="NC_000002.12:g.[25164312T&gt;G];[25164312T&gt;G]" name="T25164312G"&gt;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23.2</v>
      </c>
      <c r="C65" s="3" t="s">
        <v>38</v>
      </c>
    </row>
    <row r="66" spans="1:3" x14ac:dyDescent="0.25">
      <c r="A66" s="8"/>
    </row>
    <row r="67" spans="1:3" x14ac:dyDescent="0.25">
      <c r="A67" s="15"/>
      <c r="C67" s="3" t="str">
        <f>CONCATENATE("    ",B63)</f>
        <v xml:space="preserve">    People with this variant have two copies of the [T25164312G](https://www.ncbi.nlm.nih.gov/projects/SNP/snp_ref.cgi?rs=12473543)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percentage=23.2 /&gt;</v>
      </c>
    </row>
    <row r="76" spans="1:3" x14ac:dyDescent="0.25">
      <c r="A76" s="15"/>
      <c r="C76" s="3" t="str">
        <f>"  &lt;/Genotype&gt;"</f>
        <v xml:space="preserve">  &lt;/Genotype&gt;</v>
      </c>
    </row>
    <row r="77" spans="1:3" x14ac:dyDescent="0.25">
      <c r="A77" s="15" t="s">
        <v>46</v>
      </c>
      <c r="B77" s="9" t="str">
        <f>H20</f>
        <v>Your POMC gene has no variants. A normal gene is referred to as a "wild-type" gene.</v>
      </c>
      <c r="C77" s="3" t="str">
        <f>CONCATENATE("  &lt;Genotype hgvs=",CHAR(34),B49,B51,";",B51,CHAR(34)," name=",CHAR(34),B19,CHAR(34),"&gt; ")</f>
        <v xml:space="preserve">  &lt;Genotype hgvs="NC_000002.12:g.[25164312=];[25164312=]" name="T25164312G"&gt; </v>
      </c>
    </row>
    <row r="78" spans="1:3" x14ac:dyDescent="0.25">
      <c r="A78" s="8" t="s">
        <v>47</v>
      </c>
      <c r="B78" s="9" t="str">
        <f t="shared" ref="B78:B79" si="3">H21</f>
        <v>This variant is not associated with increased risk.</v>
      </c>
      <c r="C78" s="3" t="s">
        <v>26</v>
      </c>
    </row>
    <row r="79" spans="1:3" x14ac:dyDescent="0.25">
      <c r="A79" s="8" t="s">
        <v>41</v>
      </c>
      <c r="B79" s="9">
        <f t="shared" si="3"/>
        <v>31.6</v>
      </c>
      <c r="C79" s="3" t="s">
        <v>38</v>
      </c>
    </row>
    <row r="80" spans="1:3" x14ac:dyDescent="0.25">
      <c r="A80" s="15"/>
    </row>
    <row r="81" spans="1:3" x14ac:dyDescent="0.25">
      <c r="A81" s="8"/>
      <c r="C81" s="3" t="str">
        <f>CONCATENATE("    ",B77)</f>
        <v xml:space="preserve">    Your POMC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percentage=31.6 /&gt;</v>
      </c>
    </row>
    <row r="90" spans="1:3" x14ac:dyDescent="0.25">
      <c r="A90" s="15"/>
      <c r="C90" s="3" t="str">
        <f>"  &lt;/Genotype&gt;"</f>
        <v xml:space="preserve">  &lt;/Genotype&gt;</v>
      </c>
    </row>
    <row r="91" spans="1:3" x14ac:dyDescent="0.25">
      <c r="A91" s="15"/>
      <c r="C91" s="3" t="str">
        <f>C23</f>
        <v>&lt;# T25161964C #&gt;</v>
      </c>
    </row>
    <row r="92" spans="1:3" x14ac:dyDescent="0.25">
      <c r="A92" s="15" t="s">
        <v>37</v>
      </c>
      <c r="B92" s="21" t="str">
        <f>I11</f>
        <v>NC_000002.12:g.</v>
      </c>
      <c r="C92" s="3" t="str">
        <f>CONCATENATE("  &lt;Genotype hgvs=",CHAR(34),B92,B93,";",B94,CHAR(34)," name=",CHAR(34),B25,CHAR(34),"&gt; ")</f>
        <v xml:space="preserve">  &lt;Genotype hgvs="NC_000002.12:g.[25161964T&gt;C];[25161964=]" name="T25161964C"&gt; </v>
      </c>
    </row>
    <row r="93" spans="1:3" x14ac:dyDescent="0.25">
      <c r="A93" s="15" t="s">
        <v>35</v>
      </c>
      <c r="B93" s="21" t="str">
        <f t="shared" ref="B93:B97" si="4">I12</f>
        <v>[25161964T&gt;C]</v>
      </c>
    </row>
    <row r="94" spans="1:3" x14ac:dyDescent="0.25">
      <c r="A94" s="15" t="s">
        <v>31</v>
      </c>
      <c r="B94" s="21" t="str">
        <f t="shared" si="4"/>
        <v>[25161964=]</v>
      </c>
      <c r="C94" s="3" t="s">
        <v>38</v>
      </c>
    </row>
    <row r="95" spans="1:3" x14ac:dyDescent="0.25">
      <c r="A95" s="15" t="s">
        <v>39</v>
      </c>
      <c r="B95" s="21" t="str">
        <f t="shared" si="4"/>
        <v>People with this variant have one copy of the [T25161964C](https://www.ncbi.nlm.nih.gov/projects/SNP/snp_ref.cgi?rs=6713532)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[T25161964C](https://www.ncbi.nlm.nih.gov/projects/SNP/snp_ref.cgi?rs=6713532) variant. This substitution of a single nucleotide is known as a missense mutation.</v>
      </c>
    </row>
    <row r="97" spans="1:3" x14ac:dyDescent="0.25">
      <c r="A97" s="8" t="s">
        <v>41</v>
      </c>
      <c r="B97" s="21">
        <f t="shared" si="4"/>
        <v>49.8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percentage=49.8 /&gt;</v>
      </c>
    </row>
    <row r="105" spans="1:3" x14ac:dyDescent="0.25">
      <c r="A105" s="15"/>
      <c r="C105" s="3" t="str">
        <f>"  &lt;/Genotype&gt;"</f>
        <v xml:space="preserve">  &lt;/Genotype&gt;</v>
      </c>
    </row>
    <row r="106" spans="1:3" x14ac:dyDescent="0.25">
      <c r="A106" s="15" t="s">
        <v>44</v>
      </c>
      <c r="B106" s="9" t="str">
        <f>I17</f>
        <v>People with this variant have two copies of the [T25161964C](https://www.ncbi.nlm.nih.gov/projects/SNP/snp_ref.cgi?rs=6713532) variant. This substitution of a single nucleotide is known as a missense mutation.</v>
      </c>
      <c r="C106" s="3" t="str">
        <f>CONCATENATE("  &lt;Genotype hgvs=",CHAR(34),B92,B93,";",B93,CHAR(34)," name=",CHAR(34),B25,CHAR(34),"&gt; ")</f>
        <v xml:space="preserve">  &lt;Genotype hgvs="NC_000002.12:g.[25161964T&gt;C];[25161964T&gt;C]" name="T25161964C"&gt;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34.4</v>
      </c>
      <c r="C108" s="3" t="s">
        <v>38</v>
      </c>
    </row>
    <row r="109" spans="1:3" x14ac:dyDescent="0.25">
      <c r="A109" s="8"/>
    </row>
    <row r="110" spans="1:3" x14ac:dyDescent="0.25">
      <c r="A110" s="15"/>
      <c r="C110" s="3" t="str">
        <f>CONCATENATE("    ",B106)</f>
        <v xml:space="preserve">    People with this variant have two copies of the [T25161964C](https://www.ncbi.nlm.nih.gov/projects/SNP/snp_ref.cgi?rs=6713532)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percentage=34.4 /&gt;</v>
      </c>
    </row>
    <row r="119" spans="1:3" x14ac:dyDescent="0.25">
      <c r="A119" s="15"/>
      <c r="C119" s="3" t="str">
        <f>"  &lt;/Genotype&gt;"</f>
        <v xml:space="preserve">  &lt;/Genotype&gt;</v>
      </c>
    </row>
    <row r="120" spans="1:3" x14ac:dyDescent="0.25">
      <c r="A120" s="15" t="s">
        <v>46</v>
      </c>
      <c r="B120" s="9" t="str">
        <f>I20</f>
        <v>Your POMC gene has no variants. A normal gene is referred to as a "wild-type" gene.</v>
      </c>
      <c r="C120" s="3" t="str">
        <f>CONCATENATE("  &lt;Genotype hgvs=",CHAR(34),B92,B94,";",B94,CHAR(34)," name=",CHAR(34),B25,CHAR(34),"&gt; ")</f>
        <v xml:space="preserve">  &lt;Genotype hgvs="NC_000002.12:g.[25161964=];[25161964=]" name="T25161964C"&gt; </v>
      </c>
    </row>
    <row r="121" spans="1:3" x14ac:dyDescent="0.25">
      <c r="A121" s="8" t="s">
        <v>47</v>
      </c>
      <c r="B121" s="9" t="str">
        <f t="shared" ref="B121:B122" si="6">I21</f>
        <v>This variant is not associated with increased risk.</v>
      </c>
      <c r="C121" s="3" t="s">
        <v>26</v>
      </c>
    </row>
    <row r="122" spans="1:3" x14ac:dyDescent="0.25">
      <c r="A122" s="8" t="s">
        <v>41</v>
      </c>
      <c r="B122" s="9">
        <f t="shared" si="6"/>
        <v>15.8</v>
      </c>
      <c r="C122" s="3" t="s">
        <v>38</v>
      </c>
    </row>
    <row r="123" spans="1:3" x14ac:dyDescent="0.25">
      <c r="A123" s="15"/>
    </row>
    <row r="124" spans="1:3" x14ac:dyDescent="0.25">
      <c r="A124" s="8"/>
      <c r="C124" s="3" t="str">
        <f>CONCATENATE("    ",B120)</f>
        <v xml:space="preserve">    Your POMC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percentage=15.8 /&gt;</v>
      </c>
    </row>
    <row r="133" spans="1:3" x14ac:dyDescent="0.25">
      <c r="A133" s="15"/>
      <c r="C133" s="3" t="str">
        <f>"  &lt;/Genotype&gt;"</f>
        <v xml:space="preserve">  &lt;/Genotype&gt;</v>
      </c>
    </row>
    <row r="134" spans="1:3" x14ac:dyDescent="0.25">
      <c r="A134" s="15"/>
      <c r="C134" s="3" t="str">
        <f>C29</f>
        <v>&lt;# A25166355G #&gt;</v>
      </c>
    </row>
    <row r="135" spans="1:3" x14ac:dyDescent="0.25">
      <c r="A135" s="15" t="s">
        <v>37</v>
      </c>
      <c r="B135" s="21" t="str">
        <f>J11</f>
        <v>NC_000002.12:g.</v>
      </c>
      <c r="C135" s="3" t="str">
        <f>CONCATENATE("  &lt;Genotype hgvs=",CHAR(34),B135,B136,";",B137,CHAR(34)," name=",CHAR(34),B31,CHAR(34),"&gt; ")</f>
        <v xml:space="preserve">  &lt;Genotype hgvs="NC_000002.12:g.[25166355A&gt;G];[25166355=]" name="A25166355G"&gt; </v>
      </c>
    </row>
    <row r="136" spans="1:3" x14ac:dyDescent="0.25">
      <c r="A136" s="15" t="s">
        <v>35</v>
      </c>
      <c r="B136" s="21" t="str">
        <f t="shared" ref="B136:B140" si="7">J12</f>
        <v>[25166355A&gt;G]</v>
      </c>
    </row>
    <row r="137" spans="1:3" x14ac:dyDescent="0.25">
      <c r="A137" s="15" t="s">
        <v>31</v>
      </c>
      <c r="B137" s="21" t="str">
        <f t="shared" si="7"/>
        <v>[25166355=]</v>
      </c>
      <c r="C137" s="3" t="s">
        <v>38</v>
      </c>
    </row>
    <row r="138" spans="1:3" x14ac:dyDescent="0.25">
      <c r="A138" s="15" t="s">
        <v>39</v>
      </c>
      <c r="B138" s="21" t="str">
        <f t="shared" si="7"/>
        <v>People with this variant have one copy of the [A25166355G](https://www.ncbi.nlm.nih.gov/projects/SNP/snp_ref.cgi?rs=934778)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[A25166355G](https://www.ncbi.nlm.nih.gov/projects/SNP/snp_ref.cgi?rs=934778) variant. This substitution of a single nucleotide is known as a missense mutation.</v>
      </c>
    </row>
    <row r="140" spans="1:3" x14ac:dyDescent="0.25">
      <c r="A140" s="8" t="s">
        <v>41</v>
      </c>
      <c r="B140" s="21">
        <f t="shared" si="7"/>
        <v>30</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percentage=30 /&gt;</v>
      </c>
    </row>
    <row r="148" spans="1:3" x14ac:dyDescent="0.25">
      <c r="A148" s="15"/>
      <c r="C148" s="3" t="str">
        <f>"  &lt;/Genotype&gt;"</f>
        <v xml:space="preserve">  &lt;/Genotype&gt;</v>
      </c>
    </row>
    <row r="149" spans="1:3" x14ac:dyDescent="0.25">
      <c r="A149" s="15" t="s">
        <v>44</v>
      </c>
      <c r="B149" s="9" t="str">
        <f>J17</f>
        <v>People with this variant have two copies of the [A25166355G](https://www.ncbi.nlm.nih.gov/projects/SNP/snp_ref.cgi?rs=934778) variant. This substitution of a single nucleotide is known as a missense mutation.</v>
      </c>
      <c r="C149" s="3" t="str">
        <f>CONCATENATE("  &lt;Genotype hgvs=",CHAR(34),B135,B136,";",B136,CHAR(34)," name=",CHAR(34),B31,CHAR(34),"&gt; ")</f>
        <v xml:space="preserve">  &lt;Genotype hgvs="NC_000002.12:g.[25166355A&gt;G];[25166355A&gt;G]" name="A25166355G"&gt;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10.9</v>
      </c>
      <c r="C151" s="3" t="s">
        <v>38</v>
      </c>
    </row>
    <row r="152" spans="1:3" x14ac:dyDescent="0.25">
      <c r="A152" s="8"/>
    </row>
    <row r="153" spans="1:3" x14ac:dyDescent="0.25">
      <c r="A153" s="15"/>
      <c r="C153" s="3" t="str">
        <f>CONCATENATE("    ",B149)</f>
        <v xml:space="preserve">    People with this variant have two copies of the [A25166355G](https://www.ncbi.nlm.nih.gov/projects/SNP/snp_ref.cgi?rs=934778)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percentage=10.9 /&gt;</v>
      </c>
    </row>
    <row r="162" spans="1:3" x14ac:dyDescent="0.25">
      <c r="A162" s="15"/>
      <c r="C162" s="3" t="str">
        <f>"  &lt;/Genotype&gt;"</f>
        <v xml:space="preserve">  &lt;/Genotype&gt;</v>
      </c>
    </row>
    <row r="163" spans="1:3" x14ac:dyDescent="0.25">
      <c r="A163" s="15" t="s">
        <v>46</v>
      </c>
      <c r="B163" s="9" t="str">
        <f>J20</f>
        <v>Your POMC gene has no variants. A normal gene is referred to as a "wild-type" gene.</v>
      </c>
      <c r="C163" s="3" t="str">
        <f>CONCATENATE("  &lt;Genotype hgvs=",CHAR(34),B135,B137,";",B137,CHAR(34)," name=",CHAR(34),B31,CHAR(34),"&gt; ")</f>
        <v xml:space="preserve">  &lt;Genotype hgvs="NC_000002.12:g.[25166355=];[25166355=]" name="A25166355G"&gt; </v>
      </c>
    </row>
    <row r="164" spans="1:3" x14ac:dyDescent="0.25">
      <c r="A164" s="8" t="s">
        <v>47</v>
      </c>
      <c r="B164" s="9" t="str">
        <f t="shared" ref="B164:B165" si="9">J21</f>
        <v>This variant is not associated with increased risk.</v>
      </c>
      <c r="C164" s="3" t="s">
        <v>26</v>
      </c>
    </row>
    <row r="165" spans="1:3" x14ac:dyDescent="0.25">
      <c r="A165" s="8" t="s">
        <v>41</v>
      </c>
      <c r="B165" s="9">
        <f t="shared" si="9"/>
        <v>59.1</v>
      </c>
      <c r="C165" s="3" t="s">
        <v>38</v>
      </c>
    </row>
    <row r="166" spans="1:3" x14ac:dyDescent="0.25">
      <c r="A166" s="15"/>
    </row>
    <row r="167" spans="1:3" x14ac:dyDescent="0.25">
      <c r="A167" s="8"/>
      <c r="C167" s="3" t="str">
        <f>CONCATENATE("    ",B163)</f>
        <v xml:space="preserve">    Your POMC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percentage=59.1 /&gt;</v>
      </c>
    </row>
    <row r="176" spans="1:3" x14ac:dyDescent="0.25">
      <c r="A176" s="15"/>
      <c r="C176" s="3" t="str">
        <f>"  &lt;/Genotype&gt;"</f>
        <v xml:space="preserve">  &lt;/Genotype&gt;</v>
      </c>
    </row>
    <row r="177" spans="1:3" x14ac:dyDescent="0.25">
      <c r="A177" s="15"/>
      <c r="C177" s="3" t="str">
        <f>C35</f>
        <v>&lt;# A133-2C #&gt;</v>
      </c>
    </row>
    <row r="178" spans="1:3" x14ac:dyDescent="0.25">
      <c r="A178" s="15" t="s">
        <v>37</v>
      </c>
      <c r="B178" s="21" t="str">
        <f>K11</f>
        <v>NC_000002.12:g.2</v>
      </c>
      <c r="C178" s="3" t="str">
        <f>CONCATENATE("  &lt;Genotype hgvs=",CHAR(34),B178,B179,";",B180,CHAR(34)," name=",CHAR(34),B37,CHAR(34),"&gt; ")</f>
        <v xml:space="preserve">  &lt;Genotype hgvs="NC_000002.12:g.2[5161754T&gt;G];[5161754=]" name="A133-2C"&gt; </v>
      </c>
    </row>
    <row r="179" spans="1:3" x14ac:dyDescent="0.25">
      <c r="A179" s="15" t="s">
        <v>35</v>
      </c>
      <c r="B179" s="21" t="str">
        <f t="shared" ref="B179:B183" si="10">K12</f>
        <v>[5161754T&gt;G]</v>
      </c>
    </row>
    <row r="180" spans="1:3" x14ac:dyDescent="0.25">
      <c r="A180" s="15" t="s">
        <v>31</v>
      </c>
      <c r="B180" s="21" t="str">
        <f t="shared" si="10"/>
        <v>[5161754=]</v>
      </c>
      <c r="C180" s="3" t="s">
        <v>38</v>
      </c>
    </row>
    <row r="181" spans="1:3" x14ac:dyDescent="0.25">
      <c r="A181" s="15" t="s">
        <v>39</v>
      </c>
      <c r="B181" s="21" t="str">
        <f t="shared" si="10"/>
        <v>People with this variant have one copy of the [A133-2C](https://www.ncbi.nlm.nih.gov/clinvar/variation/436364/)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[A133-2C](https://www.ncbi.nlm.nih.gov/clinvar/variation/436364/) variant. This substitution of a single nucleotide is known as a missense mutation.</v>
      </c>
    </row>
    <row r="183" spans="1:3" x14ac:dyDescent="0.25">
      <c r="A183" s="8" t="s">
        <v>41</v>
      </c>
      <c r="B183" s="21">
        <f t="shared" si="10"/>
        <v>45.6</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percentage=45.6 /&gt;</v>
      </c>
    </row>
    <row r="191" spans="1:3" x14ac:dyDescent="0.25">
      <c r="A191" s="15"/>
      <c r="C191" s="3" t="str">
        <f>"  &lt;/Genotype&gt;"</f>
        <v xml:space="preserve">  &lt;/Genotype&gt;</v>
      </c>
    </row>
    <row r="192" spans="1:3" x14ac:dyDescent="0.25">
      <c r="A192" s="15" t="s">
        <v>44</v>
      </c>
      <c r="B192" s="9" t="str">
        <f>K17</f>
        <v>People with this variant have two copies of the [A133-2C](https://www.ncbi.nlm.nih.gov/clinvar/variation/436364/) variant. This substitution of a single nucleotide is known as a missense mutation.</v>
      </c>
      <c r="C192" s="3" t="str">
        <f>CONCATENATE("  &lt;Genotype hgvs=",CHAR(34),B178,B179,";",B179,CHAR(34)," name=",CHAR(34),B37,CHAR(34),"&gt; ")</f>
        <v xml:space="preserve">  &lt;Genotype hgvs="NC_000002.12:g.2[5161754T&gt;G];[5161754T&gt;G]" name="A133-2C"&gt;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33.6</v>
      </c>
      <c r="C194" s="3" t="s">
        <v>38</v>
      </c>
    </row>
    <row r="195" spans="1:3" x14ac:dyDescent="0.25">
      <c r="A195" s="8"/>
    </row>
    <row r="196" spans="1:3" x14ac:dyDescent="0.25">
      <c r="A196" s="15"/>
      <c r="C196" s="3" t="str">
        <f>CONCATENATE("    ",B192)</f>
        <v xml:space="preserve">    People with this variant have two copies of the [A133-2C](https://www.ncbi.nlm.nih.gov/clinvar/variation/436364/)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percentage=33.6 /&gt;</v>
      </c>
    </row>
    <row r="205" spans="1:3" x14ac:dyDescent="0.25">
      <c r="A205" s="15"/>
      <c r="C205" s="3" t="str">
        <f>"  &lt;/Genotype&gt;"</f>
        <v xml:space="preserve">  &lt;/Genotype&gt;</v>
      </c>
    </row>
    <row r="206" spans="1:3" x14ac:dyDescent="0.25">
      <c r="A206" s="15" t="s">
        <v>46</v>
      </c>
      <c r="B206" s="9" t="str">
        <f>K20</f>
        <v>Your POMC gene has no variants. A normal gene is referred to as a "wild-type" gene.</v>
      </c>
      <c r="C206" s="3" t="str">
        <f>CONCATENATE("  &lt;Genotype hgvs=",CHAR(34),B178,B180,";",B180,CHAR(34)," name=",CHAR(34),B37,CHAR(34),"&gt; ")</f>
        <v xml:space="preserve">  &lt;Genotype hgvs="NC_000002.12:g.2[5161754=];[5161754=]" name="A133-2C"&gt; </v>
      </c>
    </row>
    <row r="207" spans="1:3" x14ac:dyDescent="0.25">
      <c r="A207" s="8" t="s">
        <v>47</v>
      </c>
      <c r="B207" s="9" t="str">
        <f t="shared" ref="B207:B208" si="12">K21</f>
        <v>This variant is not associated with increased risk.</v>
      </c>
      <c r="C207" s="3" t="s">
        <v>26</v>
      </c>
    </row>
    <row r="208" spans="1:3" x14ac:dyDescent="0.25">
      <c r="A208" s="8" t="s">
        <v>41</v>
      </c>
      <c r="B208" s="9">
        <f t="shared" si="12"/>
        <v>20.8</v>
      </c>
      <c r="C208" s="3" t="s">
        <v>38</v>
      </c>
    </row>
    <row r="209" spans="1:3" x14ac:dyDescent="0.25">
      <c r="A209" s="15"/>
    </row>
    <row r="210" spans="1:3" x14ac:dyDescent="0.25">
      <c r="A210" s="8"/>
      <c r="C210" s="3" t="str">
        <f>CONCATENATE("    ",B206)</f>
        <v xml:space="preserve">    Your POMC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percentage=20.8 /&gt;</v>
      </c>
    </row>
    <row r="219" spans="1:3" x14ac:dyDescent="0.25">
      <c r="A219" s="15"/>
      <c r="C219" s="3" t="str">
        <f>"  &lt;/Genotype&gt;"</f>
        <v xml:space="preserve">  &lt;/Genotype&gt;</v>
      </c>
    </row>
    <row r="220" spans="1:3" x14ac:dyDescent="0.25">
      <c r="A220" s="15"/>
      <c r="C220" s="3" t="str">
        <f>C41</f>
        <v>&lt;# Ser7Argfs #&gt;</v>
      </c>
    </row>
    <row r="221" spans="1:3" x14ac:dyDescent="0.25">
      <c r="A221" s="15" t="s">
        <v>37</v>
      </c>
      <c r="B221" s="21" t="str">
        <f>L11</f>
        <v>NC_000002.12:g.</v>
      </c>
      <c r="C221" s="3" t="str">
        <f>CONCATENATE("  &lt;Genotype hgvs=",CHAR(34),B221,B222,";",B223,CHAR(34)," name=",CHAR(34),B43,CHAR(34),"&gt; ")</f>
        <v xml:space="preserve">  &lt;Genotype hgvs="NC_000002.12:g.[25164752_25164753insCCACCCGAGGGGCCCCCGAGGGCCC];[25164752_25164753=]" name="Ser7Argfs"&gt; </v>
      </c>
    </row>
    <row r="222" spans="1:3" x14ac:dyDescent="0.25">
      <c r="A222" s="15" t="s">
        <v>35</v>
      </c>
      <c r="B222" s="21" t="str">
        <f t="shared" ref="B222:B226" si="13">L12</f>
        <v>[25164752_25164753insCCACCCGAGGGGCCCCCGAGGGCCC]</v>
      </c>
    </row>
    <row r="223" spans="1:3" x14ac:dyDescent="0.25">
      <c r="A223" s="15" t="s">
        <v>31</v>
      </c>
      <c r="B223" s="21" t="str">
        <f t="shared" si="13"/>
        <v>[25164752_25164753=]</v>
      </c>
      <c r="C223" s="3" t="s">
        <v>38</v>
      </c>
    </row>
    <row r="224" spans="1:3" x14ac:dyDescent="0.25">
      <c r="A224" s="15" t="s">
        <v>39</v>
      </c>
      <c r="B224" s="21" t="str">
        <f t="shared" si="13"/>
        <v>People with this variant have one copy of the [20_21insGGGCCCTCGGGGGCCCCTCGGGTGG (p.Ser7Argfs)](https://www.ncbi.nlm.nih.gov/clinvar/variation/520619/) insertion. This insertion of a nucleotide sequence is known as a frameshift variant.</v>
      </c>
      <c r="C224" s="3" t="s">
        <v>26</v>
      </c>
    </row>
    <row r="225" spans="1:3" x14ac:dyDescent="0.25">
      <c r="A225" s="8" t="s">
        <v>40</v>
      </c>
      <c r="B225" s="21" t="str">
        <f t="shared" si="13"/>
        <v>This variant is not associated with increased risk.</v>
      </c>
      <c r="C225" s="3" t="str">
        <f>CONCATENATE("    ",B224)</f>
        <v xml:space="preserve">    People with this variant have one copy of the [20_21insGGGCCCTCGGGGGCCCCTCGGGTGG (p.Ser7Argfs)](https://www.ncbi.nlm.nih.gov/clinvar/variation/520619/) insertion. This insertion of a nucleotide sequence is known as a frameshift variant.</v>
      </c>
    </row>
    <row r="226" spans="1:3" x14ac:dyDescent="0.25">
      <c r="A226" s="8" t="s">
        <v>41</v>
      </c>
      <c r="B226" s="21">
        <f t="shared" si="13"/>
        <v>0.1</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percentage=0.1 /&gt;</v>
      </c>
    </row>
    <row r="234" spans="1:3" x14ac:dyDescent="0.25">
      <c r="A234" s="15"/>
      <c r="C234" s="3" t="str">
        <f>"  &lt;/Genotype&gt;"</f>
        <v xml:space="preserve">  &lt;/Genotype&gt;</v>
      </c>
    </row>
    <row r="235" spans="1:3" x14ac:dyDescent="0.25">
      <c r="A235" s="15" t="s">
        <v>44</v>
      </c>
      <c r="B235" s="9" t="str">
        <f>L17</f>
        <v>People with this variant have two copies of the [20_21insGGGCCCTCGGGGGCCCCTCGGGTGG (p.Ser7Argfs)](https://www.ncbi.nlm.nih.gov/clinvar/variation/520619/) insertion. This insertion of a nucleotide sequence is known as a frameshift variant.</v>
      </c>
      <c r="C235" s="3" t="str">
        <f>CONCATENATE("  &lt;Genotype hgvs=",CHAR(34),B221,B222,";",B222,CHAR(34)," name=",CHAR(34),B43,CHAR(34),"&gt; ")</f>
        <v xml:space="preserve">  &lt;Genotype hgvs="NC_000002.12:g.[25164752_25164753insCCACCCGAGGGGCCCCCGAGGGCCC];[25164752_25164753insCCACCCGAGGGGCCCCCGAGGGCCC]" name="Ser7Argfs"&gt;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0.02</v>
      </c>
      <c r="C237" s="3" t="s">
        <v>38</v>
      </c>
    </row>
    <row r="238" spans="1:3" x14ac:dyDescent="0.25">
      <c r="A238" s="8"/>
    </row>
    <row r="239" spans="1:3" x14ac:dyDescent="0.25">
      <c r="A239" s="15"/>
      <c r="C239" s="3" t="str">
        <f>CONCATENATE("    ",B235)</f>
        <v xml:space="preserve">    People with this variant have two copies of the [20_21insGGGCCCTCGGGGGCCCCTCGGGTGG (p.Ser7Argfs)](https://www.ncbi.nlm.nih.gov/clinvar/variation/520619/) insertion. This insertion of a nucleotide sequence is known as a frameshift variant.</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percentage=0.02 /&gt;</v>
      </c>
    </row>
    <row r="248" spans="1:3" x14ac:dyDescent="0.25">
      <c r="A248" s="15"/>
      <c r="C248" s="3" t="str">
        <f>"  &lt;/Genotype&gt;"</f>
        <v xml:space="preserve">  &lt;/Genotype&gt;</v>
      </c>
    </row>
    <row r="249" spans="1:3" x14ac:dyDescent="0.25">
      <c r="A249" s="15" t="s">
        <v>46</v>
      </c>
      <c r="B249" s="9" t="str">
        <f>L20</f>
        <v>Your POMC gene has no variants. A normal gene is referred to as a "wild-type" gene.</v>
      </c>
      <c r="C249" s="3" t="str">
        <f>CONCATENATE("  &lt;Genotype hgvs=",CHAR(34),B221,B223,";",B223,CHAR(34)," name=",CHAR(34),B43,CHAR(34),"&gt; ")</f>
        <v xml:space="preserve">  &lt;Genotype hgvs="NC_000002.12:g.[25164752_25164753=];[25164752_25164753=]" name="Ser7Argfs"&gt; </v>
      </c>
    </row>
    <row r="250" spans="1:3" x14ac:dyDescent="0.25">
      <c r="A250" s="8" t="s">
        <v>47</v>
      </c>
      <c r="B250" s="9" t="str">
        <f t="shared" ref="B250:B251" si="15">L21</f>
        <v>This variant is not associated with increased risk.</v>
      </c>
      <c r="C250" s="3" t="s">
        <v>26</v>
      </c>
    </row>
    <row r="251" spans="1:3" x14ac:dyDescent="0.25">
      <c r="A251" s="8" t="s">
        <v>41</v>
      </c>
      <c r="B251" s="9">
        <f t="shared" si="15"/>
        <v>99.9</v>
      </c>
      <c r="C251" s="3" t="s">
        <v>38</v>
      </c>
    </row>
    <row r="252" spans="1:3" x14ac:dyDescent="0.25">
      <c r="A252" s="15"/>
    </row>
    <row r="253" spans="1:3" x14ac:dyDescent="0.25">
      <c r="A253" s="8"/>
      <c r="C253" s="3" t="str">
        <f>CONCATENATE("    ",B249)</f>
        <v xml:space="preserve">    Your POMC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percentage=99.9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POMC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POMC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POMC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POMC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POMC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POMC variants is small and does not impact treatment. It is possible that variants in this gene interact with other gene variants, which is the reason for our inclusion of this gene.</v>
      </c>
      <c r="C297" s="3" t="str">
        <f>B297</f>
        <v>For the vast majority of people, the overall risk associated with the common POMC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E1746-3F60-4A88-927A-42E5268F0497}">
  <dimension ref="A1:AJ2523"/>
  <sheetViews>
    <sheetView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209</v>
      </c>
      <c r="C2" s="3" t="str">
        <f>CONCATENATE("# What does the ",B2," gene do?")</f>
        <v># What does the CHRNA2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8</v>
      </c>
      <c r="C6" s="3" t="str">
        <f>CONCATENATE("This gene is located on chromosome ",B6,". The ",B7," it creates acts in your ",B8)</f>
        <v>This gene is located on chromosome 8. The protein it creates acts in your brain and prostate.</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211</v>
      </c>
      <c r="H8" s="3" t="s">
        <v>19</v>
      </c>
      <c r="I8" s="11" t="s">
        <v>20</v>
      </c>
      <c r="J8" s="3">
        <v>0.17299999999999999</v>
      </c>
      <c r="K8" s="3">
        <v>0.1</v>
      </c>
      <c r="L8" s="3">
        <f t="shared" si="0"/>
        <v>1.7299999999999998</v>
      </c>
      <c r="Y8" s="6"/>
      <c r="AC8" s="10"/>
    </row>
    <row r="9" spans="1:36" x14ac:dyDescent="0.25">
      <c r="A9" s="15" t="s">
        <v>21</v>
      </c>
      <c r="B9" s="9" t="s">
        <v>212</v>
      </c>
      <c r="C9" s="3" t="str">
        <f>CONCATENATE("&lt;TissueList ",B9," /&gt;")</f>
        <v>&lt;TissueList male tissue D005837 brain D001921 /&gt;</v>
      </c>
      <c r="H9" s="3" t="s">
        <v>22</v>
      </c>
      <c r="I9" s="11" t="s">
        <v>23</v>
      </c>
      <c r="J9" s="3">
        <v>0.435</v>
      </c>
      <c r="K9" s="3">
        <v>0.33500000000000002</v>
      </c>
      <c r="L9" s="3">
        <f t="shared" si="0"/>
        <v>1.2985074626865671</v>
      </c>
      <c r="Y9" s="6"/>
      <c r="AC9" s="10"/>
    </row>
    <row r="10" spans="1:36" s="18" customFormat="1" x14ac:dyDescent="0.25">
      <c r="A10" s="16"/>
      <c r="B10" s="17"/>
      <c r="H10" s="18" t="str">
        <f>B19</f>
        <v>C65T</v>
      </c>
      <c r="I10" s="18" t="str">
        <f>B25</f>
        <v>A27468610G</v>
      </c>
      <c r="J10" s="18" t="str">
        <f>B31</f>
        <v>A373G</v>
      </c>
      <c r="K10" s="18" t="str">
        <f>B37</f>
        <v>T836A</v>
      </c>
      <c r="L10" s="18" t="str">
        <f>B43</f>
        <v>T889A</v>
      </c>
    </row>
    <row r="11" spans="1:36" x14ac:dyDescent="0.25">
      <c r="A11" s="8" t="s">
        <v>3</v>
      </c>
      <c r="B11" s="9" t="s">
        <v>209</v>
      </c>
      <c r="C11" s="3" t="str">
        <f>CONCATENATE("&lt;GeneAnalysis gene=",CHAR(34),B11,CHAR(34)," interval=",CHAR(34),B12,CHAR(34),"&gt; ")</f>
        <v xml:space="preserve">&lt;GeneAnalysis gene="CHRNA2" interval="NC_000008.11:g.27459761_27479296"&gt; </v>
      </c>
      <c r="H11" s="19" t="s">
        <v>217</v>
      </c>
      <c r="I11" s="19" t="s">
        <v>215</v>
      </c>
      <c r="J11" s="19" t="s">
        <v>217</v>
      </c>
      <c r="K11" s="19" t="s">
        <v>78</v>
      </c>
      <c r="L11" s="19" t="s">
        <v>78</v>
      </c>
      <c r="M11" s="19"/>
      <c r="N11" s="19"/>
      <c r="O11" s="20"/>
      <c r="P11" s="20"/>
      <c r="Q11" s="20"/>
      <c r="R11" s="20"/>
      <c r="S11" s="20"/>
      <c r="T11" s="20"/>
      <c r="U11" s="20"/>
      <c r="V11" s="20"/>
      <c r="W11" s="20"/>
      <c r="X11" s="20"/>
      <c r="Y11" s="20"/>
      <c r="Z11" s="20"/>
    </row>
    <row r="12" spans="1:36" x14ac:dyDescent="0.25">
      <c r="A12" s="8" t="s">
        <v>24</v>
      </c>
      <c r="B12" s="9" t="s">
        <v>210</v>
      </c>
      <c r="H12" s="9" t="s">
        <v>218</v>
      </c>
      <c r="I12" s="9" t="s">
        <v>225</v>
      </c>
      <c r="J12" s="9" t="s">
        <v>227</v>
      </c>
      <c r="K12" s="9" t="s">
        <v>91</v>
      </c>
      <c r="L12" s="9" t="s">
        <v>89</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CHRNA2?</v>
      </c>
      <c r="H13" s="9" t="s">
        <v>219</v>
      </c>
      <c r="I13" s="9" t="s">
        <v>226</v>
      </c>
      <c r="J13" s="9" t="s">
        <v>228</v>
      </c>
      <c r="K13" s="9" t="s">
        <v>92</v>
      </c>
      <c r="L13" s="9" t="s">
        <v>90</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[C65T (p.Thr22Ile)](https://www.ncbi.nlm.nih.gov/clinvar/variation/128740/)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[A27468610G](https://www.ncbi.nlm.nih.gov/projects/SNP/snp_ref.cgi?rs=2741343)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[A373G (p.Thr125Ala)](https://www.ncbi.nlm.nih.gov/clinvar/variation/128739/)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[T836A (p.Ile279Asn)](https://www.ncbi.nlm.nih.gov/clinvar/variation/17504/)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[889A&gt;T (p.Ile297Phe)](https://www.ncbi.nlm.nih.gov/clinvar/variation/522582/)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CHRNA2: [C65T (p.Thr22Ile)](https://www.ncbi.nlm.nih.gov/clinvar/variation/128740/), [A27468610G](https://www.ncbi.nlm.nih.gov/projects/SNP/snp_ref.cgi?rs=2741343), [A373G (p.Thr125Ala)](https://www.ncbi.nlm.nih.gov/clinvar/variation/128739/), [T836A (p.Ile279Asn)](https://www.ncbi.nlm.nih.gov/clinvar/variation/17504/), and [889A&gt;T (p.Ile297Phe)](https://www.ncbi.nlm.nih.gov/clinvar/variation/522582/).</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27.5</v>
      </c>
      <c r="I16" s="9">
        <v>48</v>
      </c>
      <c r="J16" s="9">
        <v>49.8</v>
      </c>
      <c r="K16" s="9" t="s">
        <v>26</v>
      </c>
      <c r="L16" s="9">
        <v>35.4</v>
      </c>
      <c r="M16" s="9"/>
      <c r="N16" s="9"/>
      <c r="O16" s="9"/>
      <c r="P16" s="9"/>
      <c r="Q16" s="9"/>
      <c r="R16" s="9"/>
      <c r="S16" s="9"/>
      <c r="T16" s="9"/>
      <c r="U16" s="9"/>
      <c r="V16" s="9"/>
      <c r="W16" s="9"/>
      <c r="X16" s="9"/>
      <c r="Y16" s="9"/>
      <c r="Z16" s="9"/>
    </row>
    <row r="17" spans="1:26" x14ac:dyDescent="0.25">
      <c r="C17" s="3" t="str">
        <f>CONCATENATE("&lt;# ",B19," #&gt;")</f>
        <v>&lt;# C65T #&gt;</v>
      </c>
      <c r="H17" s="9" t="str">
        <f>CONCATENATE("People with this variant have two copies of the ",B22," variant. This substitution of a single nucleotide is known as a missense mutation.")</f>
        <v>People with this variant have two copies of the [C65T (p.Thr22Ile)](https://www.ncbi.nlm.nih.gov/clinvar/variation/128740/)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[A27468610G](https://www.ncbi.nlm.nih.gov/projects/SNP/snp_ref.cgi?rs=2741343)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[A373G (p.Thr125Ala)](https://www.ncbi.nlm.nih.gov/clinvar/variation/128739/)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[T836A (p.Ile279Asn)](https://www.ncbi.nlm.nih.gov/clinvar/variation/17504/)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[889A&gt;T (p.Ile297Phe)](https://www.ncbi.nlm.nih.gov/clinvar/variation/522582/)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19" t="s">
        <v>216</v>
      </c>
      <c r="C18" s="3" t="str">
        <f>CONCATENATE("  &lt;Variant hgvs=",CHAR(34),B18,CHAR(34)," name=",CHAR(34),B19,CHAR(34),"&gt; ")</f>
        <v xml:space="preserve">  &lt;Variant hgvs="NC_000008.11:g.27470994G&gt;A" name="C65T"&gt; </v>
      </c>
      <c r="H18" s="9" t="s">
        <v>28</v>
      </c>
      <c r="I18" s="9" t="s">
        <v>27</v>
      </c>
      <c r="J18" s="9" t="s">
        <v>28</v>
      </c>
      <c r="K18" s="9" t="s">
        <v>27</v>
      </c>
      <c r="L18" s="9" t="s">
        <v>27</v>
      </c>
      <c r="M18" s="9"/>
      <c r="N18" s="9"/>
      <c r="O18" s="9"/>
      <c r="P18" s="9"/>
      <c r="Q18" s="9"/>
      <c r="R18" s="9"/>
      <c r="S18" s="9"/>
      <c r="T18" s="9"/>
      <c r="U18" s="9"/>
      <c r="V18" s="9"/>
      <c r="W18" s="9"/>
      <c r="X18" s="9"/>
      <c r="Y18" s="9"/>
      <c r="Z18" s="9"/>
    </row>
    <row r="19" spans="1:26" x14ac:dyDescent="0.25">
      <c r="A19" s="15" t="s">
        <v>30</v>
      </c>
      <c r="B19" s="21" t="s">
        <v>214</v>
      </c>
      <c r="H19" s="9">
        <v>15.2</v>
      </c>
      <c r="I19" s="9">
        <v>48.1</v>
      </c>
      <c r="J19" s="9">
        <v>48.6</v>
      </c>
      <c r="K19" s="9" t="s">
        <v>26</v>
      </c>
      <c r="L19" s="9">
        <v>14.1</v>
      </c>
      <c r="M19" s="9"/>
      <c r="N19" s="9"/>
      <c r="O19" s="9"/>
      <c r="P19" s="9"/>
      <c r="Q19" s="9"/>
      <c r="R19" s="9"/>
      <c r="S19" s="9"/>
      <c r="T19" s="9"/>
      <c r="U19" s="9"/>
      <c r="V19" s="9"/>
      <c r="W19" s="9"/>
      <c r="X19" s="9"/>
      <c r="Y19" s="9"/>
      <c r="Z19" s="9"/>
    </row>
    <row r="20" spans="1:26" x14ac:dyDescent="0.25">
      <c r="A20" s="15" t="s">
        <v>31</v>
      </c>
      <c r="B20" s="9" t="str">
        <f>"cytosine (C)"</f>
        <v>cytosine (C)</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CHRNA2 gene from cytosine (C) to thymine (T) resulting in incorrect protein function. This substitution of a single nucleotide is known as a missense variant.</v>
      </c>
      <c r="H20" s="9" t="str">
        <f>CONCATENATE("Your ",B11," gene has no variants. A normal gene is referred to as a ",CHAR(34),"wild-type",CHAR(34)," gene.")</f>
        <v>Your CHRNA2 gene has no variants. A normal gene is referred to as a "wild-type" gene.</v>
      </c>
      <c r="I20" s="9" t="str">
        <f>CONCATENATE("Your ",B11," gene has no variants. A normal gene is referred to as a ",CHAR(34),"wild-type",CHAR(34)," gene.")</f>
        <v>Your CHRNA2 gene has no variants. A normal gene is referred to as a "wild-type" gene.</v>
      </c>
      <c r="J20" s="9" t="str">
        <f>CONCATENATE("Your ",B11," gene has no variants. A normal gene is referred to as a ",CHAR(34),"wild-type",CHAR(34)," gene.")</f>
        <v>Your CHRNA2 gene has no variants. A normal gene is referred to as a "wild-type" gene.</v>
      </c>
      <c r="K20" s="9" t="str">
        <f>CONCATENATE("Your ",B11," gene has no variants. A normal gene is referred to as a ",CHAR(34),"wild-type",CHAR(34)," gene.")</f>
        <v>Your CHRNA2 gene has no variants. A normal gene is referred to as a "wild-type" gene.</v>
      </c>
      <c r="L20" s="9" t="str">
        <f>CONCATENATE("Your ",B11," gene has no variants. A normal gene is referred to as a ",CHAR(34),"wild-type",CHAR(34)," gene.")</f>
        <v>Your CHRNA2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36</v>
      </c>
      <c r="H21" s="9" t="s">
        <v>27</v>
      </c>
      <c r="I21" s="9" t="s">
        <v>28</v>
      </c>
      <c r="J21" s="9" t="s">
        <v>27</v>
      </c>
      <c r="K21" s="9" t="s">
        <v>28</v>
      </c>
      <c r="L21" s="9" t="s">
        <v>28</v>
      </c>
      <c r="M21" s="9"/>
      <c r="N21" s="9"/>
      <c r="O21" s="9"/>
      <c r="P21" s="9"/>
      <c r="Q21" s="9"/>
      <c r="R21" s="9"/>
      <c r="S21" s="9"/>
      <c r="T21" s="9"/>
      <c r="U21" s="9"/>
      <c r="V21" s="9"/>
      <c r="W21" s="9"/>
      <c r="X21" s="9"/>
      <c r="Y21" s="9"/>
      <c r="Z21" s="9"/>
    </row>
    <row r="22" spans="1:26" x14ac:dyDescent="0.25">
      <c r="A22" s="15" t="s">
        <v>35</v>
      </c>
      <c r="B22" s="9" t="s">
        <v>213</v>
      </c>
      <c r="C22" s="3" t="str">
        <f>"  &lt;/Variant&gt;"</f>
        <v xml:space="preserve">  &lt;/Variant&gt;</v>
      </c>
      <c r="H22" s="9">
        <v>57.3</v>
      </c>
      <c r="I22" s="9">
        <v>3.9</v>
      </c>
      <c r="J22" s="9">
        <v>1.6</v>
      </c>
      <c r="K22" s="9" t="s">
        <v>26</v>
      </c>
      <c r="L22" s="9">
        <v>50.5</v>
      </c>
      <c r="M22" s="9"/>
      <c r="N22" s="9"/>
      <c r="O22" s="9"/>
      <c r="P22" s="9"/>
      <c r="Q22" s="9"/>
      <c r="R22" s="9"/>
      <c r="S22" s="9"/>
      <c r="T22" s="9"/>
      <c r="U22" s="9"/>
      <c r="V22" s="9"/>
      <c r="W22" s="9"/>
      <c r="X22" s="9"/>
      <c r="Y22" s="9"/>
      <c r="Z22" s="9"/>
    </row>
    <row r="23" spans="1:26" x14ac:dyDescent="0.25">
      <c r="A23" s="15"/>
      <c r="C23" s="3" t="str">
        <f>CONCATENATE("&lt;# ",B25," #&gt;")</f>
        <v>&lt;# A27468610G #&gt;</v>
      </c>
    </row>
    <row r="24" spans="1:26" x14ac:dyDescent="0.25">
      <c r="A24" s="8" t="s">
        <v>29</v>
      </c>
      <c r="B24" s="29" t="s">
        <v>215</v>
      </c>
      <c r="C24" s="3" t="str">
        <f>CONCATENATE("  &lt;Variant hgvs=",CHAR(34),B24,CHAR(34)," name=",CHAR(34),B25,CHAR(34),"&gt; ")</f>
        <v xml:space="preserve">  &lt;Variant hgvs="NC_000008.11:g.27468610A&gt;G" name="A27468610G"&gt; </v>
      </c>
    </row>
    <row r="25" spans="1:26" x14ac:dyDescent="0.25">
      <c r="A25" s="15" t="s">
        <v>30</v>
      </c>
      <c r="B25" s="9" t="s">
        <v>220</v>
      </c>
    </row>
    <row r="26" spans="1:26" x14ac:dyDescent="0.25">
      <c r="A26" s="15" t="s">
        <v>31</v>
      </c>
      <c r="B26" s="9" t="s">
        <v>36</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27" spans="1:26" x14ac:dyDescent="0.25">
      <c r="A27" s="15" t="s">
        <v>33</v>
      </c>
      <c r="B27" s="9" t="str">
        <f>"cytosine (C)"</f>
        <v>cytosine (C)</v>
      </c>
    </row>
    <row r="28" spans="1:26" x14ac:dyDescent="0.25">
      <c r="A28" s="15" t="s">
        <v>35</v>
      </c>
      <c r="B28" s="9" t="s">
        <v>221</v>
      </c>
      <c r="C28" s="3" t="str">
        <f>"  &lt;/Variant&gt;"</f>
        <v xml:space="preserve">  &lt;/Variant&gt;</v>
      </c>
    </row>
    <row r="29" spans="1:26" x14ac:dyDescent="0.25">
      <c r="A29" s="8"/>
      <c r="C29" s="3" t="str">
        <f>CONCATENATE("&lt;# ",B31," #&gt;")</f>
        <v>&lt;# A373G #&gt;</v>
      </c>
    </row>
    <row r="30" spans="1:26" x14ac:dyDescent="0.25">
      <c r="A30" s="8" t="s">
        <v>29</v>
      </c>
      <c r="B30" s="19" t="s">
        <v>224</v>
      </c>
      <c r="C30" s="3" t="str">
        <f>CONCATENATE("  &lt;Variant hgvs=",CHAR(34),B30,CHAR(34)," name=",CHAR(34),B31,CHAR(34),"&gt; ")</f>
        <v xml:space="preserve">  &lt;Variant hgvs="NC_000008.11:g.27467305T&gt;C" name="A373G"&gt; </v>
      </c>
    </row>
    <row r="31" spans="1:26" x14ac:dyDescent="0.25">
      <c r="A31" s="15" t="s">
        <v>30</v>
      </c>
      <c r="B31" s="9" t="s">
        <v>223</v>
      </c>
    </row>
    <row r="32" spans="1:26" x14ac:dyDescent="0.25">
      <c r="A32" s="15" t="s">
        <v>31</v>
      </c>
      <c r="B32" s="9" t="s">
        <v>36</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CHRNA2 gene from thymine (T) to cytosine (C) resulting in incorrect protein function. This substitution of a single nucleotide is known as a missense variant.</v>
      </c>
    </row>
    <row r="33" spans="1:3" x14ac:dyDescent="0.25">
      <c r="A33" s="15" t="s">
        <v>33</v>
      </c>
      <c r="B33" s="9" t="str">
        <f>"cytosine (C)"</f>
        <v>cytosine (C)</v>
      </c>
    </row>
    <row r="34" spans="1:3" x14ac:dyDescent="0.25">
      <c r="A34" s="15" t="s">
        <v>35</v>
      </c>
      <c r="B34" s="9" t="s">
        <v>222</v>
      </c>
      <c r="C34" s="3" t="str">
        <f>"  &lt;/Variant&gt;"</f>
        <v xml:space="preserve">  &lt;/Variant&gt;</v>
      </c>
    </row>
    <row r="35" spans="1:3" x14ac:dyDescent="0.25">
      <c r="A35" s="15"/>
      <c r="C35" s="3" t="str">
        <f>CONCATENATE("&lt;# ",B37," #&gt;")</f>
        <v>&lt;# T836A #&gt;</v>
      </c>
    </row>
    <row r="36" spans="1:3" x14ac:dyDescent="0.25">
      <c r="A36" s="8" t="s">
        <v>29</v>
      </c>
      <c r="B36" s="19" t="s">
        <v>312</v>
      </c>
      <c r="C36" s="3" t="str">
        <f>CONCATENATE("  &lt;Variant hgvs=",CHAR(34),B36,CHAR(34)," name=",CHAR(34),B37,CHAR(34),"&gt; ")</f>
        <v xml:space="preserve">  &lt;Variant hgvs="NC_000008.11:g.27463607A&gt;T" name="T836A"&gt; </v>
      </c>
    </row>
    <row r="37" spans="1:3" x14ac:dyDescent="0.25">
      <c r="A37" s="15" t="s">
        <v>30</v>
      </c>
      <c r="B37" s="9" t="s">
        <v>314</v>
      </c>
    </row>
    <row r="38" spans="1:3" x14ac:dyDescent="0.25">
      <c r="A38" s="15" t="s">
        <v>31</v>
      </c>
      <c r="B38" s="9" t="s">
        <v>36</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39" spans="1:3" x14ac:dyDescent="0.25">
      <c r="A39" s="15" t="s">
        <v>33</v>
      </c>
      <c r="B39" s="9" t="s">
        <v>32</v>
      </c>
    </row>
    <row r="40" spans="1:3" x14ac:dyDescent="0.25">
      <c r="A40" s="15" t="s">
        <v>35</v>
      </c>
      <c r="B40" s="9" t="s">
        <v>313</v>
      </c>
      <c r="C40" s="3" t="str">
        <f>"  &lt;/Variant&gt;"</f>
        <v xml:space="preserve">  &lt;/Variant&gt;</v>
      </c>
    </row>
    <row r="41" spans="1:3" x14ac:dyDescent="0.25">
      <c r="A41" s="15"/>
      <c r="C41" s="3" t="str">
        <f>CONCATENATE("&lt;# ",B43," #&gt;")</f>
        <v>&lt;# T889A #&gt;</v>
      </c>
    </row>
    <row r="42" spans="1:3" x14ac:dyDescent="0.25">
      <c r="A42" s="8" t="s">
        <v>29</v>
      </c>
      <c r="B42" s="19" t="s">
        <v>315</v>
      </c>
      <c r="C42" s="3" t="str">
        <f>CONCATENATE("  &lt;Variant hgvs=",CHAR(34),B42,CHAR(34)," name=",CHAR(34),B43,CHAR(34),"&gt; ")</f>
        <v xml:space="preserve">  &lt;Variant hgvs="NC_000008.11:g.27463554T&gt;A" name="T889A"&gt; </v>
      </c>
    </row>
    <row r="43" spans="1:3" x14ac:dyDescent="0.25">
      <c r="A43" s="15" t="s">
        <v>30</v>
      </c>
      <c r="B43" s="9" t="s">
        <v>316</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CHRNA2 gene from thymine (T) to adenine (A) resulting in incorrect protein function. This substitution of a single nucleotide is known as a missense variant.</v>
      </c>
    </row>
    <row r="45" spans="1:3" x14ac:dyDescent="0.25">
      <c r="A45" s="15" t="s">
        <v>33</v>
      </c>
      <c r="B45" s="9" t="s">
        <v>32</v>
      </c>
    </row>
    <row r="46" spans="1:3" x14ac:dyDescent="0.25">
      <c r="A46" s="15" t="s">
        <v>35</v>
      </c>
      <c r="B46" s="9" t="s">
        <v>317</v>
      </c>
      <c r="C46" s="3" t="str">
        <f>"  &lt;/Variant&gt;"</f>
        <v xml:space="preserve">  &lt;/Variant&gt;</v>
      </c>
    </row>
    <row r="47" spans="1:3" s="18" customFormat="1" x14ac:dyDescent="0.25">
      <c r="A47" s="27"/>
      <c r="B47" s="17"/>
    </row>
    <row r="48" spans="1:3" s="18" customFormat="1" x14ac:dyDescent="0.25">
      <c r="A48" s="27"/>
      <c r="B48" s="17"/>
      <c r="C48" s="18" t="str">
        <f>C17</f>
        <v>&lt;# C65T #&gt;</v>
      </c>
    </row>
    <row r="49" spans="1:3" x14ac:dyDescent="0.25">
      <c r="A49" s="15" t="s">
        <v>37</v>
      </c>
      <c r="B49" s="21" t="str">
        <f>H11</f>
        <v>NC_000008.11:g.</v>
      </c>
      <c r="C49" s="3" t="str">
        <f>CONCATENATE("  &lt;Genotype hgvs=",CHAR(34),B49,B50,";",B51,CHAR(34)," name=",CHAR(34),B19,CHAR(34),"&gt; ")</f>
        <v xml:space="preserve">  &lt;Genotype hgvs="NC_000008.11:g.[27470994G&gt;A];[27470994=]" name="C65T"&gt; </v>
      </c>
    </row>
    <row r="50" spans="1:3" x14ac:dyDescent="0.25">
      <c r="A50" s="15" t="s">
        <v>35</v>
      </c>
      <c r="B50" s="21" t="str">
        <f t="shared" ref="B50:B54" si="1">H12</f>
        <v>[27470994G&gt;A]</v>
      </c>
    </row>
    <row r="51" spans="1:3" x14ac:dyDescent="0.25">
      <c r="A51" s="15" t="s">
        <v>31</v>
      </c>
      <c r="B51" s="21" t="str">
        <f t="shared" si="1"/>
        <v>[27470994=]</v>
      </c>
      <c r="C51" s="3" t="s">
        <v>38</v>
      </c>
    </row>
    <row r="52" spans="1:3" x14ac:dyDescent="0.25">
      <c r="A52" s="15" t="s">
        <v>39</v>
      </c>
      <c r="B52" s="21" t="str">
        <f t="shared" si="1"/>
        <v>People with this variant have one copy of the [C65T (p.Thr22Ile)](https://www.ncbi.nlm.nih.gov/clinvar/variation/128740/)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[C65T (p.Thr22Ile)](https://www.ncbi.nlm.nih.gov/clinvar/variation/128740/) variant. This substitution of a single nucleotide is known as a missense mutation.</v>
      </c>
    </row>
    <row r="54" spans="1:3" x14ac:dyDescent="0.25">
      <c r="A54" s="8" t="s">
        <v>41</v>
      </c>
      <c r="B54" s="21">
        <f t="shared" si="1"/>
        <v>27.5</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percentage=27.5 /&gt;</v>
      </c>
    </row>
    <row r="62" spans="1:3" x14ac:dyDescent="0.25">
      <c r="A62" s="15"/>
      <c r="C62" s="3" t="str">
        <f>"  &lt;/Genotype&gt;"</f>
        <v xml:space="preserve">  &lt;/Genotype&gt;</v>
      </c>
    </row>
    <row r="63" spans="1:3" x14ac:dyDescent="0.25">
      <c r="A63" s="15" t="s">
        <v>44</v>
      </c>
      <c r="B63" s="9" t="str">
        <f>H17</f>
        <v>People with this variant have two copies of the [C65T (p.Thr22Ile)](https://www.ncbi.nlm.nih.gov/clinvar/variation/128740/) variant. This substitution of a single nucleotide is known as a missense mutation.</v>
      </c>
      <c r="C63" s="3" t="str">
        <f>CONCATENATE("  &lt;Genotype hgvs=",CHAR(34),B49,B50,";",B50,CHAR(34)," name=",CHAR(34),B19,CHAR(34),"&gt; ")</f>
        <v xml:space="preserve">  &lt;Genotype hgvs="NC_000008.11:g.[27470994G&gt;A];[27470994G&gt;A]" name="C65T"&gt; </v>
      </c>
    </row>
    <row r="64" spans="1:3" x14ac:dyDescent="0.25">
      <c r="A64" s="8" t="s">
        <v>45</v>
      </c>
      <c r="B64" s="9" t="str">
        <f t="shared" ref="B64:B65" si="2">H18</f>
        <v>This variant is not associated with increased risk.</v>
      </c>
      <c r="C64" s="3" t="s">
        <v>26</v>
      </c>
    </row>
    <row r="65" spans="1:3" x14ac:dyDescent="0.25">
      <c r="A65" s="8" t="s">
        <v>41</v>
      </c>
      <c r="B65" s="9">
        <f t="shared" si="2"/>
        <v>15.2</v>
      </c>
      <c r="C65" s="3" t="s">
        <v>38</v>
      </c>
    </row>
    <row r="66" spans="1:3" x14ac:dyDescent="0.25">
      <c r="A66" s="8"/>
    </row>
    <row r="67" spans="1:3" x14ac:dyDescent="0.25">
      <c r="A67" s="15"/>
      <c r="C67" s="3" t="str">
        <f>CONCATENATE("    ",B63)</f>
        <v xml:space="preserve">    People with this variant have two copies of the [C65T (p.Thr22Ile)](https://www.ncbi.nlm.nih.gov/clinvar/variation/128740/)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This variant is not associated with increased risk.</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percentage=15.2 /&gt;</v>
      </c>
    </row>
    <row r="76" spans="1:3" x14ac:dyDescent="0.25">
      <c r="A76" s="15"/>
      <c r="C76" s="3" t="str">
        <f>"  &lt;/Genotype&gt;"</f>
        <v xml:space="preserve">  &lt;/Genotype&gt;</v>
      </c>
    </row>
    <row r="77" spans="1:3" x14ac:dyDescent="0.25">
      <c r="A77" s="15" t="s">
        <v>46</v>
      </c>
      <c r="B77" s="9" t="str">
        <f>H20</f>
        <v>Your CHRNA2 gene has no variants. A normal gene is referred to as a "wild-type" gene.</v>
      </c>
      <c r="C77" s="3" t="str">
        <f>CONCATENATE("  &lt;Genotype hgvs=",CHAR(34),B49,B51,";",B51,CHAR(34)," name=",CHAR(34),B19,CHAR(34),"&gt; ")</f>
        <v xml:space="preserve">  &lt;Genotype hgvs="NC_000008.11:g.[27470994=];[27470994=]" name="C65T"&gt; </v>
      </c>
    </row>
    <row r="78" spans="1:3" x14ac:dyDescent="0.25">
      <c r="A78" s="8" t="s">
        <v>47</v>
      </c>
      <c r="B78" s="9" t="str">
        <f t="shared" ref="B78:B79" si="3">H21</f>
        <v>You are in the Moderate Loss of Function category. See below for more information.</v>
      </c>
      <c r="C78" s="3" t="s">
        <v>26</v>
      </c>
    </row>
    <row r="79" spans="1:3" x14ac:dyDescent="0.25">
      <c r="A79" s="8" t="s">
        <v>41</v>
      </c>
      <c r="B79" s="9">
        <f t="shared" si="3"/>
        <v>57.3</v>
      </c>
      <c r="C79" s="3" t="s">
        <v>38</v>
      </c>
    </row>
    <row r="80" spans="1:3" x14ac:dyDescent="0.25">
      <c r="A80" s="15"/>
    </row>
    <row r="81" spans="1:3" x14ac:dyDescent="0.25">
      <c r="A81" s="8"/>
      <c r="C81" s="3" t="str">
        <f>CONCATENATE("    ",B77)</f>
        <v xml:space="preserve">    Your CHRNA2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You are in the Moderate Loss of Function category. See below for more information.</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percentage=57.3 /&gt;</v>
      </c>
    </row>
    <row r="90" spans="1:3" x14ac:dyDescent="0.25">
      <c r="A90" s="15"/>
      <c r="C90" s="3" t="str">
        <f>"  &lt;/Genotype&gt;"</f>
        <v xml:space="preserve">  &lt;/Genotype&gt;</v>
      </c>
    </row>
    <row r="91" spans="1:3" x14ac:dyDescent="0.25">
      <c r="A91" s="15"/>
      <c r="C91" s="3" t="str">
        <f>C23</f>
        <v>&lt;# A27468610G #&gt;</v>
      </c>
    </row>
    <row r="92" spans="1:3" x14ac:dyDescent="0.25">
      <c r="A92" s="15" t="s">
        <v>37</v>
      </c>
      <c r="B92" s="21" t="str">
        <f>I11</f>
        <v>NC_000008.11:g.27468610A&gt;G</v>
      </c>
      <c r="C92" s="3" t="str">
        <f>CONCATENATE("  &lt;Genotype hgvs=",CHAR(34),B92,B93,";",B94,CHAR(34)," name=",CHAR(34),B25,CHAR(34),"&gt; ")</f>
        <v xml:space="preserve">  &lt;Genotype hgvs="NC_000008.11:g.27468610A&gt;G[27468610A&gt;G];[27468610=]" name="A27468610G"&gt; </v>
      </c>
    </row>
    <row r="93" spans="1:3" x14ac:dyDescent="0.25">
      <c r="A93" s="15" t="s">
        <v>35</v>
      </c>
      <c r="B93" s="21" t="str">
        <f t="shared" ref="B93:B97" si="4">I12</f>
        <v>[27468610A&gt;G]</v>
      </c>
    </row>
    <row r="94" spans="1:3" x14ac:dyDescent="0.25">
      <c r="A94" s="15" t="s">
        <v>31</v>
      </c>
      <c r="B94" s="21" t="str">
        <f t="shared" si="4"/>
        <v>[27468610=]</v>
      </c>
      <c r="C94" s="3" t="s">
        <v>38</v>
      </c>
    </row>
    <row r="95" spans="1:3" x14ac:dyDescent="0.25">
      <c r="A95" s="15" t="s">
        <v>39</v>
      </c>
      <c r="B95" s="21" t="str">
        <f t="shared" si="4"/>
        <v>People with this variant have one copy of the [A27468610G](https://www.ncbi.nlm.nih.gov/projects/SNP/snp_ref.cgi?rs=2741343)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[A27468610G](https://www.ncbi.nlm.nih.gov/projects/SNP/snp_ref.cgi?rs=2741343) variant. This substitution of a single nucleotide is known as a missense mutation.</v>
      </c>
    </row>
    <row r="97" spans="1:3" x14ac:dyDescent="0.25">
      <c r="A97" s="8" t="s">
        <v>41</v>
      </c>
      <c r="B97" s="21">
        <f t="shared" si="4"/>
        <v>48</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percentage=48 /&gt;</v>
      </c>
    </row>
    <row r="105" spans="1:3" x14ac:dyDescent="0.25">
      <c r="A105" s="15"/>
      <c r="C105" s="3" t="str">
        <f>"  &lt;/Genotype&gt;"</f>
        <v xml:space="preserve">  &lt;/Genotype&gt;</v>
      </c>
    </row>
    <row r="106" spans="1:3" x14ac:dyDescent="0.25">
      <c r="A106" s="15" t="s">
        <v>44</v>
      </c>
      <c r="B106" s="9" t="str">
        <f>I17</f>
        <v>People with this variant have two copies of the [A27468610G](https://www.ncbi.nlm.nih.gov/projects/SNP/snp_ref.cgi?rs=2741343) variant. This substitution of a single nucleotide is known as a missense mutation.</v>
      </c>
      <c r="C106" s="3" t="str">
        <f>CONCATENATE("  &lt;Genotype hgvs=",CHAR(34),B92,B93,";",B93,CHAR(34)," name=",CHAR(34),B25,CHAR(34),"&gt; ")</f>
        <v xml:space="preserve">  &lt;Genotype hgvs="NC_000008.11:g.27468610A&gt;G[27468610A&gt;G];[27468610A&gt;G]" name="A27468610G"&gt;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48.1</v>
      </c>
      <c r="C108" s="3" t="s">
        <v>38</v>
      </c>
    </row>
    <row r="109" spans="1:3" x14ac:dyDescent="0.25">
      <c r="A109" s="8"/>
    </row>
    <row r="110" spans="1:3" x14ac:dyDescent="0.25">
      <c r="A110" s="15"/>
      <c r="C110" s="3" t="str">
        <f>CONCATENATE("    ",B106)</f>
        <v xml:space="preserve">    People with this variant have two copies of the [A27468610G](https://www.ncbi.nlm.nih.gov/projects/SNP/snp_ref.cgi?rs=2741343)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percentage=48.1 /&gt;</v>
      </c>
    </row>
    <row r="119" spans="1:3" x14ac:dyDescent="0.25">
      <c r="A119" s="15"/>
      <c r="C119" s="3" t="str">
        <f>"  &lt;/Genotype&gt;"</f>
        <v xml:space="preserve">  &lt;/Genotype&gt;</v>
      </c>
    </row>
    <row r="120" spans="1:3" x14ac:dyDescent="0.25">
      <c r="A120" s="15" t="s">
        <v>46</v>
      </c>
      <c r="B120" s="9" t="str">
        <f>I20</f>
        <v>Your CHRNA2 gene has no variants. A normal gene is referred to as a "wild-type" gene.</v>
      </c>
      <c r="C120" s="3" t="str">
        <f>CONCATENATE("  &lt;Genotype hgvs=",CHAR(34),B92,B94,";",B94,CHAR(34)," name=",CHAR(34),B25,CHAR(34),"&gt; ")</f>
        <v xml:space="preserve">  &lt;Genotype hgvs="NC_000008.11:g.27468610A&gt;G[27468610=];[27468610=]" name="A27468610G"&gt; </v>
      </c>
    </row>
    <row r="121" spans="1:3" x14ac:dyDescent="0.25">
      <c r="A121" s="8" t="s">
        <v>47</v>
      </c>
      <c r="B121" s="9" t="str">
        <f t="shared" ref="B121:B122" si="6">I21</f>
        <v>This variant is not associated with increased risk.</v>
      </c>
      <c r="C121" s="3" t="s">
        <v>26</v>
      </c>
    </row>
    <row r="122" spans="1:3" x14ac:dyDescent="0.25">
      <c r="A122" s="8" t="s">
        <v>41</v>
      </c>
      <c r="B122" s="9">
        <f t="shared" si="6"/>
        <v>3.9</v>
      </c>
      <c r="C122" s="3" t="s">
        <v>38</v>
      </c>
    </row>
    <row r="123" spans="1:3" x14ac:dyDescent="0.25">
      <c r="A123" s="15"/>
    </row>
    <row r="124" spans="1:3" x14ac:dyDescent="0.25">
      <c r="A124" s="8"/>
      <c r="C124" s="3" t="str">
        <f>CONCATENATE("    ",B120)</f>
        <v xml:space="preserve">    Your CHRNA2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percentage=3.9 /&gt;</v>
      </c>
    </row>
    <row r="133" spans="1:3" x14ac:dyDescent="0.25">
      <c r="A133" s="15"/>
      <c r="C133" s="3" t="str">
        <f>"  &lt;/Genotype&gt;"</f>
        <v xml:space="preserve">  &lt;/Genotype&gt;</v>
      </c>
    </row>
    <row r="134" spans="1:3" x14ac:dyDescent="0.25">
      <c r="A134" s="15"/>
      <c r="C134" s="3" t="str">
        <f>C29</f>
        <v>&lt;# A373G #&gt;</v>
      </c>
    </row>
    <row r="135" spans="1:3" x14ac:dyDescent="0.25">
      <c r="A135" s="15" t="s">
        <v>37</v>
      </c>
      <c r="B135" s="21" t="str">
        <f>J11</f>
        <v>NC_000008.11:g.</v>
      </c>
      <c r="C135" s="3" t="str">
        <f>CONCATENATE("  &lt;Genotype hgvs=",CHAR(34),B135,B136,";",B137,CHAR(34)," name=",CHAR(34),B31,CHAR(34),"&gt; ")</f>
        <v xml:space="preserve">  &lt;Genotype hgvs="NC_000008.11:g.[27467305T&gt;C];[27467305=]" name="A373G"&gt; </v>
      </c>
    </row>
    <row r="136" spans="1:3" x14ac:dyDescent="0.25">
      <c r="A136" s="15" t="s">
        <v>35</v>
      </c>
      <c r="B136" s="21" t="str">
        <f t="shared" ref="B136:B140" si="7">J12</f>
        <v>[27467305T&gt;C]</v>
      </c>
    </row>
    <row r="137" spans="1:3" x14ac:dyDescent="0.25">
      <c r="A137" s="15" t="s">
        <v>31</v>
      </c>
      <c r="B137" s="21" t="str">
        <f t="shared" si="7"/>
        <v>[27467305=]</v>
      </c>
      <c r="C137" s="3" t="s">
        <v>38</v>
      </c>
    </row>
    <row r="138" spans="1:3" x14ac:dyDescent="0.25">
      <c r="A138" s="15" t="s">
        <v>39</v>
      </c>
      <c r="B138" s="21" t="str">
        <f t="shared" si="7"/>
        <v>People with this variant have one copy of the [A373G (p.Thr125Ala)](https://www.ncbi.nlm.nih.gov/clinvar/variation/128739/)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[A373G (p.Thr125Ala)](https://www.ncbi.nlm.nih.gov/clinvar/variation/128739/) variant. This substitution of a single nucleotide is known as a missense mutation.</v>
      </c>
    </row>
    <row r="140" spans="1:3" x14ac:dyDescent="0.25">
      <c r="A140" s="8" t="s">
        <v>41</v>
      </c>
      <c r="B140" s="21">
        <f t="shared" si="7"/>
        <v>49.8</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percentage=49.8 /&gt;</v>
      </c>
    </row>
    <row r="148" spans="1:3" x14ac:dyDescent="0.25">
      <c r="A148" s="15"/>
      <c r="C148" s="3" t="str">
        <f>"  &lt;/Genotype&gt;"</f>
        <v xml:space="preserve">  &lt;/Genotype&gt;</v>
      </c>
    </row>
    <row r="149" spans="1:3" x14ac:dyDescent="0.25">
      <c r="A149" s="15" t="s">
        <v>44</v>
      </c>
      <c r="B149" s="9" t="str">
        <f>J17</f>
        <v>People with this variant have two copies of the [A373G (p.Thr125Ala)](https://www.ncbi.nlm.nih.gov/clinvar/variation/128739/) variant. This substitution of a single nucleotide is known as a missense mutation.</v>
      </c>
      <c r="C149" s="3" t="str">
        <f>CONCATENATE("  &lt;Genotype hgvs=",CHAR(34),B135,B136,";",B136,CHAR(34)," name=",CHAR(34),B31,CHAR(34),"&gt; ")</f>
        <v xml:space="preserve">  &lt;Genotype hgvs="NC_000008.11:g.[27467305T&gt;C];[27467305T&gt;C]" name="A373G"&gt; </v>
      </c>
    </row>
    <row r="150" spans="1:3" x14ac:dyDescent="0.25">
      <c r="A150" s="8" t="s">
        <v>45</v>
      </c>
      <c r="B150" s="9" t="str">
        <f t="shared" ref="B150:B151" si="8">J18</f>
        <v>This variant is not associated with increased risk.</v>
      </c>
      <c r="C150" s="3" t="s">
        <v>26</v>
      </c>
    </row>
    <row r="151" spans="1:3" x14ac:dyDescent="0.25">
      <c r="A151" s="8" t="s">
        <v>41</v>
      </c>
      <c r="B151" s="9">
        <f t="shared" si="8"/>
        <v>48.6</v>
      </c>
      <c r="C151" s="3" t="s">
        <v>38</v>
      </c>
    </row>
    <row r="152" spans="1:3" x14ac:dyDescent="0.25">
      <c r="A152" s="8"/>
    </row>
    <row r="153" spans="1:3" x14ac:dyDescent="0.25">
      <c r="A153" s="15"/>
      <c r="C153" s="3" t="str">
        <f>CONCATENATE("    ",B149)</f>
        <v xml:space="preserve">    People with this variant have two copies of the [A373G (p.Thr125Ala)](https://www.ncbi.nlm.nih.gov/clinvar/variation/128739/)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This variant is not associated with increased risk.</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percentage=48.6 /&gt;</v>
      </c>
    </row>
    <row r="162" spans="1:3" x14ac:dyDescent="0.25">
      <c r="A162" s="15"/>
      <c r="C162" s="3" t="str">
        <f>"  &lt;/Genotype&gt;"</f>
        <v xml:space="preserve">  &lt;/Genotype&gt;</v>
      </c>
    </row>
    <row r="163" spans="1:3" x14ac:dyDescent="0.25">
      <c r="A163" s="15" t="s">
        <v>46</v>
      </c>
      <c r="B163" s="9" t="str">
        <f>J20</f>
        <v>Your CHRNA2 gene has no variants. A normal gene is referred to as a "wild-type" gene.</v>
      </c>
      <c r="C163" s="3" t="str">
        <f>CONCATENATE("  &lt;Genotype hgvs=",CHAR(34),B135,B137,";",B137,CHAR(34)," name=",CHAR(34),B31,CHAR(34),"&gt; ")</f>
        <v xml:space="preserve">  &lt;Genotype hgvs="NC_000008.11:g.[27467305=];[27467305=]" name="A373G"&gt; </v>
      </c>
    </row>
    <row r="164" spans="1:3" x14ac:dyDescent="0.25">
      <c r="A164" s="8" t="s">
        <v>47</v>
      </c>
      <c r="B164" s="9" t="str">
        <f t="shared" ref="B164:B165" si="9">J21</f>
        <v>You are in the Moderate Loss of Function category. See below for more information.</v>
      </c>
      <c r="C164" s="3" t="s">
        <v>26</v>
      </c>
    </row>
    <row r="165" spans="1:3" x14ac:dyDescent="0.25">
      <c r="A165" s="8" t="s">
        <v>41</v>
      </c>
      <c r="B165" s="9">
        <f t="shared" si="9"/>
        <v>1.6</v>
      </c>
      <c r="C165" s="3" t="s">
        <v>38</v>
      </c>
    </row>
    <row r="166" spans="1:3" x14ac:dyDescent="0.25">
      <c r="A166" s="15"/>
    </row>
    <row r="167" spans="1:3" x14ac:dyDescent="0.25">
      <c r="A167" s="8"/>
      <c r="C167" s="3" t="str">
        <f>CONCATENATE("    ",B163)</f>
        <v xml:space="preserve">    Your CHRNA2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You are in the Moderate Loss of Function category. See below for more information.</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percentage=1.6 /&gt;</v>
      </c>
    </row>
    <row r="176" spans="1:3" x14ac:dyDescent="0.25">
      <c r="A176" s="15"/>
      <c r="C176" s="3" t="str">
        <f>"  &lt;/Genotype&gt;"</f>
        <v xml:space="preserve">  &lt;/Genotype&gt;</v>
      </c>
    </row>
    <row r="177" spans="1:3" x14ac:dyDescent="0.25">
      <c r="A177" s="15"/>
      <c r="C177" s="3" t="str">
        <f>C35</f>
        <v>&lt;# T836A #&gt;</v>
      </c>
    </row>
    <row r="178" spans="1:3" x14ac:dyDescent="0.25">
      <c r="A178" s="15" t="s">
        <v>37</v>
      </c>
      <c r="B178" s="21" t="str">
        <f>K11</f>
        <v>NC_000005.10:g.</v>
      </c>
      <c r="C178" s="3" t="str">
        <f>CONCATENATE("  &lt;Genotype hgvs=",CHAR(34),B178,B179,";",B180,CHAR(34)," name=",CHAR(34),B37,CHAR(34),"&gt; ")</f>
        <v xml:space="preserve">  &lt;Genotype hgvs="NC_000005.10:g.[143300779C&gt;A];[143300779=]" name="T836A"&gt; </v>
      </c>
    </row>
    <row r="179" spans="1:3" x14ac:dyDescent="0.25">
      <c r="A179" s="15" t="s">
        <v>35</v>
      </c>
      <c r="B179" s="21" t="str">
        <f t="shared" ref="B179:B183" si="10">K12</f>
        <v>[143300779C&gt;A]</v>
      </c>
    </row>
    <row r="180" spans="1:3" x14ac:dyDescent="0.25">
      <c r="A180" s="15" t="s">
        <v>31</v>
      </c>
      <c r="B180" s="21" t="str">
        <f t="shared" si="10"/>
        <v>[143300779=]</v>
      </c>
      <c r="C180" s="3" t="s">
        <v>38</v>
      </c>
    </row>
    <row r="181" spans="1:3" x14ac:dyDescent="0.25">
      <c r="A181" s="15" t="s">
        <v>39</v>
      </c>
      <c r="B181" s="21" t="str">
        <f t="shared" si="10"/>
        <v>People with this variant have one copy of the [T836A (p.Ile279Asn)](https://www.ncbi.nlm.nih.gov/clinvar/variation/17504/)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[T836A (p.Ile279Asn)](https://www.ncbi.nlm.nih.gov/clinvar/variation/17504/) variant. This substitution of a single nucleotide is known as a missense mutation.</v>
      </c>
    </row>
    <row r="183" spans="1:3" x14ac:dyDescent="0.25">
      <c r="A183" s="8" t="s">
        <v>41</v>
      </c>
      <c r="B183" s="21" t="str">
        <f t="shared" si="10"/>
        <v xml:space="preserve"> </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  /&gt;</v>
      </c>
    </row>
    <row r="191" spans="1:3" x14ac:dyDescent="0.25">
      <c r="A191" s="15"/>
      <c r="C191" s="3" t="str">
        <f>"  &lt;/Genotype&gt;"</f>
        <v xml:space="preserve">  &lt;/Genotype&gt;</v>
      </c>
    </row>
    <row r="192" spans="1:3" x14ac:dyDescent="0.25">
      <c r="A192" s="15" t="s">
        <v>44</v>
      </c>
      <c r="B192" s="9" t="str">
        <f>K17</f>
        <v>People with this variant have two copies of the [T836A (p.Ile279Asn)](https://www.ncbi.nlm.nih.gov/clinvar/variation/17504/) variant. This substitution of a single nucleotide is known as a missense mutation.</v>
      </c>
      <c r="C192" s="3" t="str">
        <f>CONCATENATE("  &lt;Genotype hgvs=",CHAR(34),B178,B179,";",B179,CHAR(34)," name=",CHAR(34),B37,CHAR(34),"&gt; ")</f>
        <v xml:space="preserve">  &lt;Genotype hgvs="NC_000005.10:g.[143300779C&gt;A];[143300779C&gt;A]" name="T836A"&gt;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t="str">
        <f t="shared" si="11"/>
        <v xml:space="preserve"> </v>
      </c>
      <c r="C194" s="3" t="s">
        <v>38</v>
      </c>
    </row>
    <row r="195" spans="1:3" x14ac:dyDescent="0.25">
      <c r="A195" s="8"/>
    </row>
    <row r="196" spans="1:3" x14ac:dyDescent="0.25">
      <c r="A196" s="15"/>
      <c r="C196" s="3" t="str">
        <f>CONCATENATE("    ",B192)</f>
        <v xml:space="preserve">    People with this variant have two copies of the [T836A (p.Ile279Asn)](https://www.ncbi.nlm.nih.gov/clinvar/variation/17504/)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  /&gt;</v>
      </c>
    </row>
    <row r="205" spans="1:3" x14ac:dyDescent="0.25">
      <c r="A205" s="15"/>
      <c r="C205" s="3" t="str">
        <f>"  &lt;/Genotype&gt;"</f>
        <v xml:space="preserve">  &lt;/Genotype&gt;</v>
      </c>
    </row>
    <row r="206" spans="1:3" x14ac:dyDescent="0.25">
      <c r="A206" s="15" t="s">
        <v>46</v>
      </c>
      <c r="B206" s="9" t="str">
        <f>K20</f>
        <v>Your CHRNA2 gene has no variants. A normal gene is referred to as a "wild-type" gene.</v>
      </c>
      <c r="C206" s="3" t="str">
        <f>CONCATENATE("  &lt;Genotype hgvs=",CHAR(34),B178,B180,";",B180,CHAR(34)," name=",CHAR(34),B37,CHAR(34),"&gt; ")</f>
        <v xml:space="preserve">  &lt;Genotype hgvs="NC_000005.10:g.[143300779=];[143300779=]" name="T836A"&gt; </v>
      </c>
    </row>
    <row r="207" spans="1:3" x14ac:dyDescent="0.25">
      <c r="A207" s="8" t="s">
        <v>47</v>
      </c>
      <c r="B207" s="9" t="str">
        <f t="shared" ref="B207:B208" si="12">K21</f>
        <v>This variant is not associated with increased risk.</v>
      </c>
      <c r="C207" s="3" t="s">
        <v>26</v>
      </c>
    </row>
    <row r="208" spans="1:3" x14ac:dyDescent="0.25">
      <c r="A208" s="8" t="s">
        <v>41</v>
      </c>
      <c r="B208" s="9" t="str">
        <f t="shared" si="12"/>
        <v xml:space="preserve"> </v>
      </c>
      <c r="C208" s="3" t="s">
        <v>38</v>
      </c>
    </row>
    <row r="209" spans="1:3" x14ac:dyDescent="0.25">
      <c r="A209" s="15"/>
    </row>
    <row r="210" spans="1:3" x14ac:dyDescent="0.25">
      <c r="A210" s="8"/>
      <c r="C210" s="3" t="str">
        <f>CONCATENATE("    ",B206)</f>
        <v xml:space="preserve">    Your CHRNA2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  /&gt;</v>
      </c>
    </row>
    <row r="219" spans="1:3" x14ac:dyDescent="0.25">
      <c r="A219" s="15"/>
      <c r="C219" s="3" t="str">
        <f>"  &lt;/Genotype&gt;"</f>
        <v xml:space="preserve">  &lt;/Genotype&gt;</v>
      </c>
    </row>
    <row r="220" spans="1:3" x14ac:dyDescent="0.25">
      <c r="A220" s="15"/>
      <c r="C220" s="3" t="str">
        <f>C41</f>
        <v>&lt;# T889A #&gt;</v>
      </c>
    </row>
    <row r="221" spans="1:3" x14ac:dyDescent="0.25">
      <c r="A221" s="15" t="s">
        <v>37</v>
      </c>
      <c r="B221" s="21" t="str">
        <f>L11</f>
        <v>NC_000005.10:g.</v>
      </c>
      <c r="C221" s="3" t="str">
        <f>CONCATENATE("  &lt;Genotype hgvs=",CHAR(34),B221,B222,";",B223,CHAR(34)," name=",CHAR(34),B43,CHAR(34),"&gt; ")</f>
        <v xml:space="preserve">  &lt;Genotype hgvs="NC_000005.10:g.[143281925A&gt;G];[143281925=]" name="T889A"&gt; </v>
      </c>
    </row>
    <row r="222" spans="1:3" x14ac:dyDescent="0.25">
      <c r="A222" s="15" t="s">
        <v>35</v>
      </c>
      <c r="B222" s="21" t="str">
        <f t="shared" ref="B222:B226" si="13">L12</f>
        <v>[143281925A&gt;G]</v>
      </c>
    </row>
    <row r="223" spans="1:3" x14ac:dyDescent="0.25">
      <c r="A223" s="15" t="s">
        <v>31</v>
      </c>
      <c r="B223" s="21" t="str">
        <f t="shared" si="13"/>
        <v>[143281925=]</v>
      </c>
      <c r="C223" s="3" t="s">
        <v>38</v>
      </c>
    </row>
    <row r="224" spans="1:3" x14ac:dyDescent="0.25">
      <c r="A224" s="15" t="s">
        <v>39</v>
      </c>
      <c r="B224" s="21" t="str">
        <f t="shared" si="13"/>
        <v>People with this variant have one copy of the [889A&gt;T (p.Ile297Phe)](https://www.ncbi.nlm.nih.gov/clinvar/variation/522582/)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[889A&gt;T (p.Ile297Phe)](https://www.ncbi.nlm.nih.gov/clinvar/variation/522582/) variant. This substitution of a single nucleotide is known as a missense mutation.</v>
      </c>
    </row>
    <row r="226" spans="1:3" x14ac:dyDescent="0.25">
      <c r="A226" s="8" t="s">
        <v>41</v>
      </c>
      <c r="B226" s="21">
        <f t="shared" si="13"/>
        <v>35.4</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percentage=35.4 /&gt;</v>
      </c>
    </row>
    <row r="234" spans="1:3" x14ac:dyDescent="0.25">
      <c r="A234" s="15"/>
      <c r="C234" s="3" t="str">
        <f>"  &lt;/Genotype&gt;"</f>
        <v xml:space="preserve">  &lt;/Genotype&gt;</v>
      </c>
    </row>
    <row r="235" spans="1:3" x14ac:dyDescent="0.25">
      <c r="A235" s="15" t="s">
        <v>44</v>
      </c>
      <c r="B235" s="9" t="str">
        <f>L17</f>
        <v>People with this variant have two copies of the [889A&gt;T (p.Ile297Phe)](https://www.ncbi.nlm.nih.gov/clinvar/variation/522582/) variant. This substitution of a single nucleotide is known as a missense mutation.</v>
      </c>
      <c r="C235" s="3" t="str">
        <f>CONCATENATE("  &lt;Genotype hgvs=",CHAR(34),B221,B222,";",B222,CHAR(34)," name=",CHAR(34),B43,CHAR(34),"&gt; ")</f>
        <v xml:space="preserve">  &lt;Genotype hgvs="NC_000005.10:g.[143281925A&gt;G];[143281925A&gt;G]" name="T889A"&gt;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14.1</v>
      </c>
      <c r="C237" s="3" t="s">
        <v>38</v>
      </c>
    </row>
    <row r="238" spans="1:3" x14ac:dyDescent="0.25">
      <c r="A238" s="8"/>
    </row>
    <row r="239" spans="1:3" x14ac:dyDescent="0.25">
      <c r="A239" s="15"/>
      <c r="C239" s="3" t="str">
        <f>CONCATENATE("    ",B235)</f>
        <v xml:space="preserve">    People with this variant have two copies of the [889A&gt;T (p.Ile297Phe)](https://www.ncbi.nlm.nih.gov/clinvar/variation/522582/)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percentage=14.1 /&gt;</v>
      </c>
    </row>
    <row r="248" spans="1:3" x14ac:dyDescent="0.25">
      <c r="A248" s="15"/>
      <c r="C248" s="3" t="str">
        <f>"  &lt;/Genotype&gt;"</f>
        <v xml:space="preserve">  &lt;/Genotype&gt;</v>
      </c>
    </row>
    <row r="249" spans="1:3" x14ac:dyDescent="0.25">
      <c r="A249" s="15" t="s">
        <v>46</v>
      </c>
      <c r="B249" s="9" t="str">
        <f>L20</f>
        <v>Your CHRNA2 gene has no variants. A normal gene is referred to as a "wild-type" gene.</v>
      </c>
      <c r="C249" s="3" t="str">
        <f>CONCATENATE("  &lt;Genotype hgvs=",CHAR(34),B221,B223,";",B223,CHAR(34)," name=",CHAR(34),B43,CHAR(34),"&gt; ")</f>
        <v xml:space="preserve">  &lt;Genotype hgvs="NC_000005.10:g.[143281925=];[143281925=]" name="T889A"&gt; </v>
      </c>
    </row>
    <row r="250" spans="1:3" x14ac:dyDescent="0.25">
      <c r="A250" s="8" t="s">
        <v>47</v>
      </c>
      <c r="B250" s="9" t="str">
        <f t="shared" ref="B250:B251" si="15">L21</f>
        <v>This variant is not associated with increased risk.</v>
      </c>
      <c r="C250" s="3" t="s">
        <v>26</v>
      </c>
    </row>
    <row r="251" spans="1:3" x14ac:dyDescent="0.25">
      <c r="A251" s="8" t="s">
        <v>41</v>
      </c>
      <c r="B251" s="9">
        <f t="shared" si="15"/>
        <v>50.5</v>
      </c>
      <c r="C251" s="3" t="s">
        <v>38</v>
      </c>
    </row>
    <row r="252" spans="1:3" x14ac:dyDescent="0.25">
      <c r="A252" s="15"/>
    </row>
    <row r="253" spans="1:3" x14ac:dyDescent="0.25">
      <c r="A253" s="8"/>
      <c r="C253" s="3" t="str">
        <f>CONCATENATE("    ",B249)</f>
        <v xml:space="preserve">    Your CHRNA2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percentage=50.5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CHRNA2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CHRNA2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CHRNA2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CHRNA2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CHRNA2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CHRNA2 variants is small and does not impact treatment. It is possible that variants in this gene interact with other gene variants, which is the reason for our inclusion of this gene.</v>
      </c>
      <c r="C297" s="3" t="str">
        <f>B297</f>
        <v>For the vast majority of people, the overall risk associated with the common CHRNA2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D5772-AEC5-4DF9-8913-BFC3FA6844F8}">
  <dimension ref="A1:AJ2523"/>
  <sheetViews>
    <sheetView topLeftCell="F8" workbookViewId="0">
      <selection activeCell="H11" sqref="H11:L22"/>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379</v>
      </c>
      <c r="C2" s="3" t="str">
        <f>CONCATENATE("# What does the ",B2," gene do?")</f>
        <v># What does the NOS3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7</v>
      </c>
      <c r="C6" s="3" t="str">
        <f>CONCATENATE("This gene is located on chromosome ",B6,". The ",B7," it creates acts in your ",B8)</f>
        <v>This gene is located on chromosome 7. The protein it creates acts in your spleen and placenta.</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405</v>
      </c>
      <c r="H8" s="3" t="s">
        <v>19</v>
      </c>
      <c r="I8" s="11" t="s">
        <v>20</v>
      </c>
      <c r="J8" s="3">
        <v>0.17299999999999999</v>
      </c>
      <c r="K8" s="3">
        <v>0.1</v>
      </c>
      <c r="L8" s="3">
        <f t="shared" si="0"/>
        <v>1.7299999999999998</v>
      </c>
      <c r="Y8" s="6"/>
      <c r="AC8" s="10"/>
    </row>
    <row r="9" spans="1:36" x14ac:dyDescent="0.25">
      <c r="A9" s="15" t="s">
        <v>21</v>
      </c>
      <c r="B9" s="9" t="s">
        <v>407</v>
      </c>
      <c r="C9" s="3" t="str">
        <f>CONCATENATE("&lt;TissueList ",B9," /&gt;")</f>
        <v>&lt;TissueList female tissue D005836 bone marrow and immune system D007107   /&gt;</v>
      </c>
      <c r="H9" s="3" t="s">
        <v>22</v>
      </c>
      <c r="I9" s="11" t="s">
        <v>23</v>
      </c>
      <c r="J9" s="3">
        <v>0.435</v>
      </c>
      <c r="K9" s="3">
        <v>0.33500000000000002</v>
      </c>
      <c r="L9" s="3">
        <f t="shared" si="0"/>
        <v>1.2985074626865671</v>
      </c>
      <c r="Y9" s="6"/>
      <c r="AC9" s="10"/>
    </row>
    <row r="10" spans="1:36" s="18" customFormat="1" x14ac:dyDescent="0.25">
      <c r="A10" s="16"/>
      <c r="B10" s="17"/>
      <c r="H10" s="18" t="str">
        <f>B19</f>
        <v>A150998920G</v>
      </c>
      <c r="I10" s="18" t="str">
        <f>B25</f>
        <v>C151010400T</v>
      </c>
      <c r="J10" s="18" t="str">
        <f>B31</f>
        <v>A2984+15G</v>
      </c>
      <c r="K10" s="18" t="str">
        <f>B37</f>
        <v>-51-762C=</v>
      </c>
      <c r="L10" s="18" t="str">
        <f>B43</f>
        <v>T894G</v>
      </c>
    </row>
    <row r="11" spans="1:36" x14ac:dyDescent="0.25">
      <c r="A11" s="8" t="s">
        <v>3</v>
      </c>
      <c r="B11" s="9" t="s">
        <v>379</v>
      </c>
      <c r="C11" s="3" t="str">
        <f>CONCATENATE("&lt;GeneAnalysis gene=",CHAR(34),B11,CHAR(34)," interval=",CHAR(34),B12,CHAR(34),"&gt; ")</f>
        <v xml:space="preserve">&lt;GeneAnalysis gene="NOS3" interval="NC_000007.14:g.150991056_151014599"&gt; </v>
      </c>
      <c r="H11" s="19" t="s">
        <v>394</v>
      </c>
      <c r="I11" s="19" t="s">
        <v>394</v>
      </c>
      <c r="J11" s="19" t="s">
        <v>394</v>
      </c>
      <c r="K11" s="19" t="s">
        <v>394</v>
      </c>
      <c r="L11" s="19" t="s">
        <v>394</v>
      </c>
      <c r="M11" s="19"/>
      <c r="N11" s="19"/>
      <c r="O11" s="20"/>
      <c r="P11" s="20"/>
      <c r="Q11" s="20"/>
      <c r="R11" s="20"/>
      <c r="S11" s="20"/>
      <c r="T11" s="20"/>
      <c r="U11" s="20"/>
      <c r="V11" s="20"/>
      <c r="W11" s="20"/>
      <c r="X11" s="20"/>
      <c r="Y11" s="20"/>
      <c r="Z11" s="20"/>
    </row>
    <row r="12" spans="1:36" x14ac:dyDescent="0.25">
      <c r="A12" s="8" t="s">
        <v>24</v>
      </c>
      <c r="B12" s="9" t="s">
        <v>406</v>
      </c>
      <c r="H12" s="9" t="s">
        <v>395</v>
      </c>
      <c r="I12" s="9" t="s">
        <v>397</v>
      </c>
      <c r="J12" s="9" t="s">
        <v>399</v>
      </c>
      <c r="K12" s="9" t="s">
        <v>403</v>
      </c>
      <c r="L12" s="9" t="s">
        <v>401</v>
      </c>
      <c r="M12" s="9"/>
      <c r="N12" s="9"/>
      <c r="O12" s="9"/>
      <c r="P12" s="9"/>
      <c r="Q12" s="9"/>
      <c r="R12" s="9"/>
      <c r="S12" s="9"/>
      <c r="T12" s="9"/>
      <c r="U12" s="9"/>
      <c r="V12" s="9"/>
      <c r="W12" s="9"/>
      <c r="X12" s="9"/>
      <c r="Y12" s="9"/>
      <c r="Z12" s="9"/>
    </row>
    <row r="13" spans="1:36" x14ac:dyDescent="0.25">
      <c r="A13" s="8" t="s">
        <v>25</v>
      </c>
      <c r="B13" s="9" t="s">
        <v>330</v>
      </c>
      <c r="C13" s="3" t="str">
        <f>CONCATENATE("# What are some common mutations of ",B11,"?")</f>
        <v># What are some common mutations of NOS3?</v>
      </c>
      <c r="H13" s="9" t="s">
        <v>396</v>
      </c>
      <c r="I13" s="9" t="s">
        <v>398</v>
      </c>
      <c r="J13" s="9" t="s">
        <v>400</v>
      </c>
      <c r="K13" s="9" t="s">
        <v>404</v>
      </c>
      <c r="L13" s="9" t="s">
        <v>402</v>
      </c>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[A150998920G](https://www.ncbi.nlm.nih.gov/projects/SNP/snp_ref.cgi?rs=1007311
)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[C151010400T](https://www.ncbi.nlm.nih.gov/projects/SNP/snp_ref.cgi?rs=2741343)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[A2984+15G](https://www.ncbi.nlm.nih.gov/clinvar/variation/403250/)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[-51-762C=](https://www.ncbi.nlm.nih.gov/clinvar/variation/14016/) variant. This substitution of a single nucleotide is known as a missense mutation.</v>
      </c>
      <c r="L14" s="9" t="str">
        <f>CONCATENATE("People with this variant have one copy of the ",B46," variant. This substitution of a single nucleotide is known as a missense mutation.")</f>
        <v>People with this variant have one copy of the [T894G (p.Asp298Glu)](https://www.ncbi.nlm.nih.gov/clinvar/variation/14015/) variant. This substitution of a single nucleotide is known as a missense mutation.</v>
      </c>
      <c r="M14" s="9"/>
      <c r="N14" s="9"/>
      <c r="O14" s="9"/>
      <c r="P14" s="9"/>
      <c r="Q14" s="9"/>
      <c r="R14" s="9"/>
      <c r="S14" s="9"/>
      <c r="T14" s="9"/>
      <c r="U14" s="9"/>
      <c r="V14" s="9"/>
      <c r="W14" s="9"/>
      <c r="X14" s="9"/>
      <c r="Y14" s="9"/>
      <c r="Z14" s="9"/>
    </row>
    <row r="15" spans="1:36" x14ac:dyDescent="0.25">
      <c r="C15" s="3" t="str">
        <f>CONCATENATE("There are ",B13," common variants in ",B11,": ",B22,", ",B28,", ",B34,", ",B40,", and ",B46,".")</f>
        <v>There are five common variants in NOS3: [A150998920G](https://www.ncbi.nlm.nih.gov/projects/SNP/snp_ref.cgi?rs=1007311
), [C151010400T](https://www.ncbi.nlm.nih.gov/projects/SNP/snp_ref.cgi?rs=2741343), [A2984+15G](https://www.ncbi.nlm.nih.gov/clinvar/variation/403250/), [-51-762C=](https://www.ncbi.nlm.nih.gov/clinvar/variation/14016/), and [T894G (p.Asp298Glu)](https://www.ncbi.nlm.nih.gov/clinvar/variation/14015/).</v>
      </c>
      <c r="H15" s="9" t="s">
        <v>28</v>
      </c>
      <c r="I15" s="9" t="s">
        <v>28</v>
      </c>
      <c r="J15" s="9" t="s">
        <v>28</v>
      </c>
      <c r="K15" s="9" t="s">
        <v>28</v>
      </c>
      <c r="L15" s="9" t="s">
        <v>28</v>
      </c>
      <c r="M15" s="9"/>
      <c r="N15" s="9"/>
      <c r="O15" s="9"/>
      <c r="P15" s="9"/>
      <c r="Q15" s="9"/>
      <c r="R15" s="9"/>
      <c r="S15" s="9"/>
      <c r="T15" s="9"/>
      <c r="U15" s="9"/>
      <c r="V15" s="9"/>
      <c r="W15" s="9"/>
      <c r="X15" s="9"/>
      <c r="Y15" s="9"/>
      <c r="Z15" s="9"/>
    </row>
    <row r="16" spans="1:36" x14ac:dyDescent="0.25">
      <c r="H16" s="9">
        <v>49.4</v>
      </c>
      <c r="I16" s="9">
        <v>0</v>
      </c>
      <c r="J16" s="9">
        <v>23.6</v>
      </c>
      <c r="K16" s="9">
        <v>35.9</v>
      </c>
      <c r="L16" s="9">
        <v>2.9</v>
      </c>
      <c r="M16" s="9"/>
      <c r="N16" s="9"/>
      <c r="O16" s="9"/>
      <c r="P16" s="9"/>
      <c r="Q16" s="9"/>
      <c r="R16" s="9"/>
      <c r="S16" s="9"/>
      <c r="T16" s="9"/>
      <c r="U16" s="9"/>
      <c r="V16" s="9"/>
      <c r="W16" s="9"/>
      <c r="X16" s="9"/>
      <c r="Y16" s="9"/>
      <c r="Z16" s="9"/>
    </row>
    <row r="17" spans="1:26" x14ac:dyDescent="0.25">
      <c r="C17" s="3" t="str">
        <f>CONCATENATE("&lt;# ",B19," #&gt;")</f>
        <v>&lt;# A150998920G #&gt;</v>
      </c>
      <c r="H17" s="9" t="str">
        <f>CONCATENATE("People with this variant have two copies of the ",B22," variant. This substitution of a single nucleotide is known as a missense mutation.")</f>
        <v>People with this variant have two copies of the [A150998920G](https://www.ncbi.nlm.nih.gov/projects/SNP/snp_ref.cgi?rs=1007311
)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[C151010400T](https://www.ncbi.nlm.nih.gov/projects/SNP/snp_ref.cgi?rs=2741343)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[A2984+15G](https://www.ncbi.nlm.nih.gov/clinvar/variation/403250/)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[-51-762C=](https://www.ncbi.nlm.nih.gov/clinvar/variation/14016/) variant. This substitution of a single nucleotide is known as a missense mutation.</v>
      </c>
      <c r="L17" s="9" t="str">
        <f>CONCATENATE("People with this variant have two copies of the ",B46," variant. This substitution of a single nucleotide is known as a missense mutation.")</f>
        <v>People with this variant have two copies of the [T894G (p.Asp298Glu)](https://www.ncbi.nlm.nih.gov/clinvar/variation/14015/) variant. This substitution of a single nucleotide is known as a missense mutation.</v>
      </c>
      <c r="M17" s="9"/>
      <c r="N17" s="9"/>
      <c r="O17" s="9"/>
      <c r="P17" s="9"/>
      <c r="Q17" s="9"/>
      <c r="R17" s="9"/>
      <c r="S17" s="9"/>
      <c r="T17" s="9"/>
      <c r="U17" s="9"/>
      <c r="V17" s="9"/>
      <c r="W17" s="9"/>
      <c r="X17" s="9"/>
      <c r="Y17" s="9"/>
      <c r="Z17" s="9"/>
    </row>
    <row r="18" spans="1:26" x14ac:dyDescent="0.25">
      <c r="A18" s="8" t="s">
        <v>29</v>
      </c>
      <c r="B18" s="28" t="s">
        <v>380</v>
      </c>
      <c r="C18" s="3" t="str">
        <f>CONCATENATE("  &lt;Variant hgvs=",CHAR(34),B18,CHAR(34)," name=",CHAR(34),B19,CHAR(34),"&gt; ")</f>
        <v xml:space="preserve">  &lt;Variant hgvs="NC_000007.14:g.150998920A&gt;G" name="A150998920G"&gt; </v>
      </c>
      <c r="H18" s="9" t="s">
        <v>27</v>
      </c>
      <c r="I18" s="9" t="s">
        <v>27</v>
      </c>
      <c r="J18" s="9" t="s">
        <v>27</v>
      </c>
      <c r="K18" s="9" t="s">
        <v>27</v>
      </c>
      <c r="L18" s="9" t="s">
        <v>27</v>
      </c>
      <c r="M18" s="9"/>
      <c r="N18" s="9"/>
      <c r="O18" s="9"/>
      <c r="P18" s="9"/>
      <c r="Q18" s="9"/>
      <c r="R18" s="9"/>
      <c r="S18" s="9"/>
      <c r="T18" s="9"/>
      <c r="U18" s="9"/>
      <c r="V18" s="9"/>
      <c r="W18" s="9"/>
      <c r="X18" s="9"/>
      <c r="Y18" s="9"/>
      <c r="Z18" s="9"/>
    </row>
    <row r="19" spans="1:26" x14ac:dyDescent="0.25">
      <c r="A19" s="15" t="s">
        <v>30</v>
      </c>
      <c r="B19" s="21" t="s">
        <v>391</v>
      </c>
      <c r="H19" s="9">
        <v>33.6</v>
      </c>
      <c r="I19" s="9">
        <v>22.7</v>
      </c>
      <c r="J19" s="9">
        <v>5.3</v>
      </c>
      <c r="K19" s="9">
        <v>14.5</v>
      </c>
      <c r="L19" s="9">
        <v>0.8</v>
      </c>
      <c r="M19" s="9"/>
      <c r="N19" s="9"/>
      <c r="O19" s="9"/>
      <c r="P19" s="9"/>
      <c r="Q19" s="9"/>
      <c r="R19" s="9"/>
      <c r="S19" s="9"/>
      <c r="T19" s="9"/>
      <c r="U19" s="9"/>
      <c r="V19" s="9"/>
      <c r="W19" s="9"/>
      <c r="X19" s="9"/>
      <c r="Y19" s="9"/>
      <c r="Z19" s="9"/>
    </row>
    <row r="20" spans="1:26" x14ac:dyDescent="0.25">
      <c r="A20" s="15" t="s">
        <v>31</v>
      </c>
      <c r="B20" s="9" t="s">
        <v>32</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c r="H20" s="9" t="str">
        <f>CONCATENATE("Your ",B11," gene has no variants. A normal gene is referred to as a ",CHAR(34),"wild-type",CHAR(34)," gene.")</f>
        <v>Your NOS3 gene has no variants. A normal gene is referred to as a "wild-type" gene.</v>
      </c>
      <c r="I20" s="9" t="str">
        <f>CONCATENATE("Your ",B11," gene has no variants. A normal gene is referred to as a ",CHAR(34),"wild-type",CHAR(34)," gene.")</f>
        <v>Your NOS3 gene has no variants. A normal gene is referred to as a "wild-type" gene.</v>
      </c>
      <c r="J20" s="9" t="str">
        <f>CONCATENATE("Your ",B11," gene has no variants. A normal gene is referred to as a ",CHAR(34),"wild-type",CHAR(34)," gene.")</f>
        <v>Your NOS3 gene has no variants. A normal gene is referred to as a "wild-type" gene.</v>
      </c>
      <c r="K20" s="9" t="str">
        <f>CONCATENATE("Your ",B11," gene has no variants. A normal gene is referred to as a ",CHAR(34),"wild-type",CHAR(34)," gene.")</f>
        <v>Your NOS3 gene has no variants. A normal gene is referred to as a "wild-type" gene.</v>
      </c>
      <c r="L20" s="9" t="str">
        <f>CONCATENATE("Your ",B11," gene has no variants. A normal gene is referred to as a ",CHAR(34),"wild-type",CHAR(34)," gene.")</f>
        <v>Your NOS3 gene has no variants. A normal gene is referred to as a "wild-type" gene.</v>
      </c>
      <c r="M20" s="9"/>
      <c r="N20" s="9"/>
      <c r="O20" s="9"/>
      <c r="P20" s="9"/>
      <c r="Q20" s="9"/>
      <c r="R20" s="9"/>
      <c r="S20" s="9"/>
      <c r="T20" s="9"/>
      <c r="U20" s="9"/>
      <c r="V20" s="9"/>
      <c r="W20" s="9"/>
      <c r="X20" s="9"/>
      <c r="Y20" s="9"/>
      <c r="Z20" s="9"/>
    </row>
    <row r="21" spans="1:26" x14ac:dyDescent="0.25">
      <c r="A21" s="15" t="s">
        <v>33</v>
      </c>
      <c r="B21" s="9" t="s">
        <v>34</v>
      </c>
      <c r="H21" s="9" t="s">
        <v>28</v>
      </c>
      <c r="I21" s="9" t="s">
        <v>28</v>
      </c>
      <c r="J21" s="9" t="s">
        <v>28</v>
      </c>
      <c r="K21" s="9" t="s">
        <v>28</v>
      </c>
      <c r="L21" s="9" t="s">
        <v>28</v>
      </c>
      <c r="M21" s="9"/>
      <c r="N21" s="9"/>
      <c r="O21" s="9"/>
      <c r="P21" s="9"/>
      <c r="Q21" s="9"/>
      <c r="R21" s="9"/>
      <c r="S21" s="9"/>
      <c r="T21" s="9"/>
      <c r="U21" s="9"/>
      <c r="V21" s="9"/>
      <c r="W21" s="9"/>
      <c r="X21" s="9"/>
      <c r="Y21" s="9"/>
      <c r="Z21" s="9"/>
    </row>
    <row r="22" spans="1:26" x14ac:dyDescent="0.25">
      <c r="A22" s="15" t="s">
        <v>35</v>
      </c>
      <c r="B22" s="9" t="s">
        <v>390</v>
      </c>
      <c r="C22" s="3" t="str">
        <f>"  &lt;/Variant&gt;"</f>
        <v xml:space="preserve">  &lt;/Variant&gt;</v>
      </c>
      <c r="H22" s="9">
        <v>17</v>
      </c>
      <c r="I22" s="9">
        <v>77.3</v>
      </c>
      <c r="J22" s="9">
        <v>71.099999999999994</v>
      </c>
      <c r="K22" s="9">
        <v>49.6</v>
      </c>
      <c r="L22" s="9">
        <v>96.3</v>
      </c>
      <c r="M22" s="9"/>
      <c r="N22" s="9"/>
      <c r="O22" s="9"/>
      <c r="P22" s="9"/>
      <c r="Q22" s="9"/>
      <c r="R22" s="9"/>
      <c r="S22" s="9"/>
      <c r="T22" s="9"/>
      <c r="U22" s="9"/>
      <c r="V22" s="9"/>
      <c r="W22" s="9"/>
      <c r="X22" s="9"/>
      <c r="Y22" s="9"/>
      <c r="Z22" s="9"/>
    </row>
    <row r="23" spans="1:26" x14ac:dyDescent="0.25">
      <c r="A23" s="15"/>
      <c r="C23" s="3" t="str">
        <f>CONCATENATE("&lt;# ",B25," #&gt;")</f>
        <v>&lt;# C151010400T #&gt;</v>
      </c>
    </row>
    <row r="24" spans="1:26" x14ac:dyDescent="0.25">
      <c r="A24" s="8" t="s">
        <v>29</v>
      </c>
      <c r="B24" s="28" t="s">
        <v>381</v>
      </c>
      <c r="C24" s="3" t="str">
        <f>CONCATENATE("  &lt;Variant hgvs=",CHAR(34),B24,CHAR(34)," name=",CHAR(34),B25,CHAR(34),"&gt; ")</f>
        <v xml:space="preserve">  &lt;Variant hgvs="NC_000007.14:g.151010400C&gt;T" name="C151010400T"&gt; </v>
      </c>
    </row>
    <row r="25" spans="1:26" x14ac:dyDescent="0.25">
      <c r="A25" s="15" t="s">
        <v>30</v>
      </c>
      <c r="B25" s="9" t="s">
        <v>392</v>
      </c>
    </row>
    <row r="26" spans="1:26" x14ac:dyDescent="0.25">
      <c r="A26" s="15" t="s">
        <v>31</v>
      </c>
      <c r="B26" s="9" t="str">
        <f>"cytosine (C)"</f>
        <v>cytosine (C)</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27" spans="1:26" x14ac:dyDescent="0.25">
      <c r="A27" s="15" t="s">
        <v>33</v>
      </c>
      <c r="B27" s="9" t="s">
        <v>36</v>
      </c>
    </row>
    <row r="28" spans="1:26" x14ac:dyDescent="0.25">
      <c r="A28" s="15" t="s">
        <v>35</v>
      </c>
      <c r="B28" s="9" t="s">
        <v>393</v>
      </c>
      <c r="C28" s="3" t="str">
        <f>"  &lt;/Variant&gt;"</f>
        <v xml:space="preserve">  &lt;/Variant&gt;</v>
      </c>
    </row>
    <row r="29" spans="1:26" x14ac:dyDescent="0.25">
      <c r="A29" s="8"/>
      <c r="C29" s="3" t="str">
        <f>CONCATENATE("&lt;# ",B31," #&gt;")</f>
        <v>&lt;# A2984+15G #&gt;</v>
      </c>
    </row>
    <row r="30" spans="1:26" x14ac:dyDescent="0.25">
      <c r="A30" s="8" t="s">
        <v>29</v>
      </c>
      <c r="B30" s="19" t="s">
        <v>382</v>
      </c>
      <c r="C30" s="3" t="str">
        <f>CONCATENATE("  &lt;Variant hgvs=",CHAR(34),B30,CHAR(34)," name=",CHAR(34),B31,CHAR(34),"&gt; ")</f>
        <v xml:space="preserve">  &lt;Variant hgvs="NC_000007.14:g.151011001A&gt;G" name="A2984+15G"&gt; </v>
      </c>
    </row>
    <row r="31" spans="1:26" x14ac:dyDescent="0.25">
      <c r="A31" s="15" t="s">
        <v>30</v>
      </c>
      <c r="B31" s="9" t="s">
        <v>385</v>
      </c>
    </row>
    <row r="32" spans="1:26" x14ac:dyDescent="0.25">
      <c r="A32" s="15" t="s">
        <v>31</v>
      </c>
      <c r="B32" s="9" t="s">
        <v>32</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NOS3 gene from adenine (A) to guanine (G) resulting in incorrect protein function. This substitution of a single nucleotide is known as a missense variant.</v>
      </c>
    </row>
    <row r="33" spans="1:3" x14ac:dyDescent="0.25">
      <c r="A33" s="15" t="s">
        <v>33</v>
      </c>
      <c r="B33" s="9" t="s">
        <v>34</v>
      </c>
    </row>
    <row r="34" spans="1:3" x14ac:dyDescent="0.25">
      <c r="A34" s="15" t="s">
        <v>35</v>
      </c>
      <c r="B34" s="9" t="s">
        <v>386</v>
      </c>
      <c r="C34" s="3" t="str">
        <f>"  &lt;/Variant&gt;"</f>
        <v xml:space="preserve">  &lt;/Variant&gt;</v>
      </c>
    </row>
    <row r="35" spans="1:3" x14ac:dyDescent="0.25">
      <c r="A35" s="15"/>
      <c r="C35" s="3" t="str">
        <f>CONCATENATE("&lt;# ",B37," #&gt;")</f>
        <v>&lt;# -51-762C= #&gt;</v>
      </c>
    </row>
    <row r="36" spans="1:3" x14ac:dyDescent="0.25">
      <c r="A36" s="8" t="s">
        <v>29</v>
      </c>
      <c r="B36" s="31" t="s">
        <v>384</v>
      </c>
      <c r="C36" s="3" t="str">
        <f>CONCATENATE("  &lt;Variant hgvs=",CHAR(34),B36,CHAR(34)," name=",CHAR(34),B37,CHAR(34),"&gt; ")</f>
        <v xml:space="preserve">  &lt;Variant hgvs="NC_000007.14:g.150992991C=" name="-51-762C="&gt; </v>
      </c>
    </row>
    <row r="37" spans="1:3" x14ac:dyDescent="0.25">
      <c r="A37" s="15" t="s">
        <v>30</v>
      </c>
      <c r="B37" s="9" t="str">
        <f>"-51-762C="</f>
        <v>-51-762C=</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NOS3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387</v>
      </c>
      <c r="C40" s="3" t="str">
        <f>"  &lt;/Variant&gt;"</f>
        <v xml:space="preserve">  &lt;/Variant&gt;</v>
      </c>
    </row>
    <row r="41" spans="1:3" x14ac:dyDescent="0.25">
      <c r="A41" s="15"/>
      <c r="C41" s="3" t="str">
        <f>CONCATENATE("&lt;# ",B43," #&gt;")</f>
        <v>&lt;# T894G #&gt;</v>
      </c>
    </row>
    <row r="42" spans="1:3" x14ac:dyDescent="0.25">
      <c r="A42" s="8" t="s">
        <v>29</v>
      </c>
      <c r="B42" s="19" t="s">
        <v>383</v>
      </c>
      <c r="C42" s="3" t="str">
        <f>CONCATENATE("  &lt;Variant hgvs=",CHAR(34),B42,CHAR(34)," name=",CHAR(34),B43,CHAR(34),"&gt; ")</f>
        <v xml:space="preserve">  &lt;Variant hgvs="NC_000007.14:g.150999023T&gt;G" name="T894G"&gt; </v>
      </c>
    </row>
    <row r="43" spans="1:3" x14ac:dyDescent="0.25">
      <c r="A43" s="15" t="s">
        <v>30</v>
      </c>
      <c r="B43" s="9" t="s">
        <v>388</v>
      </c>
    </row>
    <row r="44" spans="1:3" x14ac:dyDescent="0.25">
      <c r="A44" s="15" t="s">
        <v>31</v>
      </c>
      <c r="B44" s="9" t="s">
        <v>36</v>
      </c>
      <c r="C44" s="3" t="str">
        <f>CONCATENATE("    This variant is a change at a specific point in the ",B11," gene from ",B44," to ",B45," resulting in incorrect ",B7," function. This substitution of a single nucleotide is known as a missense variant.")</f>
        <v xml:space="preserve">    This variant is a change at a specific point in the NOS3 gene from thymine (T) to guanine (G) resulting in incorrect protein function. This substitution of a single nucleotide is known as a missense variant.</v>
      </c>
    </row>
    <row r="45" spans="1:3" x14ac:dyDescent="0.25">
      <c r="A45" s="15" t="s">
        <v>33</v>
      </c>
      <c r="B45" s="9" t="s">
        <v>34</v>
      </c>
    </row>
    <row r="46" spans="1:3" x14ac:dyDescent="0.25">
      <c r="A46" s="15" t="s">
        <v>35</v>
      </c>
      <c r="B46" s="9" t="s">
        <v>389</v>
      </c>
      <c r="C46" s="3" t="str">
        <f>"  &lt;/Variant&gt;"</f>
        <v xml:space="preserve">  &lt;/Variant&gt;</v>
      </c>
    </row>
    <row r="47" spans="1:3" s="18" customFormat="1" x14ac:dyDescent="0.25">
      <c r="A47" s="27"/>
      <c r="B47" s="17"/>
    </row>
    <row r="48" spans="1:3" s="18" customFormat="1" x14ac:dyDescent="0.25">
      <c r="A48" s="27"/>
      <c r="B48" s="17"/>
      <c r="C48" s="18" t="str">
        <f>C17</f>
        <v>&lt;# A150998920G #&gt;</v>
      </c>
    </row>
    <row r="49" spans="1:3" x14ac:dyDescent="0.25">
      <c r="A49" s="15" t="s">
        <v>37</v>
      </c>
      <c r="B49" s="21" t="str">
        <f>H11</f>
        <v>NC_000007.14:g.</v>
      </c>
      <c r="C49" s="3" t="str">
        <f>CONCATENATE("  &lt;Genotype hgvs=",CHAR(34),B49,B50,";",B51,CHAR(34)," name=",CHAR(34),B19,CHAR(34),"&gt; ")</f>
        <v xml:space="preserve">  &lt;Genotype hgvs="NC_000007.14:g.[150998920A&gt;G];[150998920=]" name="A150998920G"&gt; </v>
      </c>
    </row>
    <row r="50" spans="1:3" x14ac:dyDescent="0.25">
      <c r="A50" s="15" t="s">
        <v>35</v>
      </c>
      <c r="B50" s="21" t="str">
        <f t="shared" ref="B50:B54" si="1">H12</f>
        <v>[150998920A&gt;G]</v>
      </c>
    </row>
    <row r="51" spans="1:3" x14ac:dyDescent="0.25">
      <c r="A51" s="15" t="s">
        <v>31</v>
      </c>
      <c r="B51" s="21" t="str">
        <f t="shared" si="1"/>
        <v>[150998920=]</v>
      </c>
      <c r="C51" s="3" t="s">
        <v>38</v>
      </c>
    </row>
    <row r="52" spans="1:3" x14ac:dyDescent="0.25">
      <c r="A52" s="15" t="s">
        <v>39</v>
      </c>
      <c r="B52" s="21" t="str">
        <f t="shared" si="1"/>
        <v>People with this variant have one copy of the [A150998920G](https://www.ncbi.nlm.nih.gov/projects/SNP/snp_ref.cgi?rs=1007311
) variant. This substitution of a single nucleotide is known as a missense mutation.</v>
      </c>
      <c r="C52" s="3" t="s">
        <v>26</v>
      </c>
    </row>
    <row r="53" spans="1:3" x14ac:dyDescent="0.25">
      <c r="A53" s="8" t="s">
        <v>40</v>
      </c>
      <c r="B53" s="21" t="str">
        <f t="shared" si="1"/>
        <v>This variant is not associated with increased risk.</v>
      </c>
      <c r="C53" s="3" t="str">
        <f>CONCATENATE("    ",B52)</f>
        <v xml:space="preserve">    People with this variant have one copy of the [A150998920G](https://www.ncbi.nlm.nih.gov/projects/SNP/snp_ref.cgi?rs=1007311
) variant. This substitution of a single nucleotide is known as a missense mutation.</v>
      </c>
    </row>
    <row r="54" spans="1:3" x14ac:dyDescent="0.25">
      <c r="A54" s="8" t="s">
        <v>41</v>
      </c>
      <c r="B54" s="21">
        <f t="shared" si="1"/>
        <v>49.4</v>
      </c>
    </row>
    <row r="55" spans="1:3" x14ac:dyDescent="0.25">
      <c r="A55" s="15"/>
      <c r="C55" s="3" t="s">
        <v>42</v>
      </c>
    </row>
    <row r="56" spans="1:3" x14ac:dyDescent="0.25">
      <c r="A56" s="8"/>
    </row>
    <row r="57" spans="1:3" x14ac:dyDescent="0.25">
      <c r="A57" s="8"/>
      <c r="C57" s="3" t="str">
        <f>CONCATENATE("    ",B53)</f>
        <v xml:space="preserve">    This variant is not associated with increased risk.</v>
      </c>
    </row>
    <row r="58" spans="1:3" x14ac:dyDescent="0.25">
      <c r="A58" s="8"/>
    </row>
    <row r="59" spans="1:3" x14ac:dyDescent="0.25">
      <c r="A59" s="8"/>
      <c r="C59" s="3" t="s">
        <v>43</v>
      </c>
    </row>
    <row r="60" spans="1:3" x14ac:dyDescent="0.25">
      <c r="A60" s="15"/>
    </row>
    <row r="61" spans="1:3" x14ac:dyDescent="0.25">
      <c r="A61" s="15"/>
      <c r="C61" s="3" t="str">
        <f>CONCATENATE( "    &lt;piechart percentage=",B54," /&gt;")</f>
        <v xml:space="preserve">    &lt;piechart percentage=49.4 /&gt;</v>
      </c>
    </row>
    <row r="62" spans="1:3" x14ac:dyDescent="0.25">
      <c r="A62" s="15"/>
      <c r="C62" s="3" t="str">
        <f>"  &lt;/Genotype&gt;"</f>
        <v xml:space="preserve">  &lt;/Genotype&gt;</v>
      </c>
    </row>
    <row r="63" spans="1:3" x14ac:dyDescent="0.25">
      <c r="A63" s="15" t="s">
        <v>44</v>
      </c>
      <c r="B63" s="9" t="str">
        <f>H17</f>
        <v>People with this variant have two copies of the [A150998920G](https://www.ncbi.nlm.nih.gov/projects/SNP/snp_ref.cgi?rs=1007311
) variant. This substitution of a single nucleotide is known as a missense mutation.</v>
      </c>
      <c r="C63" s="3" t="str">
        <f>CONCATENATE("  &lt;Genotype hgvs=",CHAR(34),B49,B50,";",B50,CHAR(34)," name=",CHAR(34),B19,CHAR(34),"&gt; ")</f>
        <v xml:space="preserve">  &lt;Genotype hgvs="NC_000007.14:g.[150998920A&gt;G];[150998920A&gt;G]" name="A150998920G"&gt; </v>
      </c>
    </row>
    <row r="64" spans="1:3" x14ac:dyDescent="0.25">
      <c r="A64" s="8" t="s">
        <v>45</v>
      </c>
      <c r="B64" s="9" t="str">
        <f t="shared" ref="B64:B65" si="2">H18</f>
        <v>You are in the Moderate Loss of Function category. See below for more information.</v>
      </c>
      <c r="C64" s="3" t="s">
        <v>26</v>
      </c>
    </row>
    <row r="65" spans="1:3" x14ac:dyDescent="0.25">
      <c r="A65" s="8" t="s">
        <v>41</v>
      </c>
      <c r="B65" s="9">
        <f t="shared" si="2"/>
        <v>33.6</v>
      </c>
      <c r="C65" s="3" t="s">
        <v>38</v>
      </c>
    </row>
    <row r="66" spans="1:3" x14ac:dyDescent="0.25">
      <c r="A66" s="8"/>
    </row>
    <row r="67" spans="1:3" x14ac:dyDescent="0.25">
      <c r="A67" s="15"/>
      <c r="C67" s="3" t="str">
        <f>CONCATENATE("    ",B63)</f>
        <v xml:space="preserve">    People with this variant have two copies of the [A150998920G](https://www.ncbi.nlm.nih.gov/projects/SNP/snp_ref.cgi?rs=1007311
) variant. This substitution of a single nucleotide is known as a missense mutation.</v>
      </c>
    </row>
    <row r="68" spans="1:3" x14ac:dyDescent="0.25">
      <c r="A68" s="8"/>
    </row>
    <row r="69" spans="1:3" x14ac:dyDescent="0.25">
      <c r="A69" s="8"/>
      <c r="C69" s="3" t="s">
        <v>42</v>
      </c>
    </row>
    <row r="70" spans="1:3" x14ac:dyDescent="0.25">
      <c r="A70" s="8"/>
    </row>
    <row r="71" spans="1:3" x14ac:dyDescent="0.25">
      <c r="A71" s="8"/>
      <c r="C71" s="3" t="str">
        <f>CONCATENATE("    ",B64)</f>
        <v xml:space="preserve">    You are in the Moderate Loss of Function category. See below for more information.</v>
      </c>
    </row>
    <row r="72" spans="1:3" x14ac:dyDescent="0.25">
      <c r="A72" s="8"/>
    </row>
    <row r="73" spans="1:3" x14ac:dyDescent="0.25">
      <c r="A73" s="15"/>
      <c r="C73" s="3" t="s">
        <v>43</v>
      </c>
    </row>
    <row r="74" spans="1:3" x14ac:dyDescent="0.25">
      <c r="A74" s="15"/>
    </row>
    <row r="75" spans="1:3" x14ac:dyDescent="0.25">
      <c r="A75" s="15"/>
      <c r="C75" s="3" t="str">
        <f>CONCATENATE( "    &lt;piechart percentage=",B65," /&gt;")</f>
        <v xml:space="preserve">    &lt;piechart percentage=33.6 /&gt;</v>
      </c>
    </row>
    <row r="76" spans="1:3" x14ac:dyDescent="0.25">
      <c r="A76" s="15"/>
      <c r="C76" s="3" t="str">
        <f>"  &lt;/Genotype&gt;"</f>
        <v xml:space="preserve">  &lt;/Genotype&gt;</v>
      </c>
    </row>
    <row r="77" spans="1:3" x14ac:dyDescent="0.25">
      <c r="A77" s="15" t="s">
        <v>46</v>
      </c>
      <c r="B77" s="9" t="str">
        <f>H20</f>
        <v>Your NOS3 gene has no variants. A normal gene is referred to as a "wild-type" gene.</v>
      </c>
      <c r="C77" s="3" t="str">
        <f>CONCATENATE("  &lt;Genotype hgvs=",CHAR(34),B49,B51,";",B51,CHAR(34)," name=",CHAR(34),B19,CHAR(34),"&gt; ")</f>
        <v xml:space="preserve">  &lt;Genotype hgvs="NC_000007.14:g.[150998920=];[150998920=]" name="A150998920G"&gt; </v>
      </c>
    </row>
    <row r="78" spans="1:3" x14ac:dyDescent="0.25">
      <c r="A78" s="8" t="s">
        <v>47</v>
      </c>
      <c r="B78" s="9" t="str">
        <f t="shared" ref="B78:B79" si="3">H21</f>
        <v>This variant is not associated with increased risk.</v>
      </c>
      <c r="C78" s="3" t="s">
        <v>26</v>
      </c>
    </row>
    <row r="79" spans="1:3" x14ac:dyDescent="0.25">
      <c r="A79" s="8" t="s">
        <v>41</v>
      </c>
      <c r="B79" s="9">
        <f t="shared" si="3"/>
        <v>17</v>
      </c>
      <c r="C79" s="3" t="s">
        <v>38</v>
      </c>
    </row>
    <row r="80" spans="1:3" x14ac:dyDescent="0.25">
      <c r="A80" s="15"/>
    </row>
    <row r="81" spans="1:3" x14ac:dyDescent="0.25">
      <c r="A81" s="8"/>
      <c r="C81" s="3" t="str">
        <f>CONCATENATE("    ",B77)</f>
        <v xml:space="preserve">    Your NOS3 gene has no variants. A normal gene is referred to as a "wild-type" gene.</v>
      </c>
    </row>
    <row r="82" spans="1:3" x14ac:dyDescent="0.25">
      <c r="A82" s="8"/>
    </row>
    <row r="83" spans="1:3" x14ac:dyDescent="0.25">
      <c r="A83" s="8"/>
      <c r="C83" s="3" t="s">
        <v>42</v>
      </c>
    </row>
    <row r="84" spans="1:3" x14ac:dyDescent="0.25">
      <c r="A84" s="8"/>
    </row>
    <row r="85" spans="1:3" x14ac:dyDescent="0.25">
      <c r="A85" s="8"/>
      <c r="C85" s="3" t="str">
        <f>CONCATENATE("    ",B78)</f>
        <v xml:space="preserve">    This variant is not associated with increased risk.</v>
      </c>
    </row>
    <row r="86" spans="1:3" x14ac:dyDescent="0.25">
      <c r="A86" s="15"/>
    </row>
    <row r="87" spans="1:3" x14ac:dyDescent="0.25">
      <c r="A87" s="15"/>
      <c r="C87" s="3" t="s">
        <v>43</v>
      </c>
    </row>
    <row r="88" spans="1:3" x14ac:dyDescent="0.25">
      <c r="A88" s="15"/>
    </row>
    <row r="89" spans="1:3" x14ac:dyDescent="0.25">
      <c r="A89" s="15"/>
      <c r="C89" s="3" t="str">
        <f>CONCATENATE( "    &lt;piechart percentage=",B79," /&gt;")</f>
        <v xml:space="preserve">    &lt;piechart percentage=17 /&gt;</v>
      </c>
    </row>
    <row r="90" spans="1:3" x14ac:dyDescent="0.25">
      <c r="A90" s="15"/>
      <c r="C90" s="3" t="str">
        <f>"  &lt;/Genotype&gt;"</f>
        <v xml:space="preserve">  &lt;/Genotype&gt;</v>
      </c>
    </row>
    <row r="91" spans="1:3" x14ac:dyDescent="0.25">
      <c r="A91" s="15"/>
      <c r="C91" s="3" t="str">
        <f>C23</f>
        <v>&lt;# C151010400T #&gt;</v>
      </c>
    </row>
    <row r="92" spans="1:3" x14ac:dyDescent="0.25">
      <c r="A92" s="15" t="s">
        <v>37</v>
      </c>
      <c r="B92" s="21" t="str">
        <f>I11</f>
        <v>NC_000007.14:g.</v>
      </c>
      <c r="C92" s="3" t="str">
        <f>CONCATENATE("  &lt;Genotype hgvs=",CHAR(34),B92,B93,";",B94,CHAR(34)," name=",CHAR(34),B25,CHAR(34),"&gt; ")</f>
        <v xml:space="preserve">  &lt;Genotype hgvs="NC_000007.14:g.[151010400C&gt;T];[151010400=]" name="C151010400T"&gt; </v>
      </c>
    </row>
    <row r="93" spans="1:3" x14ac:dyDescent="0.25">
      <c r="A93" s="15" t="s">
        <v>35</v>
      </c>
      <c r="B93" s="21" t="str">
        <f t="shared" ref="B93:B97" si="4">I12</f>
        <v>[151010400C&gt;T]</v>
      </c>
    </row>
    <row r="94" spans="1:3" x14ac:dyDescent="0.25">
      <c r="A94" s="15" t="s">
        <v>31</v>
      </c>
      <c r="B94" s="21" t="str">
        <f t="shared" si="4"/>
        <v>[151010400=]</v>
      </c>
      <c r="C94" s="3" t="s">
        <v>38</v>
      </c>
    </row>
    <row r="95" spans="1:3" x14ac:dyDescent="0.25">
      <c r="A95" s="15" t="s">
        <v>39</v>
      </c>
      <c r="B95" s="21" t="str">
        <f t="shared" si="4"/>
        <v>People with this variant have one copy of the [C151010400T](https://www.ncbi.nlm.nih.gov/projects/SNP/snp_ref.cgi?rs=2741343) variant. This substitution of a single nucleotide is known as a missense mutation.</v>
      </c>
      <c r="C95" s="3" t="s">
        <v>26</v>
      </c>
    </row>
    <row r="96" spans="1:3" x14ac:dyDescent="0.25">
      <c r="A96" s="8" t="s">
        <v>40</v>
      </c>
      <c r="B96" s="21" t="str">
        <f t="shared" si="4"/>
        <v>This variant is not associated with increased risk.</v>
      </c>
      <c r="C96" s="3" t="str">
        <f>CONCATENATE("    ",B95)</f>
        <v xml:space="preserve">    People with this variant have one copy of the [C151010400T](https://www.ncbi.nlm.nih.gov/projects/SNP/snp_ref.cgi?rs=2741343) variant. This substitution of a single nucleotide is known as a missense mutation.</v>
      </c>
    </row>
    <row r="97" spans="1:3" x14ac:dyDescent="0.25">
      <c r="A97" s="8" t="s">
        <v>41</v>
      </c>
      <c r="B97" s="21">
        <f t="shared" si="4"/>
        <v>0</v>
      </c>
    </row>
    <row r="98" spans="1:3" x14ac:dyDescent="0.25">
      <c r="A98" s="15"/>
      <c r="C98" s="3" t="s">
        <v>42</v>
      </c>
    </row>
    <row r="99" spans="1:3" x14ac:dyDescent="0.25">
      <c r="A99" s="8"/>
    </row>
    <row r="100" spans="1:3" x14ac:dyDescent="0.25">
      <c r="A100" s="8"/>
      <c r="C100" s="3" t="str">
        <f>CONCATENATE("    ",B96)</f>
        <v xml:space="preserve">    This variant is not associated with increased risk.</v>
      </c>
    </row>
    <row r="101" spans="1:3" x14ac:dyDescent="0.25">
      <c r="A101" s="8"/>
    </row>
    <row r="102" spans="1:3" x14ac:dyDescent="0.25">
      <c r="A102" s="8"/>
      <c r="C102" s="3" t="s">
        <v>43</v>
      </c>
    </row>
    <row r="103" spans="1:3" x14ac:dyDescent="0.25">
      <c r="A103" s="15"/>
    </row>
    <row r="104" spans="1:3" x14ac:dyDescent="0.25">
      <c r="A104" s="15"/>
      <c r="C104" s="3" t="str">
        <f>CONCATENATE( "    &lt;piechart percentage=",B97," /&gt;")</f>
        <v xml:space="preserve">    &lt;piechart percentage=0 /&gt;</v>
      </c>
    </row>
    <row r="105" spans="1:3" x14ac:dyDescent="0.25">
      <c r="A105" s="15"/>
      <c r="C105" s="3" t="str">
        <f>"  &lt;/Genotype&gt;"</f>
        <v xml:space="preserve">  &lt;/Genotype&gt;</v>
      </c>
    </row>
    <row r="106" spans="1:3" x14ac:dyDescent="0.25">
      <c r="A106" s="15" t="s">
        <v>44</v>
      </c>
      <c r="B106" s="9" t="str">
        <f>I17</f>
        <v>People with this variant have two copies of the [C151010400T](https://www.ncbi.nlm.nih.gov/projects/SNP/snp_ref.cgi?rs=2741343) variant. This substitution of a single nucleotide is known as a missense mutation.</v>
      </c>
      <c r="C106" s="3" t="str">
        <f>CONCATENATE("  &lt;Genotype hgvs=",CHAR(34),B92,B93,";",B93,CHAR(34)," name=",CHAR(34),B25,CHAR(34),"&gt; ")</f>
        <v xml:space="preserve">  &lt;Genotype hgvs="NC_000007.14:g.[151010400C&gt;T];[151010400C&gt;T]" name="C151010400T"&gt; </v>
      </c>
    </row>
    <row r="107" spans="1:3" x14ac:dyDescent="0.25">
      <c r="A107" s="8" t="s">
        <v>45</v>
      </c>
      <c r="B107" s="9" t="str">
        <f t="shared" ref="B107:B108" si="5">I18</f>
        <v>You are in the Moderate Loss of Function category. See below for more information.</v>
      </c>
      <c r="C107" s="3" t="s">
        <v>26</v>
      </c>
    </row>
    <row r="108" spans="1:3" x14ac:dyDescent="0.25">
      <c r="A108" s="8" t="s">
        <v>41</v>
      </c>
      <c r="B108" s="9">
        <f t="shared" si="5"/>
        <v>22.7</v>
      </c>
      <c r="C108" s="3" t="s">
        <v>38</v>
      </c>
    </row>
    <row r="109" spans="1:3" x14ac:dyDescent="0.25">
      <c r="A109" s="8"/>
    </row>
    <row r="110" spans="1:3" x14ac:dyDescent="0.25">
      <c r="A110" s="15"/>
      <c r="C110" s="3" t="str">
        <f>CONCATENATE("    ",B106)</f>
        <v xml:space="preserve">    People with this variant have two copies of the [C151010400T](https://www.ncbi.nlm.nih.gov/projects/SNP/snp_ref.cgi?rs=2741343) variant. This substitution of a single nucleotide is known as a missense mutation.</v>
      </c>
    </row>
    <row r="111" spans="1:3" x14ac:dyDescent="0.25">
      <c r="A111" s="8"/>
    </row>
    <row r="112" spans="1:3" x14ac:dyDescent="0.25">
      <c r="A112" s="8"/>
      <c r="C112" s="3" t="s">
        <v>42</v>
      </c>
    </row>
    <row r="113" spans="1:3" x14ac:dyDescent="0.25">
      <c r="A113" s="8"/>
    </row>
    <row r="114" spans="1:3" x14ac:dyDescent="0.25">
      <c r="A114" s="8"/>
      <c r="C114" s="3" t="str">
        <f>CONCATENATE("    ",B107)</f>
        <v xml:space="preserve">    You are in the Moderate Loss of Function category. See below for more information.</v>
      </c>
    </row>
    <row r="115" spans="1:3" x14ac:dyDescent="0.25">
      <c r="A115" s="8"/>
    </row>
    <row r="116" spans="1:3" x14ac:dyDescent="0.25">
      <c r="A116" s="15"/>
      <c r="C116" s="3" t="s">
        <v>43</v>
      </c>
    </row>
    <row r="117" spans="1:3" x14ac:dyDescent="0.25">
      <c r="A117" s="15"/>
    </row>
    <row r="118" spans="1:3" x14ac:dyDescent="0.25">
      <c r="A118" s="15"/>
      <c r="C118" s="3" t="str">
        <f>CONCATENATE( "    &lt;piechart percentage=",B108," /&gt;")</f>
        <v xml:space="preserve">    &lt;piechart percentage=22.7 /&gt;</v>
      </c>
    </row>
    <row r="119" spans="1:3" x14ac:dyDescent="0.25">
      <c r="A119" s="15"/>
      <c r="C119" s="3" t="str">
        <f>"  &lt;/Genotype&gt;"</f>
        <v xml:space="preserve">  &lt;/Genotype&gt;</v>
      </c>
    </row>
    <row r="120" spans="1:3" x14ac:dyDescent="0.25">
      <c r="A120" s="15" t="s">
        <v>46</v>
      </c>
      <c r="B120" s="9" t="str">
        <f>I20</f>
        <v>Your NOS3 gene has no variants. A normal gene is referred to as a "wild-type" gene.</v>
      </c>
      <c r="C120" s="3" t="str">
        <f>CONCATENATE("  &lt;Genotype hgvs=",CHAR(34),B92,B94,";",B94,CHAR(34)," name=",CHAR(34),B25,CHAR(34),"&gt; ")</f>
        <v xml:space="preserve">  &lt;Genotype hgvs="NC_000007.14:g.[151010400=];[151010400=]" name="C151010400T"&gt; </v>
      </c>
    </row>
    <row r="121" spans="1:3" x14ac:dyDescent="0.25">
      <c r="A121" s="8" t="s">
        <v>47</v>
      </c>
      <c r="B121" s="9" t="str">
        <f t="shared" ref="B121:B122" si="6">I21</f>
        <v>This variant is not associated with increased risk.</v>
      </c>
      <c r="C121" s="3" t="s">
        <v>26</v>
      </c>
    </row>
    <row r="122" spans="1:3" x14ac:dyDescent="0.25">
      <c r="A122" s="8" t="s">
        <v>41</v>
      </c>
      <c r="B122" s="9">
        <f t="shared" si="6"/>
        <v>77.3</v>
      </c>
      <c r="C122" s="3" t="s">
        <v>38</v>
      </c>
    </row>
    <row r="123" spans="1:3" x14ac:dyDescent="0.25">
      <c r="A123" s="15"/>
    </row>
    <row r="124" spans="1:3" x14ac:dyDescent="0.25">
      <c r="A124" s="8"/>
      <c r="C124" s="3" t="str">
        <f>CONCATENATE("    ",B120)</f>
        <v xml:space="preserve">    Your NOS3 gene has no variants. A normal gene is referred to as a "wild-type" gene.</v>
      </c>
    </row>
    <row r="125" spans="1:3" x14ac:dyDescent="0.25">
      <c r="A125" s="8"/>
    </row>
    <row r="126" spans="1:3" x14ac:dyDescent="0.25">
      <c r="A126" s="8"/>
      <c r="C126" s="3" t="s">
        <v>42</v>
      </c>
    </row>
    <row r="127" spans="1:3" x14ac:dyDescent="0.25">
      <c r="A127" s="8"/>
    </row>
    <row r="128" spans="1:3" x14ac:dyDescent="0.25">
      <c r="A128" s="8"/>
      <c r="C128" s="3" t="str">
        <f>CONCATENATE("    ",B121)</f>
        <v xml:space="preserve">    This variant is not associated with increased risk.</v>
      </c>
    </row>
    <row r="129" spans="1:3" x14ac:dyDescent="0.25">
      <c r="A129" s="15"/>
    </row>
    <row r="130" spans="1:3" x14ac:dyDescent="0.25">
      <c r="A130" s="15"/>
      <c r="C130" s="3" t="s">
        <v>43</v>
      </c>
    </row>
    <row r="131" spans="1:3" x14ac:dyDescent="0.25">
      <c r="A131" s="15"/>
    </row>
    <row r="132" spans="1:3" x14ac:dyDescent="0.25">
      <c r="A132" s="15"/>
      <c r="C132" s="3" t="str">
        <f>CONCATENATE( "    &lt;piechart percentage=",B122," /&gt;")</f>
        <v xml:space="preserve">    &lt;piechart percentage=77.3 /&gt;</v>
      </c>
    </row>
    <row r="133" spans="1:3" x14ac:dyDescent="0.25">
      <c r="A133" s="15"/>
      <c r="C133" s="3" t="str">
        <f>"  &lt;/Genotype&gt;"</f>
        <v xml:space="preserve">  &lt;/Genotype&gt;</v>
      </c>
    </row>
    <row r="134" spans="1:3" x14ac:dyDescent="0.25">
      <c r="A134" s="15"/>
      <c r="C134" s="3" t="str">
        <f>C29</f>
        <v>&lt;# A2984+15G #&gt;</v>
      </c>
    </row>
    <row r="135" spans="1:3" x14ac:dyDescent="0.25">
      <c r="A135" s="15" t="s">
        <v>37</v>
      </c>
      <c r="B135" s="21" t="str">
        <f>J11</f>
        <v>NC_000007.14:g.</v>
      </c>
      <c r="C135" s="3" t="str">
        <f>CONCATENATE("  &lt;Genotype hgvs=",CHAR(34),B135,B136,";",B137,CHAR(34)," name=",CHAR(34),B31,CHAR(34),"&gt; ")</f>
        <v xml:space="preserve">  &lt;Genotype hgvs="NC_000007.14:g.[151011001A&gt;G];[151011001=]" name="A2984+15G"&gt; </v>
      </c>
    </row>
    <row r="136" spans="1:3" x14ac:dyDescent="0.25">
      <c r="A136" s="15" t="s">
        <v>35</v>
      </c>
      <c r="B136" s="21" t="str">
        <f t="shared" ref="B136:B140" si="7">J12</f>
        <v>[151011001A&gt;G]</v>
      </c>
    </row>
    <row r="137" spans="1:3" x14ac:dyDescent="0.25">
      <c r="A137" s="15" t="s">
        <v>31</v>
      </c>
      <c r="B137" s="21" t="str">
        <f t="shared" si="7"/>
        <v>[151011001=]</v>
      </c>
      <c r="C137" s="3" t="s">
        <v>38</v>
      </c>
    </row>
    <row r="138" spans="1:3" x14ac:dyDescent="0.25">
      <c r="A138" s="15" t="s">
        <v>39</v>
      </c>
      <c r="B138" s="21" t="str">
        <f t="shared" si="7"/>
        <v>People with this variant have one copy of the [A2984+15G](https://www.ncbi.nlm.nih.gov/clinvar/variation/403250/) variant. This substitution of a single nucleotide is known as a missense mutation.</v>
      </c>
      <c r="C138" s="3" t="s">
        <v>26</v>
      </c>
    </row>
    <row r="139" spans="1:3" x14ac:dyDescent="0.25">
      <c r="A139" s="8" t="s">
        <v>40</v>
      </c>
      <c r="B139" s="21" t="str">
        <f t="shared" si="7"/>
        <v>This variant is not associated with increased risk.</v>
      </c>
      <c r="C139" s="3" t="str">
        <f>CONCATENATE("    ",B138)</f>
        <v xml:space="preserve">    People with this variant have one copy of the [A2984+15G](https://www.ncbi.nlm.nih.gov/clinvar/variation/403250/) variant. This substitution of a single nucleotide is known as a missense mutation.</v>
      </c>
    </row>
    <row r="140" spans="1:3" x14ac:dyDescent="0.25">
      <c r="A140" s="8" t="s">
        <v>41</v>
      </c>
      <c r="B140" s="21">
        <f t="shared" si="7"/>
        <v>23.6</v>
      </c>
    </row>
    <row r="141" spans="1:3" x14ac:dyDescent="0.25">
      <c r="A141" s="15"/>
      <c r="C141" s="3" t="s">
        <v>42</v>
      </c>
    </row>
    <row r="142" spans="1:3" x14ac:dyDescent="0.25">
      <c r="A142" s="8"/>
    </row>
    <row r="143" spans="1:3" x14ac:dyDescent="0.25">
      <c r="A143" s="8"/>
      <c r="C143" s="3" t="str">
        <f>CONCATENATE("    ",B139)</f>
        <v xml:space="preserve">    This variant is not associated with increased risk.</v>
      </c>
    </row>
    <row r="144" spans="1:3" x14ac:dyDescent="0.25">
      <c r="A144" s="8"/>
    </row>
    <row r="145" spans="1:3" x14ac:dyDescent="0.25">
      <c r="A145" s="8"/>
      <c r="C145" s="3" t="s">
        <v>43</v>
      </c>
    </row>
    <row r="146" spans="1:3" x14ac:dyDescent="0.25">
      <c r="A146" s="15"/>
    </row>
    <row r="147" spans="1:3" x14ac:dyDescent="0.25">
      <c r="A147" s="15"/>
      <c r="C147" s="3" t="str">
        <f>CONCATENATE( "    &lt;piechart percentage=",B140," /&gt;")</f>
        <v xml:space="preserve">    &lt;piechart percentage=23.6 /&gt;</v>
      </c>
    </row>
    <row r="148" spans="1:3" x14ac:dyDescent="0.25">
      <c r="A148" s="15"/>
      <c r="C148" s="3" t="str">
        <f>"  &lt;/Genotype&gt;"</f>
        <v xml:space="preserve">  &lt;/Genotype&gt;</v>
      </c>
    </row>
    <row r="149" spans="1:3" x14ac:dyDescent="0.25">
      <c r="A149" s="15" t="s">
        <v>44</v>
      </c>
      <c r="B149" s="9" t="str">
        <f>J17</f>
        <v>People with this variant have two copies of the [A2984+15G](https://www.ncbi.nlm.nih.gov/clinvar/variation/403250/) variant. This substitution of a single nucleotide is known as a missense mutation.</v>
      </c>
      <c r="C149" s="3" t="str">
        <f>CONCATENATE("  &lt;Genotype hgvs=",CHAR(34),B135,B136,";",B136,CHAR(34)," name=",CHAR(34),B31,CHAR(34),"&gt; ")</f>
        <v xml:space="preserve">  &lt;Genotype hgvs="NC_000007.14:g.[151011001A&gt;G];[151011001A&gt;G]" name="A2984+15G"&gt; </v>
      </c>
    </row>
    <row r="150" spans="1:3" x14ac:dyDescent="0.25">
      <c r="A150" s="8" t="s">
        <v>45</v>
      </c>
      <c r="B150" s="9" t="str">
        <f t="shared" ref="B150:B151" si="8">J18</f>
        <v>You are in the Moderate Loss of Function category. See below for more information.</v>
      </c>
      <c r="C150" s="3" t="s">
        <v>26</v>
      </c>
    </row>
    <row r="151" spans="1:3" x14ac:dyDescent="0.25">
      <c r="A151" s="8" t="s">
        <v>41</v>
      </c>
      <c r="B151" s="9">
        <f t="shared" si="8"/>
        <v>5.3</v>
      </c>
      <c r="C151" s="3" t="s">
        <v>38</v>
      </c>
    </row>
    <row r="152" spans="1:3" x14ac:dyDescent="0.25">
      <c r="A152" s="8"/>
    </row>
    <row r="153" spans="1:3" x14ac:dyDescent="0.25">
      <c r="A153" s="15"/>
      <c r="C153" s="3" t="str">
        <f>CONCATENATE("    ",B149)</f>
        <v xml:space="preserve">    People with this variant have two copies of the [A2984+15G](https://www.ncbi.nlm.nih.gov/clinvar/variation/403250/) variant. This substitution of a single nucleotide is known as a missense mutation.</v>
      </c>
    </row>
    <row r="154" spans="1:3" x14ac:dyDescent="0.25">
      <c r="A154" s="8"/>
    </row>
    <row r="155" spans="1:3" x14ac:dyDescent="0.25">
      <c r="A155" s="8"/>
      <c r="C155" s="3" t="s">
        <v>42</v>
      </c>
    </row>
    <row r="156" spans="1:3" x14ac:dyDescent="0.25">
      <c r="A156" s="8"/>
    </row>
    <row r="157" spans="1:3" x14ac:dyDescent="0.25">
      <c r="A157" s="8"/>
      <c r="C157" s="3" t="str">
        <f>CONCATENATE("    ",B150)</f>
        <v xml:space="preserve">    You are in the Moderate Loss of Function category. See below for more information.</v>
      </c>
    </row>
    <row r="158" spans="1:3" x14ac:dyDescent="0.25">
      <c r="A158" s="8"/>
    </row>
    <row r="159" spans="1:3" x14ac:dyDescent="0.25">
      <c r="A159" s="15"/>
      <c r="C159" s="3" t="s">
        <v>43</v>
      </c>
    </row>
    <row r="160" spans="1:3" x14ac:dyDescent="0.25">
      <c r="A160" s="15"/>
    </row>
    <row r="161" spans="1:3" x14ac:dyDescent="0.25">
      <c r="A161" s="15"/>
      <c r="C161" s="3" t="str">
        <f>CONCATENATE( "    &lt;piechart percentage=",B151," /&gt;")</f>
        <v xml:space="preserve">    &lt;piechart percentage=5.3 /&gt;</v>
      </c>
    </row>
    <row r="162" spans="1:3" x14ac:dyDescent="0.25">
      <c r="A162" s="15"/>
      <c r="C162" s="3" t="str">
        <f>"  &lt;/Genotype&gt;"</f>
        <v xml:space="preserve">  &lt;/Genotype&gt;</v>
      </c>
    </row>
    <row r="163" spans="1:3" x14ac:dyDescent="0.25">
      <c r="A163" s="15" t="s">
        <v>46</v>
      </c>
      <c r="B163" s="9" t="str">
        <f>J20</f>
        <v>Your NOS3 gene has no variants. A normal gene is referred to as a "wild-type" gene.</v>
      </c>
      <c r="C163" s="3" t="str">
        <f>CONCATENATE("  &lt;Genotype hgvs=",CHAR(34),B135,B137,";",B137,CHAR(34)," name=",CHAR(34),B31,CHAR(34),"&gt; ")</f>
        <v xml:space="preserve">  &lt;Genotype hgvs="NC_000007.14:g.[151011001=];[151011001=]" name="A2984+15G"&gt; </v>
      </c>
    </row>
    <row r="164" spans="1:3" x14ac:dyDescent="0.25">
      <c r="A164" s="8" t="s">
        <v>47</v>
      </c>
      <c r="B164" s="9" t="str">
        <f t="shared" ref="B164:B165" si="9">J21</f>
        <v>This variant is not associated with increased risk.</v>
      </c>
      <c r="C164" s="3" t="s">
        <v>26</v>
      </c>
    </row>
    <row r="165" spans="1:3" x14ac:dyDescent="0.25">
      <c r="A165" s="8" t="s">
        <v>41</v>
      </c>
      <c r="B165" s="9">
        <f t="shared" si="9"/>
        <v>71.099999999999994</v>
      </c>
      <c r="C165" s="3" t="s">
        <v>38</v>
      </c>
    </row>
    <row r="166" spans="1:3" x14ac:dyDescent="0.25">
      <c r="A166" s="15"/>
    </row>
    <row r="167" spans="1:3" x14ac:dyDescent="0.25">
      <c r="A167" s="8"/>
      <c r="C167" s="3" t="str">
        <f>CONCATENATE("    ",B163)</f>
        <v xml:space="preserve">    Your NOS3 gene has no variants. A normal gene is referred to as a "wild-type" gene.</v>
      </c>
    </row>
    <row r="168" spans="1:3" x14ac:dyDescent="0.25">
      <c r="A168" s="8"/>
    </row>
    <row r="169" spans="1:3" x14ac:dyDescent="0.25">
      <c r="A169" s="8"/>
      <c r="C169" s="3" t="s">
        <v>42</v>
      </c>
    </row>
    <row r="170" spans="1:3" x14ac:dyDescent="0.25">
      <c r="A170" s="8"/>
    </row>
    <row r="171" spans="1:3" x14ac:dyDescent="0.25">
      <c r="A171" s="8"/>
      <c r="C171" s="3" t="str">
        <f>CONCATENATE("    ",B164)</f>
        <v xml:space="preserve">    This variant is not associated with increased risk.</v>
      </c>
    </row>
    <row r="172" spans="1:3" x14ac:dyDescent="0.25">
      <c r="A172" s="15"/>
    </row>
    <row r="173" spans="1:3" x14ac:dyDescent="0.25">
      <c r="A173" s="15"/>
      <c r="C173" s="3" t="s">
        <v>43</v>
      </c>
    </row>
    <row r="174" spans="1:3" x14ac:dyDescent="0.25">
      <c r="A174" s="15"/>
    </row>
    <row r="175" spans="1:3" x14ac:dyDescent="0.25">
      <c r="A175" s="15"/>
      <c r="C175" s="3" t="str">
        <f>CONCATENATE( "    &lt;piechart percentage=",B165," /&gt;")</f>
        <v xml:space="preserve">    &lt;piechart percentage=71.1 /&gt;</v>
      </c>
    </row>
    <row r="176" spans="1:3" x14ac:dyDescent="0.25">
      <c r="A176" s="15"/>
      <c r="C176" s="3" t="str">
        <f>"  &lt;/Genotype&gt;"</f>
        <v xml:space="preserve">  &lt;/Genotype&gt;</v>
      </c>
    </row>
    <row r="177" spans="1:3" x14ac:dyDescent="0.25">
      <c r="A177" s="15"/>
      <c r="C177" s="3" t="str">
        <f>C35</f>
        <v>&lt;# -51-762C= #&gt;</v>
      </c>
    </row>
    <row r="178" spans="1:3" x14ac:dyDescent="0.25">
      <c r="A178" s="15" t="s">
        <v>37</v>
      </c>
      <c r="B178" s="21" t="str">
        <f>K11</f>
        <v>NC_000007.14:g.</v>
      </c>
      <c r="C178" s="3" t="str">
        <f>CONCATENATE("  &lt;Genotype hgvs=",CHAR(34),B178,B179,";",B180,CHAR(34)," name=",CHAR(34),B37,CHAR(34),"&gt; ")</f>
        <v xml:space="preserve">  &lt;Genotype hgvs="NC_000007.14:g.[150992991C=];[150992991=]" name="-51-762C="&gt; </v>
      </c>
    </row>
    <row r="179" spans="1:3" x14ac:dyDescent="0.25">
      <c r="A179" s="15" t="s">
        <v>35</v>
      </c>
      <c r="B179" s="21" t="str">
        <f t="shared" ref="B179:B183" si="10">K12</f>
        <v>[150992991C=]</v>
      </c>
    </row>
    <row r="180" spans="1:3" x14ac:dyDescent="0.25">
      <c r="A180" s="15" t="s">
        <v>31</v>
      </c>
      <c r="B180" s="21" t="str">
        <f t="shared" si="10"/>
        <v>[150992991=]</v>
      </c>
      <c r="C180" s="3" t="s">
        <v>38</v>
      </c>
    </row>
    <row r="181" spans="1:3" x14ac:dyDescent="0.25">
      <c r="A181" s="15" t="s">
        <v>39</v>
      </c>
      <c r="B181" s="21" t="str">
        <f t="shared" si="10"/>
        <v>People with this variant have one copy of the [-51-762C=](https://www.ncbi.nlm.nih.gov/clinvar/variation/14016/) variant. This substitution of a single nucleotide is known as a missense mutation.</v>
      </c>
      <c r="C181" s="3" t="s">
        <v>26</v>
      </c>
    </row>
    <row r="182" spans="1:3" x14ac:dyDescent="0.25">
      <c r="A182" s="8" t="s">
        <v>40</v>
      </c>
      <c r="B182" s="21" t="str">
        <f t="shared" si="10"/>
        <v>This variant is not associated with increased risk.</v>
      </c>
      <c r="C182" s="3" t="str">
        <f>CONCATENATE("    ",B181)</f>
        <v xml:space="preserve">    People with this variant have one copy of the [-51-762C=](https://www.ncbi.nlm.nih.gov/clinvar/variation/14016/) variant. This substitution of a single nucleotide is known as a missense mutation.</v>
      </c>
    </row>
    <row r="183" spans="1:3" x14ac:dyDescent="0.25">
      <c r="A183" s="8" t="s">
        <v>41</v>
      </c>
      <c r="B183" s="21">
        <f t="shared" si="10"/>
        <v>35.9</v>
      </c>
    </row>
    <row r="184" spans="1:3" x14ac:dyDescent="0.25">
      <c r="A184" s="15"/>
      <c r="C184" s="3" t="s">
        <v>42</v>
      </c>
    </row>
    <row r="185" spans="1:3" x14ac:dyDescent="0.25">
      <c r="A185" s="8"/>
    </row>
    <row r="186" spans="1:3" x14ac:dyDescent="0.25">
      <c r="A186" s="8"/>
      <c r="C186" s="3" t="str">
        <f>CONCATENATE("    ",B182)</f>
        <v xml:space="preserve">    This variant is not associated with increased risk.</v>
      </c>
    </row>
    <row r="187" spans="1:3" x14ac:dyDescent="0.25">
      <c r="A187" s="8"/>
    </row>
    <row r="188" spans="1:3" x14ac:dyDescent="0.25">
      <c r="A188" s="8"/>
      <c r="C188" s="3" t="s">
        <v>43</v>
      </c>
    </row>
    <row r="189" spans="1:3" x14ac:dyDescent="0.25">
      <c r="A189" s="15"/>
    </row>
    <row r="190" spans="1:3" x14ac:dyDescent="0.25">
      <c r="A190" s="15"/>
      <c r="C190" s="3" t="str">
        <f>CONCATENATE( "    &lt;piechart percentage=",B183," /&gt;")</f>
        <v xml:space="preserve">    &lt;piechart percentage=35.9 /&gt;</v>
      </c>
    </row>
    <row r="191" spans="1:3" x14ac:dyDescent="0.25">
      <c r="A191" s="15"/>
      <c r="C191" s="3" t="str">
        <f>"  &lt;/Genotype&gt;"</f>
        <v xml:space="preserve">  &lt;/Genotype&gt;</v>
      </c>
    </row>
    <row r="192" spans="1:3" x14ac:dyDescent="0.25">
      <c r="A192" s="15" t="s">
        <v>44</v>
      </c>
      <c r="B192" s="9" t="str">
        <f>K17</f>
        <v>People with this variant have two copies of the [-51-762C=](https://www.ncbi.nlm.nih.gov/clinvar/variation/14016/) variant. This substitution of a single nucleotide is known as a missense mutation.</v>
      </c>
      <c r="C192" s="3" t="str">
        <f>CONCATENATE("  &lt;Genotype hgvs=",CHAR(34),B178,B179,";",B179,CHAR(34)," name=",CHAR(34),B37,CHAR(34),"&gt; ")</f>
        <v xml:space="preserve">  &lt;Genotype hgvs="NC_000007.14:g.[150992991C=];[150992991C=]" name="-51-762C="&gt; </v>
      </c>
    </row>
    <row r="193" spans="1:3" x14ac:dyDescent="0.25">
      <c r="A193" s="8" t="s">
        <v>45</v>
      </c>
      <c r="B193" s="9" t="str">
        <f t="shared" ref="B193:B194" si="11">K18</f>
        <v>You are in the Moderate Loss of Function category. See below for more information.</v>
      </c>
      <c r="C193" s="3" t="s">
        <v>26</v>
      </c>
    </row>
    <row r="194" spans="1:3" x14ac:dyDescent="0.25">
      <c r="A194" s="8" t="s">
        <v>41</v>
      </c>
      <c r="B194" s="9">
        <f t="shared" si="11"/>
        <v>14.5</v>
      </c>
      <c r="C194" s="3" t="s">
        <v>38</v>
      </c>
    </row>
    <row r="195" spans="1:3" x14ac:dyDescent="0.25">
      <c r="A195" s="8"/>
    </row>
    <row r="196" spans="1:3" x14ac:dyDescent="0.25">
      <c r="A196" s="15"/>
      <c r="C196" s="3" t="str">
        <f>CONCATENATE("    ",B192)</f>
        <v xml:space="preserve">    People with this variant have two copies of the [-51-762C=](https://www.ncbi.nlm.nih.gov/clinvar/variation/14016/) variant. This substitution of a single nucleotide is known as a missense mutation.</v>
      </c>
    </row>
    <row r="197" spans="1:3" x14ac:dyDescent="0.25">
      <c r="A197" s="8"/>
    </row>
    <row r="198" spans="1:3" x14ac:dyDescent="0.25">
      <c r="A198" s="8"/>
      <c r="C198" s="3" t="s">
        <v>42</v>
      </c>
    </row>
    <row r="199" spans="1:3" x14ac:dyDescent="0.25">
      <c r="A199" s="8"/>
    </row>
    <row r="200" spans="1:3" x14ac:dyDescent="0.25">
      <c r="A200" s="8"/>
      <c r="C200" s="3" t="str">
        <f>CONCATENATE("    ",B193)</f>
        <v xml:space="preserve">    You are in the Moderate Loss of Function category. See below for more information.</v>
      </c>
    </row>
    <row r="201" spans="1:3" x14ac:dyDescent="0.25">
      <c r="A201" s="8"/>
    </row>
    <row r="202" spans="1:3" x14ac:dyDescent="0.25">
      <c r="A202" s="15"/>
      <c r="C202" s="3" t="s">
        <v>43</v>
      </c>
    </row>
    <row r="203" spans="1:3" x14ac:dyDescent="0.25">
      <c r="A203" s="15"/>
    </row>
    <row r="204" spans="1:3" x14ac:dyDescent="0.25">
      <c r="A204" s="15"/>
      <c r="C204" s="3" t="str">
        <f>CONCATENATE( "    &lt;piechart percentage=",B194," /&gt;")</f>
        <v xml:space="preserve">    &lt;piechart percentage=14.5 /&gt;</v>
      </c>
    </row>
    <row r="205" spans="1:3" x14ac:dyDescent="0.25">
      <c r="A205" s="15"/>
      <c r="C205" s="3" t="str">
        <f>"  &lt;/Genotype&gt;"</f>
        <v xml:space="preserve">  &lt;/Genotype&gt;</v>
      </c>
    </row>
    <row r="206" spans="1:3" x14ac:dyDescent="0.25">
      <c r="A206" s="15" t="s">
        <v>46</v>
      </c>
      <c r="B206" s="9" t="str">
        <f>K20</f>
        <v>Your NOS3 gene has no variants. A normal gene is referred to as a "wild-type" gene.</v>
      </c>
      <c r="C206" s="3" t="str">
        <f>CONCATENATE("  &lt;Genotype hgvs=",CHAR(34),B178,B180,";",B180,CHAR(34)," name=",CHAR(34),B37,CHAR(34),"&gt; ")</f>
        <v xml:space="preserve">  &lt;Genotype hgvs="NC_000007.14:g.[150992991=];[150992991=]" name="-51-762C="&gt; </v>
      </c>
    </row>
    <row r="207" spans="1:3" x14ac:dyDescent="0.25">
      <c r="A207" s="8" t="s">
        <v>47</v>
      </c>
      <c r="B207" s="9" t="str">
        <f t="shared" ref="B207:B208" si="12">K21</f>
        <v>This variant is not associated with increased risk.</v>
      </c>
      <c r="C207" s="3" t="s">
        <v>26</v>
      </c>
    </row>
    <row r="208" spans="1:3" x14ac:dyDescent="0.25">
      <c r="A208" s="8" t="s">
        <v>41</v>
      </c>
      <c r="B208" s="9">
        <f t="shared" si="12"/>
        <v>49.6</v>
      </c>
      <c r="C208" s="3" t="s">
        <v>38</v>
      </c>
    </row>
    <row r="209" spans="1:3" x14ac:dyDescent="0.25">
      <c r="A209" s="15"/>
    </row>
    <row r="210" spans="1:3" x14ac:dyDescent="0.25">
      <c r="A210" s="8"/>
      <c r="C210" s="3" t="str">
        <f>CONCATENATE("    ",B206)</f>
        <v xml:space="preserve">    Your NOS3 gene has no variants. A normal gene is referred to as a "wild-type" gene.</v>
      </c>
    </row>
    <row r="211" spans="1:3" x14ac:dyDescent="0.25">
      <c r="A211" s="8"/>
    </row>
    <row r="212" spans="1:3" x14ac:dyDescent="0.25">
      <c r="A212" s="8"/>
      <c r="C212" s="3" t="s">
        <v>42</v>
      </c>
    </row>
    <row r="213" spans="1:3" x14ac:dyDescent="0.25">
      <c r="A213" s="8"/>
    </row>
    <row r="214" spans="1:3" x14ac:dyDescent="0.25">
      <c r="A214" s="8"/>
      <c r="C214" s="3" t="str">
        <f>CONCATENATE("    ",B207)</f>
        <v xml:space="preserve">    This variant is not associated with increased risk.</v>
      </c>
    </row>
    <row r="215" spans="1:3" x14ac:dyDescent="0.25">
      <c r="A215" s="15"/>
    </row>
    <row r="216" spans="1:3" x14ac:dyDescent="0.25">
      <c r="A216" s="15"/>
      <c r="C216" s="3" t="s">
        <v>43</v>
      </c>
    </row>
    <row r="217" spans="1:3" x14ac:dyDescent="0.25">
      <c r="A217" s="15"/>
    </row>
    <row r="218" spans="1:3" x14ac:dyDescent="0.25">
      <c r="A218" s="15"/>
      <c r="C218" s="3" t="str">
        <f>CONCATENATE( "    &lt;piechart percentage=",B208," /&gt;")</f>
        <v xml:space="preserve">    &lt;piechart percentage=49.6 /&gt;</v>
      </c>
    </row>
    <row r="219" spans="1:3" x14ac:dyDescent="0.25">
      <c r="A219" s="15"/>
      <c r="C219" s="3" t="str">
        <f>"  &lt;/Genotype&gt;"</f>
        <v xml:space="preserve">  &lt;/Genotype&gt;</v>
      </c>
    </row>
    <row r="220" spans="1:3" x14ac:dyDescent="0.25">
      <c r="A220" s="15"/>
      <c r="C220" s="3" t="str">
        <f>C41</f>
        <v>&lt;# T894G #&gt;</v>
      </c>
    </row>
    <row r="221" spans="1:3" x14ac:dyDescent="0.25">
      <c r="A221" s="15" t="s">
        <v>37</v>
      </c>
      <c r="B221" s="21" t="str">
        <f>L11</f>
        <v>NC_000007.14:g.</v>
      </c>
      <c r="C221" s="3" t="str">
        <f>CONCATENATE("  &lt;Genotype hgvs=",CHAR(34),B221,B222,";",B223,CHAR(34)," name=",CHAR(34),B43,CHAR(34),"&gt; ")</f>
        <v xml:space="preserve">  &lt;Genotype hgvs="NC_000007.14:g.[150999023T&gt;G];[150999023=]" name="T894G"&gt; </v>
      </c>
    </row>
    <row r="222" spans="1:3" x14ac:dyDescent="0.25">
      <c r="A222" s="15" t="s">
        <v>35</v>
      </c>
      <c r="B222" s="21" t="str">
        <f t="shared" ref="B222:B226" si="13">L12</f>
        <v>[150999023T&gt;G]</v>
      </c>
    </row>
    <row r="223" spans="1:3" x14ac:dyDescent="0.25">
      <c r="A223" s="15" t="s">
        <v>31</v>
      </c>
      <c r="B223" s="21" t="str">
        <f t="shared" si="13"/>
        <v>[150999023=]</v>
      </c>
      <c r="C223" s="3" t="s">
        <v>38</v>
      </c>
    </row>
    <row r="224" spans="1:3" x14ac:dyDescent="0.25">
      <c r="A224" s="15" t="s">
        <v>39</v>
      </c>
      <c r="B224" s="21" t="str">
        <f t="shared" si="13"/>
        <v>People with this variant have one copy of the [T894G (p.Asp298Glu)](https://www.ncbi.nlm.nih.gov/clinvar/variation/14015/) variant. This substitution of a single nucleotide is known as a missense mutation.</v>
      </c>
      <c r="C224" s="3" t="s">
        <v>26</v>
      </c>
    </row>
    <row r="225" spans="1:3" x14ac:dyDescent="0.25">
      <c r="A225" s="8" t="s">
        <v>40</v>
      </c>
      <c r="B225" s="21" t="str">
        <f t="shared" si="13"/>
        <v>This variant is not associated with increased risk.</v>
      </c>
      <c r="C225" s="3" t="str">
        <f>CONCATENATE("    ",B224)</f>
        <v xml:space="preserve">    People with this variant have one copy of the [T894G (p.Asp298Glu)](https://www.ncbi.nlm.nih.gov/clinvar/variation/14015/) variant. This substitution of a single nucleotide is known as a missense mutation.</v>
      </c>
    </row>
    <row r="226" spans="1:3" x14ac:dyDescent="0.25">
      <c r="A226" s="8" t="s">
        <v>41</v>
      </c>
      <c r="B226" s="21">
        <f t="shared" si="13"/>
        <v>2.9</v>
      </c>
    </row>
    <row r="227" spans="1:3" x14ac:dyDescent="0.25">
      <c r="A227" s="15"/>
      <c r="C227" s="3" t="s">
        <v>42</v>
      </c>
    </row>
    <row r="228" spans="1:3" x14ac:dyDescent="0.25">
      <c r="A228" s="8"/>
    </row>
    <row r="229" spans="1:3" x14ac:dyDescent="0.25">
      <c r="A229" s="8"/>
      <c r="C229" s="3" t="str">
        <f>CONCATENATE("    ",B225)</f>
        <v xml:space="preserve">    This variant is not associated with increased risk.</v>
      </c>
    </row>
    <row r="230" spans="1:3" x14ac:dyDescent="0.25">
      <c r="A230" s="8"/>
    </row>
    <row r="231" spans="1:3" x14ac:dyDescent="0.25">
      <c r="A231" s="8"/>
      <c r="C231" s="3" t="s">
        <v>43</v>
      </c>
    </row>
    <row r="232" spans="1:3" x14ac:dyDescent="0.25">
      <c r="A232" s="15"/>
    </row>
    <row r="233" spans="1:3" x14ac:dyDescent="0.25">
      <c r="A233" s="15"/>
      <c r="C233" s="3" t="str">
        <f>CONCATENATE( "    &lt;piechart percentage=",B226," /&gt;")</f>
        <v xml:space="preserve">    &lt;piechart percentage=2.9 /&gt;</v>
      </c>
    </row>
    <row r="234" spans="1:3" x14ac:dyDescent="0.25">
      <c r="A234" s="15"/>
      <c r="C234" s="3" t="str">
        <f>"  &lt;/Genotype&gt;"</f>
        <v xml:space="preserve">  &lt;/Genotype&gt;</v>
      </c>
    </row>
    <row r="235" spans="1:3" x14ac:dyDescent="0.25">
      <c r="A235" s="15" t="s">
        <v>44</v>
      </c>
      <c r="B235" s="9" t="str">
        <f>L17</f>
        <v>People with this variant have two copies of the [T894G (p.Asp298Glu)](https://www.ncbi.nlm.nih.gov/clinvar/variation/14015/) variant. This substitution of a single nucleotide is known as a missense mutation.</v>
      </c>
      <c r="C235" s="3" t="str">
        <f>CONCATENATE("  &lt;Genotype hgvs=",CHAR(34),B221,B222,";",B222,CHAR(34)," name=",CHAR(34),B43,CHAR(34),"&gt; ")</f>
        <v xml:space="preserve">  &lt;Genotype hgvs="NC_000007.14:g.[150999023T&gt;G];[150999023T&gt;G]" name="T894G"&gt; </v>
      </c>
    </row>
    <row r="236" spans="1:3" x14ac:dyDescent="0.25">
      <c r="A236" s="8" t="s">
        <v>45</v>
      </c>
      <c r="B236" s="9" t="str">
        <f t="shared" ref="B236:B237" si="14">L18</f>
        <v>You are in the Moderate Loss of Function category. See below for more information.</v>
      </c>
      <c r="C236" s="3" t="s">
        <v>26</v>
      </c>
    </row>
    <row r="237" spans="1:3" x14ac:dyDescent="0.25">
      <c r="A237" s="8" t="s">
        <v>41</v>
      </c>
      <c r="B237" s="9">
        <f t="shared" si="14"/>
        <v>0.8</v>
      </c>
      <c r="C237" s="3" t="s">
        <v>38</v>
      </c>
    </row>
    <row r="238" spans="1:3" x14ac:dyDescent="0.25">
      <c r="A238" s="8"/>
    </row>
    <row r="239" spans="1:3" x14ac:dyDescent="0.25">
      <c r="A239" s="15"/>
      <c r="C239" s="3" t="str">
        <f>CONCATENATE("    ",B235)</f>
        <v xml:space="preserve">    People with this variant have two copies of the [T894G (p.Asp298Glu)](https://www.ncbi.nlm.nih.gov/clinvar/variation/14015/) variant. This substitution of a single nucleotide is known as a missense mutation.</v>
      </c>
    </row>
    <row r="240" spans="1:3" x14ac:dyDescent="0.25">
      <c r="A240" s="8"/>
    </row>
    <row r="241" spans="1:3" x14ac:dyDescent="0.25">
      <c r="A241" s="8"/>
      <c r="C241" s="3" t="s">
        <v>42</v>
      </c>
    </row>
    <row r="242" spans="1:3" x14ac:dyDescent="0.25">
      <c r="A242" s="8"/>
    </row>
    <row r="243" spans="1:3" x14ac:dyDescent="0.25">
      <c r="A243" s="8"/>
      <c r="C243" s="3" t="str">
        <f>CONCATENATE("    ",B236)</f>
        <v xml:space="preserve">    You are in the Moderate Loss of Function category. See below for more information.</v>
      </c>
    </row>
    <row r="244" spans="1:3" x14ac:dyDescent="0.25">
      <c r="A244" s="8"/>
    </row>
    <row r="245" spans="1:3" x14ac:dyDescent="0.25">
      <c r="A245" s="15"/>
      <c r="C245" s="3" t="s">
        <v>43</v>
      </c>
    </row>
    <row r="246" spans="1:3" x14ac:dyDescent="0.25">
      <c r="A246" s="15"/>
    </row>
    <row r="247" spans="1:3" x14ac:dyDescent="0.25">
      <c r="A247" s="15"/>
      <c r="C247" s="3" t="str">
        <f>CONCATENATE( "    &lt;piechart percentage=",B237," /&gt;")</f>
        <v xml:space="preserve">    &lt;piechart percentage=0.8 /&gt;</v>
      </c>
    </row>
    <row r="248" spans="1:3" x14ac:dyDescent="0.25">
      <c r="A248" s="15"/>
      <c r="C248" s="3" t="str">
        <f>"  &lt;/Genotype&gt;"</f>
        <v xml:space="preserve">  &lt;/Genotype&gt;</v>
      </c>
    </row>
    <row r="249" spans="1:3" x14ac:dyDescent="0.25">
      <c r="A249" s="15" t="s">
        <v>46</v>
      </c>
      <c r="B249" s="9" t="str">
        <f>L20</f>
        <v>Your NOS3 gene has no variants. A normal gene is referred to as a "wild-type" gene.</v>
      </c>
      <c r="C249" s="3" t="str">
        <f>CONCATENATE("  &lt;Genotype hgvs=",CHAR(34),B221,B223,";",B223,CHAR(34)," name=",CHAR(34),B43,CHAR(34),"&gt; ")</f>
        <v xml:space="preserve">  &lt;Genotype hgvs="NC_000007.14:g.[150999023=];[150999023=]" name="T894G"&gt; </v>
      </c>
    </row>
    <row r="250" spans="1:3" x14ac:dyDescent="0.25">
      <c r="A250" s="8" t="s">
        <v>47</v>
      </c>
      <c r="B250" s="9" t="str">
        <f t="shared" ref="B250:B251" si="15">L21</f>
        <v>This variant is not associated with increased risk.</v>
      </c>
      <c r="C250" s="3" t="s">
        <v>26</v>
      </c>
    </row>
    <row r="251" spans="1:3" x14ac:dyDescent="0.25">
      <c r="A251" s="8" t="s">
        <v>41</v>
      </c>
      <c r="B251" s="9">
        <f t="shared" si="15"/>
        <v>96.3</v>
      </c>
      <c r="C251" s="3" t="s">
        <v>38</v>
      </c>
    </row>
    <row r="252" spans="1:3" x14ac:dyDescent="0.25">
      <c r="A252" s="15"/>
    </row>
    <row r="253" spans="1:3" x14ac:dyDescent="0.25">
      <c r="A253" s="8"/>
      <c r="C253" s="3" t="str">
        <f>CONCATENATE("    ",B249)</f>
        <v xml:space="preserve">    Your NOS3 gene has no variants. A normal gene is referred to as a "wild-type" gene.</v>
      </c>
    </row>
    <row r="254" spans="1:3" x14ac:dyDescent="0.25">
      <c r="A254" s="8"/>
    </row>
    <row r="255" spans="1:3" x14ac:dyDescent="0.25">
      <c r="A255" s="8"/>
      <c r="C255" s="3" t="s">
        <v>42</v>
      </c>
    </row>
    <row r="256" spans="1:3" x14ac:dyDescent="0.25">
      <c r="A256" s="8"/>
    </row>
    <row r="257" spans="1:3" x14ac:dyDescent="0.25">
      <c r="A257" s="8"/>
      <c r="C257" s="3" t="str">
        <f>CONCATENATE("    ",B250)</f>
        <v xml:space="preserve">    This variant is not associated with increased risk.</v>
      </c>
    </row>
    <row r="258" spans="1:3" x14ac:dyDescent="0.25">
      <c r="A258" s="15"/>
    </row>
    <row r="259" spans="1:3" x14ac:dyDescent="0.25">
      <c r="A259" s="15"/>
      <c r="C259" s="3" t="s">
        <v>43</v>
      </c>
    </row>
    <row r="260" spans="1:3" x14ac:dyDescent="0.25">
      <c r="A260" s="15"/>
    </row>
    <row r="261" spans="1:3" x14ac:dyDescent="0.25">
      <c r="A261" s="15"/>
      <c r="C261" s="3" t="str">
        <f>CONCATENATE( "    &lt;piechart percentage=",B251," /&gt;")</f>
        <v xml:space="preserve">    &lt;piechart percentage=96.3 /&gt;</v>
      </c>
    </row>
    <row r="262" spans="1:3" x14ac:dyDescent="0.25">
      <c r="A262" s="15"/>
      <c r="C262" s="3" t="str">
        <f>"  &lt;/Genotype&gt;"</f>
        <v xml:space="preserve">  &lt;/Genotype&gt;</v>
      </c>
    </row>
    <row r="263" spans="1:3" x14ac:dyDescent="0.25">
      <c r="A263" s="15"/>
      <c r="C263" s="3" t="s">
        <v>48</v>
      </c>
    </row>
    <row r="264" spans="1:3" x14ac:dyDescent="0.25">
      <c r="A264" s="15" t="s">
        <v>49</v>
      </c>
      <c r="B264" s="9" t="str">
        <f>CONCATENATE("Your ",B11," gene has an unknown variant.")</f>
        <v>Your NOS3 gene has an unknown variant.</v>
      </c>
      <c r="C264" s="3" t="str">
        <f>CONCATENATE("  &lt;Genotype hgvs=",CHAR(34),"unknown",CHAR(34),"&gt; ")</f>
        <v xml:space="preserve">  &lt;Genotype hgvs="unknown"&gt; </v>
      </c>
    </row>
    <row r="265" spans="1:3" x14ac:dyDescent="0.25">
      <c r="A265" s="8" t="s">
        <v>49</v>
      </c>
      <c r="B265" s="9" t="s">
        <v>50</v>
      </c>
      <c r="C265" s="3" t="s">
        <v>26</v>
      </c>
    </row>
    <row r="266" spans="1:3" x14ac:dyDescent="0.25">
      <c r="A266" s="8" t="s">
        <v>41</v>
      </c>
      <c r="C266" s="3" t="s">
        <v>38</v>
      </c>
    </row>
    <row r="267" spans="1:3" x14ac:dyDescent="0.25">
      <c r="A267" s="8"/>
    </row>
    <row r="268" spans="1:3" x14ac:dyDescent="0.25">
      <c r="A268" s="8"/>
      <c r="C268" s="3" t="str">
        <f>CONCATENATE("    ",B264)</f>
        <v xml:space="preserve">    Your NOS3 gene has an unknown variant.</v>
      </c>
    </row>
    <row r="269" spans="1:3" x14ac:dyDescent="0.25">
      <c r="A269" s="8"/>
    </row>
    <row r="270" spans="1:3" x14ac:dyDescent="0.25">
      <c r="A270" s="8"/>
      <c r="C270" s="3" t="s">
        <v>42</v>
      </c>
    </row>
    <row r="271" spans="1:3" x14ac:dyDescent="0.25">
      <c r="A271" s="8"/>
    </row>
    <row r="272" spans="1:3" x14ac:dyDescent="0.25">
      <c r="A272" s="15"/>
      <c r="C272" s="3" t="str">
        <f>CONCATENATE("    ",B265)</f>
        <v xml:space="preserve">    The effect is unknown.</v>
      </c>
    </row>
    <row r="273" spans="1:3" x14ac:dyDescent="0.25">
      <c r="A273" s="8"/>
    </row>
    <row r="274" spans="1:3" x14ac:dyDescent="0.25">
      <c r="A274" s="15"/>
      <c r="C274" s="3" t="s">
        <v>43</v>
      </c>
    </row>
    <row r="275" spans="1:3" x14ac:dyDescent="0.25">
      <c r="A275" s="15"/>
    </row>
    <row r="276" spans="1:3" x14ac:dyDescent="0.25">
      <c r="A276" s="15"/>
      <c r="C276" s="3" t="str">
        <f>CONCATENATE( "    &lt;piechart percentage=",B266," /&gt;")</f>
        <v xml:space="preserve">    &lt;piechart percentage= /&gt;</v>
      </c>
    </row>
    <row r="277" spans="1:3" x14ac:dyDescent="0.25">
      <c r="A277" s="15"/>
      <c r="C277" s="3" t="str">
        <f>"  &lt;/Genotype&gt;"</f>
        <v xml:space="preserve">  &lt;/Genotype&gt;</v>
      </c>
    </row>
    <row r="278" spans="1:3" x14ac:dyDescent="0.25">
      <c r="A278" s="15"/>
      <c r="C278" s="3" t="s">
        <v>51</v>
      </c>
    </row>
    <row r="279" spans="1:3" x14ac:dyDescent="0.25">
      <c r="A279" s="15" t="s">
        <v>46</v>
      </c>
      <c r="B279" s="9" t="str">
        <f>CONCATENATE("Your ",B11," gene has no variants. A normal gene is referred to as a ",CHAR(34),"wild-type",CHAR(34)," gene.")</f>
        <v>Your NOS3 gene has no variants. A normal gene is referred to as a "wild-type" gene.</v>
      </c>
      <c r="C279" s="3" t="str">
        <f>CONCATENATE("  &lt;Genotype hgvs=",CHAR(34),"wildtype",CHAR(34),"&gt;")</f>
        <v xml:space="preserve">  &lt;Genotype hgvs="wildtype"&gt;</v>
      </c>
    </row>
    <row r="280" spans="1:3" x14ac:dyDescent="0.25">
      <c r="A280" s="8" t="s">
        <v>47</v>
      </c>
      <c r="B280" s="9" t="s">
        <v>52</v>
      </c>
      <c r="C280" s="3" t="s">
        <v>26</v>
      </c>
    </row>
    <row r="281" spans="1:3" x14ac:dyDescent="0.25">
      <c r="A281" s="8" t="s">
        <v>41</v>
      </c>
      <c r="C281" s="3" t="s">
        <v>38</v>
      </c>
    </row>
    <row r="282" spans="1:3" x14ac:dyDescent="0.25">
      <c r="A282" s="8"/>
    </row>
    <row r="283" spans="1:3" x14ac:dyDescent="0.25">
      <c r="A283" s="8"/>
      <c r="C283" s="3" t="str">
        <f>CONCATENATE("    ",B279)</f>
        <v xml:space="preserve">    Your NOS3 gene has no variants. A normal gene is referred to as a "wild-type" gene.</v>
      </c>
    </row>
    <row r="284" spans="1:3" x14ac:dyDescent="0.25">
      <c r="A284" s="8"/>
    </row>
    <row r="285" spans="1:3" x14ac:dyDescent="0.25">
      <c r="A285" s="8"/>
      <c r="C285" s="3" t="s">
        <v>42</v>
      </c>
    </row>
    <row r="286" spans="1:3" x14ac:dyDescent="0.25">
      <c r="A286" s="8"/>
    </row>
    <row r="287" spans="1:3" x14ac:dyDescent="0.25">
      <c r="A287" s="8"/>
      <c r="C287" s="3" t="str">
        <f>CONCATENATE("    ",B280)</f>
        <v xml:space="preserve">    Your variant is not associated with any loss of function.</v>
      </c>
    </row>
    <row r="288" spans="1:3" x14ac:dyDescent="0.25">
      <c r="A288" s="8"/>
    </row>
    <row r="289" spans="1:3" x14ac:dyDescent="0.25">
      <c r="A289" s="8"/>
      <c r="C289" s="3" t="s">
        <v>43</v>
      </c>
    </row>
    <row r="290" spans="1:3" x14ac:dyDescent="0.25">
      <c r="A290" s="15"/>
    </row>
    <row r="291" spans="1:3" x14ac:dyDescent="0.25">
      <c r="A291" s="8"/>
      <c r="C291" s="3" t="str">
        <f>CONCATENATE( "    &lt;piechart percentage=",B281," /&gt;")</f>
        <v xml:space="preserve">    &lt;piechart percentage= /&gt;</v>
      </c>
    </row>
    <row r="292" spans="1:3" x14ac:dyDescent="0.25">
      <c r="A292" s="8"/>
      <c r="C292" s="3" t="str">
        <f>"  &lt;/Genotype&gt;"</f>
        <v xml:space="preserve">  &lt;/Genotype&gt;</v>
      </c>
    </row>
    <row r="293" spans="1:3" x14ac:dyDescent="0.25">
      <c r="A293" s="8"/>
      <c r="C293" s="3" t="str">
        <f>"&lt;/GeneAnalysis&gt;"</f>
        <v>&lt;/GeneAnalysis&gt;</v>
      </c>
    </row>
    <row r="294" spans="1:3" s="18" customFormat="1" x14ac:dyDescent="0.25">
      <c r="A294" s="27"/>
      <c r="B294" s="17"/>
    </row>
    <row r="295" spans="1:3" x14ac:dyDescent="0.25">
      <c r="A295" s="15"/>
      <c r="C295" s="3" t="str">
        <f>CONCATENATE("# How do changes in ",B11," affect people?")</f>
        <v># How do changes in NOS3 affect people?</v>
      </c>
    </row>
    <row r="296" spans="1:3" x14ac:dyDescent="0.25">
      <c r="A296" s="15"/>
    </row>
    <row r="297" spans="1:3" x14ac:dyDescent="0.25">
      <c r="A297" s="15" t="s">
        <v>53</v>
      </c>
      <c r="B297"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NOS3 variants is small and does not impact treatment. It is possible that variants in this gene interact with other gene variants, which is the reason for our inclusion of this gene.</v>
      </c>
      <c r="C297" s="3" t="str">
        <f>B297</f>
        <v>For the vast majority of people, the overall risk associated with the common NOS3 variants is small and does not impact treatment. It is possible that variants in this gene interact with other gene variants, which is the reason for our inclusion of this gene.</v>
      </c>
    </row>
    <row r="298" spans="1:3" x14ac:dyDescent="0.25">
      <c r="A298" s="15"/>
    </row>
    <row r="299" spans="1:3" s="18" customFormat="1" x14ac:dyDescent="0.25">
      <c r="A299" s="27"/>
      <c r="B299" s="17"/>
      <c r="C299" s="16" t="s">
        <v>54</v>
      </c>
    </row>
    <row r="300" spans="1:3" s="18" customFormat="1" x14ac:dyDescent="0.25">
      <c r="A300" s="27"/>
      <c r="B300" s="17"/>
      <c r="C300" s="16"/>
    </row>
    <row r="301" spans="1:3" s="18" customFormat="1" x14ac:dyDescent="0.25">
      <c r="A301" s="16"/>
      <c r="B301" s="17"/>
      <c r="C301" s="16" t="s">
        <v>55</v>
      </c>
    </row>
    <row r="302" spans="1:3" s="18" customFormat="1" x14ac:dyDescent="0.25">
      <c r="A302" s="16"/>
      <c r="B302" s="17"/>
      <c r="C302" s="16"/>
    </row>
    <row r="303" spans="1:3" x14ac:dyDescent="0.25">
      <c r="A303" s="15"/>
      <c r="C303" s="3" t="s">
        <v>56</v>
      </c>
    </row>
    <row r="304" spans="1:3" x14ac:dyDescent="0.25">
      <c r="A304" s="15"/>
    </row>
    <row r="305" spans="1:3" x14ac:dyDescent="0.25">
      <c r="A305" s="15" t="s">
        <v>26</v>
      </c>
      <c r="B305" s="3" t="s">
        <v>57</v>
      </c>
      <c r="C305" s="3" t="str">
        <f>B305</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306" spans="1:3" x14ac:dyDescent="0.25">
      <c r="A306" s="15"/>
    </row>
    <row r="307" spans="1:3" x14ac:dyDescent="0.25">
      <c r="A307" s="15"/>
      <c r="C307" s="3" t="s">
        <v>58</v>
      </c>
    </row>
    <row r="308" spans="1:3" x14ac:dyDescent="0.25">
      <c r="A308" s="15"/>
    </row>
    <row r="309" spans="1:3" x14ac:dyDescent="0.25">
      <c r="B309" s="3" t="s">
        <v>59</v>
      </c>
      <c r="C309" s="3" t="str">
        <f>B309</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310" spans="1:3" x14ac:dyDescent="0.25">
      <c r="A310" s="15"/>
    </row>
    <row r="311" spans="1:3" s="18" customFormat="1" x14ac:dyDescent="0.25">
      <c r="A311" s="27"/>
      <c r="B311" s="17"/>
      <c r="C311" s="16" t="s">
        <v>60</v>
      </c>
    </row>
    <row r="312" spans="1:3" s="18" customFormat="1" x14ac:dyDescent="0.25">
      <c r="A312" s="27"/>
      <c r="B312" s="17"/>
      <c r="C312" s="16"/>
    </row>
    <row r="313" spans="1:3" s="18" customFormat="1" x14ac:dyDescent="0.25">
      <c r="A313" s="16"/>
      <c r="B313" s="17"/>
      <c r="C313" s="16" t="s">
        <v>61</v>
      </c>
    </row>
    <row r="314" spans="1:3" s="18" customFormat="1" x14ac:dyDescent="0.25">
      <c r="A314" s="16"/>
      <c r="B314" s="17"/>
      <c r="C314" s="16"/>
    </row>
    <row r="315" spans="1:3" x14ac:dyDescent="0.25">
      <c r="A315" s="15"/>
      <c r="C315" s="3" t="s">
        <v>56</v>
      </c>
    </row>
    <row r="316" spans="1:3" x14ac:dyDescent="0.25">
      <c r="A316" s="15"/>
    </row>
    <row r="317" spans="1:3" x14ac:dyDescent="0.25">
      <c r="A317" s="15" t="s">
        <v>26</v>
      </c>
      <c r="B317" s="9" t="s">
        <v>62</v>
      </c>
      <c r="C317" s="3" t="str">
        <f>B317</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318" spans="1:3" x14ac:dyDescent="0.25">
      <c r="A318" s="15"/>
    </row>
    <row r="319" spans="1:3" x14ac:dyDescent="0.25">
      <c r="A319" s="15"/>
      <c r="C319" s="3" t="s">
        <v>58</v>
      </c>
    </row>
    <row r="320" spans="1:3" x14ac:dyDescent="0.25">
      <c r="A320" s="15"/>
    </row>
    <row r="321" spans="1:3" x14ac:dyDescent="0.25">
      <c r="A321" s="15"/>
      <c r="B321" s="9" t="s">
        <v>63</v>
      </c>
      <c r="C321" s="3" t="str">
        <f>B321</f>
        <v>[Anti-CD20 intervention](https://www.ncbi.nlm.nih.gov/pubmed/27834303) may help CFS patients, and has shown to increase muscarinic antibody positivity and reduced symptoms.</v>
      </c>
    </row>
    <row r="323" spans="1:3" s="18" customFormat="1" x14ac:dyDescent="0.25">
      <c r="A323" s="27"/>
      <c r="B323" s="17"/>
      <c r="C323" s="16" t="s">
        <v>64</v>
      </c>
    </row>
    <row r="324" spans="1:3" s="18" customFormat="1" x14ac:dyDescent="0.25">
      <c r="A324" s="27"/>
      <c r="B324" s="17"/>
      <c r="C324" s="16"/>
    </row>
    <row r="325" spans="1:3" s="18" customFormat="1" x14ac:dyDescent="0.25">
      <c r="A325" s="16"/>
      <c r="B325" s="17"/>
      <c r="C325" s="16" t="s">
        <v>65</v>
      </c>
    </row>
    <row r="326" spans="1:3" s="18" customFormat="1" x14ac:dyDescent="0.25">
      <c r="A326" s="16"/>
      <c r="B326" s="17"/>
      <c r="C326" s="16"/>
    </row>
    <row r="327" spans="1:3" x14ac:dyDescent="0.25">
      <c r="A327" s="15"/>
      <c r="C327" s="3" t="s">
        <v>56</v>
      </c>
    </row>
    <row r="328" spans="1:3" x14ac:dyDescent="0.25">
      <c r="A328" s="15"/>
    </row>
    <row r="329" spans="1:3" x14ac:dyDescent="0.25">
      <c r="A329" s="15" t="s">
        <v>26</v>
      </c>
      <c r="B329" s="3" t="s">
        <v>66</v>
      </c>
      <c r="C329" s="3" t="str">
        <f>B329</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330" spans="1:3" x14ac:dyDescent="0.25">
      <c r="A330" s="15"/>
    </row>
    <row r="331" spans="1:3" x14ac:dyDescent="0.25">
      <c r="A331" s="15"/>
      <c r="C331" s="3" t="s">
        <v>58</v>
      </c>
    </row>
    <row r="332" spans="1:3" x14ac:dyDescent="0.25">
      <c r="A332" s="15"/>
    </row>
    <row r="333" spans="1:3" x14ac:dyDescent="0.25">
      <c r="A333" s="15"/>
      <c r="B333" s="3" t="s">
        <v>67</v>
      </c>
      <c r="C333" s="3" t="str">
        <f>B333</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335" spans="1:3" s="18" customFormat="1" x14ac:dyDescent="0.25">
      <c r="A335" s="27"/>
      <c r="B335" s="17"/>
      <c r="C335" s="16" t="s">
        <v>68</v>
      </c>
    </row>
    <row r="336" spans="1:3" s="18" customFormat="1" x14ac:dyDescent="0.25">
      <c r="A336" s="27"/>
      <c r="B336" s="17"/>
      <c r="C336" s="16"/>
    </row>
    <row r="337" spans="1:3" s="18" customFormat="1" x14ac:dyDescent="0.25">
      <c r="A337" s="16"/>
      <c r="B337" s="17"/>
      <c r="C337" s="16" t="s">
        <v>69</v>
      </c>
    </row>
    <row r="338" spans="1:3" s="18" customFormat="1" x14ac:dyDescent="0.25">
      <c r="A338" s="16"/>
      <c r="B338" s="17"/>
      <c r="C338" s="16"/>
    </row>
    <row r="339" spans="1:3" x14ac:dyDescent="0.25">
      <c r="A339" s="15"/>
      <c r="C339" s="3" t="s">
        <v>70</v>
      </c>
    </row>
    <row r="340" spans="1:3" x14ac:dyDescent="0.25">
      <c r="A340" s="15"/>
    </row>
    <row r="341" spans="1:3" x14ac:dyDescent="0.25">
      <c r="A341" s="15" t="s">
        <v>26</v>
      </c>
      <c r="B341" s="9" t="s">
        <v>71</v>
      </c>
      <c r="C341" s="3" t="str">
        <f>B341</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342" spans="1:3" x14ac:dyDescent="0.25">
      <c r="A342" s="15"/>
    </row>
    <row r="343" spans="1:3" x14ac:dyDescent="0.25">
      <c r="A343" s="15"/>
      <c r="C343" s="3" t="s">
        <v>58</v>
      </c>
    </row>
    <row r="344" spans="1:3" x14ac:dyDescent="0.25">
      <c r="A344" s="15"/>
    </row>
    <row r="345" spans="1:3" x14ac:dyDescent="0.25">
      <c r="A345" s="15"/>
      <c r="B345" s="9" t="s">
        <v>72</v>
      </c>
      <c r="C345" s="3" t="str">
        <f>B345</f>
        <v>Symptoms may improve after removal of cataracts, and should be monitored carefully to prevent further lens and iris adhesion due to [incorrect surgery](https://www.ncbi.nlm.nih.gov/pubmed/19246951).</v>
      </c>
    </row>
    <row r="347" spans="1:3" s="18" customFormat="1" x14ac:dyDescent="0.25">
      <c r="B347" s="17"/>
    </row>
    <row r="349" spans="1:3" x14ac:dyDescent="0.25">
      <c r="A349" s="3" t="s">
        <v>73</v>
      </c>
      <c r="B349" s="9" t="s">
        <v>74</v>
      </c>
      <c r="C349" s="3" t="str">
        <f>CONCATENATE("&lt;symptoms ",B349," /&gt;")</f>
        <v>&lt;symptoms  vision problems D014786 pain D010146 chills and night sweats D023341 multiple chemical sensitivity/allergies D018777 inflamation D007249 /&gt;</v>
      </c>
    </row>
    <row r="1021" spans="3:3" x14ac:dyDescent="0.25">
      <c r="C1021" s="3" t="str">
        <f>CONCATENATE("    This variant is a change at a specific point in the ",B1012," gene from ",B1021," to ",B1022,"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27" spans="3:3" x14ac:dyDescent="0.25">
      <c r="C1027" s="3" t="str">
        <f>CONCATENATE("    This variant is a change at a specific point in the ",B1012," gene from ",B1027," to ",B1028," resulting in incorrect ",B1015,"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57" spans="3:3" x14ac:dyDescent="0.25">
      <c r="C1157" s="3" t="str">
        <f>CONCATENATE("    This variant is a change at a specific point in the ",B1148," gene from ",B1157," to ",B1158,"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63" spans="3:3" x14ac:dyDescent="0.25">
      <c r="C1163" s="3" t="str">
        <f>CONCATENATE("    This variant is a change at a specific point in the ",B1148," gene from ",B1163," to ",B1164," resulting in incorrect ",B1151,"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65" spans="3:3" x14ac:dyDescent="0.25">
      <c r="C1565" s="3" t="str">
        <f>CONCATENATE("    This variant is a change at a specific point in the ",B1556," gene from ",B1565," to ",B1566,"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71" spans="3:3" x14ac:dyDescent="0.25">
      <c r="C1571" s="3" t="str">
        <f>CONCATENATE("    This variant is a change at a specific point in the ",B1556," gene from ",B1571," to ",B1572," resulting in incorrect ",B1559,"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1" spans="3:3" x14ac:dyDescent="0.25">
      <c r="C1701" s="3" t="str">
        <f>CONCATENATE("    This variant is a change at a specific point in the ",B1692," gene from ",B1701," to ",B1702,"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07" spans="3:3" x14ac:dyDescent="0.25">
      <c r="C1707" s="3" t="str">
        <f>CONCATENATE("    This variant is a change at a specific point in the ",B1692," gene from ",B1707," to ",B1708," resulting in incorrect ",B1695,"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37" spans="3:3" x14ac:dyDescent="0.25">
      <c r="C1837" s="3" t="str">
        <f>CONCATENATE("    This variant is a change at a specific point in the ",B1828," gene from ",B1837," to ",B1838,"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43" spans="3:3" x14ac:dyDescent="0.25">
      <c r="C1843" s="3" t="str">
        <f>CONCATENATE("    This variant is a change at a specific point in the ",B1828," gene from ",B1843," to ",B1844," resulting in incorrect ",B1831,"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3" spans="3:3" x14ac:dyDescent="0.25">
      <c r="C1973" s="3" t="str">
        <f>CONCATENATE("    This variant is a change at a specific point in the ",B1964," gene from ",B1973," to ",B1974,"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79" spans="3:3" x14ac:dyDescent="0.25">
      <c r="C1979" s="3" t="str">
        <f>CONCATENATE("    This variant is a change at a specific point in the ",B1964," gene from ",B1979," to ",B1980," resulting in incorrect ",B1967,"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09" spans="3:3" x14ac:dyDescent="0.25">
      <c r="C2109" s="3" t="str">
        <f>CONCATENATE("    This variant is a change at a specific point in the ",B2100," gene from ",B2109," to ",B2110,"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15" spans="3:3" x14ac:dyDescent="0.25">
      <c r="C2115" s="3" t="str">
        <f>CONCATENATE("    This variant is a change at a specific point in the ",B2100," gene from ",B2115," to ",B2116," resulting in incorrect ",B2103,"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45" spans="3:3" x14ac:dyDescent="0.25">
      <c r="C2245" s="3" t="str">
        <f>CONCATENATE("    This variant is a change at a specific point in the ",B2236," gene from ",B2245," to ",B2246,"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51" spans="3:3" x14ac:dyDescent="0.25">
      <c r="C2251" s="3" t="str">
        <f>CONCATENATE("    This variant is a change at a specific point in the ",B2236," gene from ",B2251," to ",B2252," resulting in incorrect ",B2239,"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1" spans="3:3" x14ac:dyDescent="0.25">
      <c r="C2381" s="3" t="str">
        <f>CONCATENATE("    This variant is a change at a specific point in the ",B2372," gene from ",B2381," to ",B2382,"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87" spans="3:3" x14ac:dyDescent="0.25">
      <c r="C2387" s="3" t="str">
        <f>CONCATENATE("    This variant is a change at a specific point in the ",B2372," gene from ",B2387," to ",B2388," resulting in incorrect ",B2375,"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17" spans="3:3" x14ac:dyDescent="0.25">
      <c r="C2517" s="3" t="str">
        <f>CONCATENATE("    This variant is a change at a specific point in the ",B2508," gene from ",B2517," to ",B2518,"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23" spans="3:3" x14ac:dyDescent="0.25">
      <c r="C2523" s="3" t="str">
        <f>CONCATENATE("    This variant is a change at a specific point in the ",B2508," gene from ",B2523," to ",B2524," resulting in incorrect ",B2511,"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FF655-504B-4860-B8CD-F21B4E36E43F}">
  <dimension ref="A1:AJ2474"/>
  <sheetViews>
    <sheetView topLeftCell="A9" workbookViewId="0">
      <selection activeCell="B9" sqref="B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32" t="s">
        <v>290</v>
      </c>
      <c r="C2" s="3" t="str">
        <f>CONCATENATE("# What does the ",B2," gene do?")</f>
        <v># What does the TRPC4 gene do?</v>
      </c>
      <c r="H2" s="4"/>
      <c r="I2" s="5"/>
      <c r="J2" s="4"/>
      <c r="K2" s="4"/>
      <c r="L2" s="4"/>
      <c r="Y2" s="10"/>
      <c r="Z2" s="10"/>
      <c r="AA2" s="10"/>
      <c r="AC2" s="10"/>
      <c r="AF2" s="7"/>
      <c r="AJ2" s="7"/>
    </row>
    <row r="3" spans="1:36" x14ac:dyDescent="0.25">
      <c r="A3" s="8"/>
      <c r="B3" s="34"/>
      <c r="H3" s="3" t="s">
        <v>4</v>
      </c>
      <c r="I3" s="11" t="s">
        <v>5</v>
      </c>
      <c r="J3" s="3">
        <v>0.47</v>
      </c>
      <c r="K3" s="3">
        <v>0.33300000000000002</v>
      </c>
      <c r="L3" s="3">
        <f t="shared" ref="L3:L9" si="0">J3/K3</f>
        <v>1.4114114114114114</v>
      </c>
      <c r="Y3" s="10"/>
      <c r="Z3" s="10"/>
      <c r="AA3" s="10"/>
      <c r="AC3" s="10"/>
      <c r="AF3" s="7"/>
      <c r="AJ3" s="7"/>
    </row>
    <row r="4" spans="1:36" x14ac:dyDescent="0.25">
      <c r="A4" s="8" t="s">
        <v>7</v>
      </c>
      <c r="B4" s="33"/>
      <c r="C4" s="3">
        <f>B4</f>
        <v>0</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13</v>
      </c>
      <c r="C6" s="3" t="str">
        <f>CONCATENATE("This gene is located on chromosome ",B6,". The ",B7," it creates acts in your ",B8)</f>
        <v>This gene is located on chromosome 13. The protein it creates acts in your endometrium and prostate.</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302</v>
      </c>
      <c r="H8" s="3" t="s">
        <v>19</v>
      </c>
      <c r="I8" s="11" t="s">
        <v>20</v>
      </c>
      <c r="J8" s="3">
        <v>0.17299999999999999</v>
      </c>
      <c r="K8" s="3">
        <v>0.1</v>
      </c>
      <c r="L8" s="3">
        <f t="shared" si="0"/>
        <v>1.7299999999999998</v>
      </c>
      <c r="Y8" s="6"/>
      <c r="AC8" s="10"/>
    </row>
    <row r="9" spans="1:36" x14ac:dyDescent="0.25">
      <c r="A9" s="15" t="s">
        <v>21</v>
      </c>
      <c r="B9" s="34" t="s">
        <v>304</v>
      </c>
      <c r="C9" s="3" t="str">
        <f>CONCATENATE("&lt;TissueList ",B9," /&gt;")</f>
        <v>&lt;TissueList male tissue D005837 female tissue D005836 /&gt;</v>
      </c>
      <c r="H9" s="3" t="s">
        <v>22</v>
      </c>
      <c r="I9" s="11" t="s">
        <v>23</v>
      </c>
      <c r="J9" s="3">
        <v>0.435</v>
      </c>
      <c r="K9" s="3">
        <v>0.33500000000000002</v>
      </c>
      <c r="L9" s="3">
        <f t="shared" si="0"/>
        <v>1.2985074626865671</v>
      </c>
      <c r="Y9" s="6"/>
      <c r="AC9" s="10"/>
    </row>
    <row r="10" spans="1:36" s="18" customFormat="1" x14ac:dyDescent="0.25">
      <c r="A10" s="16"/>
      <c r="B10" s="37"/>
      <c r="H10" s="18" t="str">
        <f>B19</f>
        <v>G37668344T</v>
      </c>
      <c r="I10" s="18" t="str">
        <f>B25</f>
        <v>T159323005C</v>
      </c>
      <c r="J10" s="18" t="str">
        <f>B31</f>
        <v>G37793875T</v>
      </c>
      <c r="K10" s="18" t="str">
        <f>B37</f>
        <v>C37793812T</v>
      </c>
    </row>
    <row r="11" spans="1:36" x14ac:dyDescent="0.25">
      <c r="A11" s="8" t="s">
        <v>3</v>
      </c>
      <c r="B11" s="32" t="s">
        <v>290</v>
      </c>
      <c r="C11" s="3" t="str">
        <f>CONCATENATE("&lt;GeneAnalysis gene=",CHAR(34),B11,CHAR(34)," interval=",CHAR(34),B12,CHAR(34),"&gt; ")</f>
        <v xml:space="preserve">&lt;GeneAnalysis gene="TRPC4" interval="NC_000013.11:g.37632063_37870425"&gt; </v>
      </c>
      <c r="H11" s="31" t="s">
        <v>253</v>
      </c>
      <c r="I11" s="19" t="s">
        <v>253</v>
      </c>
      <c r="J11" s="19" t="s">
        <v>253</v>
      </c>
      <c r="K11" s="19" t="s">
        <v>253</v>
      </c>
      <c r="L11" s="19"/>
      <c r="M11" s="19"/>
      <c r="N11" s="19"/>
      <c r="O11" s="20"/>
      <c r="P11" s="20"/>
      <c r="Q11" s="20"/>
      <c r="R11" s="20"/>
      <c r="S11" s="20"/>
      <c r="T11" s="20"/>
      <c r="U11" s="20"/>
      <c r="V11" s="20"/>
      <c r="W11" s="20"/>
      <c r="X11" s="20"/>
      <c r="Y11" s="20"/>
      <c r="Z11" s="20"/>
    </row>
    <row r="12" spans="1:36" x14ac:dyDescent="0.25">
      <c r="A12" s="8" t="s">
        <v>24</v>
      </c>
      <c r="B12" s="34" t="s">
        <v>303</v>
      </c>
      <c r="H12" s="9" t="s">
        <v>294</v>
      </c>
      <c r="I12" s="9" t="s">
        <v>296</v>
      </c>
      <c r="J12" s="9" t="s">
        <v>298</v>
      </c>
      <c r="K12" s="9" t="s">
        <v>482</v>
      </c>
      <c r="L12" s="9"/>
      <c r="M12" s="9"/>
      <c r="N12" s="9"/>
      <c r="O12" s="9"/>
      <c r="P12" s="9"/>
      <c r="Q12" s="9"/>
      <c r="R12" s="9"/>
      <c r="S12" s="9"/>
      <c r="T12" s="9"/>
      <c r="U12" s="9"/>
      <c r="V12" s="9"/>
      <c r="W12" s="9"/>
      <c r="X12" s="9"/>
      <c r="Y12" s="9"/>
      <c r="Z12" s="9"/>
    </row>
    <row r="13" spans="1:36" x14ac:dyDescent="0.25">
      <c r="A13" s="8" t="s">
        <v>25</v>
      </c>
      <c r="B13" s="34" t="s">
        <v>444</v>
      </c>
      <c r="C13" s="3" t="str">
        <f>CONCATENATE("# What are some common mutations of ",B11,"?")</f>
        <v># What are some common mutations of TRPC4?</v>
      </c>
      <c r="H13" s="9" t="s">
        <v>295</v>
      </c>
      <c r="I13" s="9" t="s">
        <v>297</v>
      </c>
      <c r="J13" s="9" t="s">
        <v>299</v>
      </c>
      <c r="K13" s="9" t="s">
        <v>483</v>
      </c>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[G37668344T](https://www.ncbi.nlm.nih.gov/projects/SNP/snp_ref.cgi?rs=1570612)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[T159323005C](https://www.ncbi.nlm.nih.gov/projects/SNP/snp_ref.cgi?rs=2985167) variant. This substitution of a single nucleotide is known as a missense mutation.</v>
      </c>
      <c r="J14" s="9" t="str">
        <f>CONCATENATE("People with this variant have one copy of the ",B34," variant. This substitution of a single nucleotide is known as a missense mutation.")</f>
        <v>People with this variant have one copy of the [G37793875T](https://www.ncbi.nlm.nih.gov/projects/SNP/snp_ref.cgi?rs=655207) variant. This substitution of a single nucleotide is known as a missense mutation.</v>
      </c>
      <c r="K14" s="9" t="str">
        <f>CONCATENATE("People with this variant have one copy of the ",B40," variant. This substitution of a single nucleotide is known as a missense mutation.")</f>
        <v>People with this variant have one copy of the [C37793812T](https://www.ncbi.nlm.nih.gov/SNP/snp_ref.cgi?rs=6650469) variant. This substitution of a single nucleotide is known as a missense mutation.</v>
      </c>
      <c r="L14" s="9"/>
      <c r="M14" s="9"/>
      <c r="N14" s="9"/>
      <c r="O14" s="9"/>
      <c r="P14" s="9"/>
      <c r="Q14" s="9"/>
      <c r="R14" s="9"/>
      <c r="S14" s="9"/>
      <c r="T14" s="9"/>
      <c r="U14" s="9"/>
      <c r="V14" s="9"/>
      <c r="W14" s="9"/>
      <c r="X14" s="9"/>
      <c r="Y14" s="9"/>
      <c r="Z14" s="9"/>
    </row>
    <row r="15" spans="1:36" x14ac:dyDescent="0.25">
      <c r="C15" s="3" t="str">
        <f>CONCATENATE("There are ",B13," common variants in ",B11,": ",B22,", ",B28,", ",B34,", and ",B40,".")</f>
        <v>There are four common variants in TRPC4: [G37668344T](https://www.ncbi.nlm.nih.gov/projects/SNP/snp_ref.cgi?rs=1570612), [T159323005C](https://www.ncbi.nlm.nih.gov/projects/SNP/snp_ref.cgi?rs=2985167), [G37793875T](https://www.ncbi.nlm.nih.gov/projects/SNP/snp_ref.cgi?rs=655207), and [C37793812T](https://www.ncbi.nlm.nih.gov/SNP/snp_ref.cgi?rs=6650469).</v>
      </c>
      <c r="H15" s="9" t="s">
        <v>28</v>
      </c>
      <c r="I15" s="9" t="s">
        <v>28</v>
      </c>
      <c r="J15" s="9" t="s">
        <v>28</v>
      </c>
      <c r="K15" s="9" t="s">
        <v>28</v>
      </c>
      <c r="L15" s="9"/>
      <c r="M15" s="9"/>
      <c r="N15" s="9"/>
      <c r="O15" s="9"/>
      <c r="P15" s="9"/>
      <c r="Q15" s="9"/>
      <c r="R15" s="9"/>
      <c r="S15" s="9"/>
      <c r="T15" s="9"/>
      <c r="U15" s="9"/>
      <c r="V15" s="9"/>
      <c r="W15" s="9"/>
      <c r="X15" s="9"/>
      <c r="Y15" s="9"/>
      <c r="Z15" s="9"/>
    </row>
    <row r="16" spans="1:36" x14ac:dyDescent="0.25">
      <c r="H16" s="9">
        <v>46.2</v>
      </c>
      <c r="I16" s="9">
        <v>49.8</v>
      </c>
      <c r="J16" s="9">
        <v>47.5</v>
      </c>
      <c r="K16" s="9">
        <v>48</v>
      </c>
      <c r="L16" s="9"/>
      <c r="M16" s="9"/>
      <c r="N16" s="9"/>
      <c r="O16" s="9"/>
      <c r="P16" s="9"/>
      <c r="Q16" s="9"/>
      <c r="R16" s="9"/>
      <c r="S16" s="9"/>
      <c r="T16" s="9"/>
      <c r="U16" s="9"/>
      <c r="V16" s="9"/>
      <c r="W16" s="9"/>
      <c r="X16" s="9"/>
      <c r="Y16" s="9"/>
      <c r="Z16" s="9"/>
    </row>
    <row r="17" spans="1:26" x14ac:dyDescent="0.25">
      <c r="C17" s="3" t="str">
        <f>CONCATENATE("&lt;# ",B19," #&gt;")</f>
        <v>&lt;# G37668344T #&gt;</v>
      </c>
      <c r="H17" s="9" t="str">
        <f>CONCATENATE("People with this variant have two copies of the ",B22," variant. This substitution of a single nucleotide is known as a missense mutation.")</f>
        <v>People with this variant have two copies of the [G37668344T](https://www.ncbi.nlm.nih.gov/projects/SNP/snp_ref.cgi?rs=1570612)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[T159323005C](https://www.ncbi.nlm.nih.gov/projects/SNP/snp_ref.cgi?rs=2985167) variant. This substitution of a single nucleotide is known as a missense mutation.</v>
      </c>
      <c r="J17" s="9" t="str">
        <f>CONCATENATE("People with this variant have two copies of the ",B34," variant. This substitution of a single nucleotide is known as a missense mutation.")</f>
        <v>People with this variant have two copies of the [G37793875T](https://www.ncbi.nlm.nih.gov/projects/SNP/snp_ref.cgi?rs=655207) variant. This substitution of a single nucleotide is known as a missense mutation.</v>
      </c>
      <c r="K17" s="9" t="str">
        <f>CONCATENATE("People with this variant have two copies of the ",B40," variant. This substitution of a single nucleotide is known as a missense mutation.")</f>
        <v>People with this variant have two copies of the [C37793812T](https://www.ncbi.nlm.nih.gov/SNP/snp_ref.cgi?rs=6650469) variant. This substitution of a single nucleotide is known as a missense mutation.</v>
      </c>
      <c r="L17" s="9"/>
      <c r="M17" s="9"/>
      <c r="N17" s="9"/>
      <c r="O17" s="9"/>
      <c r="P17" s="9"/>
      <c r="Q17" s="9"/>
      <c r="R17" s="9"/>
      <c r="S17" s="9"/>
      <c r="T17" s="9"/>
      <c r="U17" s="9"/>
      <c r="V17" s="9"/>
      <c r="W17" s="9"/>
      <c r="X17" s="9"/>
      <c r="Y17" s="9"/>
      <c r="Z17" s="9"/>
    </row>
    <row r="18" spans="1:26" x14ac:dyDescent="0.25">
      <c r="A18" s="8" t="s">
        <v>29</v>
      </c>
      <c r="B18" s="38" t="s">
        <v>291</v>
      </c>
      <c r="C18" s="3" t="str">
        <f>CONCATENATE("  &lt;Variant hgvs=",CHAR(34),B18,CHAR(34)," name=",CHAR(34),B19,CHAR(34),"&gt; ")</f>
        <v xml:space="preserve">  &lt;Variant hgvs="NC_000013.11:g.37668344G&gt;T" name="G37668344T"&gt; </v>
      </c>
      <c r="H18" s="9" t="s">
        <v>28</v>
      </c>
      <c r="I18" s="9" t="s">
        <v>28</v>
      </c>
      <c r="J18" s="9" t="s">
        <v>27</v>
      </c>
      <c r="K18" s="9" t="s">
        <v>27</v>
      </c>
      <c r="L18" s="9"/>
      <c r="M18" s="9"/>
      <c r="N18" s="9"/>
      <c r="O18" s="9"/>
      <c r="P18" s="9"/>
      <c r="Q18" s="9"/>
      <c r="R18" s="9"/>
      <c r="S18" s="9"/>
      <c r="T18" s="9"/>
      <c r="U18" s="9"/>
      <c r="V18" s="9"/>
      <c r="W18" s="9"/>
      <c r="X18" s="9"/>
      <c r="Y18" s="9"/>
      <c r="Z18" s="9"/>
    </row>
    <row r="19" spans="1:26" x14ac:dyDescent="0.25">
      <c r="A19" s="15" t="s">
        <v>30</v>
      </c>
      <c r="B19" s="39" t="s">
        <v>308</v>
      </c>
      <c r="H19" s="9">
        <v>24.7</v>
      </c>
      <c r="I19" s="9">
        <v>34.4</v>
      </c>
      <c r="J19" s="9">
        <v>26.9</v>
      </c>
      <c r="K19" s="9">
        <v>28</v>
      </c>
      <c r="L19" s="9"/>
      <c r="M19" s="9"/>
      <c r="N19" s="9"/>
      <c r="O19" s="9"/>
      <c r="P19" s="9"/>
      <c r="Q19" s="9"/>
      <c r="R19" s="9"/>
      <c r="S19" s="9"/>
      <c r="T19" s="9"/>
      <c r="U19" s="9"/>
      <c r="V19" s="9"/>
      <c r="W19" s="9"/>
      <c r="X19" s="9"/>
      <c r="Y19" s="9"/>
      <c r="Z19" s="9"/>
    </row>
    <row r="20" spans="1:26" x14ac:dyDescent="0.25">
      <c r="A20" s="15" t="s">
        <v>31</v>
      </c>
      <c r="B20" s="34"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TRPC4 gene from guanine (G) to thymine (T) resulting in incorrect protein function. This substitution of a single nucleotide is known as a missense variant.</v>
      </c>
      <c r="H20" s="9" t="str">
        <f>CONCATENATE("Your ",B11," gene has no variants. A normal gene is referred to as a ",CHAR(34),"wild-type",CHAR(34)," gene.")</f>
        <v>Your TRPC4 gene has no variants. A normal gene is referred to as a "wild-type" gene.</v>
      </c>
      <c r="I20" s="9" t="str">
        <f>CONCATENATE("Your ",B11," gene has no variants. A normal gene is referred to as a ",CHAR(34),"wild-type",CHAR(34)," gene.")</f>
        <v>Your TRPC4 gene has no variants. A normal gene is referred to as a "wild-type" gene.</v>
      </c>
      <c r="J20" s="9" t="str">
        <f>CONCATENATE("Your ",B11," gene has no variants. A normal gene is referred to as a ",CHAR(34),"wild-type",CHAR(34)," gene.")</f>
        <v>Your TRPC4 gene has no variants. A normal gene is referred to as a "wild-type" gene.</v>
      </c>
      <c r="K20" s="9" t="str">
        <f>CONCATENATE("Your ",B11," gene has no variants. A normal gene is referred to as a ",CHAR(34),"wild-type",CHAR(34)," gene.")</f>
        <v>Your TRPC4 gene has no variants. A normal gene is referred to as a "wild-type" gene.</v>
      </c>
      <c r="L20" s="9"/>
      <c r="M20" s="9"/>
      <c r="N20" s="9"/>
      <c r="O20" s="9"/>
      <c r="P20" s="9"/>
      <c r="Q20" s="9"/>
      <c r="R20" s="9"/>
      <c r="S20" s="9"/>
      <c r="T20" s="9"/>
      <c r="U20" s="9"/>
      <c r="V20" s="9"/>
      <c r="W20" s="9"/>
      <c r="X20" s="9"/>
      <c r="Y20" s="9"/>
      <c r="Z20" s="9"/>
    </row>
    <row r="21" spans="1:26" x14ac:dyDescent="0.25">
      <c r="A21" s="15" t="s">
        <v>33</v>
      </c>
      <c r="B21" s="34" t="s">
        <v>36</v>
      </c>
      <c r="H21" s="9" t="s">
        <v>27</v>
      </c>
      <c r="I21" s="9" t="s">
        <v>27</v>
      </c>
      <c r="J21" s="9" t="s">
        <v>28</v>
      </c>
      <c r="K21" s="9" t="s">
        <v>28</v>
      </c>
      <c r="L21" s="9"/>
      <c r="M21" s="9"/>
      <c r="N21" s="9"/>
      <c r="O21" s="9"/>
      <c r="P21" s="9"/>
      <c r="Q21" s="9"/>
      <c r="R21" s="9"/>
      <c r="S21" s="9"/>
      <c r="T21" s="9"/>
      <c r="U21" s="9"/>
      <c r="V21" s="9"/>
      <c r="W21" s="9"/>
      <c r="X21" s="9"/>
      <c r="Y21" s="9"/>
      <c r="Z21" s="9"/>
    </row>
    <row r="22" spans="1:26" x14ac:dyDescent="0.25">
      <c r="A22" s="15" t="s">
        <v>35</v>
      </c>
      <c r="B22" s="34" t="s">
        <v>309</v>
      </c>
      <c r="C22" s="3" t="str">
        <f>"  &lt;/Variant&gt;"</f>
        <v xml:space="preserve">  &lt;/Variant&gt;</v>
      </c>
      <c r="H22" s="9">
        <v>29.1</v>
      </c>
      <c r="I22" s="9">
        <v>15.8</v>
      </c>
      <c r="J22" s="9">
        <v>25.6</v>
      </c>
      <c r="K22" s="9">
        <v>24</v>
      </c>
      <c r="L22" s="9"/>
      <c r="M22" s="9"/>
      <c r="N22" s="9"/>
      <c r="O22" s="9"/>
      <c r="P22" s="9"/>
      <c r="Q22" s="9"/>
      <c r="R22" s="9"/>
      <c r="S22" s="9"/>
      <c r="T22" s="9"/>
      <c r="U22" s="9"/>
      <c r="V22" s="9"/>
      <c r="W22" s="9"/>
      <c r="X22" s="9"/>
      <c r="Y22" s="9"/>
      <c r="Z22" s="9"/>
    </row>
    <row r="23" spans="1:26" x14ac:dyDescent="0.25">
      <c r="A23" s="15"/>
      <c r="B23" s="34"/>
      <c r="C23" s="3" t="str">
        <f>CONCATENATE("&lt;# ",B25," #&gt;")</f>
        <v>&lt;# T159323005C #&gt;</v>
      </c>
    </row>
    <row r="24" spans="1:26" x14ac:dyDescent="0.25">
      <c r="A24" s="8" t="s">
        <v>29</v>
      </c>
      <c r="B24" s="38" t="s">
        <v>292</v>
      </c>
      <c r="C24" s="3" t="str">
        <f>CONCATENATE("  &lt;Variant hgvs=",CHAR(34),B24,CHAR(34)," name=",CHAR(34),B25,CHAR(34),"&gt; ")</f>
        <v xml:space="preserve">  &lt;Variant hgvs="NC_000013.11:g.37656405G&gt;A" name="T159323005C"&gt; </v>
      </c>
    </row>
    <row r="25" spans="1:26" x14ac:dyDescent="0.25">
      <c r="A25" s="15" t="s">
        <v>30</v>
      </c>
      <c r="B25" s="34" t="s">
        <v>286</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TRPC4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310</v>
      </c>
      <c r="C28" s="3" t="str">
        <f>"  &lt;/Variant&gt;"</f>
        <v xml:space="preserve">  &lt;/Variant&gt;</v>
      </c>
    </row>
    <row r="29" spans="1:26" x14ac:dyDescent="0.25">
      <c r="A29" s="8"/>
      <c r="B29" s="34"/>
      <c r="C29" s="3" t="str">
        <f>CONCATENATE("&lt;# ",B31," #&gt;")</f>
        <v>&lt;# G37793875T #&gt;</v>
      </c>
    </row>
    <row r="30" spans="1:26" x14ac:dyDescent="0.25">
      <c r="A30" s="8" t="s">
        <v>29</v>
      </c>
      <c r="B30" s="38" t="s">
        <v>293</v>
      </c>
      <c r="C30" s="3" t="str">
        <f>CONCATENATE("  &lt;Variant hgvs=",CHAR(34),B30,CHAR(34)," name=",CHAR(34),B31,CHAR(34),"&gt; ")</f>
        <v xml:space="preserve">  &lt;Variant hgvs="NC_000013.11:g.37793875G&gt;T" name="G37793875T"&gt; </v>
      </c>
    </row>
    <row r="31" spans="1:26" x14ac:dyDescent="0.25">
      <c r="A31" s="15" t="s">
        <v>30</v>
      </c>
      <c r="B31" s="34" t="s">
        <v>307</v>
      </c>
    </row>
    <row r="32" spans="1:26" x14ac:dyDescent="0.25">
      <c r="A32" s="15" t="s">
        <v>31</v>
      </c>
      <c r="B32" s="34" t="str">
        <f>"cytosine (C)"</f>
        <v>cytosine (C)</v>
      </c>
      <c r="C32" s="3" t="str">
        <f>CONCATENATE("    This variant is a change at a specific point in the ",B11," gene from ",B32," to ",B33," resulting in incorrect ",B7," function. This substitution of a single nucleotide is known as a missense variant.")</f>
        <v xml:space="preserve">    This variant is a change at a specific point in the TRPC4 gene from cytosine (C) to adenine (A) resulting in incorrect protein function. This substitution of a single nucleotide is known as a missense variant.</v>
      </c>
    </row>
    <row r="33" spans="1:3" x14ac:dyDescent="0.25">
      <c r="A33" s="15" t="s">
        <v>33</v>
      </c>
      <c r="B33" s="34" t="s">
        <v>32</v>
      </c>
    </row>
    <row r="34" spans="1:3" x14ac:dyDescent="0.25">
      <c r="A34" s="15" t="s">
        <v>35</v>
      </c>
      <c r="B34" s="34" t="s">
        <v>311</v>
      </c>
      <c r="C34" s="3" t="str">
        <f>"  &lt;/Variant&gt;"</f>
        <v xml:space="preserve">  &lt;/Variant&gt;</v>
      </c>
    </row>
    <row r="35" spans="1:3" x14ac:dyDescent="0.25">
      <c r="A35" s="15"/>
      <c r="C35" s="3" t="str">
        <f>CONCATENATE("&lt;# ",B37," #&gt;")</f>
        <v>&lt;# C37793812T #&gt;</v>
      </c>
    </row>
    <row r="36" spans="1:3" x14ac:dyDescent="0.25">
      <c r="A36" s="8" t="s">
        <v>29</v>
      </c>
      <c r="B36" s="31" t="s">
        <v>481</v>
      </c>
      <c r="C36" s="3" t="str">
        <f>CONCATENATE("  &lt;Variant hgvs=",CHAR(34),B36,CHAR(34)," name=",CHAR(34),B37,CHAR(34),"&gt; ")</f>
        <v xml:space="preserve">  &lt;Variant hgvs="NC_000013.11:g.37793812C&gt;T" name="C37793812T"&gt; </v>
      </c>
    </row>
    <row r="37" spans="1:3" x14ac:dyDescent="0.25">
      <c r="A37" s="15" t="s">
        <v>30</v>
      </c>
      <c r="B37" s="9" t="s">
        <v>484</v>
      </c>
    </row>
    <row r="38" spans="1:3" x14ac:dyDescent="0.25">
      <c r="A38" s="15" t="s">
        <v>31</v>
      </c>
      <c r="B38" s="9" t="str">
        <f>"cytosine (C)"</f>
        <v>cytosine (C)</v>
      </c>
      <c r="C38" s="3" t="str">
        <f>CONCATENATE("    This variant is a change at a specific point in the ",B11," gene from ",B38," to ",B39," resulting in incorrect ",B7," function. This substitution of a single nucleotide is known as a missense variant.")</f>
        <v xml:space="preserve">    This variant is a change at a specific point in the TRPC4 gene from cytosine (C) to thymine (T) resulting in incorrect protein function. This substitution of a single nucleotide is known as a missense variant.</v>
      </c>
    </row>
    <row r="39" spans="1:3" x14ac:dyDescent="0.25">
      <c r="A39" s="15" t="s">
        <v>33</v>
      </c>
      <c r="B39" s="9" t="s">
        <v>36</v>
      </c>
    </row>
    <row r="40" spans="1:3" x14ac:dyDescent="0.25">
      <c r="A40" s="15" t="s">
        <v>35</v>
      </c>
      <c r="B40" s="9" t="s">
        <v>485</v>
      </c>
      <c r="C40" s="3" t="str">
        <f>"  &lt;/Variant&gt;"</f>
        <v xml:space="preserve">  &lt;/Variant&gt;</v>
      </c>
    </row>
    <row r="41" spans="1:3" s="18" customFormat="1" x14ac:dyDescent="0.25">
      <c r="A41" s="27"/>
      <c r="B41" s="17"/>
    </row>
    <row r="42" spans="1:3" s="18" customFormat="1" x14ac:dyDescent="0.25">
      <c r="A42" s="27"/>
      <c r="B42" s="17"/>
      <c r="C42" s="18" t="str">
        <f>C17</f>
        <v>&lt;# G37668344T #&gt;</v>
      </c>
    </row>
    <row r="43" spans="1:3" x14ac:dyDescent="0.25">
      <c r="A43" s="15" t="s">
        <v>37</v>
      </c>
      <c r="B43" s="21" t="str">
        <f>H11</f>
        <v>NC_000013.11:g.</v>
      </c>
      <c r="C43" s="3" t="str">
        <f>CONCATENATE("  &lt;Genotype hgvs=",CHAR(34),B43,B44,";",B45,CHAR(34)," name=",CHAR(34),B19,CHAR(34),"&gt; ")</f>
        <v xml:space="preserve">  &lt;Genotype hgvs="NC_000013.11:g.[37668344G&gt;T];[37668344=]" name="G37668344T"&gt; </v>
      </c>
    </row>
    <row r="44" spans="1:3" x14ac:dyDescent="0.25">
      <c r="A44" s="15" t="s">
        <v>35</v>
      </c>
      <c r="B44" s="21" t="str">
        <f t="shared" ref="B44:B48" si="1">H12</f>
        <v>[37668344G&gt;T]</v>
      </c>
    </row>
    <row r="45" spans="1:3" x14ac:dyDescent="0.25">
      <c r="A45" s="15" t="s">
        <v>31</v>
      </c>
      <c r="B45" s="21" t="str">
        <f t="shared" si="1"/>
        <v>[37668344=]</v>
      </c>
      <c r="C45" s="3" t="s">
        <v>38</v>
      </c>
    </row>
    <row r="46" spans="1:3" x14ac:dyDescent="0.25">
      <c r="A46" s="15" t="s">
        <v>39</v>
      </c>
      <c r="B46" s="21" t="str">
        <f t="shared" si="1"/>
        <v>People with this variant have one copy of the [G37668344T](https://www.ncbi.nlm.nih.gov/projects/SNP/snp_ref.cgi?rs=1570612) variant. This substitution of a single nucleotide is known as a missense mutation.</v>
      </c>
      <c r="C46" s="3" t="s">
        <v>26</v>
      </c>
    </row>
    <row r="47" spans="1:3" x14ac:dyDescent="0.25">
      <c r="A47" s="8" t="s">
        <v>40</v>
      </c>
      <c r="B47" s="21" t="str">
        <f t="shared" si="1"/>
        <v>This variant is not associated with increased risk.</v>
      </c>
      <c r="C47" s="3" t="str">
        <f>CONCATENATE("    ",B46)</f>
        <v xml:space="preserve">    People with this variant have one copy of the [G37668344T](https://www.ncbi.nlm.nih.gov/projects/SNP/snp_ref.cgi?rs=1570612) variant. This substitution of a single nucleotide is known as a missense mutation.</v>
      </c>
    </row>
    <row r="48" spans="1:3" x14ac:dyDescent="0.25">
      <c r="A48" s="8" t="s">
        <v>41</v>
      </c>
      <c r="B48" s="21">
        <f t="shared" si="1"/>
        <v>46.2</v>
      </c>
    </row>
    <row r="49" spans="1:3" x14ac:dyDescent="0.25">
      <c r="A49" s="15"/>
      <c r="C49" s="3" t="s">
        <v>42</v>
      </c>
    </row>
    <row r="50" spans="1:3" x14ac:dyDescent="0.25">
      <c r="A50" s="8"/>
    </row>
    <row r="51" spans="1:3" x14ac:dyDescent="0.25">
      <c r="A51" s="8"/>
      <c r="C51" s="3" t="str">
        <f>CONCATENATE("    ",B47)</f>
        <v xml:space="preserve">    This variant is not associated with increased risk.</v>
      </c>
    </row>
    <row r="52" spans="1:3" x14ac:dyDescent="0.25">
      <c r="A52" s="8"/>
    </row>
    <row r="53" spans="1:3" x14ac:dyDescent="0.25">
      <c r="A53" s="8"/>
      <c r="C53" s="3" t="s">
        <v>43</v>
      </c>
    </row>
    <row r="54" spans="1:3" x14ac:dyDescent="0.25">
      <c r="A54" s="15"/>
    </row>
    <row r="55" spans="1:3" x14ac:dyDescent="0.25">
      <c r="A55" s="15"/>
      <c r="C55" s="3" t="str">
        <f>CONCATENATE( "    &lt;piechart percentage=",B48," /&gt;")</f>
        <v xml:space="preserve">    &lt;piechart percentage=46.2 /&gt;</v>
      </c>
    </row>
    <row r="56" spans="1:3" x14ac:dyDescent="0.25">
      <c r="A56" s="15"/>
      <c r="C56" s="3" t="str">
        <f>"  &lt;/Genotype&gt;"</f>
        <v xml:space="preserve">  &lt;/Genotype&gt;</v>
      </c>
    </row>
    <row r="57" spans="1:3" x14ac:dyDescent="0.25">
      <c r="A57" s="15" t="s">
        <v>44</v>
      </c>
      <c r="B57" s="9" t="str">
        <f>H17</f>
        <v>People with this variant have two copies of the [G37668344T](https://www.ncbi.nlm.nih.gov/projects/SNP/snp_ref.cgi?rs=1570612) variant. This substitution of a single nucleotide is known as a missense mutation.</v>
      </c>
      <c r="C57" s="3" t="str">
        <f>CONCATENATE("  &lt;Genotype hgvs=",CHAR(34),B43,B44,";",B44,CHAR(34)," name=",CHAR(34),B19,CHAR(34),"&gt; ")</f>
        <v xml:space="preserve">  &lt;Genotype hgvs="NC_000013.11:g.[37668344G&gt;T];[37668344G&gt;T]" name="G37668344T"&gt; </v>
      </c>
    </row>
    <row r="58" spans="1:3" x14ac:dyDescent="0.25">
      <c r="A58" s="8" t="s">
        <v>45</v>
      </c>
      <c r="B58" s="9" t="str">
        <f t="shared" ref="B58:B59" si="2">H18</f>
        <v>This variant is not associated with increased risk.</v>
      </c>
      <c r="C58" s="3" t="s">
        <v>26</v>
      </c>
    </row>
    <row r="59" spans="1:3" x14ac:dyDescent="0.25">
      <c r="A59" s="8" t="s">
        <v>41</v>
      </c>
      <c r="B59" s="9">
        <f t="shared" si="2"/>
        <v>24.7</v>
      </c>
      <c r="C59" s="3" t="s">
        <v>38</v>
      </c>
    </row>
    <row r="60" spans="1:3" x14ac:dyDescent="0.25">
      <c r="A60" s="8"/>
    </row>
    <row r="61" spans="1:3" x14ac:dyDescent="0.25">
      <c r="A61" s="15"/>
      <c r="C61" s="3" t="str">
        <f>CONCATENATE("    ",B57)</f>
        <v xml:space="preserve">    People with this variant have two copies of the [G37668344T](https://www.ncbi.nlm.nih.gov/projects/SNP/snp_ref.cgi?rs=1570612) variant. This substitution of a single nucleotide is known as a missense mutation.</v>
      </c>
    </row>
    <row r="62" spans="1:3" x14ac:dyDescent="0.25">
      <c r="A62" s="8"/>
    </row>
    <row r="63" spans="1:3" x14ac:dyDescent="0.25">
      <c r="A63" s="8"/>
      <c r="C63" s="3" t="s">
        <v>42</v>
      </c>
    </row>
    <row r="64" spans="1:3" x14ac:dyDescent="0.25">
      <c r="A64" s="8"/>
    </row>
    <row r="65" spans="1:3" x14ac:dyDescent="0.25">
      <c r="A65" s="8"/>
      <c r="C65" s="3" t="str">
        <f>CONCATENATE("    ",B58)</f>
        <v xml:space="preserve">    This variant is not associated with increased risk.</v>
      </c>
    </row>
    <row r="66" spans="1:3" x14ac:dyDescent="0.25">
      <c r="A66" s="8"/>
    </row>
    <row r="67" spans="1:3" x14ac:dyDescent="0.25">
      <c r="A67" s="15"/>
      <c r="C67" s="3" t="s">
        <v>43</v>
      </c>
    </row>
    <row r="68" spans="1:3" x14ac:dyDescent="0.25">
      <c r="A68" s="15"/>
    </row>
    <row r="69" spans="1:3" x14ac:dyDescent="0.25">
      <c r="A69" s="15"/>
      <c r="C69" s="3" t="str">
        <f>CONCATENATE( "    &lt;piechart percentage=",B59," /&gt;")</f>
        <v xml:space="preserve">    &lt;piechart percentage=24.7 /&gt;</v>
      </c>
    </row>
    <row r="70" spans="1:3" x14ac:dyDescent="0.25">
      <c r="A70" s="15"/>
      <c r="C70" s="3" t="str">
        <f>"  &lt;/Genotype&gt;"</f>
        <v xml:space="preserve">  &lt;/Genotype&gt;</v>
      </c>
    </row>
    <row r="71" spans="1:3" x14ac:dyDescent="0.25">
      <c r="A71" s="15" t="s">
        <v>46</v>
      </c>
      <c r="B71" s="9" t="str">
        <f>H20</f>
        <v>Your TRPC4 gene has no variants. A normal gene is referred to as a "wild-type" gene.</v>
      </c>
      <c r="C71" s="3" t="str">
        <f>CONCATENATE("  &lt;Genotype hgvs=",CHAR(34),B43,B45,";",B45,CHAR(34)," name=",CHAR(34),B19,CHAR(34),"&gt; ")</f>
        <v xml:space="preserve">  &lt;Genotype hgvs="NC_000013.11:g.[37668344=];[37668344=]" name="G37668344T"&gt; </v>
      </c>
    </row>
    <row r="72" spans="1:3" x14ac:dyDescent="0.25">
      <c r="A72" s="8" t="s">
        <v>47</v>
      </c>
      <c r="B72" s="9" t="str">
        <f t="shared" ref="B72:B73" si="3">H21</f>
        <v>You are in the Moderate Loss of Function category. See below for more information.</v>
      </c>
      <c r="C72" s="3" t="s">
        <v>26</v>
      </c>
    </row>
    <row r="73" spans="1:3" x14ac:dyDescent="0.25">
      <c r="A73" s="8" t="s">
        <v>41</v>
      </c>
      <c r="B73" s="9">
        <f t="shared" si="3"/>
        <v>29.1</v>
      </c>
      <c r="C73" s="3" t="s">
        <v>38</v>
      </c>
    </row>
    <row r="74" spans="1:3" x14ac:dyDescent="0.25">
      <c r="A74" s="15"/>
    </row>
    <row r="75" spans="1:3" x14ac:dyDescent="0.25">
      <c r="A75" s="8"/>
      <c r="C75" s="3" t="str">
        <f>CONCATENATE("    ",B71)</f>
        <v xml:space="preserve">    Your TRPC4 gene has no variants. A normal gene is referred to as a "wild-type" gene.</v>
      </c>
    </row>
    <row r="76" spans="1:3" x14ac:dyDescent="0.25">
      <c r="A76" s="8"/>
    </row>
    <row r="77" spans="1:3" x14ac:dyDescent="0.25">
      <c r="A77" s="8"/>
      <c r="C77" s="3" t="s">
        <v>42</v>
      </c>
    </row>
    <row r="78" spans="1:3" x14ac:dyDescent="0.25">
      <c r="A78" s="8"/>
    </row>
    <row r="79" spans="1:3" x14ac:dyDescent="0.25">
      <c r="A79" s="8"/>
      <c r="C79" s="3" t="str">
        <f>CONCATENATE("    ",B72)</f>
        <v xml:space="preserve">    You are in the Moderate Loss of Function category. See below for more information.</v>
      </c>
    </row>
    <row r="80" spans="1:3" x14ac:dyDescent="0.25">
      <c r="A80" s="15"/>
    </row>
    <row r="81" spans="1:3" x14ac:dyDescent="0.25">
      <c r="A81" s="15"/>
      <c r="C81" s="3" t="s">
        <v>43</v>
      </c>
    </row>
    <row r="82" spans="1:3" x14ac:dyDescent="0.25">
      <c r="A82" s="15"/>
    </row>
    <row r="83" spans="1:3" x14ac:dyDescent="0.25">
      <c r="A83" s="15"/>
      <c r="C83" s="3" t="str">
        <f>CONCATENATE( "    &lt;piechart percentage=",B73," /&gt;")</f>
        <v xml:space="preserve">    &lt;piechart percentage=29.1 /&gt;</v>
      </c>
    </row>
    <row r="84" spans="1:3" x14ac:dyDescent="0.25">
      <c r="A84" s="15"/>
      <c r="C84" s="3" t="str">
        <f>"  &lt;/Genotype&gt;"</f>
        <v xml:space="preserve">  &lt;/Genotype&gt;</v>
      </c>
    </row>
    <row r="85" spans="1:3" x14ac:dyDescent="0.25">
      <c r="A85" s="15"/>
      <c r="C85" s="3" t="str">
        <f>C23</f>
        <v>&lt;# T159323005C #&gt;</v>
      </c>
    </row>
    <row r="86" spans="1:3" x14ac:dyDescent="0.25">
      <c r="A86" s="15" t="s">
        <v>37</v>
      </c>
      <c r="B86" s="21" t="str">
        <f>I11</f>
        <v>NC_000013.11:g.</v>
      </c>
      <c r="C86" s="3" t="str">
        <f>CONCATENATE("  &lt;Genotype hgvs=",CHAR(34),B86,B87,";",B88,CHAR(34)," name=",CHAR(34),B25,CHAR(34),"&gt; ")</f>
        <v xml:space="preserve">  &lt;Genotype hgvs="NC_000013.11:g.[37656405G&gt;A];[37656405=]" name="T159323005C"&gt; </v>
      </c>
    </row>
    <row r="87" spans="1:3" x14ac:dyDescent="0.25">
      <c r="A87" s="15" t="s">
        <v>35</v>
      </c>
      <c r="B87" s="21" t="str">
        <f t="shared" ref="B87:B91" si="4">I12</f>
        <v>[37656405G&gt;A]</v>
      </c>
    </row>
    <row r="88" spans="1:3" x14ac:dyDescent="0.25">
      <c r="A88" s="15" t="s">
        <v>31</v>
      </c>
      <c r="B88" s="21" t="str">
        <f t="shared" si="4"/>
        <v>[37656405=]</v>
      </c>
      <c r="C88" s="3" t="s">
        <v>38</v>
      </c>
    </row>
    <row r="89" spans="1:3" x14ac:dyDescent="0.25">
      <c r="A89" s="15" t="s">
        <v>39</v>
      </c>
      <c r="B89" s="21" t="str">
        <f t="shared" si="4"/>
        <v>People with this variant have one copy of the [T159323005C](https://www.ncbi.nlm.nih.gov/projects/SNP/snp_ref.cgi?rs=2985167) variant. This substitution of a single nucleotide is known as a missense mutation.</v>
      </c>
      <c r="C89" s="3" t="s">
        <v>26</v>
      </c>
    </row>
    <row r="90" spans="1:3" x14ac:dyDescent="0.25">
      <c r="A90" s="8" t="s">
        <v>40</v>
      </c>
      <c r="B90" s="21" t="str">
        <f t="shared" si="4"/>
        <v>This variant is not associated with increased risk.</v>
      </c>
      <c r="C90" s="3" t="str">
        <f>CONCATENATE("    ",B89)</f>
        <v xml:space="preserve">    People with this variant have one copy of the [T159323005C](https://www.ncbi.nlm.nih.gov/projects/SNP/snp_ref.cgi?rs=2985167) variant. This substitution of a single nucleotide is known as a missense mutation.</v>
      </c>
    </row>
    <row r="91" spans="1:3" x14ac:dyDescent="0.25">
      <c r="A91" s="8" t="s">
        <v>41</v>
      </c>
      <c r="B91" s="21">
        <f t="shared" si="4"/>
        <v>49.8</v>
      </c>
    </row>
    <row r="92" spans="1:3" x14ac:dyDescent="0.25">
      <c r="A92" s="15"/>
      <c r="C92" s="3" t="s">
        <v>42</v>
      </c>
    </row>
    <row r="93" spans="1:3" x14ac:dyDescent="0.25">
      <c r="A93" s="8"/>
    </row>
    <row r="94" spans="1:3" x14ac:dyDescent="0.25">
      <c r="A94" s="8"/>
      <c r="C94" s="3" t="str">
        <f>CONCATENATE("    ",B90)</f>
        <v xml:space="preserve">    This variant is not associated with increased risk.</v>
      </c>
    </row>
    <row r="95" spans="1:3" x14ac:dyDescent="0.25">
      <c r="A95" s="8"/>
    </row>
    <row r="96" spans="1:3" x14ac:dyDescent="0.25">
      <c r="A96" s="8"/>
      <c r="C96" s="3" t="s">
        <v>43</v>
      </c>
    </row>
    <row r="97" spans="1:3" x14ac:dyDescent="0.25">
      <c r="A97" s="15"/>
    </row>
    <row r="98" spans="1:3" x14ac:dyDescent="0.25">
      <c r="A98" s="15"/>
      <c r="C98" s="3" t="str">
        <f>CONCATENATE( "    &lt;piechart percentage=",B91," /&gt;")</f>
        <v xml:space="preserve">    &lt;piechart percentage=49.8 /&gt;</v>
      </c>
    </row>
    <row r="99" spans="1:3" x14ac:dyDescent="0.25">
      <c r="A99" s="15"/>
      <c r="C99" s="3" t="str">
        <f>"  &lt;/Genotype&gt;"</f>
        <v xml:space="preserve">  &lt;/Genotype&gt;</v>
      </c>
    </row>
    <row r="100" spans="1:3" x14ac:dyDescent="0.25">
      <c r="A100" s="15" t="s">
        <v>44</v>
      </c>
      <c r="B100" s="9" t="str">
        <f>I17</f>
        <v>People with this variant have two copies of the [T159323005C](https://www.ncbi.nlm.nih.gov/projects/SNP/snp_ref.cgi?rs=2985167) variant. This substitution of a single nucleotide is known as a missense mutation.</v>
      </c>
      <c r="C100" s="3" t="str">
        <f>CONCATENATE("  &lt;Genotype hgvs=",CHAR(34),B86,B87,";",B87,CHAR(34)," name=",CHAR(34),B25,CHAR(34),"&gt; ")</f>
        <v xml:space="preserve">  &lt;Genotype hgvs="NC_000013.11:g.[37656405G&gt;A];[37656405G&gt;A]" name="T159323005C"&gt; </v>
      </c>
    </row>
    <row r="101" spans="1:3" x14ac:dyDescent="0.25">
      <c r="A101" s="8" t="s">
        <v>45</v>
      </c>
      <c r="B101" s="9" t="str">
        <f t="shared" ref="B101:B102" si="5">I18</f>
        <v>This variant is not associated with increased risk.</v>
      </c>
      <c r="C101" s="3" t="s">
        <v>26</v>
      </c>
    </row>
    <row r="102" spans="1:3" x14ac:dyDescent="0.25">
      <c r="A102" s="8" t="s">
        <v>41</v>
      </c>
      <c r="B102" s="9">
        <f t="shared" si="5"/>
        <v>34.4</v>
      </c>
      <c r="C102" s="3" t="s">
        <v>38</v>
      </c>
    </row>
    <row r="103" spans="1:3" x14ac:dyDescent="0.25">
      <c r="A103" s="8"/>
    </row>
    <row r="104" spans="1:3" x14ac:dyDescent="0.25">
      <c r="A104" s="15"/>
      <c r="C104" s="3" t="str">
        <f>CONCATENATE("    ",B100)</f>
        <v xml:space="preserve">    People with this variant have two copies of the [T159323005C](https://www.ncbi.nlm.nih.gov/projects/SNP/snp_ref.cgi?rs=2985167) variant. This substitution of a single nucleotide is known as a missense mutation.</v>
      </c>
    </row>
    <row r="105" spans="1:3" x14ac:dyDescent="0.25">
      <c r="A105" s="8"/>
    </row>
    <row r="106" spans="1:3" x14ac:dyDescent="0.25">
      <c r="A106" s="8"/>
      <c r="C106" s="3" t="s">
        <v>42</v>
      </c>
    </row>
    <row r="107" spans="1:3" x14ac:dyDescent="0.25">
      <c r="A107" s="8"/>
    </row>
    <row r="108" spans="1:3" x14ac:dyDescent="0.25">
      <c r="A108" s="8"/>
      <c r="C108" s="3" t="str">
        <f>CONCATENATE("    ",B101)</f>
        <v xml:space="preserve">    This variant is not associated with increased risk.</v>
      </c>
    </row>
    <row r="109" spans="1:3" x14ac:dyDescent="0.25">
      <c r="A109" s="8"/>
    </row>
    <row r="110" spans="1:3" x14ac:dyDescent="0.25">
      <c r="A110" s="15"/>
      <c r="C110" s="3" t="s">
        <v>43</v>
      </c>
    </row>
    <row r="111" spans="1:3" x14ac:dyDescent="0.25">
      <c r="A111" s="15"/>
    </row>
    <row r="112" spans="1:3" x14ac:dyDescent="0.25">
      <c r="A112" s="15"/>
      <c r="C112" s="3" t="str">
        <f>CONCATENATE( "    &lt;piechart percentage=",B102," /&gt;")</f>
        <v xml:space="preserve">    &lt;piechart percentage=34.4 /&gt;</v>
      </c>
    </row>
    <row r="113" spans="1:3" x14ac:dyDescent="0.25">
      <c r="A113" s="15"/>
      <c r="C113" s="3" t="str">
        <f>"  &lt;/Genotype&gt;"</f>
        <v xml:space="preserve">  &lt;/Genotype&gt;</v>
      </c>
    </row>
    <row r="114" spans="1:3" x14ac:dyDescent="0.25">
      <c r="A114" s="15" t="s">
        <v>46</v>
      </c>
      <c r="B114" s="9" t="str">
        <f>I20</f>
        <v>Your TRPC4 gene has no variants. A normal gene is referred to as a "wild-type" gene.</v>
      </c>
      <c r="C114" s="3" t="str">
        <f>CONCATENATE("  &lt;Genotype hgvs=",CHAR(34),B86,B88,";",B88,CHAR(34)," name=",CHAR(34),B25,CHAR(34),"&gt; ")</f>
        <v xml:space="preserve">  &lt;Genotype hgvs="NC_000013.11:g.[37656405=];[37656405=]" name="T159323005C"&gt; </v>
      </c>
    </row>
    <row r="115" spans="1:3" x14ac:dyDescent="0.25">
      <c r="A115" s="8" t="s">
        <v>47</v>
      </c>
      <c r="B115" s="9" t="str">
        <f t="shared" ref="B115:B116" si="6">I21</f>
        <v>You are in the Moderate Loss of Function category. See below for more information.</v>
      </c>
      <c r="C115" s="3" t="s">
        <v>26</v>
      </c>
    </row>
    <row r="116" spans="1:3" x14ac:dyDescent="0.25">
      <c r="A116" s="8" t="s">
        <v>41</v>
      </c>
      <c r="B116" s="9">
        <f t="shared" si="6"/>
        <v>15.8</v>
      </c>
      <c r="C116" s="3" t="s">
        <v>38</v>
      </c>
    </row>
    <row r="117" spans="1:3" x14ac:dyDescent="0.25">
      <c r="A117" s="15"/>
    </row>
    <row r="118" spans="1:3" x14ac:dyDescent="0.25">
      <c r="A118" s="8"/>
      <c r="C118" s="3" t="str">
        <f>CONCATENATE("    ",B114)</f>
        <v xml:space="preserve">    Your TRPC4 gene has no variants. A normal gene is referred to as a "wild-type" gene.</v>
      </c>
    </row>
    <row r="119" spans="1:3" x14ac:dyDescent="0.25">
      <c r="A119" s="8"/>
    </row>
    <row r="120" spans="1:3" x14ac:dyDescent="0.25">
      <c r="A120" s="8"/>
      <c r="C120" s="3" t="s">
        <v>42</v>
      </c>
    </row>
    <row r="121" spans="1:3" x14ac:dyDescent="0.25">
      <c r="A121" s="8"/>
    </row>
    <row r="122" spans="1:3" x14ac:dyDescent="0.25">
      <c r="A122" s="8"/>
      <c r="C122" s="3" t="str">
        <f>CONCATENATE("    ",B115)</f>
        <v xml:space="preserve">    You are in the Moderate Loss of Function category. See below for more information.</v>
      </c>
    </row>
    <row r="123" spans="1:3" x14ac:dyDescent="0.25">
      <c r="A123" s="15"/>
    </row>
    <row r="124" spans="1:3" x14ac:dyDescent="0.25">
      <c r="A124" s="15"/>
      <c r="C124" s="3" t="s">
        <v>43</v>
      </c>
    </row>
    <row r="125" spans="1:3" x14ac:dyDescent="0.25">
      <c r="A125" s="15"/>
    </row>
    <row r="126" spans="1:3" x14ac:dyDescent="0.25">
      <c r="A126" s="15"/>
      <c r="C126" s="3" t="str">
        <f>CONCATENATE( "    &lt;piechart percentage=",B116," /&gt;")</f>
        <v xml:space="preserve">    &lt;piechart percentage=15.8 /&gt;</v>
      </c>
    </row>
    <row r="127" spans="1:3" x14ac:dyDescent="0.25">
      <c r="A127" s="15"/>
      <c r="C127" s="3" t="str">
        <f>"  &lt;/Genotype&gt;"</f>
        <v xml:space="preserve">  &lt;/Genotype&gt;</v>
      </c>
    </row>
    <row r="128" spans="1:3" x14ac:dyDescent="0.25">
      <c r="A128" s="15"/>
      <c r="C128" s="3" t="str">
        <f>C29</f>
        <v>&lt;# G37793875T #&gt;</v>
      </c>
    </row>
    <row r="129" spans="1:3" x14ac:dyDescent="0.25">
      <c r="A129" s="15" t="s">
        <v>37</v>
      </c>
      <c r="B129" s="21" t="str">
        <f>J11</f>
        <v>NC_000013.11:g.</v>
      </c>
      <c r="C129" s="3" t="str">
        <f>CONCATENATE("  &lt;Genotype hgvs=",CHAR(34),B129,B130,";",B131,CHAR(34)," name=",CHAR(34),B31,CHAR(34),"&gt; ")</f>
        <v xml:space="preserve">  &lt;Genotype hgvs="NC_000013.11:g.[37793875G&gt;T];[37793875=]" name="G37793875T"&gt; </v>
      </c>
    </row>
    <row r="130" spans="1:3" x14ac:dyDescent="0.25">
      <c r="A130" s="15" t="s">
        <v>35</v>
      </c>
      <c r="B130" s="21" t="str">
        <f t="shared" ref="B130:B134" si="7">J12</f>
        <v>[37793875G&gt;T]</v>
      </c>
    </row>
    <row r="131" spans="1:3" x14ac:dyDescent="0.25">
      <c r="A131" s="15" t="s">
        <v>31</v>
      </c>
      <c r="B131" s="21" t="str">
        <f t="shared" si="7"/>
        <v>[37793875=]</v>
      </c>
      <c r="C131" s="3" t="s">
        <v>38</v>
      </c>
    </row>
    <row r="132" spans="1:3" x14ac:dyDescent="0.25">
      <c r="A132" s="15" t="s">
        <v>39</v>
      </c>
      <c r="B132" s="21" t="str">
        <f t="shared" si="7"/>
        <v>People with this variant have one copy of the [G37793875T](https://www.ncbi.nlm.nih.gov/projects/SNP/snp_ref.cgi?rs=655207) variant. This substitution of a single nucleotide is known as a missense mutation.</v>
      </c>
      <c r="C132" s="3" t="s">
        <v>26</v>
      </c>
    </row>
    <row r="133" spans="1:3" x14ac:dyDescent="0.25">
      <c r="A133" s="8" t="s">
        <v>40</v>
      </c>
      <c r="B133" s="21" t="str">
        <f t="shared" si="7"/>
        <v>This variant is not associated with increased risk.</v>
      </c>
      <c r="C133" s="3" t="str">
        <f>CONCATENATE("    ",B132)</f>
        <v xml:space="preserve">    People with this variant have one copy of the [G37793875T](https://www.ncbi.nlm.nih.gov/projects/SNP/snp_ref.cgi?rs=655207) variant. This substitution of a single nucleotide is known as a missense mutation.</v>
      </c>
    </row>
    <row r="134" spans="1:3" x14ac:dyDescent="0.25">
      <c r="A134" s="8" t="s">
        <v>41</v>
      </c>
      <c r="B134" s="21">
        <f t="shared" si="7"/>
        <v>47.5</v>
      </c>
    </row>
    <row r="135" spans="1:3" x14ac:dyDescent="0.25">
      <c r="A135" s="15"/>
      <c r="C135" s="3" t="s">
        <v>42</v>
      </c>
    </row>
    <row r="136" spans="1:3" x14ac:dyDescent="0.25">
      <c r="A136" s="8"/>
    </row>
    <row r="137" spans="1:3" x14ac:dyDescent="0.25">
      <c r="A137" s="8"/>
      <c r="C137" s="3" t="str">
        <f>CONCATENATE("    ",B133)</f>
        <v xml:space="preserve">    This variant is not associated with increased risk.</v>
      </c>
    </row>
    <row r="138" spans="1:3" x14ac:dyDescent="0.25">
      <c r="A138" s="8"/>
    </row>
    <row r="139" spans="1:3" x14ac:dyDescent="0.25">
      <c r="A139" s="8"/>
      <c r="C139" s="3" t="s">
        <v>43</v>
      </c>
    </row>
    <row r="140" spans="1:3" x14ac:dyDescent="0.25">
      <c r="A140" s="15"/>
    </row>
    <row r="141" spans="1:3" x14ac:dyDescent="0.25">
      <c r="A141" s="15"/>
      <c r="C141" s="3" t="str">
        <f>CONCATENATE( "    &lt;piechart percentage=",B134," /&gt;")</f>
        <v xml:space="preserve">    &lt;piechart percentage=47.5 /&gt;</v>
      </c>
    </row>
    <row r="142" spans="1:3" x14ac:dyDescent="0.25">
      <c r="A142" s="15"/>
      <c r="C142" s="3" t="str">
        <f>"  &lt;/Genotype&gt;"</f>
        <v xml:space="preserve">  &lt;/Genotype&gt;</v>
      </c>
    </row>
    <row r="143" spans="1:3" x14ac:dyDescent="0.25">
      <c r="A143" s="15" t="s">
        <v>44</v>
      </c>
      <c r="B143" s="9" t="str">
        <f>J17</f>
        <v>People with this variant have two copies of the [G37793875T](https://www.ncbi.nlm.nih.gov/projects/SNP/snp_ref.cgi?rs=655207) variant. This substitution of a single nucleotide is known as a missense mutation.</v>
      </c>
      <c r="C143" s="3" t="str">
        <f>CONCATENATE("  &lt;Genotype hgvs=",CHAR(34),B129,B130,";",B130,CHAR(34)," name=",CHAR(34),B31,CHAR(34),"&gt; ")</f>
        <v xml:space="preserve">  &lt;Genotype hgvs="NC_000013.11:g.[37793875G&gt;T];[37793875G&gt;T]" name="G37793875T"&gt; </v>
      </c>
    </row>
    <row r="144" spans="1:3" x14ac:dyDescent="0.25">
      <c r="A144" s="8" t="s">
        <v>45</v>
      </c>
      <c r="B144" s="9" t="str">
        <f t="shared" ref="B144:B145" si="8">J18</f>
        <v>You are in the Moderate Loss of Function category. See below for more information.</v>
      </c>
      <c r="C144" s="3" t="s">
        <v>26</v>
      </c>
    </row>
    <row r="145" spans="1:3" x14ac:dyDescent="0.25">
      <c r="A145" s="8" t="s">
        <v>41</v>
      </c>
      <c r="B145" s="9">
        <f t="shared" si="8"/>
        <v>26.9</v>
      </c>
      <c r="C145" s="3" t="s">
        <v>38</v>
      </c>
    </row>
    <row r="146" spans="1:3" x14ac:dyDescent="0.25">
      <c r="A146" s="8"/>
    </row>
    <row r="147" spans="1:3" x14ac:dyDescent="0.25">
      <c r="A147" s="15"/>
      <c r="C147" s="3" t="str">
        <f>CONCATENATE("    ",B143)</f>
        <v xml:space="preserve">    People with this variant have two copies of the [G37793875T](https://www.ncbi.nlm.nih.gov/projects/SNP/snp_ref.cgi?rs=655207) variant. This substitution of a single nucleotide is known as a missense mutation.</v>
      </c>
    </row>
    <row r="148" spans="1:3" x14ac:dyDescent="0.25">
      <c r="A148" s="8"/>
    </row>
    <row r="149" spans="1:3" x14ac:dyDescent="0.25">
      <c r="A149" s="8"/>
      <c r="C149" s="3" t="s">
        <v>42</v>
      </c>
    </row>
    <row r="150" spans="1:3" x14ac:dyDescent="0.25">
      <c r="A150" s="8"/>
    </row>
    <row r="151" spans="1:3" x14ac:dyDescent="0.25">
      <c r="A151" s="8"/>
      <c r="C151" s="3" t="str">
        <f>CONCATENATE("    ",B144)</f>
        <v xml:space="preserve">    You are in the Moderate Loss of Function category. See below for more information.</v>
      </c>
    </row>
    <row r="152" spans="1:3" x14ac:dyDescent="0.25">
      <c r="A152" s="8"/>
    </row>
    <row r="153" spans="1:3" x14ac:dyDescent="0.25">
      <c r="A153" s="15"/>
      <c r="C153" s="3" t="s">
        <v>43</v>
      </c>
    </row>
    <row r="154" spans="1:3" x14ac:dyDescent="0.25">
      <c r="A154" s="15"/>
    </row>
    <row r="155" spans="1:3" x14ac:dyDescent="0.25">
      <c r="A155" s="15"/>
      <c r="C155" s="3" t="str">
        <f>CONCATENATE( "    &lt;piechart percentage=",B145," /&gt;")</f>
        <v xml:space="preserve">    &lt;piechart percentage=26.9 /&gt;</v>
      </c>
    </row>
    <row r="156" spans="1:3" x14ac:dyDescent="0.25">
      <c r="A156" s="15"/>
      <c r="C156" s="3" t="str">
        <f>"  &lt;/Genotype&gt;"</f>
        <v xml:space="preserve">  &lt;/Genotype&gt;</v>
      </c>
    </row>
    <row r="157" spans="1:3" x14ac:dyDescent="0.25">
      <c r="A157" s="15" t="s">
        <v>46</v>
      </c>
      <c r="B157" s="9" t="str">
        <f>J20</f>
        <v>Your TRPC4 gene has no variants. A normal gene is referred to as a "wild-type" gene.</v>
      </c>
      <c r="C157" s="3" t="str">
        <f>CONCATENATE("  &lt;Genotype hgvs=",CHAR(34),B129,B131,";",B131,CHAR(34)," name=",CHAR(34),B31,CHAR(34),"&gt; ")</f>
        <v xml:space="preserve">  &lt;Genotype hgvs="NC_000013.11:g.[37793875=];[37793875=]" name="G37793875T"&gt; </v>
      </c>
    </row>
    <row r="158" spans="1:3" x14ac:dyDescent="0.25">
      <c r="A158" s="8" t="s">
        <v>47</v>
      </c>
      <c r="B158" s="9" t="str">
        <f t="shared" ref="B158:B159" si="9">J21</f>
        <v>This variant is not associated with increased risk.</v>
      </c>
      <c r="C158" s="3" t="s">
        <v>26</v>
      </c>
    </row>
    <row r="159" spans="1:3" x14ac:dyDescent="0.25">
      <c r="A159" s="8" t="s">
        <v>41</v>
      </c>
      <c r="B159" s="9">
        <f t="shared" si="9"/>
        <v>25.6</v>
      </c>
      <c r="C159" s="3" t="s">
        <v>38</v>
      </c>
    </row>
    <row r="160" spans="1:3" x14ac:dyDescent="0.25">
      <c r="A160" s="15"/>
    </row>
    <row r="161" spans="1:3" x14ac:dyDescent="0.25">
      <c r="A161" s="8"/>
      <c r="C161" s="3" t="str">
        <f>CONCATENATE("    ",B157)</f>
        <v xml:space="preserve">    Your TRPC4 gene has no variants. A normal gene is referred to as a "wild-type" gene.</v>
      </c>
    </row>
    <row r="162" spans="1:3" x14ac:dyDescent="0.25">
      <c r="A162" s="8"/>
    </row>
    <row r="163" spans="1:3" x14ac:dyDescent="0.25">
      <c r="A163" s="8"/>
      <c r="C163" s="3" t="s">
        <v>42</v>
      </c>
    </row>
    <row r="164" spans="1:3" x14ac:dyDescent="0.25">
      <c r="A164" s="8"/>
    </row>
    <row r="165" spans="1:3" x14ac:dyDescent="0.25">
      <c r="A165" s="8"/>
      <c r="C165" s="3" t="str">
        <f>CONCATENATE("    ",B158)</f>
        <v xml:space="preserve">    This variant is not associated with increased risk.</v>
      </c>
    </row>
    <row r="166" spans="1:3" x14ac:dyDescent="0.25">
      <c r="A166" s="15"/>
    </row>
    <row r="167" spans="1:3" x14ac:dyDescent="0.25">
      <c r="A167" s="15"/>
      <c r="C167" s="3" t="s">
        <v>43</v>
      </c>
    </row>
    <row r="168" spans="1:3" x14ac:dyDescent="0.25">
      <c r="A168" s="15"/>
    </row>
    <row r="169" spans="1:3" x14ac:dyDescent="0.25">
      <c r="A169" s="15"/>
      <c r="C169" s="3" t="str">
        <f>CONCATENATE( "    &lt;piechart percentage=",B159," /&gt;")</f>
        <v xml:space="preserve">    &lt;piechart percentage=25.6 /&gt;</v>
      </c>
    </row>
    <row r="170" spans="1:3" x14ac:dyDescent="0.25">
      <c r="A170" s="15"/>
      <c r="C170" s="3" t="str">
        <f>"  &lt;/Genotype&gt;"</f>
        <v xml:space="preserve">  &lt;/Genotype&gt;</v>
      </c>
    </row>
    <row r="171" spans="1:3" x14ac:dyDescent="0.25">
      <c r="A171" s="15"/>
      <c r="C171" s="3" t="str">
        <f>C35</f>
        <v>&lt;# C37793812T #&gt;</v>
      </c>
    </row>
    <row r="172" spans="1:3" x14ac:dyDescent="0.25">
      <c r="A172" s="15" t="s">
        <v>37</v>
      </c>
      <c r="B172" s="21" t="str">
        <f>K11</f>
        <v>NC_000013.11:g.</v>
      </c>
      <c r="C172" s="3" t="str">
        <f>CONCATENATE("  &lt;Genotype hgvs=",CHAR(34),B172,B173,";",B174,CHAR(34)," name=",CHAR(34),B37,CHAR(34),"&gt; ")</f>
        <v xml:space="preserve">  &lt;Genotype hgvs="NC_000013.11:g.[37793812C&gt;T];[37793812=]" name="C37793812T"&gt; </v>
      </c>
    </row>
    <row r="173" spans="1:3" x14ac:dyDescent="0.25">
      <c r="A173" s="15" t="s">
        <v>35</v>
      </c>
      <c r="B173" s="21" t="str">
        <f t="shared" ref="B173:B177" si="10">K12</f>
        <v>[37793812C&gt;T]</v>
      </c>
    </row>
    <row r="174" spans="1:3" x14ac:dyDescent="0.25">
      <c r="A174" s="15" t="s">
        <v>31</v>
      </c>
      <c r="B174" s="21" t="str">
        <f t="shared" si="10"/>
        <v>[37793812=]</v>
      </c>
      <c r="C174" s="3" t="s">
        <v>38</v>
      </c>
    </row>
    <row r="175" spans="1:3" x14ac:dyDescent="0.25">
      <c r="A175" s="15" t="s">
        <v>39</v>
      </c>
      <c r="B175" s="21" t="str">
        <f t="shared" si="10"/>
        <v>People with this variant have one copy of the [C37793812T](https://www.ncbi.nlm.nih.gov/SNP/snp_ref.cgi?rs=6650469) variant. This substitution of a single nucleotide is known as a missense mutation.</v>
      </c>
      <c r="C175" s="3" t="s">
        <v>26</v>
      </c>
    </row>
    <row r="176" spans="1:3" x14ac:dyDescent="0.25">
      <c r="A176" s="8" t="s">
        <v>40</v>
      </c>
      <c r="B176" s="21" t="str">
        <f t="shared" si="10"/>
        <v>This variant is not associated with increased risk.</v>
      </c>
      <c r="C176" s="3" t="str">
        <f>CONCATENATE("    ",B175)</f>
        <v xml:space="preserve">    People with this variant have one copy of the [C37793812T](https://www.ncbi.nlm.nih.gov/SNP/snp_ref.cgi?rs=6650469) variant. This substitution of a single nucleotide is known as a missense mutation.</v>
      </c>
    </row>
    <row r="177" spans="1:3" x14ac:dyDescent="0.25">
      <c r="A177" s="8" t="s">
        <v>41</v>
      </c>
      <c r="B177" s="21">
        <f t="shared" si="10"/>
        <v>48</v>
      </c>
    </row>
    <row r="178" spans="1:3" x14ac:dyDescent="0.25">
      <c r="A178" s="15"/>
      <c r="C178" s="3" t="s">
        <v>42</v>
      </c>
    </row>
    <row r="179" spans="1:3" x14ac:dyDescent="0.25">
      <c r="A179" s="8"/>
    </row>
    <row r="180" spans="1:3" x14ac:dyDescent="0.25">
      <c r="A180" s="8"/>
      <c r="C180" s="3" t="str">
        <f>CONCATENATE("    ",B176)</f>
        <v xml:space="preserve">    This variant is not associated with increased risk.</v>
      </c>
    </row>
    <row r="181" spans="1:3" x14ac:dyDescent="0.25">
      <c r="A181" s="8"/>
    </row>
    <row r="182" spans="1:3" x14ac:dyDescent="0.25">
      <c r="A182" s="8"/>
      <c r="C182" s="3" t="s">
        <v>43</v>
      </c>
    </row>
    <row r="183" spans="1:3" x14ac:dyDescent="0.25">
      <c r="A183" s="15"/>
    </row>
    <row r="184" spans="1:3" x14ac:dyDescent="0.25">
      <c r="A184" s="15"/>
      <c r="C184" s="3" t="str">
        <f>CONCATENATE( "    &lt;piechart percentage=",B177," /&gt;")</f>
        <v xml:space="preserve">    &lt;piechart percentage=48 /&gt;</v>
      </c>
    </row>
    <row r="185" spans="1:3" x14ac:dyDescent="0.25">
      <c r="A185" s="15"/>
      <c r="C185" s="3" t="str">
        <f>"  &lt;/Genotype&gt;"</f>
        <v xml:space="preserve">  &lt;/Genotype&gt;</v>
      </c>
    </row>
    <row r="186" spans="1:3" x14ac:dyDescent="0.25">
      <c r="A186" s="15" t="s">
        <v>44</v>
      </c>
      <c r="B186" s="9" t="str">
        <f>K17</f>
        <v>People with this variant have two copies of the [C37793812T](https://www.ncbi.nlm.nih.gov/SNP/snp_ref.cgi?rs=6650469) variant. This substitution of a single nucleotide is known as a missense mutation.</v>
      </c>
      <c r="C186" s="3" t="str">
        <f>CONCATENATE("  &lt;Genotype hgvs=",CHAR(34),B172,B173,";",B173,CHAR(34)," name=",CHAR(34),B37,CHAR(34),"&gt; ")</f>
        <v xml:space="preserve">  &lt;Genotype hgvs="NC_000013.11:g.[37793812C&gt;T];[37793812C&gt;T]" name="C37793812T"&gt; </v>
      </c>
    </row>
    <row r="187" spans="1:3" x14ac:dyDescent="0.25">
      <c r="A187" s="8" t="s">
        <v>45</v>
      </c>
      <c r="B187" s="9" t="str">
        <f t="shared" ref="B187:B188" si="11">K18</f>
        <v>You are in the Moderate Loss of Function category. See below for more information.</v>
      </c>
      <c r="C187" s="3" t="s">
        <v>26</v>
      </c>
    </row>
    <row r="188" spans="1:3" x14ac:dyDescent="0.25">
      <c r="A188" s="8" t="s">
        <v>41</v>
      </c>
      <c r="B188" s="9">
        <f t="shared" si="11"/>
        <v>28</v>
      </c>
      <c r="C188" s="3" t="s">
        <v>38</v>
      </c>
    </row>
    <row r="189" spans="1:3" x14ac:dyDescent="0.25">
      <c r="A189" s="8"/>
    </row>
    <row r="190" spans="1:3" x14ac:dyDescent="0.25">
      <c r="A190" s="15"/>
      <c r="C190" s="3" t="str">
        <f>CONCATENATE("    ",B186)</f>
        <v xml:space="preserve">    People with this variant have two copies of the [C37793812T](https://www.ncbi.nlm.nih.gov/SNP/snp_ref.cgi?rs=6650469) variant. This substitution of a single nucleotide is known as a missense mutation.</v>
      </c>
    </row>
    <row r="191" spans="1:3" x14ac:dyDescent="0.25">
      <c r="A191" s="8"/>
    </row>
    <row r="192" spans="1:3" x14ac:dyDescent="0.25">
      <c r="A192" s="8"/>
      <c r="C192" s="3" t="s">
        <v>42</v>
      </c>
    </row>
    <row r="193" spans="1:3" x14ac:dyDescent="0.25">
      <c r="A193" s="8"/>
    </row>
    <row r="194" spans="1:3" x14ac:dyDescent="0.25">
      <c r="A194" s="8"/>
      <c r="C194" s="3" t="str">
        <f>CONCATENATE("    ",B187)</f>
        <v xml:space="preserve">    You are in the Moderate Loss of Function category. See below for more information.</v>
      </c>
    </row>
    <row r="195" spans="1:3" x14ac:dyDescent="0.25">
      <c r="A195" s="8"/>
    </row>
    <row r="196" spans="1:3" x14ac:dyDescent="0.25">
      <c r="A196" s="15"/>
      <c r="C196" s="3" t="s">
        <v>43</v>
      </c>
    </row>
    <row r="197" spans="1:3" x14ac:dyDescent="0.25">
      <c r="A197" s="15"/>
    </row>
    <row r="198" spans="1:3" x14ac:dyDescent="0.25">
      <c r="A198" s="15"/>
      <c r="C198" s="3" t="str">
        <f>CONCATENATE( "    &lt;piechart percentage=",B188," /&gt;")</f>
        <v xml:space="preserve">    &lt;piechart percentage=28 /&gt;</v>
      </c>
    </row>
    <row r="199" spans="1:3" x14ac:dyDescent="0.25">
      <c r="A199" s="15"/>
      <c r="C199" s="3" t="str">
        <f>"  &lt;/Genotype&gt;"</f>
        <v xml:space="preserve">  &lt;/Genotype&gt;</v>
      </c>
    </row>
    <row r="200" spans="1:3" x14ac:dyDescent="0.25">
      <c r="A200" s="15" t="s">
        <v>46</v>
      </c>
      <c r="B200" s="9" t="str">
        <f>K20</f>
        <v>Your TRPC4 gene has no variants. A normal gene is referred to as a "wild-type" gene.</v>
      </c>
      <c r="C200" s="3" t="str">
        <f>CONCATENATE("  &lt;Genotype hgvs=",CHAR(34),B172,B174,";",B174,CHAR(34)," name=",CHAR(34),B37,CHAR(34),"&gt; ")</f>
        <v xml:space="preserve">  &lt;Genotype hgvs="NC_000013.11:g.[37793812=];[37793812=]" name="C37793812T"&gt; </v>
      </c>
    </row>
    <row r="201" spans="1:3" x14ac:dyDescent="0.25">
      <c r="A201" s="8" t="s">
        <v>47</v>
      </c>
      <c r="B201" s="9" t="str">
        <f t="shared" ref="B201:B202" si="12">K21</f>
        <v>This variant is not associated with increased risk.</v>
      </c>
      <c r="C201" s="3" t="s">
        <v>26</v>
      </c>
    </row>
    <row r="202" spans="1:3" x14ac:dyDescent="0.25">
      <c r="A202" s="8" t="s">
        <v>41</v>
      </c>
      <c r="B202" s="9">
        <f t="shared" si="12"/>
        <v>24</v>
      </c>
      <c r="C202" s="3" t="s">
        <v>38</v>
      </c>
    </row>
    <row r="203" spans="1:3" x14ac:dyDescent="0.25">
      <c r="A203" s="15"/>
    </row>
    <row r="204" spans="1:3" x14ac:dyDescent="0.25">
      <c r="A204" s="8"/>
      <c r="C204" s="3" t="str">
        <f>CONCATENATE("    ",B200)</f>
        <v xml:space="preserve">    Your TRPC4 gene has no variants. A normal gene is referred to as a "wild-type" gene.</v>
      </c>
    </row>
    <row r="205" spans="1:3" x14ac:dyDescent="0.25">
      <c r="A205" s="8"/>
    </row>
    <row r="206" spans="1:3" x14ac:dyDescent="0.25">
      <c r="A206" s="8"/>
      <c r="C206" s="3" t="s">
        <v>42</v>
      </c>
    </row>
    <row r="207" spans="1:3" x14ac:dyDescent="0.25">
      <c r="A207" s="8"/>
    </row>
    <row r="208" spans="1:3" x14ac:dyDescent="0.25">
      <c r="A208" s="8"/>
      <c r="C208" s="3" t="str">
        <f>CONCATENATE("    ",B201)</f>
        <v xml:space="preserve">    This variant is not associated with increased risk.</v>
      </c>
    </row>
    <row r="209" spans="1:3" x14ac:dyDescent="0.25">
      <c r="A209" s="15"/>
    </row>
    <row r="210" spans="1:3" x14ac:dyDescent="0.25">
      <c r="A210" s="15"/>
      <c r="C210" s="3" t="s">
        <v>43</v>
      </c>
    </row>
    <row r="211" spans="1:3" x14ac:dyDescent="0.25">
      <c r="A211" s="15"/>
    </row>
    <row r="212" spans="1:3" x14ac:dyDescent="0.25">
      <c r="A212" s="15"/>
      <c r="C212" s="3" t="str">
        <f>CONCATENATE( "    &lt;piechart percentage=",B202," /&gt;")</f>
        <v xml:space="preserve">    &lt;piechart percentage=24 /&gt;</v>
      </c>
    </row>
    <row r="213" spans="1:3" x14ac:dyDescent="0.25">
      <c r="A213" s="15"/>
      <c r="C213" s="3" t="str">
        <f>"  &lt;/Genotype&gt;"</f>
        <v xml:space="preserve">  &lt;/Genotype&gt;</v>
      </c>
    </row>
    <row r="214" spans="1:3" x14ac:dyDescent="0.25">
      <c r="A214" s="15"/>
      <c r="C214" s="3" t="s">
        <v>48</v>
      </c>
    </row>
    <row r="215" spans="1:3" x14ac:dyDescent="0.25">
      <c r="A215" s="15" t="s">
        <v>49</v>
      </c>
      <c r="B215" s="9" t="str">
        <f>CONCATENATE("Your ",B11," gene has an unknown variant.")</f>
        <v>Your TRPC4 gene has an unknown variant.</v>
      </c>
      <c r="C215" s="3" t="str">
        <f>CONCATENATE("  &lt;Genotype hgvs=",CHAR(34),"unknown",CHAR(34),"&gt; ")</f>
        <v xml:space="preserve">  &lt;Genotype hgvs="unknown"&gt; </v>
      </c>
    </row>
    <row r="216" spans="1:3" x14ac:dyDescent="0.25">
      <c r="A216" s="8" t="s">
        <v>49</v>
      </c>
      <c r="B216" s="9" t="s">
        <v>50</v>
      </c>
      <c r="C216" s="3" t="s">
        <v>26</v>
      </c>
    </row>
    <row r="217" spans="1:3" x14ac:dyDescent="0.25">
      <c r="A217" s="8" t="s">
        <v>41</v>
      </c>
      <c r="C217" s="3" t="s">
        <v>38</v>
      </c>
    </row>
    <row r="218" spans="1:3" x14ac:dyDescent="0.25">
      <c r="A218" s="8"/>
    </row>
    <row r="219" spans="1:3" x14ac:dyDescent="0.25">
      <c r="A219" s="8"/>
      <c r="C219" s="3" t="str">
        <f>CONCATENATE("    ",B215)</f>
        <v xml:space="preserve">    Your TRPC4 gene has an unknown variant.</v>
      </c>
    </row>
    <row r="220" spans="1:3" x14ac:dyDescent="0.25">
      <c r="A220" s="8"/>
    </row>
    <row r="221" spans="1:3" x14ac:dyDescent="0.25">
      <c r="A221" s="8"/>
      <c r="C221" s="3" t="s">
        <v>42</v>
      </c>
    </row>
    <row r="222" spans="1:3" x14ac:dyDescent="0.25">
      <c r="A222" s="8"/>
    </row>
    <row r="223" spans="1:3" x14ac:dyDescent="0.25">
      <c r="A223" s="15"/>
      <c r="C223" s="3" t="str">
        <f>CONCATENATE("    ",B216)</f>
        <v xml:space="preserve">    The effect is unknown.</v>
      </c>
    </row>
    <row r="224" spans="1:3" x14ac:dyDescent="0.25">
      <c r="A224" s="8"/>
    </row>
    <row r="225" spans="1:3" x14ac:dyDescent="0.25">
      <c r="A225" s="15"/>
      <c r="C225" s="3" t="s">
        <v>43</v>
      </c>
    </row>
    <row r="226" spans="1:3" x14ac:dyDescent="0.25">
      <c r="A226" s="15"/>
    </row>
    <row r="227" spans="1:3" x14ac:dyDescent="0.25">
      <c r="A227" s="15"/>
      <c r="C227" s="3" t="str">
        <f>CONCATENATE( "    &lt;piechart percentage=",B217," /&gt;")</f>
        <v xml:space="preserve">    &lt;piechart percentage= /&gt;</v>
      </c>
    </row>
    <row r="228" spans="1:3" x14ac:dyDescent="0.25">
      <c r="A228" s="15"/>
      <c r="C228" s="3" t="str">
        <f>"  &lt;/Genotype&gt;"</f>
        <v xml:space="preserve">  &lt;/Genotype&gt;</v>
      </c>
    </row>
    <row r="229" spans="1:3" x14ac:dyDescent="0.25">
      <c r="A229" s="15"/>
      <c r="C229" s="3" t="s">
        <v>51</v>
      </c>
    </row>
    <row r="230" spans="1:3" x14ac:dyDescent="0.25">
      <c r="A230" s="15" t="s">
        <v>46</v>
      </c>
      <c r="B230" s="9" t="str">
        <f>CONCATENATE("Your ",B11," gene has no variants. A normal gene is referred to as a ",CHAR(34),"wild-type",CHAR(34)," gene.")</f>
        <v>Your TRPC4 gene has no variants. A normal gene is referred to as a "wild-type" gene.</v>
      </c>
      <c r="C230" s="3" t="str">
        <f>CONCATENATE("  &lt;Genotype hgvs=",CHAR(34),"wildtype",CHAR(34),"&gt;")</f>
        <v xml:space="preserve">  &lt;Genotype hgvs="wildtype"&gt;</v>
      </c>
    </row>
    <row r="231" spans="1:3" x14ac:dyDescent="0.25">
      <c r="A231" s="8" t="s">
        <v>47</v>
      </c>
      <c r="B231" s="9" t="s">
        <v>52</v>
      </c>
      <c r="C231" s="3" t="s">
        <v>26</v>
      </c>
    </row>
    <row r="232" spans="1:3" x14ac:dyDescent="0.25">
      <c r="A232" s="8" t="s">
        <v>41</v>
      </c>
      <c r="C232" s="3" t="s">
        <v>38</v>
      </c>
    </row>
    <row r="233" spans="1:3" x14ac:dyDescent="0.25">
      <c r="A233" s="8"/>
    </row>
    <row r="234" spans="1:3" x14ac:dyDescent="0.25">
      <c r="A234" s="8"/>
      <c r="C234" s="3" t="str">
        <f>CONCATENATE("    ",B230)</f>
        <v xml:space="preserve">    Your TRPC4 gene has no variants. A normal gene is referred to as a "wild-type" gene.</v>
      </c>
    </row>
    <row r="235" spans="1:3" x14ac:dyDescent="0.25">
      <c r="A235" s="8"/>
    </row>
    <row r="236" spans="1:3" x14ac:dyDescent="0.25">
      <c r="A236" s="8"/>
      <c r="C236" s="3" t="s">
        <v>42</v>
      </c>
    </row>
    <row r="237" spans="1:3" x14ac:dyDescent="0.25">
      <c r="A237" s="8"/>
    </row>
    <row r="238" spans="1:3" x14ac:dyDescent="0.25">
      <c r="A238" s="8"/>
      <c r="C238" s="3" t="str">
        <f>CONCATENATE("    ",B231)</f>
        <v xml:space="preserve">    Your variant is not associated with any loss of function.</v>
      </c>
    </row>
    <row r="239" spans="1:3" x14ac:dyDescent="0.25">
      <c r="A239" s="8"/>
    </row>
    <row r="240" spans="1:3" x14ac:dyDescent="0.25">
      <c r="A240" s="8"/>
      <c r="C240" s="3" t="s">
        <v>43</v>
      </c>
    </row>
    <row r="241" spans="1:3" x14ac:dyDescent="0.25">
      <c r="A241" s="15"/>
    </row>
    <row r="242" spans="1:3" x14ac:dyDescent="0.25">
      <c r="A242" s="8"/>
      <c r="C242" s="3" t="str">
        <f>CONCATENATE( "    &lt;piechart percentage=",B232," /&gt;")</f>
        <v xml:space="preserve">    &lt;piechart percentage= /&gt;</v>
      </c>
    </row>
    <row r="243" spans="1:3" x14ac:dyDescent="0.25">
      <c r="A243" s="8"/>
      <c r="C243" s="3" t="str">
        <f>"  &lt;/Genotype&gt;"</f>
        <v xml:space="preserve">  &lt;/Genotype&gt;</v>
      </c>
    </row>
    <row r="244" spans="1:3" x14ac:dyDescent="0.25">
      <c r="A244" s="8"/>
      <c r="C244" s="3" t="str">
        <f>"&lt;/GeneAnalysis&gt;"</f>
        <v>&lt;/GeneAnalysis&gt;</v>
      </c>
    </row>
    <row r="245" spans="1:3" s="18" customFormat="1" x14ac:dyDescent="0.25">
      <c r="A245" s="27"/>
      <c r="B245" s="17"/>
    </row>
    <row r="246" spans="1:3" x14ac:dyDescent="0.25">
      <c r="A246" s="15"/>
      <c r="C246" s="3" t="str">
        <f>CONCATENATE("# How do changes in ",B11," affect people?")</f>
        <v># How do changes in TRPC4 affect people?</v>
      </c>
    </row>
    <row r="247" spans="1:3" x14ac:dyDescent="0.25">
      <c r="A247" s="15"/>
    </row>
    <row r="248" spans="1:3" x14ac:dyDescent="0.25">
      <c r="A248" s="15" t="s">
        <v>53</v>
      </c>
      <c r="B248"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TRPC4 variants is small and does not impact treatment. It is possible that variants in this gene interact with other gene variants, which is the reason for our inclusion of this gene.</v>
      </c>
      <c r="C248" s="3" t="str">
        <f>B248</f>
        <v>For the vast majority of people, the overall risk associated with the common TRPC4 variants is small and does not impact treatment. It is possible that variants in this gene interact with other gene variants, which is the reason for our inclusion of this gene.</v>
      </c>
    </row>
    <row r="249" spans="1:3" x14ac:dyDescent="0.25">
      <c r="A249" s="15"/>
    </row>
    <row r="250" spans="1:3" s="18" customFormat="1" x14ac:dyDescent="0.25">
      <c r="A250" s="27"/>
      <c r="B250" s="17"/>
      <c r="C250" s="16" t="s">
        <v>54</v>
      </c>
    </row>
    <row r="251" spans="1:3" s="18" customFormat="1" x14ac:dyDescent="0.25">
      <c r="A251" s="27"/>
      <c r="B251" s="17"/>
      <c r="C251" s="16"/>
    </row>
    <row r="252" spans="1:3" s="18" customFormat="1" x14ac:dyDescent="0.25">
      <c r="A252" s="16"/>
      <c r="B252" s="17"/>
      <c r="C252" s="16" t="s">
        <v>55</v>
      </c>
    </row>
    <row r="253" spans="1:3" s="18" customFormat="1" x14ac:dyDescent="0.25">
      <c r="A253" s="16"/>
      <c r="B253" s="17"/>
      <c r="C253" s="16"/>
    </row>
    <row r="254" spans="1:3" x14ac:dyDescent="0.25">
      <c r="A254" s="15"/>
      <c r="C254" s="3" t="s">
        <v>56</v>
      </c>
    </row>
    <row r="255" spans="1:3" x14ac:dyDescent="0.25">
      <c r="A255" s="15"/>
    </row>
    <row r="256" spans="1:3" x14ac:dyDescent="0.25">
      <c r="A256" s="15" t="s">
        <v>26</v>
      </c>
      <c r="B256" s="3" t="s">
        <v>57</v>
      </c>
      <c r="C256" s="3" t="str">
        <f>B256</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257" spans="1:3" x14ac:dyDescent="0.25">
      <c r="A257" s="15"/>
    </row>
    <row r="258" spans="1:3" x14ac:dyDescent="0.25">
      <c r="A258" s="15"/>
      <c r="C258" s="3" t="s">
        <v>58</v>
      </c>
    </row>
    <row r="259" spans="1:3" x14ac:dyDescent="0.25">
      <c r="A259" s="15"/>
    </row>
    <row r="260" spans="1:3" x14ac:dyDescent="0.25">
      <c r="B260" s="3" t="s">
        <v>59</v>
      </c>
      <c r="C260" s="3" t="str">
        <f>B260</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261" spans="1:3" x14ac:dyDescent="0.25">
      <c r="A261" s="15"/>
    </row>
    <row r="262" spans="1:3" s="18" customFormat="1" x14ac:dyDescent="0.25">
      <c r="A262" s="27"/>
      <c r="B262" s="17"/>
      <c r="C262" s="16" t="s">
        <v>60</v>
      </c>
    </row>
    <row r="263" spans="1:3" s="18" customFormat="1" x14ac:dyDescent="0.25">
      <c r="A263" s="27"/>
      <c r="B263" s="17"/>
      <c r="C263" s="16"/>
    </row>
    <row r="264" spans="1:3" s="18" customFormat="1" x14ac:dyDescent="0.25">
      <c r="A264" s="16"/>
      <c r="B264" s="17"/>
      <c r="C264" s="16" t="s">
        <v>61</v>
      </c>
    </row>
    <row r="265" spans="1:3" s="18" customFormat="1" x14ac:dyDescent="0.25">
      <c r="A265" s="16"/>
      <c r="B265" s="17"/>
      <c r="C265" s="16"/>
    </row>
    <row r="266" spans="1:3" x14ac:dyDescent="0.25">
      <c r="A266" s="15"/>
      <c r="C266" s="3" t="s">
        <v>56</v>
      </c>
    </row>
    <row r="267" spans="1:3" x14ac:dyDescent="0.25">
      <c r="A267" s="15"/>
    </row>
    <row r="268" spans="1:3" x14ac:dyDescent="0.25">
      <c r="A268" s="15" t="s">
        <v>26</v>
      </c>
      <c r="B268" s="9" t="s">
        <v>62</v>
      </c>
      <c r="C268" s="3" t="str">
        <f>B268</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269" spans="1:3" x14ac:dyDescent="0.25">
      <c r="A269" s="15"/>
    </row>
    <row r="270" spans="1:3" x14ac:dyDescent="0.25">
      <c r="A270" s="15"/>
      <c r="C270" s="3" t="s">
        <v>58</v>
      </c>
    </row>
    <row r="271" spans="1:3" x14ac:dyDescent="0.25">
      <c r="A271" s="15"/>
    </row>
    <row r="272" spans="1:3" x14ac:dyDescent="0.25">
      <c r="A272" s="15"/>
      <c r="B272" s="9" t="s">
        <v>63</v>
      </c>
      <c r="C272" s="3" t="str">
        <f>B272</f>
        <v>[Anti-CD20 intervention](https://www.ncbi.nlm.nih.gov/pubmed/27834303) may help CFS patients, and has shown to increase muscarinic antibody positivity and reduced symptoms.</v>
      </c>
    </row>
    <row r="274" spans="1:3" s="18" customFormat="1" x14ac:dyDescent="0.25">
      <c r="A274" s="27"/>
      <c r="B274" s="17"/>
      <c r="C274" s="16" t="s">
        <v>64</v>
      </c>
    </row>
    <row r="275" spans="1:3" s="18" customFormat="1" x14ac:dyDescent="0.25">
      <c r="A275" s="27"/>
      <c r="B275" s="17"/>
      <c r="C275" s="16"/>
    </row>
    <row r="276" spans="1:3" s="18" customFormat="1" x14ac:dyDescent="0.25">
      <c r="A276" s="16"/>
      <c r="B276" s="17"/>
      <c r="C276" s="16" t="s">
        <v>65</v>
      </c>
    </row>
    <row r="277" spans="1:3" s="18" customFormat="1" x14ac:dyDescent="0.25">
      <c r="A277" s="16"/>
      <c r="B277" s="17"/>
      <c r="C277" s="16"/>
    </row>
    <row r="278" spans="1:3" x14ac:dyDescent="0.25">
      <c r="A278" s="15"/>
      <c r="C278" s="3" t="s">
        <v>56</v>
      </c>
    </row>
    <row r="279" spans="1:3" x14ac:dyDescent="0.25">
      <c r="A279" s="15"/>
    </row>
    <row r="280" spans="1:3" x14ac:dyDescent="0.25">
      <c r="A280" s="15" t="s">
        <v>26</v>
      </c>
      <c r="B280" s="3" t="s">
        <v>66</v>
      </c>
      <c r="C280" s="3" t="str">
        <f>B280</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281" spans="1:3" x14ac:dyDescent="0.25">
      <c r="A281" s="15"/>
    </row>
    <row r="282" spans="1:3" x14ac:dyDescent="0.25">
      <c r="A282" s="15"/>
      <c r="C282" s="3" t="s">
        <v>58</v>
      </c>
    </row>
    <row r="283" spans="1:3" x14ac:dyDescent="0.25">
      <c r="A283" s="15"/>
    </row>
    <row r="284" spans="1:3" x14ac:dyDescent="0.25">
      <c r="A284" s="15"/>
      <c r="B284" s="3" t="s">
        <v>67</v>
      </c>
      <c r="C284" s="3" t="str">
        <f>B284</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286" spans="1:3" s="18" customFormat="1" x14ac:dyDescent="0.25">
      <c r="A286" s="27"/>
      <c r="B286" s="17"/>
      <c r="C286" s="16" t="s">
        <v>68</v>
      </c>
    </row>
    <row r="287" spans="1:3" s="18" customFormat="1" x14ac:dyDescent="0.25">
      <c r="A287" s="27"/>
      <c r="B287" s="17"/>
      <c r="C287" s="16"/>
    </row>
    <row r="288" spans="1:3" s="18" customFormat="1" x14ac:dyDescent="0.25">
      <c r="A288" s="16"/>
      <c r="B288" s="17"/>
      <c r="C288" s="16" t="s">
        <v>69</v>
      </c>
    </row>
    <row r="289" spans="1:3" s="18" customFormat="1" x14ac:dyDescent="0.25">
      <c r="A289" s="16"/>
      <c r="B289" s="17"/>
      <c r="C289" s="16"/>
    </row>
    <row r="290" spans="1:3" x14ac:dyDescent="0.25">
      <c r="A290" s="15"/>
      <c r="C290" s="3" t="s">
        <v>70</v>
      </c>
    </row>
    <row r="291" spans="1:3" x14ac:dyDescent="0.25">
      <c r="A291" s="15"/>
    </row>
    <row r="292" spans="1:3" x14ac:dyDescent="0.25">
      <c r="A292" s="15" t="s">
        <v>26</v>
      </c>
      <c r="B292" s="9" t="s">
        <v>71</v>
      </c>
      <c r="C292" s="3" t="str">
        <f>B292</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293" spans="1:3" x14ac:dyDescent="0.25">
      <c r="A293" s="15"/>
    </row>
    <row r="294" spans="1:3" x14ac:dyDescent="0.25">
      <c r="A294" s="15"/>
      <c r="C294" s="3" t="s">
        <v>58</v>
      </c>
    </row>
    <row r="295" spans="1:3" x14ac:dyDescent="0.25">
      <c r="A295" s="15"/>
    </row>
    <row r="296" spans="1:3" x14ac:dyDescent="0.25">
      <c r="A296" s="15"/>
      <c r="B296" s="9" t="s">
        <v>72</v>
      </c>
      <c r="C296" s="3" t="str">
        <f>B296</f>
        <v>Symptoms may improve after removal of cataracts, and should be monitored carefully to prevent further lens and iris adhesion due to [incorrect surgery](https://www.ncbi.nlm.nih.gov/pubmed/19246951).</v>
      </c>
    </row>
    <row r="298" spans="1:3" s="18" customFormat="1" x14ac:dyDescent="0.25">
      <c r="B298" s="17"/>
    </row>
    <row r="300" spans="1:3" x14ac:dyDescent="0.25">
      <c r="A300" s="3" t="s">
        <v>73</v>
      </c>
      <c r="B300" s="9" t="s">
        <v>74</v>
      </c>
      <c r="C300" s="3" t="str">
        <f>CONCATENATE("&lt;symptoms ",B300," /&gt;")</f>
        <v>&lt;symptoms  vision problems D014786 pain D010146 chills and night sweats D023341 multiple chemical sensitivity/allergies D018777 inflamation D007249 /&gt;</v>
      </c>
    </row>
    <row r="972" spans="3:3" x14ac:dyDescent="0.25">
      <c r="C972" s="3" t="str">
        <f>CONCATENATE("    This variant is a change at a specific point in the ",B963," gene from ",B972," to ",B973,"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8" spans="3:3" x14ac:dyDescent="0.25">
      <c r="C978" s="3" t="str">
        <f>CONCATENATE("    This variant is a change at a specific point in the ",B963," gene from ",B978," to ",B979," resulting in incorrect ",B966,"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08" spans="3:3" x14ac:dyDescent="0.25">
      <c r="C1108" s="3" t="str">
        <f>CONCATENATE("    This variant is a change at a specific point in the ",B1099," gene from ",B1108," to ",B1109,"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14" spans="3:3" x14ac:dyDescent="0.25">
      <c r="C1114" s="3" t="str">
        <f>CONCATENATE("    This variant is a change at a specific point in the ",B1099," gene from ",B1114," to ",B1115," resulting in incorrect ",B1102,"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6" spans="3:3" x14ac:dyDescent="0.25">
      <c r="C1516" s="3" t="str">
        <f>CONCATENATE("    This variant is a change at a specific point in the ",B1507," gene from ",B1516," to ",B1517,"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2" spans="3:3" x14ac:dyDescent="0.25">
      <c r="C1522" s="3" t="str">
        <f>CONCATENATE("    This variant is a change at a specific point in the ",B1507," gene from ",B1522," to ",B1523," resulting in incorrect ",B1510,"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2" spans="3:3" x14ac:dyDescent="0.25">
      <c r="C1652" s="3" t="str">
        <f>CONCATENATE("    This variant is a change at a specific point in the ",B1643," gene from ",B1652," to ",B1653,"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8" spans="3:3" x14ac:dyDescent="0.25">
      <c r="C1658" s="3" t="str">
        <f>CONCATENATE("    This variant is a change at a specific point in the ",B1643," gene from ",B1658," to ",B1659," resulting in incorrect ",B1646,"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8" spans="3:3" x14ac:dyDescent="0.25">
      <c r="C1788" s="3" t="str">
        <f>CONCATENATE("    This variant is a change at a specific point in the ",B1779," gene from ",B1788," to ",B1789,"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4" spans="3:3" x14ac:dyDescent="0.25">
      <c r="C1794" s="3" t="str">
        <f>CONCATENATE("    This variant is a change at a specific point in the ",B1779," gene from ",B1794," to ",B1795," resulting in incorrect ",B1782,"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4" spans="3:3" x14ac:dyDescent="0.25">
      <c r="C1924" s="3" t="str">
        <f>CONCATENATE("    This variant is a change at a specific point in the ",B1915," gene from ",B1924," to ",B1925,"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0" spans="3:3" x14ac:dyDescent="0.25">
      <c r="C1930" s="3" t="str">
        <f>CONCATENATE("    This variant is a change at a specific point in the ",B1915," gene from ",B1930," to ",B1931," resulting in incorrect ",B1918,"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0" spans="3:3" x14ac:dyDescent="0.25">
      <c r="C2060" s="3" t="str">
        <f>CONCATENATE("    This variant is a change at a specific point in the ",B2051," gene from ",B2060," to ",B2061,"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6" spans="3:3" x14ac:dyDescent="0.25">
      <c r="C2066" s="3" t="str">
        <f>CONCATENATE("    This variant is a change at a specific point in the ",B2051," gene from ",B2066," to ",B2067," resulting in incorrect ",B2054,"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6" spans="3:3" x14ac:dyDescent="0.25">
      <c r="C2196" s="3" t="str">
        <f>CONCATENATE("    This variant is a change at a specific point in the ",B2187," gene from ",B2196," to ",B2197,"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2" spans="3:3" x14ac:dyDescent="0.25">
      <c r="C2202" s="3" t="str">
        <f>CONCATENATE("    This variant is a change at a specific point in the ",B2187," gene from ",B2202," to ",B2203," resulting in incorrect ",B2190,"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2" spans="3:3" x14ac:dyDescent="0.25">
      <c r="C2332" s="3" t="str">
        <f>CONCATENATE("    This variant is a change at a specific point in the ",B2323," gene from ",B2332," to ",B2333,"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8" spans="3:3" x14ac:dyDescent="0.25">
      <c r="C2338" s="3" t="str">
        <f>CONCATENATE("    This variant is a change at a specific point in the ",B2323," gene from ",B2338," to ",B2339," resulting in incorrect ",B2326,"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68" spans="3:3" x14ac:dyDescent="0.25">
      <c r="C2468" s="3" t="str">
        <f>CONCATENATE("    This variant is a change at a specific point in the ",B2459," gene from ",B2468," to ",B2469,"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74" spans="3:3" x14ac:dyDescent="0.25">
      <c r="C2474" s="3" t="str">
        <f>CONCATENATE("    This variant is a change at a specific point in the ",B2459," gene from ",B2474," to ",B2475," resulting in incorrect ",B2462,"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AA5F-388B-43B4-92AF-AA30CA4C21B4}">
  <dimension ref="A1:AJ2352"/>
  <sheetViews>
    <sheetView topLeftCell="A162" workbookViewId="0">
      <selection activeCell="C168" sqref="C168:C174"/>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32" t="s">
        <v>468</v>
      </c>
      <c r="C2" s="3" t="str">
        <f>CONCATENATE("# What does the ",B2," gene do?")</f>
        <v># What does the IFNG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33" t="s">
        <v>486</v>
      </c>
      <c r="C4" s="3" t="str">
        <f>B4</f>
        <v>IFNG [(Interferon gamma)](http://www.uniprot.org/uniprot/P01579) encodes a cytokine, also known as a small protein, that is involved in cell signaling and immunomodulating. The INF-gamma cytokine is produced by lymphocytes (a type of white blood cell) when activated by antigens such as viruses or microbial infections. It has antiviral properties, immunoregulatory functions, and antitumor effects. Variations in this gene are associated with autoimmune disorders including [systemic lupus erythematosus](https://www.ncbi.nlm.nih.gov/pubmed/19919944), [increased susceptibility to viral, bacterial, and parasitical infections](https://www.ncbi.nlm.nih.gov/gene/3458) such as [tuberculosis](https://www.ncbi.nlm.nih.gov/pubmed/24529854), [asthma](https://www.ncbi.nlm.nih.gov/pubmed/18385742), [aplastic anemia](http://www.uniprot.org/citations/15327519), [increased progression of acquired immunodeficiency syndrome](https://www.ncbi.nlm.nih.gov/pubmed/12854077) and [ME/CFS]( https://www.ncbi.nlm.nih.gov/pubmed/26063326).</v>
      </c>
      <c r="H4" s="3" t="s">
        <v>8</v>
      </c>
      <c r="I4" s="11" t="s">
        <v>9</v>
      </c>
      <c r="J4" s="3">
        <v>0.24</v>
      </c>
      <c r="K4" s="3">
        <v>0.13700000000000001</v>
      </c>
      <c r="L4" s="3">
        <f t="shared" si="0"/>
        <v>1.751824817518248</v>
      </c>
      <c r="X4" s="13"/>
      <c r="Y4" s="10"/>
      <c r="Z4" s="10"/>
      <c r="AA4" s="10"/>
      <c r="AC4" s="10"/>
    </row>
    <row r="5" spans="1:36" x14ac:dyDescent="0.25">
      <c r="A5" s="8"/>
      <c r="B5" s="36"/>
      <c r="H5" s="3" t="s">
        <v>10</v>
      </c>
      <c r="I5" s="11" t="s">
        <v>11</v>
      </c>
      <c r="J5" s="3">
        <v>0.24</v>
      </c>
      <c r="K5" s="3">
        <v>0.13700000000000001</v>
      </c>
      <c r="L5" s="3">
        <f t="shared" si="0"/>
        <v>1.751824817518248</v>
      </c>
      <c r="Y5" s="10"/>
      <c r="Z5" s="10"/>
      <c r="AA5" s="10"/>
      <c r="AC5" s="10"/>
    </row>
    <row r="6" spans="1:36" x14ac:dyDescent="0.25">
      <c r="A6" s="8" t="s">
        <v>12</v>
      </c>
      <c r="B6" s="15">
        <v>12</v>
      </c>
      <c r="C6" s="3" t="str">
        <f>CONCATENATE("This gene is located on chromosome ",B6,". The ",B7," it creates acts in your ",B8)</f>
        <v>This gene is located on chromosome 12. The protein it creates acts in your bone marrow and lymph nodes.</v>
      </c>
      <c r="H6" s="3" t="s">
        <v>13</v>
      </c>
      <c r="I6" s="11" t="s">
        <v>6</v>
      </c>
      <c r="J6" s="3">
        <v>0.44</v>
      </c>
      <c r="K6" s="3">
        <v>0.316</v>
      </c>
      <c r="L6" s="3">
        <f t="shared" si="0"/>
        <v>1.3924050632911393</v>
      </c>
      <c r="Y6" s="10"/>
      <c r="Z6" s="10"/>
      <c r="AA6" s="10"/>
      <c r="AC6" s="10"/>
    </row>
    <row r="7" spans="1:36" x14ac:dyDescent="0.25">
      <c r="A7" s="8" t="s">
        <v>14</v>
      </c>
      <c r="B7" s="34" t="s">
        <v>15</v>
      </c>
      <c r="H7" s="3" t="s">
        <v>16</v>
      </c>
      <c r="I7" s="11" t="s">
        <v>17</v>
      </c>
      <c r="J7" s="3">
        <v>0.45</v>
      </c>
      <c r="K7" s="3">
        <v>0.33100000000000002</v>
      </c>
      <c r="L7" s="3">
        <f t="shared" si="0"/>
        <v>1.3595166163141994</v>
      </c>
      <c r="Y7" s="6"/>
      <c r="AC7" s="10"/>
    </row>
    <row r="8" spans="1:36" x14ac:dyDescent="0.25">
      <c r="A8" s="8" t="s">
        <v>18</v>
      </c>
      <c r="B8" s="34" t="s">
        <v>469</v>
      </c>
      <c r="H8" s="3" t="s">
        <v>19</v>
      </c>
      <c r="I8" s="11" t="s">
        <v>20</v>
      </c>
      <c r="J8" s="3">
        <v>0.17299999999999999</v>
      </c>
      <c r="K8" s="3">
        <v>0.1</v>
      </c>
      <c r="L8" s="3">
        <f t="shared" si="0"/>
        <v>1.7299999999999998</v>
      </c>
      <c r="Y8" s="6"/>
      <c r="AC8" s="10"/>
    </row>
    <row r="9" spans="1:36" x14ac:dyDescent="0.25">
      <c r="A9" s="15" t="s">
        <v>21</v>
      </c>
      <c r="B9" s="34" t="s">
        <v>470</v>
      </c>
      <c r="C9" s="3" t="str">
        <f>CONCATENATE("&lt;TissueList ",B9," /&gt;")</f>
        <v>&lt;TissueList endocrine tissues D004703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A68156382G</v>
      </c>
      <c r="I10" s="18" t="str">
        <f>B25</f>
        <v>G-179T</v>
      </c>
    </row>
    <row r="11" spans="1:36" x14ac:dyDescent="0.25">
      <c r="A11" s="8" t="s">
        <v>3</v>
      </c>
      <c r="B11" s="32" t="s">
        <v>468</v>
      </c>
      <c r="C11" s="3" t="str">
        <f>CONCATENATE("&lt;GeneAnalysis gene=",CHAR(34),B11,CHAR(34)," interval=",CHAR(34),B12,CHAR(34),"&gt; ")</f>
        <v xml:space="preserve">&lt;GeneAnalysis gene="IFNG" interval="NC_000012.12:g.68154770_68159741"&gt; </v>
      </c>
      <c r="H11" s="31" t="s">
        <v>449</v>
      </c>
      <c r="I11" s="19" t="s">
        <v>78</v>
      </c>
      <c r="J11" s="19"/>
      <c r="K11" s="19"/>
      <c r="L11" s="19"/>
      <c r="M11" s="19"/>
      <c r="N11" s="19"/>
      <c r="O11" s="20"/>
      <c r="P11" s="20"/>
      <c r="Q11" s="20"/>
      <c r="R11" s="20"/>
      <c r="S11" s="20"/>
      <c r="T11" s="20"/>
      <c r="U11" s="20"/>
      <c r="V11" s="20"/>
      <c r="W11" s="20"/>
      <c r="X11" s="20"/>
      <c r="Y11" s="20"/>
      <c r="Z11" s="20"/>
    </row>
    <row r="12" spans="1:36" x14ac:dyDescent="0.25">
      <c r="A12" s="8" t="s">
        <v>24</v>
      </c>
      <c r="B12" s="34" t="s">
        <v>471</v>
      </c>
      <c r="H12" s="9" t="s">
        <v>479</v>
      </c>
      <c r="I12" s="9" t="s">
        <v>477</v>
      </c>
      <c r="J12" s="9"/>
      <c r="K12" s="9"/>
      <c r="L12" s="9"/>
      <c r="M12" s="9"/>
      <c r="N12" s="9"/>
      <c r="O12" s="9"/>
      <c r="P12" s="9"/>
      <c r="Q12" s="9"/>
      <c r="R12" s="9"/>
      <c r="S12" s="9"/>
      <c r="T12" s="9"/>
      <c r="U12" s="9"/>
      <c r="V12" s="9"/>
      <c r="W12" s="9"/>
      <c r="X12" s="9"/>
      <c r="Y12" s="9"/>
      <c r="Z12" s="9"/>
    </row>
    <row r="13" spans="1:36" x14ac:dyDescent="0.25">
      <c r="A13" s="8" t="s">
        <v>25</v>
      </c>
      <c r="B13" s="34" t="s">
        <v>472</v>
      </c>
      <c r="C13" s="3" t="str">
        <f>CONCATENATE("# What are some common mutations of ",B11,"?")</f>
        <v># What are some common mutations of IFNG?</v>
      </c>
      <c r="H13" s="9" t="s">
        <v>480</v>
      </c>
      <c r="I13" s="9" t="s">
        <v>478</v>
      </c>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[A68156382G](https://www.ncbi.nlm.nih.gov/projects/SNP/snp_ref.cgi?rs=2069718)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[G-179T](https://www.ncbi.nlm.nih.gov/clinvar/variation/14724/)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C15" s="3" t="str">
        <f>CONCATENATE("There are ",B13," common variants in ",B11,": ",B22," and ",B28,".")</f>
        <v>There are two common variants in IFNG: [A68156382G](https://www.ncbi.nlm.nih.gov/projects/SNP/snp_ref.cgi?rs=2069718) and [G-179T](https://www.ncbi.nlm.nih.gov/clinvar/variation/14724/).</v>
      </c>
      <c r="H15" s="9" t="s">
        <v>28</v>
      </c>
      <c r="I15" s="9" t="s">
        <v>27</v>
      </c>
      <c r="J15" s="9"/>
      <c r="K15" s="9"/>
      <c r="L15" s="9"/>
      <c r="M15" s="9"/>
      <c r="N15" s="9"/>
      <c r="O15" s="9"/>
      <c r="P15" s="9"/>
      <c r="Q15" s="9"/>
      <c r="R15" s="9"/>
      <c r="S15" s="9"/>
      <c r="T15" s="9"/>
      <c r="U15" s="9"/>
      <c r="V15" s="9"/>
      <c r="W15" s="9"/>
      <c r="X15" s="9"/>
      <c r="Y15" s="9"/>
      <c r="Z15" s="9"/>
    </row>
    <row r="16" spans="1:36" x14ac:dyDescent="0.25">
      <c r="H16" s="9">
        <v>47.3</v>
      </c>
      <c r="I16" s="9">
        <v>1.7</v>
      </c>
      <c r="J16" s="9"/>
      <c r="K16" s="9"/>
      <c r="L16" s="9"/>
      <c r="M16" s="9"/>
      <c r="N16" s="9"/>
      <c r="O16" s="9"/>
      <c r="P16" s="9"/>
      <c r="Q16" s="9"/>
      <c r="R16" s="9"/>
      <c r="S16" s="9"/>
      <c r="T16" s="9"/>
      <c r="U16" s="9"/>
      <c r="V16" s="9"/>
      <c r="W16" s="9"/>
      <c r="X16" s="9"/>
      <c r="Y16" s="9"/>
      <c r="Z16" s="9"/>
    </row>
    <row r="17" spans="1:26" x14ac:dyDescent="0.25">
      <c r="C17" s="3" t="str">
        <f>CONCATENATE("&lt;# ",B19," #&gt;")</f>
        <v>&lt;# A68156382G #&gt;</v>
      </c>
      <c r="H17" s="9" t="str">
        <f>CONCATENATE("People with this variant have two copies of the ",B22," variant. This substitution of a single nucleotide is known as a missense mutation.")</f>
        <v>People with this variant have two copies of the [A68156382G](https://www.ncbi.nlm.nih.gov/projects/SNP/snp_ref.cgi?rs=2069718)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[G-179T](https://www.ncbi.nlm.nih.gov/clinvar/variation/14724/)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38" t="s">
        <v>428</v>
      </c>
      <c r="C18" s="3" t="str">
        <f>CONCATENATE("  &lt;Variant hgvs=",CHAR(34),B18,CHAR(34)," name=",CHAR(34),B19,CHAR(34),"&gt; ")</f>
        <v xml:space="preserve">  &lt;Variant hgvs="NC_000012.12:g.68156382A&gt;G" name="A68156382G"&gt; </v>
      </c>
      <c r="H18" s="9" t="s">
        <v>27</v>
      </c>
      <c r="I18" s="9" t="s">
        <v>27</v>
      </c>
      <c r="J18" s="9"/>
      <c r="K18" s="9"/>
      <c r="L18" s="9"/>
      <c r="M18" s="9"/>
      <c r="N18" s="9"/>
      <c r="O18" s="9"/>
      <c r="P18" s="9"/>
      <c r="Q18" s="9"/>
      <c r="R18" s="9"/>
      <c r="S18" s="9"/>
      <c r="T18" s="9"/>
      <c r="U18" s="9"/>
      <c r="V18" s="9"/>
      <c r="W18" s="9"/>
      <c r="X18" s="9"/>
      <c r="Y18" s="9"/>
      <c r="Z18" s="9"/>
    </row>
    <row r="19" spans="1:26" x14ac:dyDescent="0.25">
      <c r="A19" s="15" t="s">
        <v>30</v>
      </c>
      <c r="B19" s="39" t="s">
        <v>475</v>
      </c>
      <c r="H19" s="9">
        <v>26.5</v>
      </c>
      <c r="I19" s="9">
        <v>0.5</v>
      </c>
      <c r="J19" s="9"/>
      <c r="K19" s="9"/>
      <c r="L19" s="9"/>
      <c r="M19" s="9"/>
      <c r="N19" s="9"/>
      <c r="O19" s="9"/>
      <c r="P19" s="9"/>
      <c r="Q19" s="9"/>
      <c r="R19" s="9"/>
      <c r="S19" s="9"/>
      <c r="T19" s="9"/>
      <c r="U19" s="9"/>
      <c r="V19" s="9"/>
      <c r="W19" s="9"/>
      <c r="X19" s="9"/>
      <c r="Y19" s="9"/>
      <c r="Z19" s="9"/>
    </row>
    <row r="20" spans="1:26" x14ac:dyDescent="0.25">
      <c r="A20" s="15" t="s">
        <v>31</v>
      </c>
      <c r="B20" s="34" t="s">
        <v>36</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IFNG gene from thymine (T) to cytosine (C) resulting in incorrect protein function. This substitution of a single nucleotide is known as a missense variant.</v>
      </c>
      <c r="H20" s="9" t="str">
        <f>CONCATENATE("Your ",B11," gene has no variants. A normal gene is referred to as a ",CHAR(34),"wild-type",CHAR(34)," gene.")</f>
        <v>Your IFNG gene has no variants. A normal gene is referred to as a "wild-type" gene.</v>
      </c>
      <c r="I20" s="9" t="str">
        <f>CONCATENATE("Your ",B11," gene has no variants. A normal gene is referred to as a ",CHAR(34),"wild-type",CHAR(34)," gene.")</f>
        <v>Your IFNG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34" t="s">
        <v>93</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34" t="s">
        <v>476</v>
      </c>
      <c r="C22" s="3" t="str">
        <f>"  &lt;/Variant&gt;"</f>
        <v xml:space="preserve">  &lt;/Variant&gt;</v>
      </c>
      <c r="H22" s="9">
        <v>26.2</v>
      </c>
      <c r="I22" s="9">
        <v>97.8</v>
      </c>
      <c r="J22" s="9"/>
      <c r="K22" s="9"/>
      <c r="L22" s="9"/>
      <c r="M22" s="9"/>
      <c r="N22" s="9"/>
      <c r="O22" s="9"/>
      <c r="P22" s="9"/>
      <c r="Q22" s="9"/>
      <c r="R22" s="9"/>
      <c r="S22" s="9"/>
      <c r="T22" s="9"/>
      <c r="U22" s="9"/>
      <c r="V22" s="9"/>
      <c r="W22" s="9"/>
      <c r="X22" s="9"/>
      <c r="Y22" s="9"/>
      <c r="Z22" s="9"/>
    </row>
    <row r="23" spans="1:26" x14ac:dyDescent="0.25">
      <c r="A23" s="15"/>
      <c r="C23" s="3" t="str">
        <f>CONCATENATE("&lt;# ",B25," #&gt;")</f>
        <v>&lt;# G-179T #&gt;</v>
      </c>
    </row>
    <row r="24" spans="1:26" x14ac:dyDescent="0.25">
      <c r="A24" s="8" t="s">
        <v>29</v>
      </c>
      <c r="B24" s="38" t="s">
        <v>429</v>
      </c>
      <c r="C24" s="3" t="str">
        <f>CONCATENATE("  &lt;Variant hgvs=",CHAR(34),B24,CHAR(34)," name=",CHAR(34),B25,CHAR(34),"&gt; ")</f>
        <v xml:space="preserve">  &lt;Variant hgvs="NC_000005.10:g.40831840C&gt;T" name="G-179T"&gt; </v>
      </c>
    </row>
    <row r="25" spans="1:26" x14ac:dyDescent="0.25">
      <c r="A25" s="15" t="s">
        <v>30</v>
      </c>
      <c r="B25" s="34" t="s">
        <v>473</v>
      </c>
    </row>
    <row r="26" spans="1:26" x14ac:dyDescent="0.25">
      <c r="A26" s="15" t="s">
        <v>31</v>
      </c>
      <c r="B26" s="34" t="s">
        <v>93</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IFNG gene from cytosine (C) to thymine (T) resulting in incorrect protein function. This substitution of a single nucleotide is known as a missense variant.</v>
      </c>
    </row>
    <row r="27" spans="1:26" x14ac:dyDescent="0.25">
      <c r="A27" s="15" t="s">
        <v>33</v>
      </c>
      <c r="B27" s="34" t="s">
        <v>36</v>
      </c>
    </row>
    <row r="28" spans="1:26" x14ac:dyDescent="0.25">
      <c r="A28" s="15" t="s">
        <v>35</v>
      </c>
      <c r="B28" s="34" t="s">
        <v>474</v>
      </c>
      <c r="C28" s="3" t="str">
        <f>"  &lt;/Variant&gt;"</f>
        <v xml:space="preserve">  &lt;/Variant&gt;</v>
      </c>
    </row>
    <row r="29" spans="1:26" s="18" customFormat="1" x14ac:dyDescent="0.25">
      <c r="A29" s="27"/>
      <c r="B29" s="37"/>
    </row>
    <row r="30" spans="1:26" s="18" customFormat="1" x14ac:dyDescent="0.25">
      <c r="A30" s="27"/>
      <c r="B30" s="37"/>
      <c r="C30" s="18" t="str">
        <f>C17</f>
        <v>&lt;# A68156382G #&gt;</v>
      </c>
    </row>
    <row r="31" spans="1:26" x14ac:dyDescent="0.25">
      <c r="A31" s="15" t="s">
        <v>37</v>
      </c>
      <c r="B31" s="39" t="str">
        <f>H11</f>
        <v>NC_000012.12:g.</v>
      </c>
      <c r="C31" s="3" t="str">
        <f>CONCATENATE("  &lt;Genotype hgvs=",CHAR(34),B31,B32,";",B33,CHAR(34)," name=",CHAR(34),B19,CHAR(34),"&gt; ")</f>
        <v xml:space="preserve">  &lt;Genotype hgvs="NC_000012.12:g.[68156382A&gt;G];[68156382=]" name="A68156382G"&gt; </v>
      </c>
    </row>
    <row r="32" spans="1:26" x14ac:dyDescent="0.25">
      <c r="A32" s="15" t="s">
        <v>35</v>
      </c>
      <c r="B32" s="39" t="str">
        <f t="shared" ref="B32:B36" si="1">H12</f>
        <v>[68156382A&gt;G]</v>
      </c>
    </row>
    <row r="33" spans="1:3" x14ac:dyDescent="0.25">
      <c r="A33" s="15" t="s">
        <v>31</v>
      </c>
      <c r="B33" s="39" t="str">
        <f t="shared" si="1"/>
        <v>[68156382=]</v>
      </c>
      <c r="C33" s="3" t="s">
        <v>38</v>
      </c>
    </row>
    <row r="34" spans="1:3" x14ac:dyDescent="0.25">
      <c r="A34" s="15" t="s">
        <v>39</v>
      </c>
      <c r="B34" s="39" t="str">
        <f t="shared" si="1"/>
        <v>People with this variant have one copy of the [A68156382G](https://www.ncbi.nlm.nih.gov/projects/SNP/snp_ref.cgi?rs=2069718) variant. This substitution of a single nucleotide is known as a missense mutation.</v>
      </c>
      <c r="C34" s="3" t="s">
        <v>26</v>
      </c>
    </row>
    <row r="35" spans="1:3" x14ac:dyDescent="0.25">
      <c r="A35" s="8" t="s">
        <v>40</v>
      </c>
      <c r="B35" s="39" t="str">
        <f t="shared" si="1"/>
        <v>This variant is not associated with increased risk.</v>
      </c>
      <c r="C35" s="3" t="str">
        <f>CONCATENATE("    ",B34)</f>
        <v xml:space="preserve">    People with this variant have one copy of the [A68156382G](https://www.ncbi.nlm.nih.gov/projects/SNP/snp_ref.cgi?rs=2069718) variant. This substitution of a single nucleotide is known as a missense mutation.</v>
      </c>
    </row>
    <row r="36" spans="1:3" x14ac:dyDescent="0.25">
      <c r="A36" s="8" t="s">
        <v>41</v>
      </c>
      <c r="B36" s="39">
        <f t="shared" si="1"/>
        <v>47.3</v>
      </c>
    </row>
    <row r="37" spans="1:3" x14ac:dyDescent="0.25">
      <c r="A37" s="15"/>
      <c r="C37" s="3" t="s">
        <v>42</v>
      </c>
    </row>
    <row r="38" spans="1:3" x14ac:dyDescent="0.25">
      <c r="A38" s="8"/>
    </row>
    <row r="39" spans="1:3" x14ac:dyDescent="0.25">
      <c r="A39" s="8"/>
      <c r="C39" s="3" t="str">
        <f>CONCATENATE("    ",B35)</f>
        <v xml:space="preserve">    This variant is not associated with increased risk.</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percentage=47.3 /&gt;</v>
      </c>
    </row>
    <row r="44" spans="1:3" x14ac:dyDescent="0.25">
      <c r="A44" s="15"/>
      <c r="C44" s="3" t="str">
        <f>"  &lt;/Genotype&gt;"</f>
        <v xml:space="preserve">  &lt;/Genotype&gt;</v>
      </c>
    </row>
    <row r="45" spans="1:3" x14ac:dyDescent="0.25">
      <c r="A45" s="15" t="s">
        <v>44</v>
      </c>
      <c r="B45" s="34" t="str">
        <f>H17</f>
        <v>People with this variant have two copies of the [A68156382G](https://www.ncbi.nlm.nih.gov/projects/SNP/snp_ref.cgi?rs=2069718) variant. This substitution of a single nucleotide is known as a missense mutation.</v>
      </c>
      <c r="C45" s="3" t="str">
        <f>CONCATENATE("  &lt;Genotype hgvs=",CHAR(34),B31,B32,";",B32,CHAR(34)," name=",CHAR(34),B19,CHAR(34),"&gt; ")</f>
        <v xml:space="preserve">  &lt;Genotype hgvs="NC_000012.12:g.[68156382A&gt;G];[68156382A&gt;G]" name="A68156382G"&gt; </v>
      </c>
    </row>
    <row r="46" spans="1:3" x14ac:dyDescent="0.25">
      <c r="A46" s="8" t="s">
        <v>45</v>
      </c>
      <c r="B46" s="34" t="str">
        <f t="shared" ref="B46:B47" si="2">H18</f>
        <v>You are in the Moderate Loss of Function category. See below for more information.</v>
      </c>
      <c r="C46" s="3" t="s">
        <v>26</v>
      </c>
    </row>
    <row r="47" spans="1:3" x14ac:dyDescent="0.25">
      <c r="A47" s="8" t="s">
        <v>41</v>
      </c>
      <c r="B47" s="34">
        <f t="shared" si="2"/>
        <v>26.5</v>
      </c>
      <c r="C47" s="3" t="s">
        <v>38</v>
      </c>
    </row>
    <row r="48" spans="1:3" x14ac:dyDescent="0.25">
      <c r="A48" s="8"/>
    </row>
    <row r="49" spans="1:3" x14ac:dyDescent="0.25">
      <c r="A49" s="15"/>
      <c r="C49" s="3" t="str">
        <f>CONCATENATE("    ",B45)</f>
        <v xml:space="preserve">    People with this variant have two copies of the [A68156382G](https://www.ncbi.nlm.nih.gov/projects/SNP/snp_ref.cgi?rs=2069718)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You are in the Moderate Loss of Function category. See below for more information.</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percentage=26.5 /&gt;</v>
      </c>
    </row>
    <row r="58" spans="1:3" x14ac:dyDescent="0.25">
      <c r="A58" s="15"/>
      <c r="C58" s="3" t="str">
        <f>"  &lt;/Genotype&gt;"</f>
        <v xml:space="preserve">  &lt;/Genotype&gt;</v>
      </c>
    </row>
    <row r="59" spans="1:3" x14ac:dyDescent="0.25">
      <c r="A59" s="15" t="s">
        <v>46</v>
      </c>
      <c r="B59" s="34" t="str">
        <f>H20</f>
        <v>Your IFNG gene has no variants. A normal gene is referred to as a "wild-type" gene.</v>
      </c>
      <c r="C59" s="3" t="str">
        <f>CONCATENATE("  &lt;Genotype hgvs=",CHAR(34),B31,B33,";",B33,CHAR(34)," name=",CHAR(34),B19,CHAR(34),"&gt; ")</f>
        <v xml:space="preserve">  &lt;Genotype hgvs="NC_000012.12:g.[68156382=];[68156382=]" name="A68156382G"&gt; </v>
      </c>
    </row>
    <row r="60" spans="1:3" x14ac:dyDescent="0.25">
      <c r="A60" s="8" t="s">
        <v>47</v>
      </c>
      <c r="B60" s="34" t="str">
        <f t="shared" ref="B60:B61" si="3">H21</f>
        <v>This variant is not associated with increased risk.</v>
      </c>
      <c r="C60" s="3" t="s">
        <v>26</v>
      </c>
    </row>
    <row r="61" spans="1:3" x14ac:dyDescent="0.25">
      <c r="A61" s="8" t="s">
        <v>41</v>
      </c>
      <c r="B61" s="34">
        <f t="shared" si="3"/>
        <v>26.2</v>
      </c>
      <c r="C61" s="3" t="s">
        <v>38</v>
      </c>
    </row>
    <row r="62" spans="1:3" x14ac:dyDescent="0.25">
      <c r="A62" s="15"/>
    </row>
    <row r="63" spans="1:3" x14ac:dyDescent="0.25">
      <c r="A63" s="8"/>
      <c r="C63" s="3" t="str">
        <f>CONCATENATE("    ",B59)</f>
        <v xml:space="preserve">    Your IFNG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percentage=26.2 /&gt;</v>
      </c>
    </row>
    <row r="72" spans="1:3" x14ac:dyDescent="0.25">
      <c r="A72" s="15"/>
      <c r="C72" s="3" t="str">
        <f>"  &lt;/Genotype&gt;"</f>
        <v xml:space="preserve">  &lt;/Genotype&gt;</v>
      </c>
    </row>
    <row r="73" spans="1:3" x14ac:dyDescent="0.25">
      <c r="A73" s="15"/>
      <c r="C73" s="3" t="str">
        <f>C23</f>
        <v>&lt;# G-179T #&gt;</v>
      </c>
    </row>
    <row r="74" spans="1:3" x14ac:dyDescent="0.25">
      <c r="A74" s="15" t="s">
        <v>37</v>
      </c>
      <c r="B74" s="39" t="str">
        <f>I11</f>
        <v>NC_000005.10:g.</v>
      </c>
      <c r="C74" s="3" t="str">
        <f>CONCATENATE("  &lt;Genotype hgvs=",CHAR(34),B74,B75,";",B76,CHAR(34)," name=",CHAR(34),B25,CHAR(34),"&gt; ")</f>
        <v xml:space="preserve">  &lt;Genotype hgvs="NC_000005.10:g.[40831840C&gt;T];[40831840=]" name="G-179T"&gt; </v>
      </c>
    </row>
    <row r="75" spans="1:3" x14ac:dyDescent="0.25">
      <c r="A75" s="15" t="s">
        <v>35</v>
      </c>
      <c r="B75" s="39" t="str">
        <f t="shared" ref="B75:B79" si="4">I12</f>
        <v>[40831840C&gt;T]</v>
      </c>
    </row>
    <row r="76" spans="1:3" x14ac:dyDescent="0.25">
      <c r="A76" s="15" t="s">
        <v>31</v>
      </c>
      <c r="B76" s="39" t="str">
        <f t="shared" si="4"/>
        <v>[40831840=]</v>
      </c>
      <c r="C76" s="3" t="s">
        <v>38</v>
      </c>
    </row>
    <row r="77" spans="1:3" x14ac:dyDescent="0.25">
      <c r="A77" s="15" t="s">
        <v>39</v>
      </c>
      <c r="B77" s="39" t="str">
        <f t="shared" si="4"/>
        <v>People with this variant have one copy of the [G-179T](https://www.ncbi.nlm.nih.gov/clinvar/variation/14724/) variant. This substitution of a single nucleotide is known as a missense mutation.</v>
      </c>
      <c r="C77" s="3" t="s">
        <v>26</v>
      </c>
    </row>
    <row r="78" spans="1:3" x14ac:dyDescent="0.25">
      <c r="A78" s="8" t="s">
        <v>40</v>
      </c>
      <c r="B78" s="39" t="str">
        <f t="shared" si="4"/>
        <v>You are in the Moderate Loss of Function category. See below for more information.</v>
      </c>
      <c r="C78" s="3" t="str">
        <f>CONCATENATE("    ",B77)</f>
        <v xml:space="preserve">    People with this variant have one copy of the [G-179T](https://www.ncbi.nlm.nih.gov/clinvar/variation/14724/) variant. This substitution of a single nucleotide is known as a missense mutation.</v>
      </c>
    </row>
    <row r="79" spans="1:3" x14ac:dyDescent="0.25">
      <c r="A79" s="8" t="s">
        <v>41</v>
      </c>
      <c r="B79" s="39">
        <f t="shared" si="4"/>
        <v>1.7</v>
      </c>
    </row>
    <row r="80" spans="1:3" x14ac:dyDescent="0.25">
      <c r="A80" s="15"/>
      <c r="C80" s="3" t="s">
        <v>42</v>
      </c>
    </row>
    <row r="81" spans="1:3" x14ac:dyDescent="0.25">
      <c r="A81" s="8"/>
    </row>
    <row r="82" spans="1:3" x14ac:dyDescent="0.25">
      <c r="A82" s="8"/>
      <c r="C82" s="3" t="str">
        <f>CONCATENATE("    ",B78)</f>
        <v xml:space="preserve">    You are in the Moderate Loss of Function category. See below for more information.</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percentage=1.7 /&gt;</v>
      </c>
    </row>
    <row r="87" spans="1:3" x14ac:dyDescent="0.25">
      <c r="A87" s="15"/>
      <c r="C87" s="3" t="str">
        <f>"  &lt;/Genotype&gt;"</f>
        <v xml:space="preserve">  &lt;/Genotype&gt;</v>
      </c>
    </row>
    <row r="88" spans="1:3" x14ac:dyDescent="0.25">
      <c r="A88" s="15" t="s">
        <v>44</v>
      </c>
      <c r="B88" s="34" t="str">
        <f>I17</f>
        <v>People with this variant have two copies of the [G-179T](https://www.ncbi.nlm.nih.gov/clinvar/variation/14724/) variant. This substitution of a single nucleotide is known as a missense mutation.</v>
      </c>
      <c r="C88" s="3" t="str">
        <f>CONCATENATE("  &lt;Genotype hgvs=",CHAR(34),B74,B75,";",B75,CHAR(34)," name=",CHAR(34),B25,CHAR(34),"&gt; ")</f>
        <v xml:space="preserve">  &lt;Genotype hgvs="NC_000005.10:g.[40831840C&gt;T];[40831840C&gt;T]" name="G-179T"&gt;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0.5</v>
      </c>
      <c r="C90" s="3" t="s">
        <v>38</v>
      </c>
    </row>
    <row r="91" spans="1:3" x14ac:dyDescent="0.25">
      <c r="A91" s="8"/>
    </row>
    <row r="92" spans="1:3" x14ac:dyDescent="0.25">
      <c r="A92" s="15"/>
      <c r="C92" s="3" t="str">
        <f>CONCATENATE("    ",B88)</f>
        <v xml:space="preserve">    People with this variant have two copies of the [G-179T](https://www.ncbi.nlm.nih.gov/clinvar/variation/14724/)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percentage=0.5 /&gt;</v>
      </c>
    </row>
    <row r="101" spans="1:3" x14ac:dyDescent="0.25">
      <c r="A101" s="15"/>
      <c r="C101" s="3" t="str">
        <f>"  &lt;/Genotype&gt;"</f>
        <v xml:space="preserve">  &lt;/Genotype&gt;</v>
      </c>
    </row>
    <row r="102" spans="1:3" x14ac:dyDescent="0.25">
      <c r="A102" s="15" t="s">
        <v>46</v>
      </c>
      <c r="B102" s="34" t="str">
        <f>I20</f>
        <v>Your IFNG gene has no variants. A normal gene is referred to as a "wild-type" gene.</v>
      </c>
      <c r="C102" s="3" t="str">
        <f>CONCATENATE("  &lt;Genotype hgvs=",CHAR(34),B74,B76,";",B76,CHAR(34)," name=",CHAR(34),B25,CHAR(34),"&gt; ")</f>
        <v xml:space="preserve">  &lt;Genotype hgvs="NC_000005.10:g.[40831840=];[40831840=]" name="G-179T"&gt; </v>
      </c>
    </row>
    <row r="103" spans="1:3" x14ac:dyDescent="0.25">
      <c r="A103" s="8" t="s">
        <v>47</v>
      </c>
      <c r="B103" s="34" t="str">
        <f t="shared" ref="B103:B104" si="6">I21</f>
        <v>This variant is not associated with increased risk.</v>
      </c>
      <c r="C103" s="3" t="s">
        <v>26</v>
      </c>
    </row>
    <row r="104" spans="1:3" x14ac:dyDescent="0.25">
      <c r="A104" s="8" t="s">
        <v>41</v>
      </c>
      <c r="B104" s="34">
        <f t="shared" si="6"/>
        <v>97.8</v>
      </c>
      <c r="C104" s="3" t="s">
        <v>38</v>
      </c>
    </row>
    <row r="105" spans="1:3" x14ac:dyDescent="0.25">
      <c r="A105" s="15"/>
    </row>
    <row r="106" spans="1:3" x14ac:dyDescent="0.25">
      <c r="A106" s="8"/>
      <c r="C106" s="3" t="str">
        <f>CONCATENATE("    ",B102)</f>
        <v xml:space="preserve">    Your IFNG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percentage=97.8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IFNG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IFNG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IFNG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IFNG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IFNG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IFNG variants is small and does not impact treatment. It is possible that variants in this gene interact with other gene variants, which is the reason for our inclusion of this gene.</v>
      </c>
      <c r="C150" s="3" t="str">
        <f>B150</f>
        <v>For the vast majority of people, the overall risk associated with the common IFNG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489</v>
      </c>
    </row>
    <row r="153" spans="1:3" s="18" customFormat="1" x14ac:dyDescent="0.25">
      <c r="A153" s="27"/>
      <c r="B153" s="37"/>
      <c r="C153" s="16"/>
    </row>
    <row r="154" spans="1:3" s="18" customFormat="1" x14ac:dyDescent="0.25">
      <c r="A154" s="16"/>
      <c r="B154" s="37"/>
      <c r="C154" s="16" t="s">
        <v>495</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4" t="s">
        <v>487</v>
      </c>
      <c r="C158" s="3" t="str">
        <f>B158</f>
        <v>This variant causes increased IFN-gamma production in natural killer cells and T-cells, which decreases CD-4 counts and impairs the ability of the immune system to recognize and fight viruses. Elevated expression of IFNG has been associated with [systemic lupus erythematosus](https://www.ncbi.nlm.nih.gov/pubmed/19919944), with this variant being marginally correlated. Due to the reduced efficiency of the immune system, The CT and TT variants significantly associated with [tuberculosis](https://www.ncbi.nlm.nih.gov/pubmed/24529854),  [pulmonary tuberculosis](https://www.ncbi.nlm.nih.gov/pubmed/28867622), [asthma](https://www.ncbi.nlm.nih.gov/pubmed/18385742) and [ME/CFS](https://www.ncbi.nlm.nih.gov/pubmed/26063326).</v>
      </c>
    </row>
    <row r="159" spans="1:3" x14ac:dyDescent="0.25">
      <c r="A159" s="15"/>
    </row>
    <row r="160" spans="1:3" x14ac:dyDescent="0.25">
      <c r="A160" s="15"/>
      <c r="C160" s="3" t="s">
        <v>58</v>
      </c>
    </row>
    <row r="161" spans="1:3" x14ac:dyDescent="0.25">
      <c r="A161" s="15"/>
    </row>
    <row r="162" spans="1:3" x14ac:dyDescent="0.25">
      <c r="B162" s="34" t="s">
        <v>488</v>
      </c>
      <c r="C162" s="3" t="str">
        <f>B162</f>
        <v>People should consider regular bloodwork to check levels of white blood cells. Be aware of your susceptibility to TB and avoid infectious areas and patients.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63" spans="1:3" x14ac:dyDescent="0.25">
      <c r="A163" s="15"/>
    </row>
    <row r="164" spans="1:3" s="18" customFormat="1" x14ac:dyDescent="0.25">
      <c r="A164" s="27"/>
      <c r="B164" s="37"/>
      <c r="C164" s="16" t="s">
        <v>490</v>
      </c>
    </row>
    <row r="165" spans="1:3" s="18" customFormat="1" x14ac:dyDescent="0.25">
      <c r="A165" s="27"/>
      <c r="B165" s="37"/>
      <c r="C165" s="16"/>
    </row>
    <row r="166" spans="1:3" s="18" customFormat="1" x14ac:dyDescent="0.25">
      <c r="A166" s="16"/>
      <c r="B166" s="37"/>
      <c r="C166" s="16" t="s">
        <v>494</v>
      </c>
    </row>
    <row r="167" spans="1:3" s="18" customFormat="1" x14ac:dyDescent="0.25">
      <c r="A167" s="16"/>
      <c r="B167" s="37"/>
      <c r="C167" s="16"/>
    </row>
    <row r="168" spans="1:3" x14ac:dyDescent="0.25">
      <c r="A168" s="15"/>
      <c r="C168" s="3" t="s">
        <v>56</v>
      </c>
    </row>
    <row r="169" spans="1:3" x14ac:dyDescent="0.25">
      <c r="A169" s="15"/>
    </row>
    <row r="170" spans="1:3" x14ac:dyDescent="0.25">
      <c r="A170" s="15" t="s">
        <v>26</v>
      </c>
      <c r="B170" s="34" t="s">
        <v>491</v>
      </c>
      <c r="C170" s="3" t="str">
        <f>B170</f>
        <v>This pathogenic, or disease causing variant, is associated with [rapid progression to acquired immunodeficiency syndrome](https://www.ncbi.nlm.nih.gov/medgen/C4016227).  The -179T allele is a risk factor, as IFN-gamma production is increased, causing CD4 cell depletion. This reduction weakens the immune system and [hastens the onset of AIDS after infection with HIV](https://www.ncbi.nlm.nih.gov/pubmed/16724074).</v>
      </c>
    </row>
    <row r="171" spans="1:3" x14ac:dyDescent="0.25">
      <c r="A171" s="15"/>
    </row>
    <row r="172" spans="1:3" x14ac:dyDescent="0.25">
      <c r="A172" s="15"/>
      <c r="C172" s="3" t="s">
        <v>58</v>
      </c>
    </row>
    <row r="173" spans="1:3" x14ac:dyDescent="0.25">
      <c r="A173" s="15"/>
    </row>
    <row r="174" spans="1:3" x14ac:dyDescent="0.25">
      <c r="A174" s="15"/>
      <c r="B174" s="34" t="s">
        <v>492</v>
      </c>
      <c r="C174" s="3" t="str">
        <f>B174</f>
        <v>People who are HIV positive should carefully monitor CD4 levels. [Medications](http://www.uniprot.org/uniprot/P01579) used for IFNG variants include: [Apremilast](https://www.drugbank.ca/drugs/DB05676), [Fontolizumab](https://www.drugbank.ca/drugs/DB05111), [Glucosamine](https://www.drugbank.ca/drugs/DB01296), [Olsalazine](https://www.drugbank.ca/drugs/DB01250), and [VIR201](https://www.drugbank.ca/drugs/DB05110).</v>
      </c>
    </row>
    <row r="176" spans="1:3" s="18" customFormat="1" x14ac:dyDescent="0.25">
      <c r="B176" s="37"/>
    </row>
    <row r="178" spans="1:3" x14ac:dyDescent="0.25">
      <c r="A178" s="3" t="s">
        <v>73</v>
      </c>
      <c r="B178" s="34" t="s">
        <v>493</v>
      </c>
      <c r="C178" s="3" t="str">
        <f>CONCATENATE("&lt;symptoms ",B178," /&gt;")</f>
        <v>&lt;symptoms fatigue D005221 pain D010146 muscle aches and pain D063806 tender lymph nodes D000072281 inflamation D007249 /&gt;</v>
      </c>
    </row>
    <row r="850" spans="3:3" x14ac:dyDescent="0.25">
      <c r="C850" s="3" t="str">
        <f>CONCATENATE("    This variant is a change at a specific point in the ",B841," gene from ",B850," to ",B851,"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56" spans="3:3" x14ac:dyDescent="0.25">
      <c r="C856" s="3" t="str">
        <f>CONCATENATE("    This variant is a change at a specific point in the ",B841," gene from ",B856," to ",B857," resulting in incorrect ",B844,"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6" spans="3:3" x14ac:dyDescent="0.25">
      <c r="C986" s="3" t="str">
        <f>CONCATENATE("    This variant is a change at a specific point in the ",B977," gene from ",B986," to ",B987,"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92" spans="3:3" x14ac:dyDescent="0.25">
      <c r="C992" s="3" t="str">
        <f>CONCATENATE("    This variant is a change at a specific point in the ",B977," gene from ",B992," to ",B993," resulting in incorrect ",B980,"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94" spans="3:3" x14ac:dyDescent="0.25">
      <c r="C1394" s="3" t="str">
        <f>CONCATENATE("    This variant is a change at a specific point in the ",B1385," gene from ",B1394," to ",B1395,"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00" spans="3:3" x14ac:dyDescent="0.25">
      <c r="C1400" s="3" t="str">
        <f>CONCATENATE("    This variant is a change at a specific point in the ",B1385," gene from ",B1400," to ",B1401," resulting in incorrect ",B1388,"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0" spans="3:3" x14ac:dyDescent="0.25">
      <c r="C1530" s="3" t="str">
        <f>CONCATENATE("    This variant is a change at a specific point in the ",B1521," gene from ",B1530," to ",B1531,"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36" spans="3:3" x14ac:dyDescent="0.25">
      <c r="C1536" s="3" t="str">
        <f>CONCATENATE("    This variant is a change at a specific point in the ",B1521," gene from ",B1536," to ",B1537," resulting in incorrect ",B1524,"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6" spans="3:3" x14ac:dyDescent="0.25">
      <c r="C1666" s="3" t="str">
        <f>CONCATENATE("    This variant is a change at a specific point in the ",B1657," gene from ",B1666," to ",B1667,"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72" spans="3:3" x14ac:dyDescent="0.25">
      <c r="C1672" s="3" t="str">
        <f>CONCATENATE("    This variant is a change at a specific point in the ",B1657," gene from ",B1672," to ",B1673," resulting in incorrect ",B1660,"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2" spans="3:3" x14ac:dyDescent="0.25">
      <c r="C1802" s="3" t="str">
        <f>CONCATENATE("    This variant is a change at a specific point in the ",B1793," gene from ",B1802," to ",B1803,"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08" spans="3:3" x14ac:dyDescent="0.25">
      <c r="C1808" s="3" t="str">
        <f>CONCATENATE("    This variant is a change at a specific point in the ",B1793," gene from ",B1808," to ",B1809," resulting in incorrect ",B1796,"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8" spans="3:3" x14ac:dyDescent="0.25">
      <c r="C1938" s="3" t="str">
        <f>CONCATENATE("    This variant is a change at a specific point in the ",B1929," gene from ",B1938," to ",B1939,"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44" spans="3:3" x14ac:dyDescent="0.25">
      <c r="C1944" s="3" t="str">
        <f>CONCATENATE("    This variant is a change at a specific point in the ",B1929," gene from ",B1944," to ",B1945," resulting in incorrect ",B1932,"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74" spans="3:3" x14ac:dyDescent="0.25">
      <c r="C2074" s="3" t="str">
        <f>CONCATENATE("    This variant is a change at a specific point in the ",B2065," gene from ",B2074," to ",B2075,"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80" spans="3:3" x14ac:dyDescent="0.25">
      <c r="C2080" s="3" t="str">
        <f>CONCATENATE("    This variant is a change at a specific point in the ",B2065," gene from ",B2080," to ",B2081," resulting in incorrect ",B2068,"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0" spans="3:3" x14ac:dyDescent="0.25">
      <c r="C2210" s="3" t="str">
        <f>CONCATENATE("    This variant is a change at a specific point in the ",B2201," gene from ",B2210," to ",B2211,"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16" spans="3:3" x14ac:dyDescent="0.25">
      <c r="C2216" s="3" t="str">
        <f>CONCATENATE("    This variant is a change at a specific point in the ",B2201," gene from ",B2216," to ",B2217," resulting in incorrect ",B2204,"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6" spans="3:3" x14ac:dyDescent="0.25">
      <c r="C2346" s="3" t="str">
        <f>CONCATENATE("    This variant is a change at a specific point in the ",B2337," gene from ",B2346," to ",B2347,"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52" spans="3:3" x14ac:dyDescent="0.25">
      <c r="C2352" s="3" t="str">
        <f>CONCATENATE("    This variant is a change at a specific point in the ",B2337," gene from ",B2352," to ",B2353," resulting in incorrect ",B2340,"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5C080-F7E3-4876-9655-BA4DCF4AF34A}">
  <dimension ref="A1:AJ2340"/>
  <sheetViews>
    <sheetView topLeftCell="A148" workbookViewId="0">
      <selection activeCell="C156" sqref="C156:C162"/>
    </sheetView>
  </sheetViews>
  <sheetFormatPr defaultRowHeight="15.75" x14ac:dyDescent="0.25"/>
  <cols>
    <col min="1" max="1" width="16.28515625" style="3" customWidth="1"/>
    <col min="2" max="2" width="35.28515625" style="34"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35" t="s">
        <v>1</v>
      </c>
      <c r="C1" s="1" t="s">
        <v>2</v>
      </c>
      <c r="H1" s="4"/>
      <c r="I1" s="5"/>
      <c r="J1" s="4"/>
      <c r="K1" s="4"/>
      <c r="L1" s="4"/>
      <c r="Y1" s="6"/>
      <c r="AC1" s="6"/>
      <c r="AF1" s="7"/>
      <c r="AG1" s="7"/>
      <c r="AJ1" s="7"/>
    </row>
    <row r="2" spans="1:36" x14ac:dyDescent="0.25">
      <c r="A2" s="8" t="s">
        <v>3</v>
      </c>
      <c r="B2" s="9" t="s">
        <v>423</v>
      </c>
      <c r="C2" s="3" t="str">
        <f>CONCATENATE("# What does the ",B2," gene do?")</f>
        <v># What does the TRPC2 gene do?</v>
      </c>
      <c r="H2" s="4"/>
      <c r="I2" s="5"/>
      <c r="J2" s="4"/>
      <c r="K2" s="4"/>
      <c r="L2" s="4"/>
      <c r="Y2" s="10"/>
      <c r="Z2" s="10"/>
      <c r="AA2" s="10"/>
      <c r="AC2" s="10"/>
      <c r="AF2" s="7"/>
      <c r="AJ2" s="7"/>
    </row>
    <row r="3" spans="1:36" x14ac:dyDescent="0.25">
      <c r="A3" s="8"/>
      <c r="B3" s="9"/>
      <c r="H3" s="3" t="s">
        <v>4</v>
      </c>
      <c r="I3" s="11" t="s">
        <v>5</v>
      </c>
      <c r="J3" s="3">
        <v>78.900000000000006</v>
      </c>
      <c r="K3" s="3">
        <v>21.1</v>
      </c>
      <c r="L3" s="3">
        <f t="shared" ref="L3:L9" si="0">J3/K3</f>
        <v>3.7393364928909953</v>
      </c>
      <c r="Y3" s="10"/>
      <c r="Z3" s="10"/>
      <c r="AA3" s="10"/>
      <c r="AC3" s="10"/>
      <c r="AF3" s="7"/>
      <c r="AJ3" s="7"/>
    </row>
    <row r="4" spans="1:36" x14ac:dyDescent="0.25">
      <c r="A4" s="8" t="s">
        <v>7</v>
      </c>
      <c r="B4" s="12" t="s">
        <v>506</v>
      </c>
      <c r="C4" s="3" t="str">
        <f>B4</f>
        <v>TPRC [(transient receptor potential cation channel, subfamily C, member 2)](https://www.ncbi.nlm.nih.gov/gene/7221) is a pseudogene, or partially functional gene found in other species such as mouse and monkey, that encodes a protein. This may help form [permeable calcium cation channels](https://www.ncbi.nlm.nih.gov/pubmed/17517433) that are active in [neurons and sperm cells](https://www.ncbi.nlm.nih.gov/pubmed/17217050). These pathways are activated by pheromones and moderate [aggression and the immune system](https://www.ncbi.nlm.nih.gov/pubmed/17217050). Variants have been linked to [ME/CFS](https://www.ncbi.nlm.nih.gov/pubmed/27099524) due to impaired natural killer cell activity.</v>
      </c>
      <c r="H4" s="3" t="s">
        <v>8</v>
      </c>
      <c r="I4" s="11" t="s">
        <v>9</v>
      </c>
      <c r="J4" s="3">
        <v>0.34620000000000001</v>
      </c>
      <c r="K4" s="3">
        <v>0.18329999999999999</v>
      </c>
      <c r="L4" s="3">
        <f t="shared" si="0"/>
        <v>1.888707037643208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11</v>
      </c>
      <c r="C6" s="3" t="str">
        <f>CONCATENATE("This gene is located on chromosome ",B6,". The ",B7," it creates acts in your ",B8)</f>
        <v>This gene is located on chromosome 11. The protein it creates acts in your bone marrow and lungs.</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424</v>
      </c>
      <c r="H8" s="3" t="s">
        <v>19</v>
      </c>
      <c r="I8" s="11" t="s">
        <v>20</v>
      </c>
      <c r="J8" s="3">
        <v>0.17299999999999999</v>
      </c>
      <c r="K8" s="3">
        <v>0.1</v>
      </c>
      <c r="L8" s="3">
        <f t="shared" si="0"/>
        <v>1.7299999999999998</v>
      </c>
      <c r="Y8" s="6"/>
      <c r="AC8" s="10"/>
    </row>
    <row r="9" spans="1:36" x14ac:dyDescent="0.25">
      <c r="A9" s="15" t="s">
        <v>21</v>
      </c>
      <c r="B9" s="9" t="s">
        <v>425</v>
      </c>
      <c r="C9" s="3" t="str">
        <f>CONCATENATE("&lt;TissueList ",B9," /&gt;")</f>
        <v>&lt;TissueList respiratory system and lung D012137  bone marrow and immune system D007107   /&gt;</v>
      </c>
      <c r="H9" s="3" t="s">
        <v>22</v>
      </c>
      <c r="I9" s="11" t="s">
        <v>23</v>
      </c>
      <c r="J9" s="3">
        <v>0.435</v>
      </c>
      <c r="K9" s="3">
        <v>0.33500000000000002</v>
      </c>
      <c r="L9" s="3">
        <f t="shared" si="0"/>
        <v>1.2985074626865671</v>
      </c>
      <c r="Y9" s="6"/>
      <c r="AC9" s="10"/>
    </row>
    <row r="10" spans="1:36" s="18" customFormat="1" x14ac:dyDescent="0.25">
      <c r="A10" s="16"/>
      <c r="B10" s="37"/>
      <c r="H10" s="18" t="str">
        <f>B19</f>
        <v>G3628856T</v>
      </c>
      <c r="I10" s="18" t="str">
        <f>B25</f>
        <v>G3638061A</v>
      </c>
    </row>
    <row r="11" spans="1:36" x14ac:dyDescent="0.25">
      <c r="A11" s="8" t="s">
        <v>3</v>
      </c>
      <c r="B11" s="9" t="s">
        <v>423</v>
      </c>
      <c r="C11" s="3" t="str">
        <f>CONCATENATE("&lt;GeneAnalysis gene=",CHAR(34),B11,CHAR(34)," interval=",CHAR(34),B12,CHAR(34),"&gt; ")</f>
        <v xml:space="preserve">&lt;GeneAnalysis gene="TRPC2" interval="NC_000011.10:g.3626460_3637559"&gt; </v>
      </c>
      <c r="H11" s="19" t="s">
        <v>168</v>
      </c>
      <c r="I11" s="19" t="s">
        <v>179</v>
      </c>
      <c r="J11" s="19"/>
      <c r="K11" s="19"/>
      <c r="L11" s="19"/>
      <c r="M11" s="19"/>
      <c r="N11" s="19"/>
      <c r="O11" s="20"/>
      <c r="P11" s="20"/>
      <c r="Q11" s="20"/>
      <c r="R11" s="20"/>
      <c r="S11" s="20"/>
      <c r="T11" s="20"/>
      <c r="U11" s="20"/>
      <c r="V11" s="20"/>
      <c r="W11" s="20"/>
      <c r="X11" s="20"/>
      <c r="Y11" s="20"/>
      <c r="Z11" s="20"/>
    </row>
    <row r="12" spans="1:36" x14ac:dyDescent="0.25">
      <c r="A12" s="8" t="s">
        <v>24</v>
      </c>
      <c r="B12" s="9" t="s">
        <v>426</v>
      </c>
      <c r="H12" s="9" t="s">
        <v>420</v>
      </c>
      <c r="I12" s="9" t="s">
        <v>498</v>
      </c>
      <c r="J12" s="9"/>
      <c r="K12" s="9"/>
      <c r="L12" s="9"/>
      <c r="M12" s="9"/>
      <c r="N12" s="9"/>
      <c r="O12" s="9"/>
      <c r="P12" s="9"/>
      <c r="Q12" s="9"/>
      <c r="R12" s="9"/>
      <c r="S12" s="9"/>
      <c r="T12" s="9"/>
      <c r="U12" s="9"/>
      <c r="V12" s="9"/>
      <c r="W12" s="9"/>
      <c r="X12" s="9"/>
      <c r="Y12" s="9"/>
      <c r="Z12" s="9"/>
    </row>
    <row r="13" spans="1:36" x14ac:dyDescent="0.25">
      <c r="A13" s="8" t="s">
        <v>25</v>
      </c>
      <c r="B13" s="9" t="s">
        <v>472</v>
      </c>
      <c r="C13" s="3" t="str">
        <f>CONCATENATE("# What are some common mutations of ",B11,"?")</f>
        <v># What are some common mutations of TRPC2?</v>
      </c>
      <c r="H13" s="9" t="s">
        <v>421</v>
      </c>
      <c r="I13" s="9" t="s">
        <v>499</v>
      </c>
      <c r="J13" s="9"/>
      <c r="K13" s="9"/>
      <c r="L13" s="9"/>
      <c r="M13" s="9"/>
      <c r="N13" s="9"/>
      <c r="O13" s="9"/>
      <c r="P13" s="9"/>
      <c r="Q13" s="9"/>
      <c r="R13" s="9"/>
      <c r="S13" s="9"/>
      <c r="T13" s="9"/>
      <c r="U13" s="9"/>
      <c r="V13" s="9"/>
      <c r="W13" s="9"/>
      <c r="X13" s="9"/>
      <c r="Y13" s="9"/>
      <c r="Z13" s="9"/>
    </row>
    <row r="14" spans="1:36" x14ac:dyDescent="0.25">
      <c r="A14" s="8"/>
      <c r="B14" s="9"/>
      <c r="C14" s="3" t="s">
        <v>26</v>
      </c>
      <c r="H14" s="9" t="str">
        <f>CONCATENATE("People with this variant have one copy of the ",B22," variant. This substitution of a single nucleotide is known as a missense mutation.")</f>
        <v>People with this variant have one copy of the [G3628856T](https://www.ncbi.nlm.nih.gov/projects/SNP/snp_ref.cgi?rs=7108612) variant. This substitution of a single nucleotide is known as a missense mutation.</v>
      </c>
      <c r="I14" s="9" t="str">
        <f>CONCATENATE("People with this variant have one copy of the ",B28," variant. This substitution of a single nucleotide is known as a missense mutation.")</f>
        <v>People with this variant have one copy of the [G3638061A](https://www.ncbi.nlm.nih.gov/projects/SNP/snp_ref.cgi?rs=6578398) variant. This substitution of a single nucleotide is known as a missense mutation.</v>
      </c>
      <c r="J14" s="9"/>
      <c r="K14" s="9"/>
      <c r="L14" s="9"/>
      <c r="M14" s="9"/>
      <c r="N14" s="9"/>
      <c r="O14" s="9"/>
      <c r="P14" s="9"/>
      <c r="Q14" s="9"/>
      <c r="R14" s="9"/>
      <c r="S14" s="9"/>
      <c r="T14" s="9"/>
      <c r="U14" s="9"/>
      <c r="V14" s="9"/>
      <c r="W14" s="9"/>
      <c r="X14" s="9"/>
      <c r="Y14" s="9"/>
      <c r="Z14" s="9"/>
    </row>
    <row r="15" spans="1:36" x14ac:dyDescent="0.25">
      <c r="B15" s="9"/>
      <c r="C15" s="3" t="str">
        <f>CONCATENATE("There are ",B13," common variants in ",B11,": ",B22," and ",B28,".")</f>
        <v>There are two common variants in TRPC2: [G3628856T](https://www.ncbi.nlm.nih.gov/projects/SNP/snp_ref.cgi?rs=7108612) and [G3638061A](https://www.ncbi.nlm.nih.gov/projects/SNP/snp_ref.cgi?rs=6578398).</v>
      </c>
      <c r="H15" s="9" t="s">
        <v>27</v>
      </c>
      <c r="I15" s="9" t="s">
        <v>28</v>
      </c>
      <c r="J15" s="9"/>
      <c r="K15" s="9"/>
      <c r="L15" s="9"/>
      <c r="M15" s="9"/>
      <c r="N15" s="9"/>
      <c r="O15" s="9"/>
      <c r="P15" s="9"/>
      <c r="Q15" s="9"/>
      <c r="R15" s="9"/>
      <c r="S15" s="9"/>
      <c r="T15" s="9"/>
      <c r="U15" s="9"/>
      <c r="V15" s="9"/>
      <c r="W15" s="9"/>
      <c r="X15" s="9"/>
      <c r="Y15" s="9"/>
      <c r="Z15" s="9"/>
    </row>
    <row r="16" spans="1:36" x14ac:dyDescent="0.25">
      <c r="B16" s="9"/>
      <c r="H16" s="9">
        <v>26.7</v>
      </c>
      <c r="I16" s="9">
        <v>45.6</v>
      </c>
      <c r="J16" s="9"/>
      <c r="K16" s="9"/>
      <c r="L16" s="9"/>
      <c r="M16" s="9"/>
      <c r="N16" s="9"/>
      <c r="O16" s="9"/>
      <c r="P16" s="9"/>
      <c r="Q16" s="9"/>
      <c r="R16" s="9"/>
      <c r="S16" s="9"/>
      <c r="T16" s="9"/>
      <c r="U16" s="9"/>
      <c r="V16" s="9"/>
      <c r="W16" s="9"/>
      <c r="X16" s="9"/>
      <c r="Y16" s="9"/>
      <c r="Z16" s="9"/>
    </row>
    <row r="17" spans="1:26" x14ac:dyDescent="0.25">
      <c r="B17" s="9"/>
      <c r="C17" s="3" t="str">
        <f>CONCATENATE("&lt;# ",B19," #&gt;")</f>
        <v>&lt;# G3628856T #&gt;</v>
      </c>
      <c r="H17" s="9" t="str">
        <f>CONCATENATE("People with this variant have two copies of the ",B22," variant. This substitution of a single nucleotide is known as a missense mutation.")</f>
        <v>People with this variant have two copies of the [G3628856T](https://www.ncbi.nlm.nih.gov/projects/SNP/snp_ref.cgi?rs=7108612) variant. This substitution of a single nucleotide is known as a missense mutation.</v>
      </c>
      <c r="I17" s="9" t="str">
        <f>CONCATENATE("People with this variant have two copies of the ",B28," variant. This substitution of a single nucleotide is known as a missense mutation.")</f>
        <v>People with this variant have two copies of the [G3638061A](https://www.ncbi.nlm.nih.gov/projects/SNP/snp_ref.cgi?rs=6578398) variant. This substitution of a single nucleotide is known as a missense mutation.</v>
      </c>
      <c r="J17" s="9"/>
      <c r="K17" s="9"/>
      <c r="L17" s="9"/>
      <c r="M17" s="9"/>
      <c r="N17" s="9"/>
      <c r="O17" s="9"/>
      <c r="P17" s="9"/>
      <c r="Q17" s="9"/>
      <c r="R17" s="9"/>
      <c r="S17" s="9"/>
      <c r="T17" s="9"/>
      <c r="U17" s="9"/>
      <c r="V17" s="9"/>
      <c r="W17" s="9"/>
      <c r="X17" s="9"/>
      <c r="Y17" s="9"/>
      <c r="Z17" s="9"/>
    </row>
    <row r="18" spans="1:26" x14ac:dyDescent="0.25">
      <c r="A18" s="8" t="s">
        <v>29</v>
      </c>
      <c r="B18" s="19" t="s">
        <v>419</v>
      </c>
      <c r="C18" s="3" t="str">
        <f>CONCATENATE("  &lt;Variant hgvs=",CHAR(34),B18,CHAR(34)," name=",CHAR(34),B19,CHAR(34),"&gt; ")</f>
        <v xml:space="preserve">  &lt;Variant hgvs="NC_000011.10:g.3628856G&gt;T" name="G3628856T"&gt; </v>
      </c>
      <c r="H18" s="9" t="s">
        <v>28</v>
      </c>
      <c r="I18" s="9" t="s">
        <v>27</v>
      </c>
      <c r="J18" s="9"/>
      <c r="K18" s="9"/>
      <c r="L18" s="9"/>
      <c r="M18" s="9"/>
      <c r="N18" s="9"/>
      <c r="O18" s="9"/>
      <c r="P18" s="9"/>
      <c r="Q18" s="9"/>
      <c r="R18" s="9"/>
      <c r="S18" s="9"/>
      <c r="T18" s="9"/>
      <c r="U18" s="9"/>
      <c r="V18" s="9"/>
      <c r="W18" s="9"/>
      <c r="X18" s="9"/>
      <c r="Y18" s="9"/>
      <c r="Z18" s="9"/>
    </row>
    <row r="19" spans="1:26" x14ac:dyDescent="0.25">
      <c r="A19" s="15" t="s">
        <v>30</v>
      </c>
      <c r="B19" s="21" t="s">
        <v>306</v>
      </c>
      <c r="H19" s="9">
        <v>9.1999999999999993</v>
      </c>
      <c r="I19" s="9">
        <v>23.8</v>
      </c>
      <c r="J19" s="9"/>
      <c r="K19" s="9"/>
      <c r="L19" s="9"/>
      <c r="M19" s="9"/>
      <c r="N19" s="9"/>
      <c r="O19" s="9"/>
      <c r="P19" s="9"/>
      <c r="Q19" s="9"/>
      <c r="R19" s="9"/>
      <c r="S19" s="9"/>
      <c r="T19" s="9"/>
      <c r="U19" s="9"/>
      <c r="V19" s="9"/>
      <c r="W19" s="9"/>
      <c r="X19" s="9"/>
      <c r="Y19" s="9"/>
      <c r="Z19" s="9"/>
    </row>
    <row r="20" spans="1:26" x14ac:dyDescent="0.25">
      <c r="A20" s="15" t="s">
        <v>31</v>
      </c>
      <c r="B20" s="9" t="s">
        <v>34</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TRPC2 gene from guanine (G) to thymine (T) resulting in incorrect protein function. This substitution of a single nucleotide is known as a missense variant.</v>
      </c>
      <c r="H20" s="9" t="str">
        <f>CONCATENATE("Your ",B11," gene has no variants. A normal gene is referred to as a ",CHAR(34),"wild-type",CHAR(34)," gene.")</f>
        <v>Your TRPC2 gene has no variants. A normal gene is referred to as a "wild-type" gene.</v>
      </c>
      <c r="I20" s="9" t="str">
        <f>CONCATENATE("Your ",B11," gene has no variants. A normal gene is referred to as a ",CHAR(34),"wild-type",CHAR(34)," gene.")</f>
        <v>Your TRPC2 gene has no variants. A normal gene is referred to as a "wild-type" gene.</v>
      </c>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t="s">
        <v>28</v>
      </c>
      <c r="J21" s="9"/>
      <c r="K21" s="9"/>
      <c r="L21" s="9"/>
      <c r="M21" s="9"/>
      <c r="N21" s="9"/>
      <c r="O21" s="9"/>
      <c r="P21" s="9"/>
      <c r="Q21" s="9"/>
      <c r="R21" s="9"/>
      <c r="S21" s="9"/>
      <c r="T21" s="9"/>
      <c r="U21" s="9"/>
      <c r="V21" s="9"/>
      <c r="W21" s="9"/>
      <c r="X21" s="9"/>
      <c r="Y21" s="9"/>
      <c r="Z21" s="9"/>
    </row>
    <row r="22" spans="1:26" x14ac:dyDescent="0.25">
      <c r="A22" s="15" t="s">
        <v>35</v>
      </c>
      <c r="B22" s="9" t="s">
        <v>422</v>
      </c>
      <c r="C22" s="3" t="str">
        <f>"  &lt;/Variant&gt;"</f>
        <v xml:space="preserve">  &lt;/Variant&gt;</v>
      </c>
      <c r="H22" s="9">
        <v>64.099999999999994</v>
      </c>
      <c r="I22" s="9">
        <v>30.6</v>
      </c>
      <c r="J22" s="9"/>
      <c r="K22" s="9"/>
      <c r="L22" s="9"/>
      <c r="M22" s="9"/>
      <c r="N22" s="9"/>
      <c r="O22" s="9"/>
      <c r="P22" s="9"/>
      <c r="Q22" s="9"/>
      <c r="R22" s="9"/>
      <c r="S22" s="9"/>
      <c r="T22" s="9"/>
      <c r="U22" s="9"/>
      <c r="V22" s="9"/>
      <c r="W22" s="9"/>
      <c r="X22" s="9"/>
      <c r="Y22" s="9"/>
      <c r="Z22" s="9"/>
    </row>
    <row r="23" spans="1:26" x14ac:dyDescent="0.25">
      <c r="A23" s="15"/>
      <c r="C23" s="3" t="str">
        <f>CONCATENATE("&lt;# ",B25," #&gt;")</f>
        <v>&lt;# G3638061A #&gt;</v>
      </c>
    </row>
    <row r="24" spans="1:26" x14ac:dyDescent="0.25">
      <c r="A24" s="8" t="s">
        <v>29</v>
      </c>
      <c r="B24" s="38" t="s">
        <v>496</v>
      </c>
      <c r="C24" s="3" t="str">
        <f>CONCATENATE("  &lt;Variant hgvs=",CHAR(34),B24,CHAR(34)," name=",CHAR(34),B25,CHAR(34),"&gt; ")</f>
        <v xml:space="preserve">  &lt;Variant hgvs="NC_000011.9:g.3638061G&gt;A" name="G3638061A"&gt; </v>
      </c>
    </row>
    <row r="25" spans="1:26" x14ac:dyDescent="0.25">
      <c r="A25" s="15" t="s">
        <v>30</v>
      </c>
      <c r="B25" s="34" t="s">
        <v>497</v>
      </c>
    </row>
    <row r="26" spans="1:26" x14ac:dyDescent="0.25">
      <c r="A26" s="15" t="s">
        <v>31</v>
      </c>
      <c r="B26" s="34" t="s">
        <v>34</v>
      </c>
      <c r="C26" s="3" t="str">
        <f>CONCATENATE("    This variant is a change at a specific point in the ",B11," gene from ",B26," to ",B27," resulting in incorrect ",B7," function. This substitution of a single nucleotide is known as a missense variant.")</f>
        <v xml:space="preserve">    This variant is a change at a specific point in the TRPC2 gene from guanine (G) to adenine (A) resulting in incorrect protein function. This substitution of a single nucleotide is known as a missense variant.</v>
      </c>
    </row>
    <row r="27" spans="1:26" x14ac:dyDescent="0.25">
      <c r="A27" s="15" t="s">
        <v>33</v>
      </c>
      <c r="B27" s="34" t="s">
        <v>32</v>
      </c>
    </row>
    <row r="28" spans="1:26" x14ac:dyDescent="0.25">
      <c r="A28" s="15" t="s">
        <v>35</v>
      </c>
      <c r="B28" s="34" t="s">
        <v>500</v>
      </c>
      <c r="C28" s="3" t="str">
        <f>"  &lt;/Variant&gt;"</f>
        <v xml:space="preserve">  &lt;/Variant&gt;</v>
      </c>
    </row>
    <row r="29" spans="1:26" s="18" customFormat="1" x14ac:dyDescent="0.25">
      <c r="A29" s="27"/>
      <c r="B29" s="37"/>
    </row>
    <row r="30" spans="1:26" s="18" customFormat="1" x14ac:dyDescent="0.25">
      <c r="A30" s="27"/>
      <c r="B30" s="37"/>
      <c r="C30" s="18" t="str">
        <f>C17</f>
        <v>&lt;# G3628856T #&gt;</v>
      </c>
    </row>
    <row r="31" spans="1:26" x14ac:dyDescent="0.25">
      <c r="A31" s="15" t="s">
        <v>37</v>
      </c>
      <c r="B31" s="39" t="str">
        <f>H11</f>
        <v>NC_000011.10:g.</v>
      </c>
      <c r="C31" s="3" t="str">
        <f>CONCATENATE("  &lt;Genotype hgvs=",CHAR(34),B31,B32,";",B33,CHAR(34)," name=",CHAR(34),B19,CHAR(34),"&gt; ")</f>
        <v xml:space="preserve">  &lt;Genotype hgvs="NC_000011.10:g.[3628856G&gt;T];[3628856=]" name="G3628856T"&gt; </v>
      </c>
    </row>
    <row r="32" spans="1:26" x14ac:dyDescent="0.25">
      <c r="A32" s="15" t="s">
        <v>35</v>
      </c>
      <c r="B32" s="39" t="str">
        <f t="shared" ref="B32:B36" si="1">H12</f>
        <v>[3628856G&gt;T]</v>
      </c>
    </row>
    <row r="33" spans="1:3" x14ac:dyDescent="0.25">
      <c r="A33" s="15" t="s">
        <v>31</v>
      </c>
      <c r="B33" s="39" t="str">
        <f t="shared" si="1"/>
        <v>[3628856=]</v>
      </c>
      <c r="C33" s="3" t="s">
        <v>38</v>
      </c>
    </row>
    <row r="34" spans="1:3" x14ac:dyDescent="0.25">
      <c r="A34" s="15" t="s">
        <v>39</v>
      </c>
      <c r="B34" s="39" t="str">
        <f t="shared" si="1"/>
        <v>People with this variant have one copy of the [G3628856T](https://www.ncbi.nlm.nih.gov/projects/SNP/snp_ref.cgi?rs=7108612) variant. This substitution of a single nucleotide is known as a missense mutation.</v>
      </c>
      <c r="C34" s="3" t="s">
        <v>26</v>
      </c>
    </row>
    <row r="35" spans="1:3" x14ac:dyDescent="0.25">
      <c r="A35" s="8" t="s">
        <v>40</v>
      </c>
      <c r="B35" s="39" t="str">
        <f t="shared" si="1"/>
        <v>You are in the Moderate Loss of Function category. See below for more information.</v>
      </c>
      <c r="C35" s="3" t="str">
        <f>CONCATENATE("    ",B34)</f>
        <v xml:space="preserve">    People with this variant have one copy of the [G3628856T](https://www.ncbi.nlm.nih.gov/projects/SNP/snp_ref.cgi?rs=7108612) variant. This substitution of a single nucleotide is known as a missense mutation.</v>
      </c>
    </row>
    <row r="36" spans="1:3" x14ac:dyDescent="0.25">
      <c r="A36" s="8" t="s">
        <v>41</v>
      </c>
      <c r="B36" s="39">
        <f t="shared" si="1"/>
        <v>26.7</v>
      </c>
    </row>
    <row r="37" spans="1:3" x14ac:dyDescent="0.25">
      <c r="A37" s="15"/>
      <c r="C37" s="3" t="s">
        <v>42</v>
      </c>
    </row>
    <row r="38" spans="1:3" x14ac:dyDescent="0.25">
      <c r="A38" s="8"/>
    </row>
    <row r="39" spans="1:3" x14ac:dyDescent="0.25">
      <c r="A39" s="8"/>
      <c r="C39" s="3" t="str">
        <f>CONCATENATE("    ",B35)</f>
        <v xml:space="preserve">    You are in the Moderate Loss of Function category. See below for more information.</v>
      </c>
    </row>
    <row r="40" spans="1:3" x14ac:dyDescent="0.25">
      <c r="A40" s="8"/>
    </row>
    <row r="41" spans="1:3" x14ac:dyDescent="0.25">
      <c r="A41" s="8"/>
      <c r="C41" s="3" t="s">
        <v>43</v>
      </c>
    </row>
    <row r="42" spans="1:3" x14ac:dyDescent="0.25">
      <c r="A42" s="15"/>
    </row>
    <row r="43" spans="1:3" x14ac:dyDescent="0.25">
      <c r="A43" s="15"/>
      <c r="C43" s="3" t="str">
        <f>CONCATENATE( "    &lt;piechart percentage=",B36," /&gt;")</f>
        <v xml:space="preserve">    &lt;piechart percentage=26.7 /&gt;</v>
      </c>
    </row>
    <row r="44" spans="1:3" x14ac:dyDescent="0.25">
      <c r="A44" s="15"/>
      <c r="C44" s="3" t="str">
        <f>"  &lt;/Genotype&gt;"</f>
        <v xml:space="preserve">  &lt;/Genotype&gt;</v>
      </c>
    </row>
    <row r="45" spans="1:3" x14ac:dyDescent="0.25">
      <c r="A45" s="15" t="s">
        <v>44</v>
      </c>
      <c r="B45" s="34" t="str">
        <f>H17</f>
        <v>People with this variant have two copies of the [G3628856T](https://www.ncbi.nlm.nih.gov/projects/SNP/snp_ref.cgi?rs=7108612) variant. This substitution of a single nucleotide is known as a missense mutation.</v>
      </c>
      <c r="C45" s="3" t="str">
        <f>CONCATENATE("  &lt;Genotype hgvs=",CHAR(34),B31,B32,";",B32,CHAR(34)," name=",CHAR(34),B19,CHAR(34),"&gt; ")</f>
        <v xml:space="preserve">  &lt;Genotype hgvs="NC_000011.10:g.[3628856G&gt;T];[3628856G&gt;T]" name="G3628856T"&gt; </v>
      </c>
    </row>
    <row r="46" spans="1:3" x14ac:dyDescent="0.25">
      <c r="A46" s="8" t="s">
        <v>45</v>
      </c>
      <c r="B46" s="34" t="str">
        <f t="shared" ref="B46:B47" si="2">H18</f>
        <v>This variant is not associated with increased risk.</v>
      </c>
      <c r="C46" s="3" t="s">
        <v>26</v>
      </c>
    </row>
    <row r="47" spans="1:3" x14ac:dyDescent="0.25">
      <c r="A47" s="8" t="s">
        <v>41</v>
      </c>
      <c r="B47" s="34">
        <f t="shared" si="2"/>
        <v>9.1999999999999993</v>
      </c>
      <c r="C47" s="3" t="s">
        <v>38</v>
      </c>
    </row>
    <row r="48" spans="1:3" x14ac:dyDescent="0.25">
      <c r="A48" s="8"/>
    </row>
    <row r="49" spans="1:3" x14ac:dyDescent="0.25">
      <c r="A49" s="15"/>
      <c r="C49" s="3" t="str">
        <f>CONCATENATE("    ",B45)</f>
        <v xml:space="preserve">    People with this variant have two copies of the [G3628856T](https://www.ncbi.nlm.nih.gov/projects/SNP/snp_ref.cgi?rs=7108612) variant. This substitution of a single nucleotide is known as a missense mutation.</v>
      </c>
    </row>
    <row r="50" spans="1:3" x14ac:dyDescent="0.25">
      <c r="A50" s="8"/>
    </row>
    <row r="51" spans="1:3" x14ac:dyDescent="0.25">
      <c r="A51" s="8"/>
      <c r="C51" s="3" t="s">
        <v>42</v>
      </c>
    </row>
    <row r="52" spans="1:3" x14ac:dyDescent="0.25">
      <c r="A52" s="8"/>
    </row>
    <row r="53" spans="1:3" x14ac:dyDescent="0.25">
      <c r="A53" s="8"/>
      <c r="C53" s="3" t="str">
        <f>CONCATENATE("    ",B46)</f>
        <v xml:space="preserve">    This variant is not associated with increased risk.</v>
      </c>
    </row>
    <row r="54" spans="1:3" x14ac:dyDescent="0.25">
      <c r="A54" s="8"/>
    </row>
    <row r="55" spans="1:3" x14ac:dyDescent="0.25">
      <c r="A55" s="15"/>
      <c r="C55" s="3" t="s">
        <v>43</v>
      </c>
    </row>
    <row r="56" spans="1:3" x14ac:dyDescent="0.25">
      <c r="A56" s="15"/>
    </row>
    <row r="57" spans="1:3" x14ac:dyDescent="0.25">
      <c r="A57" s="15"/>
      <c r="C57" s="3" t="str">
        <f>CONCATENATE( "    &lt;piechart percentage=",B47," /&gt;")</f>
        <v xml:space="preserve">    &lt;piechart percentage=9.2 /&gt;</v>
      </c>
    </row>
    <row r="58" spans="1:3" x14ac:dyDescent="0.25">
      <c r="A58" s="15"/>
      <c r="C58" s="3" t="str">
        <f>"  &lt;/Genotype&gt;"</f>
        <v xml:space="preserve">  &lt;/Genotype&gt;</v>
      </c>
    </row>
    <row r="59" spans="1:3" x14ac:dyDescent="0.25">
      <c r="A59" s="15" t="s">
        <v>46</v>
      </c>
      <c r="B59" s="34" t="str">
        <f>H20</f>
        <v>Your TRPC2 gene has no variants. A normal gene is referred to as a "wild-type" gene.</v>
      </c>
      <c r="C59" s="3" t="str">
        <f>CONCATENATE("  &lt;Genotype hgvs=",CHAR(34),B31,B33,";",B33,CHAR(34)," name=",CHAR(34),B19,CHAR(34),"&gt; ")</f>
        <v xml:space="preserve">  &lt;Genotype hgvs="NC_000011.10:g.[3628856=];[3628856=]" name="G3628856T"&gt; </v>
      </c>
    </row>
    <row r="60" spans="1:3" x14ac:dyDescent="0.25">
      <c r="A60" s="8" t="s">
        <v>47</v>
      </c>
      <c r="B60" s="34" t="str">
        <f t="shared" ref="B60:B61" si="3">H21</f>
        <v>This variant is not associated with increased risk.</v>
      </c>
      <c r="C60" s="3" t="s">
        <v>26</v>
      </c>
    </row>
    <row r="61" spans="1:3" x14ac:dyDescent="0.25">
      <c r="A61" s="8" t="s">
        <v>41</v>
      </c>
      <c r="B61" s="34">
        <f t="shared" si="3"/>
        <v>64.099999999999994</v>
      </c>
      <c r="C61" s="3" t="s">
        <v>38</v>
      </c>
    </row>
    <row r="62" spans="1:3" x14ac:dyDescent="0.25">
      <c r="A62" s="15"/>
    </row>
    <row r="63" spans="1:3" x14ac:dyDescent="0.25">
      <c r="A63" s="8"/>
      <c r="C63" s="3" t="str">
        <f>CONCATENATE("    ",B59)</f>
        <v xml:space="preserve">    Your TRPC2 gene has no variants. A normal gene is referred to as a "wild-type" gene.</v>
      </c>
    </row>
    <row r="64" spans="1:3" x14ac:dyDescent="0.25">
      <c r="A64" s="8"/>
    </row>
    <row r="65" spans="1:3" x14ac:dyDescent="0.25">
      <c r="A65" s="8"/>
      <c r="C65" s="3" t="s">
        <v>42</v>
      </c>
    </row>
    <row r="66" spans="1:3" x14ac:dyDescent="0.25">
      <c r="A66" s="8"/>
    </row>
    <row r="67" spans="1:3" x14ac:dyDescent="0.25">
      <c r="A67" s="8"/>
      <c r="C67" s="3" t="str">
        <f>CONCATENATE("    ",B60)</f>
        <v xml:space="preserve">    This variant is not associated with increased risk.</v>
      </c>
    </row>
    <row r="68" spans="1:3" x14ac:dyDescent="0.25">
      <c r="A68" s="15"/>
    </row>
    <row r="69" spans="1:3" x14ac:dyDescent="0.25">
      <c r="A69" s="15"/>
      <c r="C69" s="3" t="s">
        <v>43</v>
      </c>
    </row>
    <row r="70" spans="1:3" x14ac:dyDescent="0.25">
      <c r="A70" s="15"/>
    </row>
    <row r="71" spans="1:3" x14ac:dyDescent="0.25">
      <c r="A71" s="15"/>
      <c r="C71" s="3" t="str">
        <f>CONCATENATE( "    &lt;piechart percentage=",B61," /&gt;")</f>
        <v xml:space="preserve">    &lt;piechart percentage=64.1 /&gt;</v>
      </c>
    </row>
    <row r="72" spans="1:3" x14ac:dyDescent="0.25">
      <c r="A72" s="15"/>
      <c r="C72" s="3" t="str">
        <f>"  &lt;/Genotype&gt;"</f>
        <v xml:space="preserve">  &lt;/Genotype&gt;</v>
      </c>
    </row>
    <row r="73" spans="1:3" x14ac:dyDescent="0.25">
      <c r="A73" s="15"/>
      <c r="C73" s="3" t="str">
        <f>C23</f>
        <v>&lt;# G3638061A #&gt;</v>
      </c>
    </row>
    <row r="74" spans="1:3" x14ac:dyDescent="0.25">
      <c r="A74" s="15" t="s">
        <v>37</v>
      </c>
      <c r="B74" s="39" t="str">
        <f>I11</f>
        <v>NC_000011.9:g.</v>
      </c>
      <c r="C74" s="3" t="str">
        <f>CONCATENATE("  &lt;Genotype hgvs=",CHAR(34),B74,B75,";",B76,CHAR(34)," name=",CHAR(34),B25,CHAR(34),"&gt; ")</f>
        <v xml:space="preserve">  &lt;Genotype hgvs="NC_000011.9:g.[3638061G&gt;A];[3638061=]" name="G3638061A"&gt; </v>
      </c>
    </row>
    <row r="75" spans="1:3" x14ac:dyDescent="0.25">
      <c r="A75" s="15" t="s">
        <v>35</v>
      </c>
      <c r="B75" s="39" t="str">
        <f t="shared" ref="B75:B79" si="4">I12</f>
        <v>[3638061G&gt;A]</v>
      </c>
    </row>
    <row r="76" spans="1:3" x14ac:dyDescent="0.25">
      <c r="A76" s="15" t="s">
        <v>31</v>
      </c>
      <c r="B76" s="39" t="str">
        <f t="shared" si="4"/>
        <v>[3638061=]</v>
      </c>
      <c r="C76" s="3" t="s">
        <v>38</v>
      </c>
    </row>
    <row r="77" spans="1:3" x14ac:dyDescent="0.25">
      <c r="A77" s="15" t="s">
        <v>39</v>
      </c>
      <c r="B77" s="39" t="str">
        <f t="shared" si="4"/>
        <v>People with this variant have one copy of the [G3638061A](https://www.ncbi.nlm.nih.gov/projects/SNP/snp_ref.cgi?rs=6578398) variant. This substitution of a single nucleotide is known as a missense mutation.</v>
      </c>
      <c r="C77" s="3" t="s">
        <v>26</v>
      </c>
    </row>
    <row r="78" spans="1:3" x14ac:dyDescent="0.25">
      <c r="A78" s="8" t="s">
        <v>40</v>
      </c>
      <c r="B78" s="39" t="str">
        <f t="shared" si="4"/>
        <v>This variant is not associated with increased risk.</v>
      </c>
      <c r="C78" s="3" t="str">
        <f>CONCATENATE("    ",B77)</f>
        <v xml:space="preserve">    People with this variant have one copy of the [G3638061A](https://www.ncbi.nlm.nih.gov/projects/SNP/snp_ref.cgi?rs=6578398) variant. This substitution of a single nucleotide is known as a missense mutation.</v>
      </c>
    </row>
    <row r="79" spans="1:3" x14ac:dyDescent="0.25">
      <c r="A79" s="8" t="s">
        <v>41</v>
      </c>
      <c r="B79" s="39">
        <f t="shared" si="4"/>
        <v>45.6</v>
      </c>
    </row>
    <row r="80" spans="1:3" x14ac:dyDescent="0.25">
      <c r="A80" s="15"/>
      <c r="C80" s="3" t="s">
        <v>42</v>
      </c>
    </row>
    <row r="81" spans="1:3" x14ac:dyDescent="0.25">
      <c r="A81" s="8"/>
    </row>
    <row r="82" spans="1:3" x14ac:dyDescent="0.25">
      <c r="A82" s="8"/>
      <c r="C82" s="3" t="str">
        <f>CONCATENATE("    ",B78)</f>
        <v xml:space="preserve">    This variant is not associated with increased risk.</v>
      </c>
    </row>
    <row r="83" spans="1:3" x14ac:dyDescent="0.25">
      <c r="A83" s="8"/>
    </row>
    <row r="84" spans="1:3" x14ac:dyDescent="0.25">
      <c r="A84" s="8"/>
      <c r="C84" s="3" t="s">
        <v>43</v>
      </c>
    </row>
    <row r="85" spans="1:3" x14ac:dyDescent="0.25">
      <c r="A85" s="15"/>
    </row>
    <row r="86" spans="1:3" x14ac:dyDescent="0.25">
      <c r="A86" s="15"/>
      <c r="C86" s="3" t="str">
        <f>CONCATENATE( "    &lt;piechart percentage=",B79," /&gt;")</f>
        <v xml:space="preserve">    &lt;piechart percentage=45.6 /&gt;</v>
      </c>
    </row>
    <row r="87" spans="1:3" x14ac:dyDescent="0.25">
      <c r="A87" s="15"/>
      <c r="C87" s="3" t="str">
        <f>"  &lt;/Genotype&gt;"</f>
        <v xml:space="preserve">  &lt;/Genotype&gt;</v>
      </c>
    </row>
    <row r="88" spans="1:3" x14ac:dyDescent="0.25">
      <c r="A88" s="15" t="s">
        <v>44</v>
      </c>
      <c r="B88" s="34" t="str">
        <f>I17</f>
        <v>People with this variant have two copies of the [G3638061A](https://www.ncbi.nlm.nih.gov/projects/SNP/snp_ref.cgi?rs=6578398) variant. This substitution of a single nucleotide is known as a missense mutation.</v>
      </c>
      <c r="C88" s="3" t="str">
        <f>CONCATENATE("  &lt;Genotype hgvs=",CHAR(34),B74,B75,";",B75,CHAR(34)," name=",CHAR(34),B25,CHAR(34),"&gt; ")</f>
        <v xml:space="preserve">  &lt;Genotype hgvs="NC_000011.9:g.[3638061G&gt;A];[3638061G&gt;A]" name="G3638061A"&gt; </v>
      </c>
    </row>
    <row r="89" spans="1:3" x14ac:dyDescent="0.25">
      <c r="A89" s="8" t="s">
        <v>45</v>
      </c>
      <c r="B89" s="34" t="str">
        <f t="shared" ref="B89:B90" si="5">I18</f>
        <v>You are in the Moderate Loss of Function category. See below for more information.</v>
      </c>
      <c r="C89" s="3" t="s">
        <v>26</v>
      </c>
    </row>
    <row r="90" spans="1:3" x14ac:dyDescent="0.25">
      <c r="A90" s="8" t="s">
        <v>41</v>
      </c>
      <c r="B90" s="34">
        <f t="shared" si="5"/>
        <v>23.8</v>
      </c>
      <c r="C90" s="3" t="s">
        <v>38</v>
      </c>
    </row>
    <row r="91" spans="1:3" x14ac:dyDescent="0.25">
      <c r="A91" s="8"/>
    </row>
    <row r="92" spans="1:3" x14ac:dyDescent="0.25">
      <c r="A92" s="15"/>
      <c r="C92" s="3" t="str">
        <f>CONCATENATE("    ",B88)</f>
        <v xml:space="preserve">    People with this variant have two copies of the [G3638061A](https://www.ncbi.nlm.nih.gov/projects/SNP/snp_ref.cgi?rs=6578398) variant. This substitution of a single nucleotide is known as a missense mutation.</v>
      </c>
    </row>
    <row r="93" spans="1:3" x14ac:dyDescent="0.25">
      <c r="A93" s="8"/>
    </row>
    <row r="94" spans="1:3" x14ac:dyDescent="0.25">
      <c r="A94" s="8"/>
      <c r="C94" s="3" t="s">
        <v>42</v>
      </c>
    </row>
    <row r="95" spans="1:3" x14ac:dyDescent="0.25">
      <c r="A95" s="8"/>
    </row>
    <row r="96" spans="1:3" x14ac:dyDescent="0.25">
      <c r="A96" s="8"/>
      <c r="C96" s="3" t="str">
        <f>CONCATENATE("    ",B89)</f>
        <v xml:space="preserve">    You are in the Moderate Loss of Function category. See below for more information.</v>
      </c>
    </row>
    <row r="97" spans="1:3" x14ac:dyDescent="0.25">
      <c r="A97" s="8"/>
    </row>
    <row r="98" spans="1:3" x14ac:dyDescent="0.25">
      <c r="A98" s="15"/>
      <c r="C98" s="3" t="s">
        <v>43</v>
      </c>
    </row>
    <row r="99" spans="1:3" x14ac:dyDescent="0.25">
      <c r="A99" s="15"/>
    </row>
    <row r="100" spans="1:3" x14ac:dyDescent="0.25">
      <c r="A100" s="15"/>
      <c r="C100" s="3" t="str">
        <f>CONCATENATE( "    &lt;piechart percentage=",B90," /&gt;")</f>
        <v xml:space="preserve">    &lt;piechart percentage=23.8 /&gt;</v>
      </c>
    </row>
    <row r="101" spans="1:3" x14ac:dyDescent="0.25">
      <c r="A101" s="15"/>
      <c r="C101" s="3" t="str">
        <f>"  &lt;/Genotype&gt;"</f>
        <v xml:space="preserve">  &lt;/Genotype&gt;</v>
      </c>
    </row>
    <row r="102" spans="1:3" x14ac:dyDescent="0.25">
      <c r="A102" s="15" t="s">
        <v>46</v>
      </c>
      <c r="B102" s="34" t="str">
        <f>I20</f>
        <v>Your TRPC2 gene has no variants. A normal gene is referred to as a "wild-type" gene.</v>
      </c>
      <c r="C102" s="3" t="str">
        <f>CONCATENATE("  &lt;Genotype hgvs=",CHAR(34),B74,B76,";",B76,CHAR(34)," name=",CHAR(34),B25,CHAR(34),"&gt; ")</f>
        <v xml:space="preserve">  &lt;Genotype hgvs="NC_000011.9:g.[3638061=];[3638061=]" name="G3638061A"&gt; </v>
      </c>
    </row>
    <row r="103" spans="1:3" x14ac:dyDescent="0.25">
      <c r="A103" s="8" t="s">
        <v>47</v>
      </c>
      <c r="B103" s="34" t="str">
        <f t="shared" ref="B103:B104" si="6">I21</f>
        <v>This variant is not associated with increased risk.</v>
      </c>
      <c r="C103" s="3" t="s">
        <v>26</v>
      </c>
    </row>
    <row r="104" spans="1:3" x14ac:dyDescent="0.25">
      <c r="A104" s="8" t="s">
        <v>41</v>
      </c>
      <c r="B104" s="34">
        <f t="shared" si="6"/>
        <v>30.6</v>
      </c>
      <c r="C104" s="3" t="s">
        <v>38</v>
      </c>
    </row>
    <row r="105" spans="1:3" x14ac:dyDescent="0.25">
      <c r="A105" s="15"/>
    </row>
    <row r="106" spans="1:3" x14ac:dyDescent="0.25">
      <c r="A106" s="8"/>
      <c r="C106" s="3" t="str">
        <f>CONCATENATE("    ",B102)</f>
        <v xml:space="preserve">    Your TRPC2 gene has no variants. A normal gene is referred to as a "wild-type" gene.</v>
      </c>
    </row>
    <row r="107" spans="1:3" x14ac:dyDescent="0.25">
      <c r="A107" s="8"/>
    </row>
    <row r="108" spans="1:3" x14ac:dyDescent="0.25">
      <c r="A108" s="8"/>
      <c r="C108" s="3" t="s">
        <v>42</v>
      </c>
    </row>
    <row r="109" spans="1:3" x14ac:dyDescent="0.25">
      <c r="A109" s="8"/>
    </row>
    <row r="110" spans="1:3" x14ac:dyDescent="0.25">
      <c r="A110" s="8"/>
      <c r="C110" s="3" t="str">
        <f>CONCATENATE("    ",B103)</f>
        <v xml:space="preserve">    This variant is not associated with increased risk.</v>
      </c>
    </row>
    <row r="111" spans="1:3" x14ac:dyDescent="0.25">
      <c r="A111" s="15"/>
    </row>
    <row r="112" spans="1:3" x14ac:dyDescent="0.25">
      <c r="A112" s="15"/>
      <c r="C112" s="3" t="s">
        <v>43</v>
      </c>
    </row>
    <row r="113" spans="1:3" x14ac:dyDescent="0.25">
      <c r="A113" s="15"/>
    </row>
    <row r="114" spans="1:3" x14ac:dyDescent="0.25">
      <c r="A114" s="15"/>
      <c r="C114" s="3" t="str">
        <f>CONCATENATE( "    &lt;piechart percentage=",B104," /&gt;")</f>
        <v xml:space="preserve">    &lt;piechart percentage=30.6 /&gt;</v>
      </c>
    </row>
    <row r="115" spans="1:3" x14ac:dyDescent="0.25">
      <c r="A115" s="15"/>
      <c r="C115" s="3" t="str">
        <f>"  &lt;/Genotype&gt;"</f>
        <v xml:space="preserve">  &lt;/Genotype&gt;</v>
      </c>
    </row>
    <row r="116" spans="1:3" x14ac:dyDescent="0.25">
      <c r="A116" s="15"/>
      <c r="C116" s="3" t="s">
        <v>48</v>
      </c>
    </row>
    <row r="117" spans="1:3" x14ac:dyDescent="0.25">
      <c r="A117" s="15" t="s">
        <v>49</v>
      </c>
      <c r="B117" s="34" t="str">
        <f>CONCATENATE("Your ",B11," gene has an unknown variant.")</f>
        <v>Your TRPC2 gene has an unknown variant.</v>
      </c>
      <c r="C117" s="3" t="str">
        <f>CONCATENATE("  &lt;Genotype hgvs=",CHAR(34),"unknown",CHAR(34),"&gt; ")</f>
        <v xml:space="preserve">  &lt;Genotype hgvs="unknown"&gt; </v>
      </c>
    </row>
    <row r="118" spans="1:3" x14ac:dyDescent="0.25">
      <c r="A118" s="8" t="s">
        <v>49</v>
      </c>
      <c r="B118" s="34" t="s">
        <v>50</v>
      </c>
      <c r="C118" s="3" t="s">
        <v>26</v>
      </c>
    </row>
    <row r="119" spans="1:3" x14ac:dyDescent="0.25">
      <c r="A119" s="8" t="s">
        <v>41</v>
      </c>
      <c r="C119" s="3" t="s">
        <v>38</v>
      </c>
    </row>
    <row r="120" spans="1:3" x14ac:dyDescent="0.25">
      <c r="A120" s="8"/>
    </row>
    <row r="121" spans="1:3" x14ac:dyDescent="0.25">
      <c r="A121" s="8"/>
      <c r="C121" s="3" t="str">
        <f>CONCATENATE("    ",B117)</f>
        <v xml:space="preserve">    Your TRPC2 gene has an unknown variant.</v>
      </c>
    </row>
    <row r="122" spans="1:3" x14ac:dyDescent="0.25">
      <c r="A122" s="8"/>
    </row>
    <row r="123" spans="1:3" x14ac:dyDescent="0.25">
      <c r="A123" s="8"/>
      <c r="C123" s="3" t="s">
        <v>42</v>
      </c>
    </row>
    <row r="124" spans="1:3" x14ac:dyDescent="0.25">
      <c r="A124" s="8"/>
    </row>
    <row r="125" spans="1:3" x14ac:dyDescent="0.25">
      <c r="A125" s="15"/>
      <c r="C125" s="3" t="str">
        <f>CONCATENATE("    ",B118)</f>
        <v xml:space="preserve">    The effect is unknown.</v>
      </c>
    </row>
    <row r="126" spans="1:3" x14ac:dyDescent="0.25">
      <c r="A126" s="8"/>
    </row>
    <row r="127" spans="1:3" x14ac:dyDescent="0.25">
      <c r="A127" s="15"/>
      <c r="C127" s="3" t="s">
        <v>43</v>
      </c>
    </row>
    <row r="128" spans="1:3" x14ac:dyDescent="0.25">
      <c r="A128" s="15"/>
    </row>
    <row r="129" spans="1:3" x14ac:dyDescent="0.25">
      <c r="A129" s="15"/>
      <c r="C129" s="3" t="str">
        <f>CONCATENATE( "    &lt;piechart percentage=",B119," /&gt;")</f>
        <v xml:space="preserve">    &lt;piechart percentage= /&gt;</v>
      </c>
    </row>
    <row r="130" spans="1:3" x14ac:dyDescent="0.25">
      <c r="A130" s="15"/>
      <c r="C130" s="3" t="str">
        <f>"  &lt;/Genotype&gt;"</f>
        <v xml:space="preserve">  &lt;/Genotype&gt;</v>
      </c>
    </row>
    <row r="131" spans="1:3" x14ac:dyDescent="0.25">
      <c r="A131" s="15"/>
      <c r="C131" s="3" t="s">
        <v>51</v>
      </c>
    </row>
    <row r="132" spans="1:3" x14ac:dyDescent="0.25">
      <c r="A132" s="15" t="s">
        <v>46</v>
      </c>
      <c r="B132" s="34" t="str">
        <f>CONCATENATE("Your ",B11," gene has no variants. A normal gene is referred to as a ",CHAR(34),"wild-type",CHAR(34)," gene.")</f>
        <v>Your TRPC2 gene has no variants. A normal gene is referred to as a "wild-type" gene.</v>
      </c>
      <c r="C132" s="3" t="str">
        <f>CONCATENATE("  &lt;Genotype hgvs=",CHAR(34),"wildtype",CHAR(34),"&gt;")</f>
        <v xml:space="preserve">  &lt;Genotype hgvs="wildtype"&gt;</v>
      </c>
    </row>
    <row r="133" spans="1:3" x14ac:dyDescent="0.25">
      <c r="A133" s="8" t="s">
        <v>47</v>
      </c>
      <c r="B133" s="34" t="s">
        <v>52</v>
      </c>
      <c r="C133" s="3" t="s">
        <v>26</v>
      </c>
    </row>
    <row r="134" spans="1:3" x14ac:dyDescent="0.25">
      <c r="A134" s="8" t="s">
        <v>41</v>
      </c>
      <c r="C134" s="3" t="s">
        <v>38</v>
      </c>
    </row>
    <row r="135" spans="1:3" x14ac:dyDescent="0.25">
      <c r="A135" s="8"/>
    </row>
    <row r="136" spans="1:3" x14ac:dyDescent="0.25">
      <c r="A136" s="8"/>
      <c r="C136" s="3" t="str">
        <f>CONCATENATE("    ",B132)</f>
        <v xml:space="preserve">    Your TRPC2 gene has no variants. A normal gene is referred to as a "wild-type" gene.</v>
      </c>
    </row>
    <row r="137" spans="1:3" x14ac:dyDescent="0.25">
      <c r="A137" s="8"/>
    </row>
    <row r="138" spans="1:3" x14ac:dyDescent="0.25">
      <c r="A138" s="8"/>
      <c r="C138" s="3" t="s">
        <v>42</v>
      </c>
    </row>
    <row r="139" spans="1:3" x14ac:dyDescent="0.25">
      <c r="A139" s="8"/>
    </row>
    <row r="140" spans="1:3" x14ac:dyDescent="0.25">
      <c r="A140" s="8"/>
      <c r="C140" s="3" t="str">
        <f>CONCATENATE("    ",B133)</f>
        <v xml:space="preserve">    Your variant is not associated with any loss of function.</v>
      </c>
    </row>
    <row r="141" spans="1:3" x14ac:dyDescent="0.25">
      <c r="A141" s="8"/>
    </row>
    <row r="142" spans="1:3" x14ac:dyDescent="0.25">
      <c r="A142" s="8"/>
      <c r="C142" s="3" t="s">
        <v>43</v>
      </c>
    </row>
    <row r="143" spans="1:3" x14ac:dyDescent="0.25">
      <c r="A143" s="15"/>
    </row>
    <row r="144" spans="1:3" x14ac:dyDescent="0.25">
      <c r="A144" s="8"/>
      <c r="C144" s="3" t="str">
        <f>CONCATENATE( "    &lt;piechart percentage=",B134," /&gt;")</f>
        <v xml:space="preserve">    &lt;piechart percentage= /&gt;</v>
      </c>
    </row>
    <row r="145" spans="1:3" x14ac:dyDescent="0.25">
      <c r="A145" s="8"/>
      <c r="C145" s="3" t="str">
        <f>"  &lt;/Genotype&gt;"</f>
        <v xml:space="preserve">  &lt;/Genotype&gt;</v>
      </c>
    </row>
    <row r="146" spans="1:3" x14ac:dyDescent="0.25">
      <c r="A146" s="8"/>
      <c r="C146" s="3" t="str">
        <f>"&lt;/GeneAnalysis&gt;"</f>
        <v>&lt;/GeneAnalysis&gt;</v>
      </c>
    </row>
    <row r="147" spans="1:3" s="18" customFormat="1" x14ac:dyDescent="0.25">
      <c r="A147" s="27"/>
      <c r="B147" s="37"/>
    </row>
    <row r="148" spans="1:3" x14ac:dyDescent="0.25">
      <c r="A148" s="15"/>
      <c r="C148" s="3" t="str">
        <f>CONCATENATE("# How do changes in ",B11," affect people?")</f>
        <v># How do changes in TRPC2 affect people?</v>
      </c>
    </row>
    <row r="149" spans="1:3" x14ac:dyDescent="0.25">
      <c r="A149" s="15"/>
    </row>
    <row r="150" spans="1:3" x14ac:dyDescent="0.25">
      <c r="A150" s="15" t="s">
        <v>53</v>
      </c>
      <c r="B150" s="34"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TRPC2 variants is small and does not impact treatment. It is possible that variants in this gene interact with other gene variants, which is the reason for our inclusion of this gene.</v>
      </c>
      <c r="C150" s="3" t="str">
        <f>B150</f>
        <v>For the vast majority of people, the overall risk associated with the common TRPC2 variants is small and does not impact treatment. It is possible that variants in this gene interact with other gene variants, which is the reason for our inclusion of this gene.</v>
      </c>
    </row>
    <row r="151" spans="1:3" x14ac:dyDescent="0.25">
      <c r="A151" s="15"/>
    </row>
    <row r="152" spans="1:3" s="18" customFormat="1" x14ac:dyDescent="0.25">
      <c r="A152" s="27"/>
      <c r="B152" s="37"/>
      <c r="C152" s="16" t="s">
        <v>502</v>
      </c>
    </row>
    <row r="153" spans="1:3" s="18" customFormat="1" x14ac:dyDescent="0.25">
      <c r="A153" s="27"/>
      <c r="B153" s="37"/>
      <c r="C153" s="16"/>
    </row>
    <row r="154" spans="1:3" s="18" customFormat="1" x14ac:dyDescent="0.25">
      <c r="A154" s="16"/>
      <c r="B154" s="37"/>
      <c r="C154" s="16" t="s">
        <v>501</v>
      </c>
    </row>
    <row r="155" spans="1:3" s="18" customFormat="1" x14ac:dyDescent="0.25">
      <c r="A155" s="16"/>
      <c r="B155" s="37"/>
      <c r="C155" s="16"/>
    </row>
    <row r="156" spans="1:3" x14ac:dyDescent="0.25">
      <c r="A156" s="15"/>
      <c r="C156" s="3" t="s">
        <v>56</v>
      </c>
    </row>
    <row r="157" spans="1:3" x14ac:dyDescent="0.25">
      <c r="A157" s="15"/>
    </row>
    <row r="158" spans="1:3" x14ac:dyDescent="0.25">
      <c r="A158" s="15" t="s">
        <v>26</v>
      </c>
      <c r="B158" s="3" t="s">
        <v>505</v>
      </c>
      <c r="C158" s="3" t="str">
        <f>B158</f>
        <v xml:space="preserve">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people, TRPC2 is considered a pseudogene, which is a segment of DNA that has lost some functionality due to loss of segments. Also known as “junk DNA,” pseudogenes may perform some regulatory functions and contain evolutionary histories. 
The following variants may be related to a decrease gene expression in both the DNA and RNA, causing significant reduction in NKC activity.
- [G3628856T (G;T](https://www.ncbi.nlm.nih.gov/pubmed/27099524) is [3.76X] more common in CFS patients. 
- [G3638061A (A;A)](https://www.ncbi.nlm.nih.gov/pubmed/27099524) is [1.9X] more common in CFS patients. </v>
      </c>
    </row>
    <row r="159" spans="1:3" x14ac:dyDescent="0.25">
      <c r="A159" s="15"/>
    </row>
    <row r="160" spans="1:3" x14ac:dyDescent="0.25">
      <c r="A160" s="15"/>
      <c r="C160" s="3" t="s">
        <v>58</v>
      </c>
    </row>
    <row r="161" spans="1:3" x14ac:dyDescent="0.25">
      <c r="A161" s="15"/>
    </row>
    <row r="162" spans="1:3" x14ac:dyDescent="0.25">
      <c r="B162" s="3" t="s">
        <v>503</v>
      </c>
      <c r="C162" s="3" t="str">
        <f>B162</f>
        <v xml:space="preserve">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
</v>
      </c>
    </row>
    <row r="163" spans="1:3" x14ac:dyDescent="0.25">
      <c r="A163" s="15"/>
    </row>
    <row r="164" spans="1:3" s="18" customFormat="1" x14ac:dyDescent="0.25">
      <c r="B164" s="37"/>
    </row>
    <row r="166" spans="1:3" x14ac:dyDescent="0.25">
      <c r="A166" s="3" t="s">
        <v>73</v>
      </c>
      <c r="B166" s="34" t="s">
        <v>504</v>
      </c>
      <c r="C166" s="3" t="str">
        <f>CONCATENATE("&lt;symptoms ",B166," /&gt;")</f>
        <v>&lt;symptoms fatigue D005221 pain D010146 tender lymph nodes D000072281 inflamation D007249 /&gt;</v>
      </c>
    </row>
    <row r="838" spans="3:3" x14ac:dyDescent="0.25">
      <c r="C838" s="3" t="str">
        <f>CONCATENATE("    This variant is a change at a specific point in the ",B829," gene from ",B838," to ",B839,"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44" spans="3:3" x14ac:dyDescent="0.25">
      <c r="C844" s="3" t="str">
        <f>CONCATENATE("    This variant is a change at a specific point in the ",B829," gene from ",B844," to ",B845," resulting in incorrect ",B832,"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74" spans="3:3" x14ac:dyDescent="0.25">
      <c r="C974" s="3" t="str">
        <f>CONCATENATE("    This variant is a change at a specific point in the ",B965," gene from ",B974," to ",B975,"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80" spans="3:3" x14ac:dyDescent="0.25">
      <c r="C980" s="3" t="str">
        <f>CONCATENATE("    This variant is a change at a specific point in the ",B965," gene from ",B980," to ",B981," resulting in incorrect ",B968,"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2" spans="3:3" x14ac:dyDescent="0.25">
      <c r="C1382" s="3" t="str">
        <f>CONCATENATE("    This variant is a change at a specific point in the ",B1373," gene from ",B1382," to ",B1383,"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88" spans="3:3" x14ac:dyDescent="0.25">
      <c r="C1388" s="3" t="str">
        <f>CONCATENATE("    This variant is a change at a specific point in the ",B1373," gene from ",B1388," to ",B1389," resulting in incorrect ",B1376,"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8" spans="3:3" x14ac:dyDescent="0.25">
      <c r="C1518" s="3" t="str">
        <f>CONCATENATE("    This variant is a change at a specific point in the ",B1509," gene from ",B1518," to ",B1519,"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24" spans="3:3" x14ac:dyDescent="0.25">
      <c r="C1524" s="3" t="str">
        <f>CONCATENATE("    This variant is a change at a specific point in the ",B1509," gene from ",B1524," to ",B1525," resulting in incorrect ",B1512,"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54" spans="3:3" x14ac:dyDescent="0.25">
      <c r="C1654" s="3" t="str">
        <f>CONCATENATE("    This variant is a change at a specific point in the ",B1645," gene from ",B1654," to ",B1655,"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60" spans="3:3" x14ac:dyDescent="0.25">
      <c r="C1660" s="3" t="str">
        <f>CONCATENATE("    This variant is a change at a specific point in the ",B1645," gene from ",B1660," to ",B1661," resulting in incorrect ",B1648,"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0" spans="3:3" x14ac:dyDescent="0.25">
      <c r="C1790" s="3" t="str">
        <f>CONCATENATE("    This variant is a change at a specific point in the ",B1781," gene from ",B1790," to ",B1791,"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96" spans="3:3" x14ac:dyDescent="0.25">
      <c r="C1796" s="3" t="str">
        <f>CONCATENATE("    This variant is a change at a specific point in the ",B1781," gene from ",B1796," to ",B1797," resulting in incorrect ",B1784,"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26" spans="3:3" x14ac:dyDescent="0.25">
      <c r="C1926" s="3" t="str">
        <f>CONCATENATE("    This variant is a change at a specific point in the ",B1917," gene from ",B1926," to ",B1927,"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32" spans="3:3" x14ac:dyDescent="0.25">
      <c r="C1932" s="3" t="str">
        <f>CONCATENATE("    This variant is a change at a specific point in the ",B1917," gene from ",B1932," to ",B1933," resulting in incorrect ",B1920,"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2" spans="3:3" x14ac:dyDescent="0.25">
      <c r="C2062" s="3" t="str">
        <f>CONCATENATE("    This variant is a change at a specific point in the ",B2053," gene from ",B2062," to ",B2063,"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68" spans="3:3" x14ac:dyDescent="0.25">
      <c r="C2068" s="3" t="str">
        <f>CONCATENATE("    This variant is a change at a specific point in the ",B2053," gene from ",B2068," to ",B2069," resulting in incorrect ",B2056,"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8" spans="3:3" x14ac:dyDescent="0.25">
      <c r="C2198" s="3" t="str">
        <f>CONCATENATE("    This variant is a change at a specific point in the ",B2189," gene from ",B2198," to ",B2199,"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04" spans="3:3" x14ac:dyDescent="0.25">
      <c r="C2204" s="3" t="str">
        <f>CONCATENATE("    This variant is a change at a specific point in the ",B2189," gene from ",B2204," to ",B2205," resulting in incorrect ",B2192,"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34" spans="3:3" x14ac:dyDescent="0.25">
      <c r="C2334" s="3" t="str">
        <f>CONCATENATE("    This variant is a change at a specific point in the ",B2325," gene from ",B2334," to ",B2335,"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40" spans="3:3" x14ac:dyDescent="0.25">
      <c r="C2340" s="3" t="str">
        <f>CONCATENATE("    This variant is a change at a specific point in the ",B2325," gene from ",B2340," to ",B2341," resulting in incorrect ",B2328,"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49C73-D30C-4CBB-A149-5718B724E3DC}">
  <dimension ref="A1:AJ2327"/>
  <sheetViews>
    <sheetView topLeftCell="A145" workbookViewId="0">
      <selection activeCell="B159" sqref="B159"/>
    </sheetView>
  </sheetViews>
  <sheetFormatPr defaultRowHeight="15.75" x14ac:dyDescent="0.25"/>
  <cols>
    <col min="1" max="1" width="16.28515625" style="3" customWidth="1"/>
    <col min="2" max="2" width="35.28515625" style="9" customWidth="1"/>
    <col min="3" max="7" width="9.140625" style="3"/>
    <col min="8" max="8" width="13" style="3" customWidth="1"/>
    <col min="9" max="9" width="12.7109375" style="3" customWidth="1"/>
    <col min="10" max="10" width="11.85546875" style="3" customWidth="1"/>
    <col min="11" max="11" width="12.85546875" style="3" customWidth="1"/>
    <col min="12" max="12" width="13.5703125" style="3" customWidth="1"/>
    <col min="13" max="13" width="12" style="3" customWidth="1"/>
    <col min="14" max="14" width="12.85546875" style="3" customWidth="1"/>
    <col min="15" max="16" width="9.140625" style="3"/>
    <col min="17" max="17" width="17.42578125" style="3" customWidth="1"/>
    <col min="18" max="18" width="15.5703125" style="3" customWidth="1"/>
    <col min="19" max="23" width="15.42578125" style="3" bestFit="1" customWidth="1"/>
    <col min="24" max="24" width="14.85546875" style="3" customWidth="1"/>
    <col min="25" max="25" width="16.7109375" style="3" customWidth="1"/>
    <col min="26" max="26" width="19.42578125" style="3" customWidth="1"/>
    <col min="27" max="27" width="18" style="3" customWidth="1"/>
    <col min="28" max="28" width="17.85546875" style="3" customWidth="1"/>
    <col min="29" max="29" width="16" style="3" customWidth="1"/>
    <col min="30" max="30" width="9.140625" style="3"/>
    <col min="31" max="31" width="12.85546875" style="3" bestFit="1" customWidth="1"/>
    <col min="32" max="32" width="11.7109375" style="3" bestFit="1" customWidth="1"/>
    <col min="33" max="16384" width="9.140625" style="3"/>
  </cols>
  <sheetData>
    <row r="1" spans="1:36" x14ac:dyDescent="0.25">
      <c r="A1" s="1" t="s">
        <v>0</v>
      </c>
      <c r="B1" s="2" t="s">
        <v>1</v>
      </c>
      <c r="C1" s="1" t="s">
        <v>2</v>
      </c>
      <c r="H1" s="4"/>
      <c r="I1" s="5"/>
      <c r="J1" s="4"/>
      <c r="K1" s="4"/>
      <c r="L1" s="4"/>
      <c r="Y1" s="6"/>
      <c r="AC1" s="6"/>
      <c r="AF1" s="7"/>
      <c r="AG1" s="7"/>
      <c r="AJ1" s="7"/>
    </row>
    <row r="2" spans="1:36" x14ac:dyDescent="0.25">
      <c r="A2" s="8" t="s">
        <v>3</v>
      </c>
      <c r="B2" s="9" t="s">
        <v>113</v>
      </c>
      <c r="C2" s="3" t="str">
        <f>CONCATENATE("# What does the ",B2," gene do?")</f>
        <v># What does the NPAS2 gene do?</v>
      </c>
      <c r="H2" s="4"/>
      <c r="I2" s="5"/>
      <c r="J2" s="4"/>
      <c r="K2" s="4"/>
      <c r="L2" s="4"/>
      <c r="Y2" s="10"/>
      <c r="Z2" s="10"/>
      <c r="AA2" s="10"/>
      <c r="AC2" s="10"/>
      <c r="AF2" s="7"/>
      <c r="AJ2" s="7"/>
    </row>
    <row r="3" spans="1:36" x14ac:dyDescent="0.25">
      <c r="A3" s="8"/>
      <c r="H3" s="3" t="s">
        <v>4</v>
      </c>
      <c r="I3" s="11" t="s">
        <v>5</v>
      </c>
      <c r="J3" s="3">
        <v>0.47</v>
      </c>
      <c r="K3" s="3">
        <v>0.33300000000000002</v>
      </c>
      <c r="L3" s="3">
        <f t="shared" ref="L3:L9" si="0">J3/K3</f>
        <v>1.4114114114114114</v>
      </c>
      <c r="Y3" s="10"/>
      <c r="Z3" s="10"/>
      <c r="AA3" s="10"/>
      <c r="AC3" s="10"/>
      <c r="AF3" s="7"/>
      <c r="AJ3" s="7"/>
    </row>
    <row r="4" spans="1:36" x14ac:dyDescent="0.25">
      <c r="A4" s="8" t="s">
        <v>7</v>
      </c>
      <c r="B4" s="12"/>
      <c r="C4" s="3">
        <f>B4</f>
        <v>0</v>
      </c>
      <c r="H4" s="3" t="s">
        <v>8</v>
      </c>
      <c r="I4" s="11" t="s">
        <v>9</v>
      </c>
      <c r="J4" s="3">
        <v>0.24</v>
      </c>
      <c r="K4" s="3">
        <v>0.13700000000000001</v>
      </c>
      <c r="L4" s="3">
        <f t="shared" si="0"/>
        <v>1.751824817518248</v>
      </c>
      <c r="X4" s="13"/>
      <c r="Y4" s="10"/>
      <c r="Z4" s="10"/>
      <c r="AA4" s="10"/>
      <c r="AC4" s="10"/>
    </row>
    <row r="5" spans="1:36" x14ac:dyDescent="0.25">
      <c r="A5" s="8"/>
      <c r="B5" s="14"/>
      <c r="H5" s="3" t="s">
        <v>10</v>
      </c>
      <c r="I5" s="11" t="s">
        <v>11</v>
      </c>
      <c r="J5" s="3">
        <v>0.24</v>
      </c>
      <c r="K5" s="3">
        <v>0.13700000000000001</v>
      </c>
      <c r="L5" s="3">
        <f t="shared" si="0"/>
        <v>1.751824817518248</v>
      </c>
      <c r="Y5" s="10"/>
      <c r="Z5" s="10"/>
      <c r="AA5" s="10"/>
      <c r="AC5" s="10"/>
    </row>
    <row r="6" spans="1:36" x14ac:dyDescent="0.25">
      <c r="A6" s="8" t="s">
        <v>12</v>
      </c>
      <c r="B6" s="9">
        <v>2</v>
      </c>
      <c r="C6" s="3" t="str">
        <f>CONCATENATE("This gene is located on chromosome ",B6,". The ",B7," it creates acts in your ",B8)</f>
        <v>This gene is located on chromosome 2. The protein it creates acts in your esophagus and bladder.</v>
      </c>
      <c r="H6" s="3" t="s">
        <v>13</v>
      </c>
      <c r="I6" s="11" t="s">
        <v>6</v>
      </c>
      <c r="J6" s="3">
        <v>0.44</v>
      </c>
      <c r="K6" s="3">
        <v>0.316</v>
      </c>
      <c r="L6" s="3">
        <f t="shared" si="0"/>
        <v>1.3924050632911393</v>
      </c>
      <c r="Y6" s="10"/>
      <c r="Z6" s="10"/>
      <c r="AA6" s="10"/>
      <c r="AC6" s="10"/>
    </row>
    <row r="7" spans="1:36" x14ac:dyDescent="0.25">
      <c r="A7" s="8" t="s">
        <v>14</v>
      </c>
      <c r="B7" s="9" t="s">
        <v>15</v>
      </c>
      <c r="H7" s="3" t="s">
        <v>16</v>
      </c>
      <c r="I7" s="11" t="s">
        <v>17</v>
      </c>
      <c r="J7" s="3">
        <v>0.45</v>
      </c>
      <c r="K7" s="3">
        <v>0.33100000000000002</v>
      </c>
      <c r="L7" s="3">
        <f t="shared" si="0"/>
        <v>1.3595166163141994</v>
      </c>
      <c r="Y7" s="6"/>
      <c r="AC7" s="10"/>
    </row>
    <row r="8" spans="1:36" x14ac:dyDescent="0.25">
      <c r="A8" s="8" t="s">
        <v>18</v>
      </c>
      <c r="B8" s="9" t="s">
        <v>121</v>
      </c>
      <c r="H8" s="3" t="s">
        <v>19</v>
      </c>
      <c r="I8" s="11" t="s">
        <v>20</v>
      </c>
      <c r="J8" s="3">
        <v>0.17299999999999999</v>
      </c>
      <c r="K8" s="3">
        <v>0.1</v>
      </c>
      <c r="L8" s="3">
        <f t="shared" si="0"/>
        <v>1.7299999999999998</v>
      </c>
      <c r="Y8" s="6"/>
      <c r="AC8" s="10"/>
    </row>
    <row r="9" spans="1:36" x14ac:dyDescent="0.25">
      <c r="A9" s="15" t="s">
        <v>21</v>
      </c>
      <c r="B9" s="9" t="s">
        <v>122</v>
      </c>
      <c r="C9" s="3" t="str">
        <f>CONCATENATE("&lt;TissueList ",B9," /&gt;")</f>
        <v>&lt;TissueList gastrointestinal tract D041981 Kidney and urinary bladder D005221  /&gt;</v>
      </c>
      <c r="H9" s="3" t="s">
        <v>22</v>
      </c>
      <c r="I9" s="11" t="s">
        <v>23</v>
      </c>
      <c r="J9" s="3">
        <v>0.435</v>
      </c>
      <c r="K9" s="3">
        <v>0.33500000000000002</v>
      </c>
      <c r="L9" s="3">
        <f t="shared" si="0"/>
        <v>1.2985074626865671</v>
      </c>
      <c r="Y9" s="6"/>
      <c r="AC9" s="10"/>
    </row>
    <row r="10" spans="1:36" s="18" customFormat="1" x14ac:dyDescent="0.25">
      <c r="A10" s="16"/>
      <c r="B10" s="17"/>
      <c r="H10" s="18" t="str">
        <f>B19</f>
        <v>G100923328A</v>
      </c>
    </row>
    <row r="11" spans="1:36" x14ac:dyDescent="0.25">
      <c r="A11" s="8" t="s">
        <v>3</v>
      </c>
      <c r="B11" s="9" t="s">
        <v>113</v>
      </c>
      <c r="C11" s="3" t="str">
        <f>CONCATENATE("&lt;GeneAnalysis gene=",CHAR(34),B11,CHAR(34)," interval=",CHAR(34),B12,CHAR(34),"&gt; ")</f>
        <v xml:space="preserve">&lt;GeneAnalysis gene="NPAS2" interval="NC_000002.12:g.100820151_100996829"&gt; </v>
      </c>
      <c r="H11" s="19" t="s">
        <v>115</v>
      </c>
      <c r="I11" s="19"/>
      <c r="J11" s="19"/>
      <c r="K11" s="19"/>
      <c r="L11" s="19"/>
      <c r="M11" s="19"/>
      <c r="N11" s="19"/>
      <c r="O11" s="20"/>
      <c r="P11" s="20"/>
      <c r="Q11" s="20"/>
      <c r="R11" s="20"/>
      <c r="S11" s="20"/>
      <c r="T11" s="20"/>
      <c r="U11" s="20"/>
      <c r="V11" s="20"/>
      <c r="W11" s="20"/>
      <c r="X11" s="20"/>
      <c r="Y11" s="20"/>
      <c r="Z11" s="20"/>
    </row>
    <row r="12" spans="1:36" x14ac:dyDescent="0.25">
      <c r="A12" s="8" t="s">
        <v>24</v>
      </c>
      <c r="B12" s="9" t="s">
        <v>123</v>
      </c>
      <c r="H12" s="9" t="s">
        <v>116</v>
      </c>
      <c r="I12" s="9"/>
      <c r="J12" s="9"/>
      <c r="K12" s="9"/>
      <c r="L12" s="9"/>
      <c r="M12" s="9"/>
      <c r="N12" s="9"/>
      <c r="O12" s="9"/>
      <c r="P12" s="9"/>
      <c r="Q12" s="9"/>
      <c r="R12" s="9"/>
      <c r="S12" s="9"/>
      <c r="T12" s="9"/>
      <c r="U12" s="9"/>
      <c r="V12" s="9"/>
      <c r="W12" s="9"/>
      <c r="X12" s="9"/>
      <c r="Y12" s="9"/>
      <c r="Z12" s="9"/>
    </row>
    <row r="13" spans="1:36" x14ac:dyDescent="0.25">
      <c r="A13" s="8" t="s">
        <v>25</v>
      </c>
      <c r="B13" s="9" t="s">
        <v>118</v>
      </c>
      <c r="C13" s="3" t="str">
        <f>CONCATENATE("# What are some common mutations of ",B11,"?")</f>
        <v># What are some common mutations of NPAS2?</v>
      </c>
      <c r="H13" s="9" t="s">
        <v>117</v>
      </c>
      <c r="I13" s="9"/>
      <c r="J13" s="9"/>
      <c r="K13" s="9"/>
      <c r="L13" s="9"/>
      <c r="M13" s="9"/>
      <c r="N13" s="9"/>
      <c r="O13" s="9"/>
      <c r="P13" s="9"/>
      <c r="Q13" s="9"/>
      <c r="R13" s="9"/>
      <c r="S13" s="9"/>
      <c r="T13" s="9"/>
      <c r="U13" s="9"/>
      <c r="V13" s="9"/>
      <c r="W13" s="9"/>
      <c r="X13" s="9"/>
      <c r="Y13" s="9"/>
      <c r="Z13" s="9"/>
    </row>
    <row r="14" spans="1:36" x14ac:dyDescent="0.25">
      <c r="A14" s="8"/>
      <c r="C14" s="3" t="s">
        <v>26</v>
      </c>
      <c r="H14" s="9" t="str">
        <f>CONCATENATE("People with this variant have one copy of the ",B22," variant. This substitution of a single nucleotide is known as a missense mutation.")</f>
        <v>People with this variant have one copy of the [G100923328A](https://www.ncbi.nlm.nih.gov/projects/SNP/snp_ref.cgi?rs=356653) variant. This substitution of a single nucleotide is known as a missense mutation.</v>
      </c>
      <c r="I14" s="9"/>
      <c r="J14" s="9"/>
      <c r="K14" s="9"/>
      <c r="L14" s="9"/>
      <c r="M14" s="9"/>
      <c r="N14" s="9"/>
      <c r="O14" s="9"/>
      <c r="P14" s="9"/>
      <c r="Q14" s="9"/>
      <c r="R14" s="9"/>
      <c r="S14" s="9"/>
      <c r="T14" s="9"/>
      <c r="U14" s="9"/>
      <c r="V14" s="9"/>
      <c r="W14" s="9"/>
      <c r="X14" s="9"/>
      <c r="Y14" s="9"/>
      <c r="Z14" s="9"/>
    </row>
    <row r="15" spans="1:36" x14ac:dyDescent="0.25">
      <c r="C15" s="3" t="str">
        <f>CONCATENATE("There is ",B13," common variant in ",B11,": ",B22,".")</f>
        <v>There is one common variant in NPAS2: [G100923328A](https://www.ncbi.nlm.nih.gov/projects/SNP/snp_ref.cgi?rs=356653).</v>
      </c>
      <c r="H15" s="9" t="s">
        <v>27</v>
      </c>
      <c r="I15" s="9"/>
      <c r="J15" s="9"/>
      <c r="K15" s="9"/>
      <c r="L15" s="9"/>
      <c r="M15" s="9"/>
      <c r="N15" s="9"/>
      <c r="O15" s="9"/>
      <c r="P15" s="9"/>
      <c r="Q15" s="9"/>
      <c r="R15" s="9"/>
      <c r="S15" s="9"/>
      <c r="T15" s="9"/>
      <c r="U15" s="9"/>
      <c r="V15" s="9"/>
      <c r="W15" s="9"/>
      <c r="X15" s="9"/>
      <c r="Y15" s="9"/>
      <c r="Z15" s="9"/>
    </row>
    <row r="16" spans="1:36" x14ac:dyDescent="0.25">
      <c r="H16" s="9">
        <v>49.2</v>
      </c>
      <c r="I16" s="9"/>
      <c r="J16" s="9"/>
      <c r="K16" s="9"/>
      <c r="L16" s="9"/>
      <c r="M16" s="9"/>
      <c r="N16" s="9"/>
      <c r="O16" s="9"/>
      <c r="P16" s="9"/>
      <c r="Q16" s="9"/>
      <c r="R16" s="9"/>
      <c r="S16" s="9"/>
      <c r="T16" s="9"/>
      <c r="U16" s="9"/>
      <c r="V16" s="9"/>
      <c r="W16" s="9"/>
      <c r="X16" s="9"/>
      <c r="Y16" s="9"/>
      <c r="Z16" s="9"/>
    </row>
    <row r="17" spans="1:26" x14ac:dyDescent="0.25">
      <c r="C17" s="3" t="str">
        <f>CONCATENATE("&lt;# ",B19," #&gt;")</f>
        <v>&lt;# G100923328A #&gt;</v>
      </c>
      <c r="H17" s="9" t="str">
        <f>CONCATENATE("People with this variant have two copies of the ",B22," variant. This substitution of a single nucleotide is known as a missense mutation.")</f>
        <v>People with this variant have two copies of the [G100923328A](https://www.ncbi.nlm.nih.gov/projects/SNP/snp_ref.cgi?rs=356653) variant. This substitution of a single nucleotide is known as a missense mutation.</v>
      </c>
      <c r="I17" s="9"/>
      <c r="J17" s="9"/>
      <c r="K17" s="9"/>
      <c r="L17" s="9"/>
      <c r="M17" s="9"/>
      <c r="N17" s="9"/>
      <c r="O17" s="9"/>
      <c r="P17" s="9"/>
      <c r="Q17" s="9"/>
      <c r="R17" s="9"/>
      <c r="S17" s="9"/>
      <c r="T17" s="9"/>
      <c r="U17" s="9"/>
      <c r="V17" s="9"/>
      <c r="W17" s="9"/>
      <c r="X17" s="9"/>
      <c r="Y17" s="9"/>
      <c r="Z17" s="9"/>
    </row>
    <row r="18" spans="1:26" x14ac:dyDescent="0.25">
      <c r="A18" s="8" t="s">
        <v>29</v>
      </c>
      <c r="B18" s="19" t="s">
        <v>114</v>
      </c>
      <c r="C18" s="3" t="str">
        <f>CONCATENATE("  &lt;Variant hgvs=",CHAR(34),B18,CHAR(34)," name=",CHAR(34),B19,CHAR(34),"&gt; ")</f>
        <v xml:space="preserve">  &lt;Variant hgvs="NC_000002.12:g.100923328G&gt;A" name="G100923328A"&gt; </v>
      </c>
      <c r="H18" s="9" t="s">
        <v>27</v>
      </c>
      <c r="I18" s="9"/>
      <c r="J18" s="9"/>
      <c r="K18" s="9"/>
      <c r="L18" s="9"/>
      <c r="M18" s="9"/>
      <c r="N18" s="9"/>
      <c r="O18" s="9"/>
      <c r="P18" s="9"/>
      <c r="Q18" s="9"/>
      <c r="R18" s="9"/>
      <c r="S18" s="9"/>
      <c r="T18" s="9"/>
      <c r="U18" s="9"/>
      <c r="V18" s="9"/>
      <c r="W18" s="9"/>
      <c r="X18" s="9"/>
      <c r="Y18" s="9"/>
      <c r="Z18" s="9"/>
    </row>
    <row r="19" spans="1:26" x14ac:dyDescent="0.25">
      <c r="A19" s="15" t="s">
        <v>30</v>
      </c>
      <c r="B19" s="21" t="s">
        <v>119</v>
      </c>
      <c r="H19" s="9">
        <v>31.6</v>
      </c>
      <c r="I19" s="9"/>
      <c r="J19" s="9"/>
      <c r="K19" s="9"/>
      <c r="L19" s="9"/>
      <c r="M19" s="9"/>
      <c r="N19" s="9"/>
      <c r="O19" s="9"/>
      <c r="P19" s="9"/>
      <c r="Q19" s="9"/>
      <c r="R19" s="9"/>
      <c r="S19" s="9"/>
      <c r="T19" s="9"/>
      <c r="U19" s="9"/>
      <c r="V19" s="9"/>
      <c r="W19" s="9"/>
      <c r="X19" s="9"/>
      <c r="Y19" s="9"/>
      <c r="Z19" s="9"/>
    </row>
    <row r="20" spans="1:26" x14ac:dyDescent="0.25">
      <c r="A20" s="15" t="s">
        <v>31</v>
      </c>
      <c r="B20" s="9" t="s">
        <v>93</v>
      </c>
      <c r="C20" s="3" t="str">
        <f>CONCATENATE("    This variant is a change at a specific point in the ",B11," gene from ",B20," to ",B21," resulting in incorrect ",B7," function. This substitution of a single nucleotide is known as a missense variant.")</f>
        <v xml:space="preserve">    This variant is a change at a specific point in the NPAS2 gene from cytosine (C) to thymine (T) resulting in incorrect protein function. This substitution of a single nucleotide is known as a missense variant.</v>
      </c>
      <c r="H20" s="9" t="str">
        <f>CONCATENATE("Your ",B11," gene has no variants. A normal gene is referred to as a ",CHAR(34),"wild-type",CHAR(34)," gene.")</f>
        <v>Your NPAS2 gene has no variants. A normal gene is referred to as a "wild-type" gene.</v>
      </c>
      <c r="I20" s="9"/>
      <c r="J20" s="9"/>
      <c r="K20" s="9"/>
      <c r="L20" s="9"/>
      <c r="M20" s="9"/>
      <c r="N20" s="9"/>
      <c r="O20" s="9"/>
      <c r="P20" s="9"/>
      <c r="Q20" s="9"/>
      <c r="R20" s="9"/>
      <c r="S20" s="9"/>
      <c r="T20" s="9"/>
      <c r="U20" s="9"/>
      <c r="V20" s="9"/>
      <c r="W20" s="9"/>
      <c r="X20" s="9"/>
      <c r="Y20" s="9"/>
      <c r="Z20" s="9"/>
    </row>
    <row r="21" spans="1:26" x14ac:dyDescent="0.25">
      <c r="A21" s="15" t="s">
        <v>33</v>
      </c>
      <c r="B21" s="9" t="s">
        <v>36</v>
      </c>
      <c r="H21" s="9" t="s">
        <v>28</v>
      </c>
      <c r="I21" s="9"/>
      <c r="J21" s="9"/>
      <c r="K21" s="9"/>
      <c r="L21" s="9"/>
      <c r="M21" s="9"/>
      <c r="N21" s="9"/>
      <c r="O21" s="9"/>
      <c r="P21" s="9"/>
      <c r="Q21" s="9"/>
      <c r="R21" s="9"/>
      <c r="S21" s="9"/>
      <c r="T21" s="9"/>
      <c r="U21" s="9"/>
      <c r="V21" s="9"/>
      <c r="W21" s="9"/>
      <c r="X21" s="9"/>
      <c r="Y21" s="9"/>
      <c r="Z21" s="9"/>
    </row>
    <row r="22" spans="1:26" x14ac:dyDescent="0.25">
      <c r="A22" s="15" t="s">
        <v>35</v>
      </c>
      <c r="B22" s="9" t="s">
        <v>120</v>
      </c>
      <c r="C22" s="3" t="str">
        <f>"  &lt;/Variant&gt;"</f>
        <v xml:space="preserve">  &lt;/Variant&gt;</v>
      </c>
      <c r="H22" s="9">
        <v>19.3</v>
      </c>
      <c r="I22" s="9"/>
      <c r="J22" s="9"/>
      <c r="K22" s="9"/>
      <c r="L22" s="9"/>
      <c r="M22" s="9"/>
      <c r="N22" s="9"/>
      <c r="O22" s="9"/>
      <c r="P22" s="9"/>
      <c r="Q22" s="9"/>
      <c r="R22" s="9"/>
      <c r="S22" s="9"/>
      <c r="T22" s="9"/>
      <c r="U22" s="9"/>
      <c r="V22" s="9"/>
      <c r="W22" s="9"/>
      <c r="X22" s="9"/>
      <c r="Y22" s="9"/>
      <c r="Z22" s="9"/>
    </row>
    <row r="23" spans="1:26" s="18" customFormat="1" x14ac:dyDescent="0.25">
      <c r="A23" s="27"/>
      <c r="B23" s="17"/>
    </row>
    <row r="24" spans="1:26" s="18" customFormat="1" x14ac:dyDescent="0.25">
      <c r="A24" s="27"/>
      <c r="B24" s="17"/>
      <c r="C24" s="18" t="str">
        <f>C17</f>
        <v>&lt;# G100923328A #&gt;</v>
      </c>
    </row>
    <row r="25" spans="1:26" x14ac:dyDescent="0.25">
      <c r="A25" s="15" t="s">
        <v>37</v>
      </c>
      <c r="B25" s="21" t="str">
        <f>H11</f>
        <v>NC_000002.12:g.</v>
      </c>
      <c r="C25" s="3" t="str">
        <f>CONCATENATE("  &lt;Genotype hgvs=",CHAR(34),B25,B26,";",B27,CHAR(34)," name=",CHAR(34),B19,CHAR(34),"&gt; ")</f>
        <v xml:space="preserve">  &lt;Genotype hgvs="NC_000002.12:g.[100923328G&gt;A];[100923328=]" name="G100923328A"&gt; </v>
      </c>
    </row>
    <row r="26" spans="1:26" x14ac:dyDescent="0.25">
      <c r="A26" s="15" t="s">
        <v>35</v>
      </c>
      <c r="B26" s="21" t="str">
        <f t="shared" ref="B26:B30" si="1">H12</f>
        <v>[100923328G&gt;A]</v>
      </c>
    </row>
    <row r="27" spans="1:26" x14ac:dyDescent="0.25">
      <c r="A27" s="15" t="s">
        <v>31</v>
      </c>
      <c r="B27" s="21" t="str">
        <f t="shared" si="1"/>
        <v>[100923328=]</v>
      </c>
      <c r="C27" s="3" t="s">
        <v>38</v>
      </c>
    </row>
    <row r="28" spans="1:26" x14ac:dyDescent="0.25">
      <c r="A28" s="15" t="s">
        <v>39</v>
      </c>
      <c r="B28" s="21" t="str">
        <f t="shared" si="1"/>
        <v>People with this variant have one copy of the [G100923328A](https://www.ncbi.nlm.nih.gov/projects/SNP/snp_ref.cgi?rs=356653) variant. This substitution of a single nucleotide is known as a missense mutation.</v>
      </c>
      <c r="C28" s="3" t="s">
        <v>26</v>
      </c>
    </row>
    <row r="29" spans="1:26" x14ac:dyDescent="0.25">
      <c r="A29" s="8" t="s">
        <v>40</v>
      </c>
      <c r="B29" s="21" t="str">
        <f t="shared" si="1"/>
        <v>You are in the Moderate Loss of Function category. See below for more information.</v>
      </c>
      <c r="C29" s="3" t="str">
        <f>CONCATENATE("    ",B28)</f>
        <v xml:space="preserve">    People with this variant have one copy of the [G100923328A](https://www.ncbi.nlm.nih.gov/projects/SNP/snp_ref.cgi?rs=356653) variant. This substitution of a single nucleotide is known as a missense mutation.</v>
      </c>
    </row>
    <row r="30" spans="1:26" x14ac:dyDescent="0.25">
      <c r="A30" s="8" t="s">
        <v>41</v>
      </c>
      <c r="B30" s="21">
        <f t="shared" si="1"/>
        <v>49.2</v>
      </c>
    </row>
    <row r="31" spans="1:26" x14ac:dyDescent="0.25">
      <c r="A31" s="15"/>
      <c r="C31" s="3" t="s">
        <v>42</v>
      </c>
    </row>
    <row r="32" spans="1:26" x14ac:dyDescent="0.25">
      <c r="A32" s="8"/>
    </row>
    <row r="33" spans="1:3" x14ac:dyDescent="0.25">
      <c r="A33" s="8"/>
      <c r="C33" s="3" t="str">
        <f>CONCATENATE("    ",B29)</f>
        <v xml:space="preserve">    You are in the Moderate Loss of Function category. See below for more information.</v>
      </c>
    </row>
    <row r="34" spans="1:3" x14ac:dyDescent="0.25">
      <c r="A34" s="8"/>
    </row>
    <row r="35" spans="1:3" x14ac:dyDescent="0.25">
      <c r="A35" s="8"/>
      <c r="C35" s="3" t="s">
        <v>43</v>
      </c>
    </row>
    <row r="36" spans="1:3" x14ac:dyDescent="0.25">
      <c r="A36" s="15"/>
    </row>
    <row r="37" spans="1:3" x14ac:dyDescent="0.25">
      <c r="A37" s="15"/>
      <c r="C37" s="3" t="str">
        <f>CONCATENATE( "    &lt;piechart percentage=",B30," /&gt;")</f>
        <v xml:space="preserve">    &lt;piechart percentage=49.2 /&gt;</v>
      </c>
    </row>
    <row r="38" spans="1:3" x14ac:dyDescent="0.25">
      <c r="A38" s="15"/>
      <c r="C38" s="3" t="str">
        <f>"  &lt;/Genotype&gt;"</f>
        <v xml:space="preserve">  &lt;/Genotype&gt;</v>
      </c>
    </row>
    <row r="39" spans="1:3" x14ac:dyDescent="0.25">
      <c r="A39" s="15" t="s">
        <v>44</v>
      </c>
      <c r="B39" s="9" t="str">
        <f>H17</f>
        <v>People with this variant have two copies of the [G100923328A](https://www.ncbi.nlm.nih.gov/projects/SNP/snp_ref.cgi?rs=356653) variant. This substitution of a single nucleotide is known as a missense mutation.</v>
      </c>
      <c r="C39" s="3" t="str">
        <f>CONCATENATE("  &lt;Genotype hgvs=",CHAR(34),B25,B26,";",B26,CHAR(34)," name=",CHAR(34),B19,CHAR(34),"&gt; ")</f>
        <v xml:space="preserve">  &lt;Genotype hgvs="NC_000002.12:g.[100923328G&gt;A];[100923328G&gt;A]" name="G100923328A"&gt; </v>
      </c>
    </row>
    <row r="40" spans="1:3" x14ac:dyDescent="0.25">
      <c r="A40" s="8" t="s">
        <v>45</v>
      </c>
      <c r="B40" s="9" t="str">
        <f t="shared" ref="B40:B41" si="2">H18</f>
        <v>You are in the Moderate Loss of Function category. See below for more information.</v>
      </c>
      <c r="C40" s="3" t="s">
        <v>26</v>
      </c>
    </row>
    <row r="41" spans="1:3" x14ac:dyDescent="0.25">
      <c r="A41" s="8" t="s">
        <v>41</v>
      </c>
      <c r="B41" s="9">
        <f t="shared" si="2"/>
        <v>31.6</v>
      </c>
      <c r="C41" s="3" t="s">
        <v>38</v>
      </c>
    </row>
    <row r="42" spans="1:3" x14ac:dyDescent="0.25">
      <c r="A42" s="8"/>
    </row>
    <row r="43" spans="1:3" x14ac:dyDescent="0.25">
      <c r="A43" s="15"/>
      <c r="C43" s="3" t="str">
        <f>CONCATENATE("    ",B39)</f>
        <v xml:space="preserve">    People with this variant have two copies of the [G100923328A](https://www.ncbi.nlm.nih.gov/projects/SNP/snp_ref.cgi?rs=356653) variant. This substitution of a single nucleotide is known as a missense mutation.</v>
      </c>
    </row>
    <row r="44" spans="1:3" x14ac:dyDescent="0.25">
      <c r="A44" s="8"/>
    </row>
    <row r="45" spans="1:3" x14ac:dyDescent="0.25">
      <c r="A45" s="8"/>
      <c r="C45" s="3" t="s">
        <v>42</v>
      </c>
    </row>
    <row r="46" spans="1:3" x14ac:dyDescent="0.25">
      <c r="A46" s="8"/>
    </row>
    <row r="47" spans="1:3" x14ac:dyDescent="0.25">
      <c r="A47" s="8"/>
      <c r="C47" s="3" t="str">
        <f>CONCATENATE("    ",B40)</f>
        <v xml:space="preserve">    You are in the Moderate Loss of Function category. See below for more information.</v>
      </c>
    </row>
    <row r="48" spans="1:3" x14ac:dyDescent="0.25">
      <c r="A48" s="8"/>
    </row>
    <row r="49" spans="1:3" x14ac:dyDescent="0.25">
      <c r="A49" s="15"/>
      <c r="C49" s="3" t="s">
        <v>43</v>
      </c>
    </row>
    <row r="50" spans="1:3" x14ac:dyDescent="0.25">
      <c r="A50" s="15"/>
    </row>
    <row r="51" spans="1:3" x14ac:dyDescent="0.25">
      <c r="A51" s="15"/>
      <c r="C51" s="3" t="str">
        <f>CONCATENATE( "    &lt;piechart percentage=",B41," /&gt;")</f>
        <v xml:space="preserve">    &lt;piechart percentage=31.6 /&gt;</v>
      </c>
    </row>
    <row r="52" spans="1:3" x14ac:dyDescent="0.25">
      <c r="A52" s="15"/>
      <c r="C52" s="3" t="str">
        <f>"  &lt;/Genotype&gt;"</f>
        <v xml:space="preserve">  &lt;/Genotype&gt;</v>
      </c>
    </row>
    <row r="53" spans="1:3" x14ac:dyDescent="0.25">
      <c r="A53" s="15" t="s">
        <v>46</v>
      </c>
      <c r="B53" s="9" t="str">
        <f>H20</f>
        <v>Your NPAS2 gene has no variants. A normal gene is referred to as a "wild-type" gene.</v>
      </c>
      <c r="C53" s="3" t="str">
        <f>CONCATENATE("  &lt;Genotype hgvs=",CHAR(34),B25,B27,";",B27,CHAR(34)," name=",CHAR(34),B19,CHAR(34),"&gt; ")</f>
        <v xml:space="preserve">  &lt;Genotype hgvs="NC_000002.12:g.[100923328=];[100923328=]" name="G100923328A"&gt; </v>
      </c>
    </row>
    <row r="54" spans="1:3" x14ac:dyDescent="0.25">
      <c r="A54" s="8" t="s">
        <v>47</v>
      </c>
      <c r="B54" s="9" t="str">
        <f t="shared" ref="B54:B55" si="3">H21</f>
        <v>This variant is not associated with increased risk.</v>
      </c>
      <c r="C54" s="3" t="s">
        <v>26</v>
      </c>
    </row>
    <row r="55" spans="1:3" x14ac:dyDescent="0.25">
      <c r="A55" s="8" t="s">
        <v>41</v>
      </c>
      <c r="B55" s="9">
        <f t="shared" si="3"/>
        <v>19.3</v>
      </c>
      <c r="C55" s="3" t="s">
        <v>38</v>
      </c>
    </row>
    <row r="56" spans="1:3" x14ac:dyDescent="0.25">
      <c r="A56" s="15"/>
    </row>
    <row r="57" spans="1:3" x14ac:dyDescent="0.25">
      <c r="A57" s="8"/>
      <c r="C57" s="3" t="str">
        <f>CONCATENATE("    ",B53)</f>
        <v xml:space="preserve">    Your NPAS2 gene has no variants. A normal gene is referred to as a "wild-type" gene.</v>
      </c>
    </row>
    <row r="58" spans="1:3" x14ac:dyDescent="0.25">
      <c r="A58" s="8"/>
    </row>
    <row r="59" spans="1:3" x14ac:dyDescent="0.25">
      <c r="A59" s="8"/>
      <c r="C59" s="3" t="s">
        <v>42</v>
      </c>
    </row>
    <row r="60" spans="1:3" x14ac:dyDescent="0.25">
      <c r="A60" s="8"/>
    </row>
    <row r="61" spans="1:3" x14ac:dyDescent="0.25">
      <c r="A61" s="8"/>
      <c r="C61" s="3" t="str">
        <f>CONCATENATE("    ",B54)</f>
        <v xml:space="preserve">    This variant is not associated with increased risk.</v>
      </c>
    </row>
    <row r="62" spans="1:3" x14ac:dyDescent="0.25">
      <c r="A62" s="15"/>
    </row>
    <row r="63" spans="1:3" x14ac:dyDescent="0.25">
      <c r="A63" s="15"/>
      <c r="C63" s="3" t="s">
        <v>43</v>
      </c>
    </row>
    <row r="64" spans="1:3" x14ac:dyDescent="0.25">
      <c r="A64" s="15"/>
    </row>
    <row r="65" spans="1:3" x14ac:dyDescent="0.25">
      <c r="A65" s="15"/>
      <c r="C65" s="3" t="str">
        <f>CONCATENATE( "    &lt;piechart percentage=",B55," /&gt;")</f>
        <v xml:space="preserve">    &lt;piechart percentage=19.3 /&gt;</v>
      </c>
    </row>
    <row r="66" spans="1:3" x14ac:dyDescent="0.25">
      <c r="A66" s="15"/>
      <c r="C66" s="3" t="str">
        <f>"  &lt;/Genotype&gt;"</f>
        <v xml:space="preserve">  &lt;/Genotype&gt;</v>
      </c>
    </row>
    <row r="67" spans="1:3" x14ac:dyDescent="0.25">
      <c r="A67" s="15"/>
      <c r="C67" s="3" t="s">
        <v>48</v>
      </c>
    </row>
    <row r="68" spans="1:3" x14ac:dyDescent="0.25">
      <c r="A68" s="15" t="s">
        <v>49</v>
      </c>
      <c r="B68" s="9" t="str">
        <f>CONCATENATE("Your ",B11," gene has an unknown variant.")</f>
        <v>Your NPAS2 gene has an unknown variant.</v>
      </c>
      <c r="C68" s="3" t="str">
        <f>CONCATENATE("  &lt;Genotype hgvs=",CHAR(34),"unknown",CHAR(34),"&gt; ")</f>
        <v xml:space="preserve">  &lt;Genotype hgvs="unknown"&gt; </v>
      </c>
    </row>
    <row r="69" spans="1:3" x14ac:dyDescent="0.25">
      <c r="A69" s="8" t="s">
        <v>49</v>
      </c>
      <c r="B69" s="9" t="s">
        <v>50</v>
      </c>
      <c r="C69" s="3" t="s">
        <v>26</v>
      </c>
    </row>
    <row r="70" spans="1:3" x14ac:dyDescent="0.25">
      <c r="A70" s="8" t="s">
        <v>41</v>
      </c>
      <c r="C70" s="3" t="s">
        <v>38</v>
      </c>
    </row>
    <row r="71" spans="1:3" x14ac:dyDescent="0.25">
      <c r="A71" s="8"/>
    </row>
    <row r="72" spans="1:3" x14ac:dyDescent="0.25">
      <c r="A72" s="8"/>
      <c r="C72" s="3" t="str">
        <f>CONCATENATE("    ",B68)</f>
        <v xml:space="preserve">    Your NPAS2 gene has an unknown variant.</v>
      </c>
    </row>
    <row r="73" spans="1:3" x14ac:dyDescent="0.25">
      <c r="A73" s="8"/>
    </row>
    <row r="74" spans="1:3" x14ac:dyDescent="0.25">
      <c r="A74" s="8"/>
      <c r="C74" s="3" t="s">
        <v>42</v>
      </c>
    </row>
    <row r="75" spans="1:3" x14ac:dyDescent="0.25">
      <c r="A75" s="8"/>
    </row>
    <row r="76" spans="1:3" x14ac:dyDescent="0.25">
      <c r="A76" s="15"/>
      <c r="C76" s="3" t="str">
        <f>CONCATENATE("    ",B69)</f>
        <v xml:space="preserve">    The effect is unknown.</v>
      </c>
    </row>
    <row r="77" spans="1:3" x14ac:dyDescent="0.25">
      <c r="A77" s="8"/>
    </row>
    <row r="78" spans="1:3" x14ac:dyDescent="0.25">
      <c r="A78" s="15"/>
      <c r="C78" s="3" t="s">
        <v>43</v>
      </c>
    </row>
    <row r="79" spans="1:3" x14ac:dyDescent="0.25">
      <c r="A79" s="15"/>
    </row>
    <row r="80" spans="1:3" x14ac:dyDescent="0.25">
      <c r="A80" s="15"/>
      <c r="C80" s="3" t="str">
        <f>CONCATENATE( "    &lt;piechart percentage=",B70," /&gt;")</f>
        <v xml:space="preserve">    &lt;piechart percentage= /&gt;</v>
      </c>
    </row>
    <row r="81" spans="1:3" x14ac:dyDescent="0.25">
      <c r="A81" s="15"/>
      <c r="C81" s="3" t="str">
        <f>"  &lt;/Genotype&gt;"</f>
        <v xml:space="preserve">  &lt;/Genotype&gt;</v>
      </c>
    </row>
    <row r="82" spans="1:3" x14ac:dyDescent="0.25">
      <c r="A82" s="15"/>
      <c r="C82" s="3" t="s">
        <v>51</v>
      </c>
    </row>
    <row r="83" spans="1:3" x14ac:dyDescent="0.25">
      <c r="A83" s="15" t="s">
        <v>46</v>
      </c>
      <c r="B83" s="9" t="str">
        <f>CONCATENATE("Your ",B11," gene has no variants. A normal gene is referred to as a ",CHAR(34),"wild-type",CHAR(34)," gene.")</f>
        <v>Your NPAS2 gene has no variants. A normal gene is referred to as a "wild-type" gene.</v>
      </c>
      <c r="C83" s="3" t="str">
        <f>CONCATENATE("  &lt;Genotype hgvs=",CHAR(34),"wildtype",CHAR(34),"&gt;")</f>
        <v xml:space="preserve">  &lt;Genotype hgvs="wildtype"&gt;</v>
      </c>
    </row>
    <row r="84" spans="1:3" x14ac:dyDescent="0.25">
      <c r="A84" s="8" t="s">
        <v>47</v>
      </c>
      <c r="B84" s="9" t="s">
        <v>52</v>
      </c>
      <c r="C84" s="3" t="s">
        <v>26</v>
      </c>
    </row>
    <row r="85" spans="1:3" x14ac:dyDescent="0.25">
      <c r="A85" s="8" t="s">
        <v>41</v>
      </c>
      <c r="C85" s="3" t="s">
        <v>38</v>
      </c>
    </row>
    <row r="86" spans="1:3" x14ac:dyDescent="0.25">
      <c r="A86" s="8"/>
    </row>
    <row r="87" spans="1:3" x14ac:dyDescent="0.25">
      <c r="A87" s="8"/>
      <c r="C87" s="3" t="str">
        <f>CONCATENATE("    ",B83)</f>
        <v xml:space="preserve">    Your NPAS2 gene has no variants. A normal gene is referred to as a "wild-type" gene.</v>
      </c>
    </row>
    <row r="88" spans="1:3" x14ac:dyDescent="0.25">
      <c r="A88" s="8"/>
    </row>
    <row r="89" spans="1:3" x14ac:dyDescent="0.25">
      <c r="A89" s="8"/>
      <c r="C89" s="3" t="s">
        <v>42</v>
      </c>
    </row>
    <row r="90" spans="1:3" x14ac:dyDescent="0.25">
      <c r="A90" s="8"/>
    </row>
    <row r="91" spans="1:3" x14ac:dyDescent="0.25">
      <c r="A91" s="8"/>
      <c r="C91" s="3" t="str">
        <f>CONCATENATE("    ",B84)</f>
        <v xml:space="preserve">    Your variant is not associated with any loss of function.</v>
      </c>
    </row>
    <row r="92" spans="1:3" x14ac:dyDescent="0.25">
      <c r="A92" s="8"/>
    </row>
    <row r="93" spans="1:3" x14ac:dyDescent="0.25">
      <c r="A93" s="8"/>
      <c r="C93" s="3" t="s">
        <v>43</v>
      </c>
    </row>
    <row r="94" spans="1:3" x14ac:dyDescent="0.25">
      <c r="A94" s="15"/>
    </row>
    <row r="95" spans="1:3" x14ac:dyDescent="0.25">
      <c r="A95" s="8"/>
      <c r="C95" s="3" t="str">
        <f>CONCATENATE( "    &lt;piechart percentage=",B85," /&gt;")</f>
        <v xml:space="preserve">    &lt;piechart percentage= /&gt;</v>
      </c>
    </row>
    <row r="96" spans="1:3" x14ac:dyDescent="0.25">
      <c r="A96" s="8"/>
      <c r="C96" s="3" t="str">
        <f>"  &lt;/Genotype&gt;"</f>
        <v xml:space="preserve">  &lt;/Genotype&gt;</v>
      </c>
    </row>
    <row r="97" spans="1:3" x14ac:dyDescent="0.25">
      <c r="A97" s="8"/>
      <c r="C97" s="3" t="str">
        <f>"&lt;/GeneAnalysis&gt;"</f>
        <v>&lt;/GeneAnalysis&gt;</v>
      </c>
    </row>
    <row r="98" spans="1:3" s="18" customFormat="1" x14ac:dyDescent="0.25">
      <c r="A98" s="27"/>
      <c r="B98" s="17"/>
    </row>
    <row r="99" spans="1:3" x14ac:dyDescent="0.25">
      <c r="A99" s="15"/>
      <c r="C99" s="3" t="str">
        <f>CONCATENATE("# How do changes in ",B11," affect people?")</f>
        <v># How do changes in NPAS2 affect people?</v>
      </c>
    </row>
    <row r="100" spans="1:3" x14ac:dyDescent="0.25">
      <c r="A100" s="15"/>
    </row>
    <row r="101" spans="1:3" x14ac:dyDescent="0.25">
      <c r="A101" s="15" t="s">
        <v>53</v>
      </c>
      <c r="B101" s="9"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NPAS2 variants is small and does not impact treatment. It is possible that variants in this gene interact with other gene variants, which is the reason for our inclusion of this gene.</v>
      </c>
      <c r="C101" s="3" t="str">
        <f>B101</f>
        <v>For the vast majority of people, the overall risk associated with the common NPAS2 variants is small and does not impact treatment. It is possible that variants in this gene interact with other gene variants, which is the reason for our inclusion of this gene.</v>
      </c>
    </row>
    <row r="102" spans="1:3" x14ac:dyDescent="0.25">
      <c r="A102" s="15"/>
    </row>
    <row r="103" spans="1:3" s="18" customFormat="1" x14ac:dyDescent="0.25">
      <c r="A103" s="27"/>
      <c r="B103" s="17"/>
      <c r="C103" s="16" t="s">
        <v>54</v>
      </c>
    </row>
    <row r="104" spans="1:3" s="18" customFormat="1" x14ac:dyDescent="0.25">
      <c r="A104" s="27"/>
      <c r="B104" s="17"/>
      <c r="C104" s="16"/>
    </row>
    <row r="105" spans="1:3" s="18" customFormat="1" x14ac:dyDescent="0.25">
      <c r="A105" s="16"/>
      <c r="B105" s="17"/>
      <c r="C105" s="16" t="s">
        <v>55</v>
      </c>
    </row>
    <row r="106" spans="1:3" s="18" customFormat="1" x14ac:dyDescent="0.25">
      <c r="A106" s="16"/>
      <c r="B106" s="17"/>
      <c r="C106" s="16"/>
    </row>
    <row r="107" spans="1:3" x14ac:dyDescent="0.25">
      <c r="A107" s="15"/>
      <c r="C107" s="3" t="s">
        <v>56</v>
      </c>
    </row>
    <row r="108" spans="1:3" x14ac:dyDescent="0.25">
      <c r="A108" s="15"/>
    </row>
    <row r="109" spans="1:3" x14ac:dyDescent="0.25">
      <c r="A109" s="15" t="s">
        <v>26</v>
      </c>
      <c r="B109" s="3" t="s">
        <v>57</v>
      </c>
      <c r="C109" s="3" t="str">
        <f>B109</f>
        <v>Natural killer cells (NKC) are a type of white blood cells found in the blood, bone marrow, spleen, and lymph nodes. They kill viral infected cells and tumorous cells. Many patients with ME/CFS have NK cells with lower functional ability to fight infections, and [this impairment is associated with illness severity](https://www.cdc.gov/me-cfs/about/possible-causes.html). Compared with the general population, CFS patients have half the cellular efficiency with a [17% cellular death rate](https://www.ncbi.nlm.nih.gov/pubmed/27099524). In CFS patients, TRPM3 variants cause [incorrect cell surface expression in NKC, as well as decreased intracellular calcium](https://www.ncbi.nlm.nih.gov/pubmed/27245705).
The following variants decrease gene expression in both the DNA and RNA, causing significant reduction in NKC activity.
- [T71365306C (C;C)](https://www.ncbi.nlm.nih.gov/pubmed/27099524) is [2.2X] more common in CFS patients. 
- [G71427327T (T;T)](https://www.ncbi.nlm.nih.gov/pubmed/27099524) is [1.7X] more common in CFS patients. 
- [C71402258T (T;T)](https://www.ncbi.nlm.nih.gov/pubmed/27099524) is [3.7X] more common in CFS patients. 
- [C71403580T (T;T)](https://www.ncbi.nlm.nih.gov/pubmed/27099524) is [3.5X] more common in CFS patients. 
- [T71417232G (T;T)](https://www.ncbi.nlm.nih.gov/pubmed/27099524) is [3X] more common in CFS patients. 
- [T70790948C (T;C)](https://www.ncbi.nlm.nih.gov/pubmed/27835969) is [2.6X] more common in CFS patients. 
- [T70790948C (C;C)](https://www.ncbi.nlm.nih.gov/pubmed/27835969) is [1.2X] more common in CFS patients. 
- [G70820112A (G;G)](https://www.ncbi.nlm.nih.gov/pubmed/27835969) is [1.4X] more common in CFS patients. 
- [C70616746T (C;C)](http://journals.sagepub.com/doi/pdf/10.4137/III.S37042) is [2.5X] more common in CFS patients. 
- [A70605775G (A;A)](http://journals.sagepub.com/doi/pdf/10.4137/III.S37042) is [2.7X] more common in CFS patients. 
- [T70610886A (A;A)](http://journals.sagepub.com/doi/pdf/10.4137/III.S37042) is [2.2X] more common in CFS patients.</v>
      </c>
    </row>
    <row r="110" spans="1:3" x14ac:dyDescent="0.25">
      <c r="A110" s="15"/>
    </row>
    <row r="111" spans="1:3" x14ac:dyDescent="0.25">
      <c r="A111" s="15"/>
      <c r="C111" s="3" t="s">
        <v>58</v>
      </c>
    </row>
    <row r="112" spans="1:3" x14ac:dyDescent="0.25">
      <c r="A112" s="15"/>
    </row>
    <row r="113" spans="1:3" x14ac:dyDescent="0.25">
      <c r="B113" s="3" t="s">
        <v>59</v>
      </c>
      <c r="C113" s="3" t="str">
        <f>B113</f>
        <v>Some pharmaceuticals may increase or decrease natural killer cell function:
- [Histone deacetylase inhibitors (HDACi), including suberoylanilide hydroxamic acid and valproic acid,](https://www.ncbi.nlm.nih.gov/pubmed/17349632/) impair NKC function and should be avoided. 
- [Acyclovir, ganciclovir, and related prophylactic antiviral drugs](https://www.ncbi.nlm.nih.gov/pubmed/23993353) may improve cellular function. 
- [Therapies for papillomaviruses, topical agents, physical approaches and immunostimulants,](https://www.ncbi.nlm.nih.gov/pubmed/23993353) may activate NK cells. 
- [Cytokine therapies](https://www.ncbi.nlm.nih.gov/pubmed/23993353), such as [IFN-α](https://www.cancer.gov/about-cancer/treatment/types/immunotherapy/bio-therapies-fact-sheet) in CNKD1, may induce higher levels of NKC cytotoxic activity by [activating white blood cells](https://www.cancer.gov/about-cancer/treatment/types/immunotherapy/bio-therapies-fact-sheet). 
- Consider the [HPV vaccine](https://www.ncbi.nlm.nih.gov/pubmed/23993353) as issues with natural killer cells cause higher susceptibility. 
Many dietary supplements have been found to increase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[Bulgarian yogurt fermented with L. delbrueckii ssp. Bulgaricus augments NKC activity.](https://www.ncbi.nlm.nih.gov/pubmed/26686726) 
- [Zinc](https://www.ncbi.nlm.nih.gov/pubmed/27021581) helps to improve immune system activity and response. 
- [Inositol hexaphosphate (IP6), found in germ, bran, and whole kernel corn](https://www.ncbi.nlm.nih.gov/pubmed/11366552) may activate the immune system and help fight bacterial and fungal infections. 
- [Arabinoxylan rice bran (MGN-3/Biobran](https://www.ncbi.nlm.nih.gov/pubmed/25541298) increases activation and stimulates cell killing activity.</v>
      </c>
    </row>
    <row r="114" spans="1:3" x14ac:dyDescent="0.25">
      <c r="A114" s="15"/>
    </row>
    <row r="115" spans="1:3" s="18" customFormat="1" x14ac:dyDescent="0.25">
      <c r="A115" s="27"/>
      <c r="B115" s="17"/>
      <c r="C115" s="16" t="s">
        <v>60</v>
      </c>
    </row>
    <row r="116" spans="1:3" s="18" customFormat="1" x14ac:dyDescent="0.25">
      <c r="A116" s="27"/>
      <c r="B116" s="17"/>
      <c r="C116" s="16"/>
    </row>
    <row r="117" spans="1:3" s="18" customFormat="1" x14ac:dyDescent="0.25">
      <c r="A117" s="16"/>
      <c r="B117" s="17"/>
      <c r="C117" s="16" t="s">
        <v>61</v>
      </c>
    </row>
    <row r="118" spans="1:3" s="18" customFormat="1" x14ac:dyDescent="0.25">
      <c r="A118" s="16"/>
      <c r="B118" s="17"/>
      <c r="C118" s="16"/>
    </row>
    <row r="119" spans="1:3" x14ac:dyDescent="0.25">
      <c r="A119" s="15"/>
      <c r="C119" s="3" t="s">
        <v>56</v>
      </c>
    </row>
    <row r="120" spans="1:3" x14ac:dyDescent="0.25">
      <c r="A120" s="15"/>
    </row>
    <row r="121" spans="1:3" x14ac:dyDescent="0.25">
      <c r="A121" s="15" t="s">
        <v>26</v>
      </c>
      <c r="B121" s="9" t="s">
        <v>62</v>
      </c>
      <c r="C121" s="3" t="str">
        <f>B121</f>
        <v>Calcium mobilization into white blood cells is reduced by the A70822908G (A;G) variant, which may cause increased immune system dysfunction, such as improper development of antibodies and increased symptom severity. This variant is [2.2X](https://www.ncbi.nlm.nih.gov/pubmed/27834303) more common in CFS patients compared to the general population.</v>
      </c>
    </row>
    <row r="122" spans="1:3" x14ac:dyDescent="0.25">
      <c r="A122" s="15"/>
    </row>
    <row r="123" spans="1:3" x14ac:dyDescent="0.25">
      <c r="A123" s="15"/>
      <c r="C123" s="3" t="s">
        <v>58</v>
      </c>
    </row>
    <row r="124" spans="1:3" x14ac:dyDescent="0.25">
      <c r="A124" s="15"/>
    </row>
    <row r="125" spans="1:3" x14ac:dyDescent="0.25">
      <c r="A125" s="15"/>
      <c r="B125" s="9" t="s">
        <v>63</v>
      </c>
      <c r="C125" s="3" t="str">
        <f>B125</f>
        <v>[Anti-CD20 intervention](https://www.ncbi.nlm.nih.gov/pubmed/27834303) may help CFS patients, and has shown to increase muscarinic antibody positivity and reduced symptoms.</v>
      </c>
    </row>
    <row r="127" spans="1:3" s="18" customFormat="1" x14ac:dyDescent="0.25">
      <c r="A127" s="27"/>
      <c r="B127" s="17"/>
      <c r="C127" s="16" t="s">
        <v>64</v>
      </c>
    </row>
    <row r="128" spans="1:3" s="18" customFormat="1" x14ac:dyDescent="0.25">
      <c r="A128" s="27"/>
      <c r="B128" s="17"/>
      <c r="C128" s="16"/>
    </row>
    <row r="129" spans="1:3" s="18" customFormat="1" x14ac:dyDescent="0.25">
      <c r="A129" s="16"/>
      <c r="B129" s="17"/>
      <c r="C129" s="16" t="s">
        <v>65</v>
      </c>
    </row>
    <row r="130" spans="1:3" s="18" customFormat="1" x14ac:dyDescent="0.25">
      <c r="A130" s="16"/>
      <c r="B130" s="17"/>
      <c r="C130" s="16"/>
    </row>
    <row r="131" spans="1:3" x14ac:dyDescent="0.25">
      <c r="A131" s="15"/>
      <c r="C131" s="3" t="s">
        <v>56</v>
      </c>
    </row>
    <row r="132" spans="1:3" x14ac:dyDescent="0.25">
      <c r="A132" s="15"/>
    </row>
    <row r="133" spans="1:3" x14ac:dyDescent="0.25">
      <c r="A133" s="15" t="s">
        <v>26</v>
      </c>
      <c r="B133" s="3" t="s">
        <v>66</v>
      </c>
      <c r="C133" s="3" t="str">
        <f>B133</f>
        <v>Biological processes responsible for the varied symptoms reported for [ME/CFS](https://www.ncbi.nlm.nih.gov/pubmed/27835969) may involve ion channels and receptors that are located on cells throughout the body. These channels maintain homeostasis, and incorrect function has been linked to [chronic pain, overactive bladder, diabetes, chronic obstructive pulmonary disease, cardiac hypertrophy, familial Alzheimer’s disease, skin diseases, neuropathy, and cancer](https://www.ncbi.nlm.nih.gov/pubmed/27835969). In CFS patients, TRP channels are targeted during inflammatory reactions, and may play a role in [multiple chemical sensitivity (MCS)](http://journals.sagepub.com/doi/pdf/10.4137/III.S25147).
TRPM3 channels transport calcium and zinc and incorrect function has been linked to [cataracts, glaucoma](https://link.springer.com/chapter/10.1007/978-3-642-54215-2_17), inflammatory pain syndromes, rheumatoid arthritis, and secretion of proinflammatory cytokines, as well as [insulin and glucose dysregulation in CFS patients](http://jme.endocrinology-journals.org/content/50/3/R75.short). These channels help detect heat and pain transmission, and dysregulation may lead to [generalized pain and central nervous system impairments without tissue damage](https://link.springer.com/article/10.1007/s10067-006-0433-9). [Incorrect thermoregulatory responses, including significantly more shivering, sweating, sudden change of skin color, and feeling unusually warm,](http://pediatrics.aappublications.org/content/120/1/e129.short) have been reported in CFS patients.
These TRPM3 variants are more common in CFS patients versus the general population.
- [A70699095G](http://journals.sagepub.com/doi/pdf/10.4137/III.S25147) is [1.4X](http://journals.sagepub.com/doi/pdf/10.4137/III.S25147) more common. 
- [T70795494C](http://journals.sagepub.com/doi/pdf/10.4137/III.S25147) is [1.75X](http://journals.sagepub.com/doi/pdf/10.4137/III.S25147) more common. 
- [C70801146T](http://journals.sagepub.com/doi/pdf/10.4137/III.S25147) is [1.75X](http://journals.sagepub.com/doi/pdf/10.4137/III.S25147) more common. 
- [A70610886C](http://journals.sagepub.com/doi/pdf/10.4137/III.S25147) is [1.4X](http://journals.sagepub.com/doi/pdf/10.4137/III.S25147) more common. 
- [G70589515A](http://journals.sagepub.com/doi/pdf/10.4137/III.S25147) is [1.4X](http://journals.sagepub.com/doi/pdf/10.4137/III.S25147) more common. 
- [C71302037T](http://journals.sagepub.com/doi/pdf/10.4137/III.S25147) is [1.7X](http://journals.sagepub.com/doi/pdf/10.4137/III.S25147) more common. 
- [C70691635A](http://journals.sagepub.com/doi/pdf/10.4137/III.S25147) is [1.3X](http://journals.sagepub.com/doi/pdf/10.4137/III.S25147) more common.</v>
      </c>
    </row>
    <row r="134" spans="1:3" x14ac:dyDescent="0.25">
      <c r="A134" s="15"/>
    </row>
    <row r="135" spans="1:3" x14ac:dyDescent="0.25">
      <c r="A135" s="15"/>
      <c r="C135" s="3" t="s">
        <v>58</v>
      </c>
    </row>
    <row r="136" spans="1:3" x14ac:dyDescent="0.25">
      <c r="A136" s="15"/>
    </row>
    <row r="137" spans="1:3" x14ac:dyDescent="0.25">
      <c r="A137" s="15"/>
      <c r="B137" s="3" t="s">
        <v>67</v>
      </c>
      <c r="C137" s="3" t="str">
        <f>B137</f>
        <v>CFS patients should be aware of their difficulty in maintaining a stable body temperature and avoid large temperature swings. Blood sugar should be checked regularly to avoid insulin and blood sugar issues.
Chronic pain relief may include:
- [Nonsteroidal anti-inflammatory drugs](https://www.ncbi.nlm.nih.gov/pubmed/14997317/) 
- [Tricyclic antidepressants](https://www.ncbi.nlm.nih.gov/pubmed/19410099/) 
- [Gabapentin, duloxetine, or pregabalin](https://www.ncbi.nlm.nih.gov/pubmed/19410099/) 
- [Multidisciplinary pain management programs](https://www.ncbi.nlm.nih.gov/pubmed/22550986), such as [cognitive behavioral therapy](https://www.ncbi.nlm.nih.gov/pubmed/11166973/)</v>
      </c>
    </row>
    <row r="139" spans="1:3" s="18" customFormat="1" x14ac:dyDescent="0.25">
      <c r="A139" s="27"/>
      <c r="B139" s="17"/>
      <c r="C139" s="16" t="s">
        <v>68</v>
      </c>
    </row>
    <row r="140" spans="1:3" s="18" customFormat="1" x14ac:dyDescent="0.25">
      <c r="A140" s="27"/>
      <c r="B140" s="17"/>
      <c r="C140" s="16"/>
    </row>
    <row r="141" spans="1:3" s="18" customFormat="1" x14ac:dyDescent="0.25">
      <c r="A141" s="16"/>
      <c r="B141" s="17"/>
      <c r="C141" s="16" t="s">
        <v>69</v>
      </c>
    </row>
    <row r="142" spans="1:3" s="18" customFormat="1" x14ac:dyDescent="0.25">
      <c r="A142" s="16"/>
      <c r="B142" s="17"/>
      <c r="C142" s="16"/>
    </row>
    <row r="143" spans="1:3" x14ac:dyDescent="0.25">
      <c r="A143" s="15"/>
      <c r="C143" s="3" t="s">
        <v>70</v>
      </c>
    </row>
    <row r="144" spans="1:3" x14ac:dyDescent="0.25">
      <c r="A144" s="15"/>
    </row>
    <row r="145" spans="1:3" x14ac:dyDescent="0.25">
      <c r="A145" s="15" t="s">
        <v>26</v>
      </c>
      <c r="B145" s="9" t="s">
        <v>71</v>
      </c>
      <c r="C145" s="3" t="str">
        <f>B145</f>
        <v>This variant causes [retinal dystrophy and iris coloboma with or without congenital cataract](https://www.ncbi.nlm.nih.gov/clinvar/variation/218881/). Abnormalities include [adhesions between the iris and lens](https://www.ncbi.nlm.nih.gov/medgen/488784), [visual impairment or vision loss](https://www.ncbi.nlm.nih.gov/medgen/65889), and [retinal atrophy](https://www.ncbi.nlm.nih.gov/medgen/101075). It may also cause [decreased color vision, degradation of retinal veins, and congenital cataracts](http://www.malacards.org/card/retinal_dystrophy_and_iris_coloboma_with_or_without_congenital_cataract).</v>
      </c>
    </row>
    <row r="146" spans="1:3" x14ac:dyDescent="0.25">
      <c r="A146" s="15"/>
    </row>
    <row r="147" spans="1:3" x14ac:dyDescent="0.25">
      <c r="A147" s="15"/>
      <c r="C147" s="3" t="s">
        <v>58</v>
      </c>
    </row>
    <row r="148" spans="1:3" x14ac:dyDescent="0.25">
      <c r="A148" s="15"/>
    </row>
    <row r="149" spans="1:3" x14ac:dyDescent="0.25">
      <c r="A149" s="15"/>
      <c r="B149" s="9" t="s">
        <v>72</v>
      </c>
      <c r="C149" s="3" t="str">
        <f>B149</f>
        <v>Symptoms may improve after removal of cataracts, and should be monitored carefully to prevent further lens and iris adhesion due to [incorrect surgery](https://www.ncbi.nlm.nih.gov/pubmed/19246951).</v>
      </c>
    </row>
    <row r="151" spans="1:3" s="18" customFormat="1" x14ac:dyDescent="0.25">
      <c r="B151" s="17"/>
    </row>
    <row r="153" spans="1:3" x14ac:dyDescent="0.25">
      <c r="A153" s="3" t="s">
        <v>73</v>
      </c>
      <c r="B153" s="9" t="s">
        <v>74</v>
      </c>
      <c r="C153" s="3" t="str">
        <f>CONCATENATE("&lt;symptoms ",B153," /&gt;")</f>
        <v>&lt;symptoms  vision problems D014786 pain D010146 chills and night sweats D023341 multiple chemical sensitivity/allergies D018777 inflamation D007249 /&gt;</v>
      </c>
    </row>
    <row r="825" spans="3:3" x14ac:dyDescent="0.25">
      <c r="C825" s="3" t="str">
        <f>CONCATENATE("    This variant is a change at a specific point in the ",B816," gene from ",B825," to ",B826,"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831" spans="3:3" x14ac:dyDescent="0.25">
      <c r="C831" s="3" t="str">
        <f>CONCATENATE("    This variant is a change at a specific point in the ",B816," gene from ",B831," to ",B832," resulting in incorrect ",B819,"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1" spans="3:3" x14ac:dyDescent="0.25">
      <c r="C961" s="3" t="str">
        <f>CONCATENATE("    This variant is a change at a specific point in the ",B952," gene from ",B961," to ",B962,"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67" spans="3:3" x14ac:dyDescent="0.25">
      <c r="C967" s="3" t="str">
        <f>CONCATENATE("    This variant is a change at a specific point in the ",B952," gene from ",B967," to ",B968," resulting in incorrect ",B955,"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69" spans="3:3" x14ac:dyDescent="0.25">
      <c r="C1369" s="3" t="str">
        <f>CONCATENATE("    This variant is a change at a specific point in the ",B1360," gene from ",B1369," to ",B1370,"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75" spans="3:3" x14ac:dyDescent="0.25">
      <c r="C1375" s="3" t="str">
        <f>CONCATENATE("    This variant is a change at a specific point in the ",B1360," gene from ",B1375," to ",B1376," resulting in incorrect ",B1363,"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05" spans="3:3" x14ac:dyDescent="0.25">
      <c r="C1505" s="3" t="str">
        <f>CONCATENATE("    This variant is a change at a specific point in the ",B1496," gene from ",B1505," to ",B1506,"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11" spans="3:3" x14ac:dyDescent="0.25">
      <c r="C1511" s="3" t="str">
        <f>CONCATENATE("    This variant is a change at a specific point in the ",B1496," gene from ",B1511," to ",B1512," resulting in incorrect ",B1499,"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1" spans="3:3" x14ac:dyDescent="0.25">
      <c r="C1641" s="3" t="str">
        <f>CONCATENATE("    This variant is a change at a specific point in the ",B1632," gene from ",B1641," to ",B1642,"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47" spans="3:3" x14ac:dyDescent="0.25">
      <c r="C1647" s="3" t="str">
        <f>CONCATENATE("    This variant is a change at a specific point in the ",B1632," gene from ",B1647," to ",B1648," resulting in incorrect ",B1635,"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77" spans="3:3" x14ac:dyDescent="0.25">
      <c r="C1777" s="3" t="str">
        <f>CONCATENATE("    This variant is a change at a specific point in the ",B1768," gene from ",B1777," to ",B1778,"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83" spans="3:3" x14ac:dyDescent="0.25">
      <c r="C1783" s="3" t="str">
        <f>CONCATENATE("    This variant is a change at a specific point in the ",B1768," gene from ",B1783," to ",B1784," resulting in incorrect ",B1771,"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3" spans="3:3" x14ac:dyDescent="0.25">
      <c r="C1913" s="3" t="str">
        <f>CONCATENATE("    This variant is a change at a specific point in the ",B1904," gene from ",B1913," to ",B1914,"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919" spans="3:3" x14ac:dyDescent="0.25">
      <c r="C1919" s="3" t="str">
        <f>CONCATENATE("    This variant is a change at a specific point in the ",B1904," gene from ",B1919," to ",B1920," resulting in incorrect ",B1907,"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49" spans="3:3" x14ac:dyDescent="0.25">
      <c r="C2049" s="3" t="str">
        <f>CONCATENATE("    This variant is a change at a specific point in the ",B2040," gene from ",B2049," to ",B2050,"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55" spans="3:3" x14ac:dyDescent="0.25">
      <c r="C2055" s="3" t="str">
        <f>CONCATENATE("    This variant is a change at a specific point in the ",B2040," gene from ",B2055," to ",B2056," resulting in incorrect ",B2043,"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85" spans="3:3" x14ac:dyDescent="0.25">
      <c r="C2185" s="3" t="str">
        <f>CONCATENATE("    This variant is a change at a specific point in the ",B2176," gene from ",B2185," to ",B2186,"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91" spans="3:3" x14ac:dyDescent="0.25">
      <c r="C2191" s="3" t="str">
        <f>CONCATENATE("    This variant is a change at a specific point in the ",B2176," gene from ",B2191," to ",B2192," resulting in incorrect ",B2179,"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1" spans="3:3" x14ac:dyDescent="0.25">
      <c r="C2321" s="3" t="str">
        <f>CONCATENATE("    This variant is a change at a specific point in the ",B2312," gene from ",B2321," to ",B2322,"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327" spans="3:3" x14ac:dyDescent="0.25">
      <c r="C2327" s="3" t="str">
        <f>CONCATENATE("    This variant is a change at a specific point in the ",B2312," gene from ",B2327," to ",B2328," resulting in incorrect ",B2315,"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HTR2A0</vt:lpstr>
      <vt:lpstr>HSD11B10</vt:lpstr>
      <vt:lpstr>POMC0</vt:lpstr>
      <vt:lpstr>CHRNA20</vt:lpstr>
      <vt:lpstr>NOS30</vt:lpstr>
      <vt:lpstr>TRPC40</vt:lpstr>
      <vt:lpstr>IFNG0</vt:lpstr>
      <vt:lpstr>TRPC20</vt:lpstr>
      <vt:lpstr>NPAS20</vt:lpstr>
      <vt:lpstr>GRIK20</vt:lpstr>
      <vt:lpstr>DRD20</vt:lpstr>
      <vt:lpstr>DRD2</vt:lpstr>
      <vt:lpstr>NR3C1</vt:lpstr>
      <vt:lpstr>HTR2A</vt:lpstr>
      <vt:lpstr>HSD11B1</vt:lpstr>
      <vt:lpstr>POMC</vt:lpstr>
      <vt:lpstr>CHRNA2</vt:lpstr>
      <vt:lpstr>NOS3</vt:lpstr>
      <vt:lpstr>TRPC4</vt:lpstr>
      <vt:lpstr>TPH2</vt:lpstr>
      <vt:lpstr>IL12B</vt:lpstr>
      <vt:lpstr>CRHR1</vt:lpstr>
      <vt:lpstr>TRPC2</vt:lpstr>
      <vt:lpstr>IFNG</vt:lpstr>
      <vt:lpstr>Grik2</vt:lpstr>
      <vt:lpstr>NPAS2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2018-05-08T04:20:09Z</dcterms:created>
  <dcterms:modified xsi:type="dcterms:W3CDTF">2018-09-19T19:54:15Z</dcterms:modified>
</cp:coreProperties>
</file>