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242BA5A2-2EC8-4EC1-BDF8-553E5633B922}" xr6:coauthVersionLast="34" xr6:coauthVersionMax="34" xr10:uidLastSave="{00000000-0000-0000-0000-000000000000}"/>
  <bookViews>
    <workbookView xWindow="0" yWindow="0" windowWidth="20490" windowHeight="6345" activeTab="2" xr2:uid="{9418C323-7848-48D6-94C8-9687E9FE5624}"/>
  </bookViews>
  <sheets>
    <sheet name="CHRNA3" sheetId="1" r:id="rId1"/>
    <sheet name="CHRNA2" sheetId="2" r:id="rId2"/>
    <sheet name="CHRNA5" sheetId="3" r:id="rId3"/>
    <sheet name="GRIK3" sheetId="4" r:id="rId4"/>
    <sheet name="CLYBL" sheetId="5" r:id="rId5"/>
    <sheet name="TPRM3  70790948T&gt;C " sheetId="6" r:id="rId6"/>
    <sheet name=" 70699095A&gt;G " sheetId="7" r:id="rId7"/>
    <sheet name="TRPM3  70801146= " sheetId="8" r:id="rId8"/>
    <sheet name="TRPM3 A70610886C" sheetId="9" r:id="rId9"/>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0" i="1" l="1"/>
  <c r="C18" i="5"/>
  <c r="B24" i="9" l="1"/>
  <c r="C23" i="9" s="1"/>
  <c r="C104" i="9"/>
  <c r="C102" i="9"/>
  <c r="C100" i="9"/>
  <c r="C98" i="9"/>
  <c r="C96" i="9"/>
  <c r="C94" i="9"/>
  <c r="C92" i="9"/>
  <c r="C91" i="9"/>
  <c r="C90" i="9"/>
  <c r="C82" i="9"/>
  <c r="B82" i="9"/>
  <c r="C86" i="9" s="1"/>
  <c r="C80" i="9"/>
  <c r="C79" i="9"/>
  <c r="C71" i="9"/>
  <c r="B71" i="9"/>
  <c r="C75" i="9" s="1"/>
  <c r="C69" i="9"/>
  <c r="B58" i="9"/>
  <c r="C68" i="9" s="1"/>
  <c r="B57" i="9"/>
  <c r="C64" i="9" s="1"/>
  <c r="C55" i="9"/>
  <c r="B44" i="9"/>
  <c r="C54" i="9" s="1"/>
  <c r="B43" i="9"/>
  <c r="C50" i="9" s="1"/>
  <c r="C41" i="9"/>
  <c r="B33" i="9"/>
  <c r="C40" i="9" s="1"/>
  <c r="B32" i="9"/>
  <c r="C36" i="9" s="1"/>
  <c r="B30" i="9"/>
  <c r="B29" i="9"/>
  <c r="C44" i="9" s="1"/>
  <c r="B28" i="9"/>
  <c r="C25" i="9"/>
  <c r="H23" i="9"/>
  <c r="B56" i="9" s="1"/>
  <c r="C60" i="9" s="1"/>
  <c r="C21" i="9"/>
  <c r="H20" i="9"/>
  <c r="B42" i="9" s="1"/>
  <c r="C46" i="9" s="1"/>
  <c r="C20" i="9"/>
  <c r="C27" i="9" s="1"/>
  <c r="C18" i="9"/>
  <c r="H17" i="9"/>
  <c r="B31" i="9" s="1"/>
  <c r="C32" i="9" s="1"/>
  <c r="C16" i="9"/>
  <c r="C14" i="9"/>
  <c r="H13" i="9"/>
  <c r="C8" i="9"/>
  <c r="C6" i="9"/>
  <c r="C4" i="9"/>
  <c r="C2" i="9"/>
  <c r="B23" i="8"/>
  <c r="C100" i="8"/>
  <c r="C98" i="8"/>
  <c r="C96" i="8"/>
  <c r="C94" i="8"/>
  <c r="C92" i="8"/>
  <c r="C90" i="8"/>
  <c r="C88" i="8"/>
  <c r="C87" i="8"/>
  <c r="C86" i="8"/>
  <c r="C78" i="8"/>
  <c r="B78" i="8"/>
  <c r="C82" i="8" s="1"/>
  <c r="C76" i="8"/>
  <c r="C75" i="8"/>
  <c r="C67" i="8"/>
  <c r="B67" i="8"/>
  <c r="C71" i="8" s="1"/>
  <c r="C65" i="8"/>
  <c r="B58" i="8"/>
  <c r="C64" i="8" s="1"/>
  <c r="B57" i="8"/>
  <c r="C55" i="8"/>
  <c r="B44" i="8"/>
  <c r="C54" i="8" s="1"/>
  <c r="B43" i="8"/>
  <c r="C50" i="8" s="1"/>
  <c r="C41" i="8"/>
  <c r="C40" i="8"/>
  <c r="B33" i="8"/>
  <c r="B32" i="8"/>
  <c r="C36" i="8" s="1"/>
  <c r="B30" i="8"/>
  <c r="B29" i="8"/>
  <c r="C44" i="8" s="1"/>
  <c r="B28" i="8"/>
  <c r="C56" i="8" s="1"/>
  <c r="C25" i="8"/>
  <c r="H23" i="8"/>
  <c r="B56" i="8" s="1"/>
  <c r="C60" i="8" s="1"/>
  <c r="C23" i="8"/>
  <c r="C21" i="8"/>
  <c r="H20" i="8"/>
  <c r="B42" i="8" s="1"/>
  <c r="C46" i="8" s="1"/>
  <c r="C20" i="8"/>
  <c r="C27" i="8" s="1"/>
  <c r="C18" i="8"/>
  <c r="H17" i="8"/>
  <c r="B31" i="8" s="1"/>
  <c r="C32" i="8" s="1"/>
  <c r="C16" i="8"/>
  <c r="C14" i="8"/>
  <c r="H13" i="8"/>
  <c r="C8" i="8"/>
  <c r="C6" i="8"/>
  <c r="C4" i="8"/>
  <c r="C2" i="8"/>
  <c r="C100" i="7"/>
  <c r="C98" i="7"/>
  <c r="C96" i="7"/>
  <c r="C94" i="7"/>
  <c r="C92" i="7"/>
  <c r="C90" i="7"/>
  <c r="C88" i="7"/>
  <c r="C87" i="7"/>
  <c r="C86" i="7"/>
  <c r="C78" i="7"/>
  <c r="B78" i="7"/>
  <c r="C82" i="7" s="1"/>
  <c r="C76" i="7"/>
  <c r="C75" i="7"/>
  <c r="C71" i="7"/>
  <c r="C67" i="7"/>
  <c r="B67" i="7"/>
  <c r="C65" i="7"/>
  <c r="B58" i="7"/>
  <c r="C64" i="7" s="1"/>
  <c r="B57" i="7"/>
  <c r="B56" i="7"/>
  <c r="C60" i="7" s="1"/>
  <c r="C55" i="7"/>
  <c r="B44" i="7"/>
  <c r="C54" i="7" s="1"/>
  <c r="B43" i="7"/>
  <c r="C50" i="7" s="1"/>
  <c r="C41" i="7"/>
  <c r="C40" i="7"/>
  <c r="B33" i="7"/>
  <c r="B32" i="7"/>
  <c r="C36" i="7" s="1"/>
  <c r="B30" i="7"/>
  <c r="B29" i="7"/>
  <c r="C44" i="7" s="1"/>
  <c r="B28" i="7"/>
  <c r="C56" i="7" s="1"/>
  <c r="C25" i="7"/>
  <c r="C23" i="7"/>
  <c r="H23" i="7"/>
  <c r="C21" i="7"/>
  <c r="H20" i="7"/>
  <c r="B42" i="7" s="1"/>
  <c r="C46" i="7" s="1"/>
  <c r="C20" i="7"/>
  <c r="C27" i="7" s="1"/>
  <c r="C18" i="7"/>
  <c r="H17" i="7"/>
  <c r="B31" i="7" s="1"/>
  <c r="C32" i="7" s="1"/>
  <c r="C16" i="7"/>
  <c r="C14" i="7"/>
  <c r="H13" i="7"/>
  <c r="C8" i="7"/>
  <c r="C6" i="7"/>
  <c r="C4" i="7"/>
  <c r="C2" i="7"/>
  <c r="B24" i="6"/>
  <c r="C23" i="6" s="1"/>
  <c r="C100" i="6"/>
  <c r="C98" i="6"/>
  <c r="C96" i="6"/>
  <c r="C94" i="6"/>
  <c r="C92" i="6"/>
  <c r="C90" i="6"/>
  <c r="C88" i="6"/>
  <c r="C87" i="6"/>
  <c r="C86" i="6"/>
  <c r="C78" i="6"/>
  <c r="B78" i="6"/>
  <c r="C82" i="6" s="1"/>
  <c r="C76" i="6"/>
  <c r="C75" i="6"/>
  <c r="C67" i="6"/>
  <c r="B67" i="6"/>
  <c r="C71" i="6" s="1"/>
  <c r="C65" i="6"/>
  <c r="B58" i="6"/>
  <c r="C64" i="6" s="1"/>
  <c r="B57" i="6"/>
  <c r="C55" i="6"/>
  <c r="B44" i="6"/>
  <c r="C54" i="6" s="1"/>
  <c r="B43" i="6"/>
  <c r="C50" i="6" s="1"/>
  <c r="C41" i="6"/>
  <c r="C36" i="6"/>
  <c r="B33" i="6"/>
  <c r="C40" i="6" s="1"/>
  <c r="B32" i="6"/>
  <c r="B30" i="6"/>
  <c r="C30" i="6" s="1"/>
  <c r="B29" i="6"/>
  <c r="C44" i="6" s="1"/>
  <c r="B28" i="6"/>
  <c r="C27" i="6"/>
  <c r="C25" i="6"/>
  <c r="H23" i="6"/>
  <c r="B56" i="6" s="1"/>
  <c r="C60" i="6" s="1"/>
  <c r="C21" i="6"/>
  <c r="H20" i="6"/>
  <c r="B42" i="6" s="1"/>
  <c r="C46" i="6" s="1"/>
  <c r="C20" i="6"/>
  <c r="C18" i="6"/>
  <c r="H17" i="6"/>
  <c r="B31" i="6" s="1"/>
  <c r="C32" i="6" s="1"/>
  <c r="C16" i="6"/>
  <c r="C14" i="6"/>
  <c r="H13" i="6"/>
  <c r="C8" i="6"/>
  <c r="C6" i="6"/>
  <c r="C4" i="6"/>
  <c r="C2" i="6"/>
  <c r="C56" i="9" l="1"/>
  <c r="C28" i="9"/>
  <c r="C42" i="9"/>
  <c r="C30" i="9"/>
  <c r="C42" i="8"/>
  <c r="C28" i="8"/>
  <c r="C30" i="8"/>
  <c r="C28" i="7"/>
  <c r="C42" i="7"/>
  <c r="C30" i="7"/>
  <c r="C56" i="6"/>
  <c r="C28" i="6"/>
  <c r="C42" i="6"/>
  <c r="C155" i="4" l="1"/>
  <c r="C146" i="4"/>
  <c r="C145" i="4"/>
  <c r="C144" i="4"/>
  <c r="C140" i="4"/>
  <c r="C131" i="4"/>
  <c r="C130" i="4"/>
  <c r="C122" i="4"/>
  <c r="C120" i="4"/>
  <c r="C118" i="4"/>
  <c r="C116" i="4"/>
  <c r="C106" i="4"/>
  <c r="C97" i="4"/>
  <c r="C92" i="4"/>
  <c r="C77" i="4"/>
  <c r="C76" i="4"/>
  <c r="C72" i="4"/>
  <c r="C68" i="4"/>
  <c r="C67" i="4"/>
  <c r="C53" i="4"/>
  <c r="C52" i="4"/>
  <c r="B78" i="5"/>
  <c r="B67" i="5"/>
  <c r="C71" i="5" s="1"/>
  <c r="C88" i="5"/>
  <c r="C87" i="5"/>
  <c r="C86" i="5"/>
  <c r="C82" i="5"/>
  <c r="C78" i="5"/>
  <c r="C76" i="5"/>
  <c r="C75" i="5"/>
  <c r="C67" i="5"/>
  <c r="B33" i="5"/>
  <c r="C40" i="5" s="1"/>
  <c r="C100" i="5"/>
  <c r="C98" i="5"/>
  <c r="C96" i="5"/>
  <c r="C94" i="5"/>
  <c r="C92" i="5"/>
  <c r="C90" i="5"/>
  <c r="C65" i="5"/>
  <c r="B58" i="5"/>
  <c r="C64" i="5" s="1"/>
  <c r="B57" i="5"/>
  <c r="C55" i="5"/>
  <c r="B44" i="5"/>
  <c r="C54" i="5" s="1"/>
  <c r="B43" i="5"/>
  <c r="C50" i="5" s="1"/>
  <c r="C41" i="5"/>
  <c r="B32" i="5"/>
  <c r="C36" i="5" s="1"/>
  <c r="B30" i="5"/>
  <c r="B29" i="5"/>
  <c r="C30" i="5" s="1"/>
  <c r="B28" i="5"/>
  <c r="C25" i="5"/>
  <c r="H23" i="5"/>
  <c r="B56" i="5" s="1"/>
  <c r="C60" i="5" s="1"/>
  <c r="C23" i="5"/>
  <c r="C21" i="5"/>
  <c r="H20" i="5"/>
  <c r="B42" i="5" s="1"/>
  <c r="C46" i="5" s="1"/>
  <c r="C20" i="5"/>
  <c r="C27" i="5" s="1"/>
  <c r="H17" i="5"/>
  <c r="B31" i="5" s="1"/>
  <c r="C32" i="5" s="1"/>
  <c r="C16" i="5"/>
  <c r="C14" i="5"/>
  <c r="H13" i="5"/>
  <c r="L12" i="5"/>
  <c r="L11" i="5"/>
  <c r="L10" i="5"/>
  <c r="L9" i="5"/>
  <c r="L8" i="5"/>
  <c r="C8" i="5"/>
  <c r="L7" i="5"/>
  <c r="C6" i="5"/>
  <c r="C4" i="5"/>
  <c r="C2" i="5"/>
  <c r="C16" i="1"/>
  <c r="C16" i="2"/>
  <c r="C16" i="3"/>
  <c r="C16" i="4"/>
  <c r="B36" i="4"/>
  <c r="C35" i="4" s="1"/>
  <c r="B29" i="4"/>
  <c r="C29" i="4" s="1"/>
  <c r="C190" i="4"/>
  <c r="C188" i="4"/>
  <c r="C186" i="4"/>
  <c r="C184" i="4"/>
  <c r="C182" i="4"/>
  <c r="C180" i="4"/>
  <c r="C178" i="4"/>
  <c r="C177" i="4"/>
  <c r="C176" i="4"/>
  <c r="C168" i="4"/>
  <c r="B168" i="4"/>
  <c r="C172" i="4" s="1"/>
  <c r="C166" i="4"/>
  <c r="C165" i="4"/>
  <c r="C157" i="4"/>
  <c r="B157" i="4"/>
  <c r="C161" i="4" s="1"/>
  <c r="B148" i="4"/>
  <c r="C154" i="4" s="1"/>
  <c r="B147" i="4"/>
  <c r="B134" i="4"/>
  <c r="B133" i="4"/>
  <c r="B123" i="4"/>
  <c r="B122" i="4"/>
  <c r="C126" i="4" s="1"/>
  <c r="B120" i="4"/>
  <c r="B119" i="4"/>
  <c r="C134" i="4" s="1"/>
  <c r="B118" i="4"/>
  <c r="C132" i="4" s="1"/>
  <c r="B109" i="4"/>
  <c r="C115" i="4" s="1"/>
  <c r="B108" i="4"/>
  <c r="B95" i="4"/>
  <c r="C105" i="4" s="1"/>
  <c r="B94" i="4"/>
  <c r="C101" i="4" s="1"/>
  <c r="B84" i="4"/>
  <c r="C91" i="4" s="1"/>
  <c r="B83" i="4"/>
  <c r="C87" i="4" s="1"/>
  <c r="B81" i="4"/>
  <c r="B80" i="4"/>
  <c r="C95" i="4" s="1"/>
  <c r="B79" i="4"/>
  <c r="C93" i="4" s="1"/>
  <c r="B70" i="4"/>
  <c r="B69" i="4"/>
  <c r="B56" i="4"/>
  <c r="C66" i="4" s="1"/>
  <c r="B55" i="4"/>
  <c r="C62" i="4" s="1"/>
  <c r="B45" i="4"/>
  <c r="B44" i="4"/>
  <c r="C48" i="4" s="1"/>
  <c r="B42" i="4"/>
  <c r="B41" i="4"/>
  <c r="C56" i="4" s="1"/>
  <c r="B40" i="4"/>
  <c r="C37" i="4"/>
  <c r="C33" i="4"/>
  <c r="C32" i="4"/>
  <c r="C117" i="4" s="1"/>
  <c r="C31" i="4"/>
  <c r="C25" i="4"/>
  <c r="V23" i="4"/>
  <c r="U23" i="4"/>
  <c r="T23" i="4"/>
  <c r="S23" i="4"/>
  <c r="J23" i="4"/>
  <c r="B146" i="4" s="1"/>
  <c r="C150" i="4" s="1"/>
  <c r="I23" i="4"/>
  <c r="B107" i="4" s="1"/>
  <c r="C111" i="4" s="1"/>
  <c r="H23" i="4"/>
  <c r="B68" i="4" s="1"/>
  <c r="C23" i="4"/>
  <c r="C21" i="4"/>
  <c r="V20" i="4"/>
  <c r="U20" i="4"/>
  <c r="T20" i="4"/>
  <c r="S20" i="4"/>
  <c r="J20" i="4"/>
  <c r="B132" i="4" s="1"/>
  <c r="C136" i="4" s="1"/>
  <c r="I20" i="4"/>
  <c r="B93" i="4" s="1"/>
  <c r="H20" i="4"/>
  <c r="B54" i="4" s="1"/>
  <c r="C58" i="4" s="1"/>
  <c r="C20" i="4"/>
  <c r="C39" i="4" s="1"/>
  <c r="C18" i="4"/>
  <c r="V17" i="4"/>
  <c r="U17" i="4"/>
  <c r="T17" i="4"/>
  <c r="S17" i="4"/>
  <c r="J17" i="4"/>
  <c r="B121" i="4" s="1"/>
  <c r="I17" i="4"/>
  <c r="B82" i="4" s="1"/>
  <c r="C83" i="4" s="1"/>
  <c r="H17" i="4"/>
  <c r="B43" i="4" s="1"/>
  <c r="C44" i="4" s="1"/>
  <c r="C14" i="4"/>
  <c r="V13" i="4"/>
  <c r="U13" i="4"/>
  <c r="T13" i="4"/>
  <c r="S13" i="4"/>
  <c r="J13" i="4"/>
  <c r="H13" i="4"/>
  <c r="L12" i="4"/>
  <c r="L11" i="4"/>
  <c r="L10" i="4"/>
  <c r="L9" i="4"/>
  <c r="L8" i="4"/>
  <c r="C8" i="4"/>
  <c r="L7" i="4"/>
  <c r="C6" i="4"/>
  <c r="C4" i="4"/>
  <c r="C2" i="4"/>
  <c r="C40" i="4" l="1"/>
  <c r="C79" i="4"/>
  <c r="C107" i="4"/>
  <c r="C42" i="4"/>
  <c r="C81" i="4"/>
  <c r="C54" i="4"/>
  <c r="C44" i="5"/>
  <c r="C42" i="5"/>
  <c r="C56" i="5"/>
  <c r="C28" i="5"/>
  <c r="C27" i="4"/>
  <c r="I13" i="4"/>
  <c r="C26" i="4"/>
  <c r="C78" i="4" s="1"/>
  <c r="C18" i="3" l="1"/>
  <c r="C23" i="3"/>
  <c r="C35" i="3"/>
  <c r="C2364" i="3"/>
  <c r="C2358" i="3"/>
  <c r="C2228" i="3"/>
  <c r="C2222" i="3"/>
  <c r="C2092" i="3"/>
  <c r="C2086" i="3"/>
  <c r="C1956" i="3"/>
  <c r="C1950" i="3"/>
  <c r="C1820" i="3"/>
  <c r="C1814" i="3"/>
  <c r="C1684" i="3"/>
  <c r="C1678" i="3"/>
  <c r="C1548" i="3"/>
  <c r="C1542" i="3"/>
  <c r="C1412" i="3"/>
  <c r="C1406" i="3"/>
  <c r="C1004" i="3"/>
  <c r="C998" i="3"/>
  <c r="C868" i="3"/>
  <c r="C862" i="3"/>
  <c r="C190" i="3"/>
  <c r="C188" i="3"/>
  <c r="C186" i="3"/>
  <c r="C184" i="3"/>
  <c r="C182" i="3"/>
  <c r="C180" i="3"/>
  <c r="C178" i="3"/>
  <c r="C177" i="3"/>
  <c r="C176" i="3"/>
  <c r="C168" i="3"/>
  <c r="B168" i="3"/>
  <c r="C172" i="3" s="1"/>
  <c r="C166" i="3"/>
  <c r="C165" i="3"/>
  <c r="C157" i="3"/>
  <c r="B157" i="3"/>
  <c r="C161" i="3" s="1"/>
  <c r="C155" i="3"/>
  <c r="B148" i="3"/>
  <c r="C154" i="3" s="1"/>
  <c r="B147" i="3"/>
  <c r="C145" i="3"/>
  <c r="B134" i="3"/>
  <c r="C144" i="3" s="1"/>
  <c r="B133" i="3"/>
  <c r="C140" i="3" s="1"/>
  <c r="C131" i="3"/>
  <c r="B123" i="3"/>
  <c r="C130" i="3" s="1"/>
  <c r="B122" i="3"/>
  <c r="C126" i="3" s="1"/>
  <c r="B120" i="3"/>
  <c r="B119" i="3"/>
  <c r="B118" i="3"/>
  <c r="C116" i="3"/>
  <c r="B109" i="3"/>
  <c r="C115" i="3" s="1"/>
  <c r="B108" i="3"/>
  <c r="C106" i="3"/>
  <c r="B95" i="3"/>
  <c r="C105" i="3" s="1"/>
  <c r="B94" i="3"/>
  <c r="C101" i="3" s="1"/>
  <c r="C92" i="3"/>
  <c r="B84" i="3"/>
  <c r="C91" i="3" s="1"/>
  <c r="B83" i="3"/>
  <c r="C87" i="3" s="1"/>
  <c r="B81" i="3"/>
  <c r="B80" i="3"/>
  <c r="B79" i="3"/>
  <c r="C77" i="3"/>
  <c r="B70" i="3"/>
  <c r="C76" i="3" s="1"/>
  <c r="B69" i="3"/>
  <c r="C67" i="3"/>
  <c r="C62" i="3"/>
  <c r="B56" i="3"/>
  <c r="C66" i="3" s="1"/>
  <c r="B55" i="3"/>
  <c r="C53" i="3"/>
  <c r="B45" i="3"/>
  <c r="C52" i="3" s="1"/>
  <c r="B44" i="3"/>
  <c r="C48" i="3" s="1"/>
  <c r="B42" i="3"/>
  <c r="B41" i="3"/>
  <c r="B40" i="3"/>
  <c r="C37" i="3"/>
  <c r="C33" i="3"/>
  <c r="C32" i="3"/>
  <c r="C117" i="3" s="1"/>
  <c r="C31" i="3"/>
  <c r="C29" i="3"/>
  <c r="C27" i="3"/>
  <c r="C26" i="3"/>
  <c r="C78" i="3" s="1"/>
  <c r="C25" i="3"/>
  <c r="V23" i="3"/>
  <c r="U23" i="3"/>
  <c r="T23" i="3"/>
  <c r="S23" i="3"/>
  <c r="J23" i="3"/>
  <c r="B146" i="3" s="1"/>
  <c r="C150" i="3" s="1"/>
  <c r="I23" i="3"/>
  <c r="B107" i="3" s="1"/>
  <c r="C111" i="3" s="1"/>
  <c r="H23" i="3"/>
  <c r="B68" i="3" s="1"/>
  <c r="C72" i="3" s="1"/>
  <c r="C21" i="3"/>
  <c r="V20" i="3"/>
  <c r="U20" i="3"/>
  <c r="T20" i="3"/>
  <c r="S20" i="3"/>
  <c r="J20" i="3"/>
  <c r="B132" i="3" s="1"/>
  <c r="C136" i="3" s="1"/>
  <c r="I20" i="3"/>
  <c r="B93" i="3" s="1"/>
  <c r="C97" i="3" s="1"/>
  <c r="H20" i="3"/>
  <c r="B54" i="3" s="1"/>
  <c r="C58" i="3" s="1"/>
  <c r="C20" i="3"/>
  <c r="C39" i="3" s="1"/>
  <c r="V17" i="3"/>
  <c r="U17" i="3"/>
  <c r="T17" i="3"/>
  <c r="S17" i="3"/>
  <c r="J17" i="3"/>
  <c r="B121" i="3" s="1"/>
  <c r="C122" i="3" s="1"/>
  <c r="I17" i="3"/>
  <c r="B82" i="3" s="1"/>
  <c r="C83" i="3" s="1"/>
  <c r="H17" i="3"/>
  <c r="B43" i="3" s="1"/>
  <c r="C44" i="3" s="1"/>
  <c r="C14" i="3"/>
  <c r="V13" i="3"/>
  <c r="U13" i="3"/>
  <c r="T13" i="3"/>
  <c r="S13" i="3"/>
  <c r="J13" i="3"/>
  <c r="I13" i="3"/>
  <c r="H13" i="3"/>
  <c r="L12" i="3"/>
  <c r="L11" i="3"/>
  <c r="L10" i="3"/>
  <c r="L9" i="3"/>
  <c r="L8" i="3"/>
  <c r="C8" i="3"/>
  <c r="L7" i="3"/>
  <c r="C6" i="3"/>
  <c r="C4" i="3"/>
  <c r="C2" i="3"/>
  <c r="C8" i="1"/>
  <c r="C8" i="2"/>
  <c r="C2457" i="2"/>
  <c r="C2451" i="2"/>
  <c r="C2321" i="2"/>
  <c r="C2315" i="2"/>
  <c r="C2185" i="2"/>
  <c r="C2179" i="2"/>
  <c r="C2049" i="2"/>
  <c r="C2043" i="2"/>
  <c r="C1913" i="2"/>
  <c r="C1907" i="2"/>
  <c r="C1777" i="2"/>
  <c r="C1771" i="2"/>
  <c r="C1641" i="2"/>
  <c r="C1635" i="2"/>
  <c r="C1505" i="2"/>
  <c r="C1499" i="2"/>
  <c r="C1097" i="2"/>
  <c r="C1091" i="2"/>
  <c r="C961" i="2"/>
  <c r="C955" i="2"/>
  <c r="C283" i="2"/>
  <c r="C281" i="2"/>
  <c r="C280" i="2"/>
  <c r="C278" i="2"/>
  <c r="C276" i="2"/>
  <c r="C274" i="2"/>
  <c r="C272" i="2"/>
  <c r="C271" i="2"/>
  <c r="C270" i="2"/>
  <c r="C262" i="2"/>
  <c r="B262" i="2"/>
  <c r="C266" i="2" s="1"/>
  <c r="C260" i="2"/>
  <c r="C259" i="2"/>
  <c r="C251" i="2"/>
  <c r="B251" i="2"/>
  <c r="C255" i="2" s="1"/>
  <c r="C249" i="2"/>
  <c r="B242" i="2"/>
  <c r="C248" i="2" s="1"/>
  <c r="B241" i="2"/>
  <c r="C239" i="2"/>
  <c r="B228" i="2"/>
  <c r="C238" i="2" s="1"/>
  <c r="B227" i="2"/>
  <c r="C234" i="2" s="1"/>
  <c r="C225" i="2"/>
  <c r="B217" i="2"/>
  <c r="C224" i="2" s="1"/>
  <c r="B216" i="2"/>
  <c r="C220" i="2" s="1"/>
  <c r="B214" i="2"/>
  <c r="B213" i="2"/>
  <c r="B212" i="2"/>
  <c r="C240" i="2" s="1"/>
  <c r="C210" i="2"/>
  <c r="B199" i="2"/>
  <c r="C209" i="2" s="1"/>
  <c r="B198" i="2"/>
  <c r="C205" i="2" s="1"/>
  <c r="C196" i="2"/>
  <c r="B185" i="2"/>
  <c r="C195" i="2" s="1"/>
  <c r="B184" i="2"/>
  <c r="C191" i="2" s="1"/>
  <c r="C182" i="2"/>
  <c r="B174" i="2"/>
  <c r="C181" i="2" s="1"/>
  <c r="B173" i="2"/>
  <c r="C177" i="2" s="1"/>
  <c r="B171" i="2"/>
  <c r="B170" i="2"/>
  <c r="B169" i="2"/>
  <c r="C197" i="2" s="1"/>
  <c r="C167" i="2"/>
  <c r="B160" i="2"/>
  <c r="C166" i="2" s="1"/>
  <c r="B159" i="2"/>
  <c r="C157" i="2"/>
  <c r="C152" i="2"/>
  <c r="B146" i="2"/>
  <c r="C156" i="2" s="1"/>
  <c r="B145" i="2"/>
  <c r="C143" i="2"/>
  <c r="C142" i="2"/>
  <c r="B135" i="2"/>
  <c r="B134" i="2"/>
  <c r="C138" i="2" s="1"/>
  <c r="B133" i="2"/>
  <c r="C134" i="2" s="1"/>
  <c r="B132" i="2"/>
  <c r="B131" i="2"/>
  <c r="B130" i="2"/>
  <c r="C128" i="2"/>
  <c r="B121" i="2"/>
  <c r="C127" i="2" s="1"/>
  <c r="B120" i="2"/>
  <c r="C118" i="2"/>
  <c r="B107" i="2"/>
  <c r="C117" i="2" s="1"/>
  <c r="B106" i="2"/>
  <c r="C113" i="2" s="1"/>
  <c r="B105" i="2"/>
  <c r="C109" i="2" s="1"/>
  <c r="C104" i="2"/>
  <c r="B96" i="2"/>
  <c r="C103" i="2" s="1"/>
  <c r="B95" i="2"/>
  <c r="C99" i="2" s="1"/>
  <c r="B93" i="2"/>
  <c r="B92" i="2"/>
  <c r="B91" i="2"/>
  <c r="C90" i="2"/>
  <c r="C89" i="2"/>
  <c r="B82" i="2"/>
  <c r="C88" i="2" s="1"/>
  <c r="B81" i="2"/>
  <c r="B80" i="2"/>
  <c r="C84" i="2" s="1"/>
  <c r="C79" i="2"/>
  <c r="B68" i="2"/>
  <c r="C78" i="2" s="1"/>
  <c r="B67" i="2"/>
  <c r="C74" i="2" s="1"/>
  <c r="C65" i="2"/>
  <c r="B57" i="2"/>
  <c r="C64" i="2" s="1"/>
  <c r="B56" i="2"/>
  <c r="C60" i="2" s="1"/>
  <c r="B54" i="2"/>
  <c r="B53" i="2"/>
  <c r="B52" i="2"/>
  <c r="C52" i="2" s="1"/>
  <c r="C49" i="2"/>
  <c r="C47" i="2"/>
  <c r="C45" i="2"/>
  <c r="C44" i="2"/>
  <c r="C211" i="2" s="1"/>
  <c r="C43" i="2"/>
  <c r="C41" i="2"/>
  <c r="C39" i="2"/>
  <c r="C38" i="2"/>
  <c r="C168" i="2" s="1"/>
  <c r="C37" i="2"/>
  <c r="B36" i="2"/>
  <c r="C35" i="2"/>
  <c r="C33" i="2"/>
  <c r="C32" i="2"/>
  <c r="C129" i="2" s="1"/>
  <c r="C31" i="2"/>
  <c r="B30" i="2"/>
  <c r="C29" i="2"/>
  <c r="C27" i="2"/>
  <c r="C26" i="2"/>
  <c r="C25" i="2"/>
  <c r="V23" i="2"/>
  <c r="U23" i="2"/>
  <c r="T23" i="2"/>
  <c r="S23" i="2"/>
  <c r="R23" i="2"/>
  <c r="Q23" i="2"/>
  <c r="P23" i="2"/>
  <c r="O23" i="2"/>
  <c r="N23" i="2"/>
  <c r="M23" i="2"/>
  <c r="L23" i="2"/>
  <c r="B240" i="2" s="1"/>
  <c r="C244" i="2" s="1"/>
  <c r="K23" i="2"/>
  <c r="B197" i="2" s="1"/>
  <c r="C201" i="2" s="1"/>
  <c r="J23" i="2"/>
  <c r="B158" i="2" s="1"/>
  <c r="C162" i="2" s="1"/>
  <c r="I23" i="2"/>
  <c r="B119" i="2" s="1"/>
  <c r="C123" i="2" s="1"/>
  <c r="H23" i="2"/>
  <c r="B23" i="2"/>
  <c r="C23" i="2" s="1"/>
  <c r="C21" i="2"/>
  <c r="V20" i="2"/>
  <c r="U20" i="2"/>
  <c r="T20" i="2"/>
  <c r="S20" i="2"/>
  <c r="R20" i="2"/>
  <c r="Q20" i="2"/>
  <c r="P20" i="2"/>
  <c r="O20" i="2"/>
  <c r="N20" i="2"/>
  <c r="M20" i="2"/>
  <c r="L20" i="2"/>
  <c r="B226" i="2" s="1"/>
  <c r="C230" i="2" s="1"/>
  <c r="K20" i="2"/>
  <c r="B183" i="2" s="1"/>
  <c r="C187" i="2" s="1"/>
  <c r="J20" i="2"/>
  <c r="B144" i="2" s="1"/>
  <c r="C148" i="2" s="1"/>
  <c r="I20" i="2"/>
  <c r="H20" i="2"/>
  <c r="B66" i="2" s="1"/>
  <c r="C70" i="2" s="1"/>
  <c r="C20" i="2"/>
  <c r="C51" i="2" s="1"/>
  <c r="C18" i="2"/>
  <c r="V17" i="2"/>
  <c r="U17" i="2"/>
  <c r="T17" i="2"/>
  <c r="S17" i="2"/>
  <c r="R17" i="2"/>
  <c r="Q17" i="2"/>
  <c r="P17" i="2"/>
  <c r="O17" i="2"/>
  <c r="N17" i="2"/>
  <c r="M17" i="2"/>
  <c r="L17" i="2"/>
  <c r="B215" i="2" s="1"/>
  <c r="C216" i="2" s="1"/>
  <c r="K17" i="2"/>
  <c r="B172" i="2" s="1"/>
  <c r="C173" i="2" s="1"/>
  <c r="J17" i="2"/>
  <c r="I17" i="2"/>
  <c r="B94" i="2" s="1"/>
  <c r="C95" i="2" s="1"/>
  <c r="H17" i="2"/>
  <c r="B55" i="2" s="1"/>
  <c r="C56" i="2" s="1"/>
  <c r="C14" i="2"/>
  <c r="V13" i="2"/>
  <c r="U13" i="2"/>
  <c r="T13" i="2"/>
  <c r="S13" i="2"/>
  <c r="R13" i="2"/>
  <c r="Q13" i="2"/>
  <c r="P13" i="2"/>
  <c r="O13" i="2"/>
  <c r="N13" i="2"/>
  <c r="M13" i="2"/>
  <c r="L13" i="2"/>
  <c r="K13" i="2"/>
  <c r="J13" i="2"/>
  <c r="I13" i="2"/>
  <c r="H13" i="2"/>
  <c r="L12" i="2"/>
  <c r="L11" i="2"/>
  <c r="L10" i="2"/>
  <c r="L9" i="2"/>
  <c r="L8" i="2"/>
  <c r="L7" i="2"/>
  <c r="C6" i="2"/>
  <c r="C4" i="2"/>
  <c r="C2" i="2"/>
  <c r="C2323" i="1"/>
  <c r="C2317" i="1"/>
  <c r="C2187" i="1"/>
  <c r="C2181" i="1"/>
  <c r="C2051" i="1"/>
  <c r="C2045" i="1"/>
  <c r="C1915" i="1"/>
  <c r="C1909" i="1"/>
  <c r="C1779" i="1"/>
  <c r="C1773" i="1"/>
  <c r="C1643" i="1"/>
  <c r="C1637" i="1"/>
  <c r="C1507" i="1"/>
  <c r="C1501" i="1"/>
  <c r="C1371" i="1"/>
  <c r="C1365" i="1"/>
  <c r="C963" i="1"/>
  <c r="C957" i="1"/>
  <c r="C827" i="1"/>
  <c r="C821" i="1"/>
  <c r="C149" i="1"/>
  <c r="C147" i="1"/>
  <c r="C145" i="1"/>
  <c r="C143" i="1"/>
  <c r="C141" i="1"/>
  <c r="C139" i="1"/>
  <c r="C137" i="1"/>
  <c r="C136" i="1"/>
  <c r="C135" i="1"/>
  <c r="C127" i="1"/>
  <c r="B127" i="1"/>
  <c r="C131" i="1" s="1"/>
  <c r="C125" i="1"/>
  <c r="C124" i="1"/>
  <c r="C116" i="1"/>
  <c r="B116" i="1"/>
  <c r="C120" i="1" s="1"/>
  <c r="C114" i="1"/>
  <c r="B107" i="1"/>
  <c r="C113" i="1" s="1"/>
  <c r="B106" i="1"/>
  <c r="C104" i="1"/>
  <c r="B93" i="1"/>
  <c r="C103" i="1" s="1"/>
  <c r="B92" i="1"/>
  <c r="C99" i="1" s="1"/>
  <c r="C90" i="1"/>
  <c r="B82" i="1"/>
  <c r="C89" i="1" s="1"/>
  <c r="B81" i="1"/>
  <c r="C85" i="1" s="1"/>
  <c r="B79" i="1"/>
  <c r="B78" i="1"/>
  <c r="B77" i="1"/>
  <c r="C75" i="1"/>
  <c r="B64" i="1"/>
  <c r="C74" i="1" s="1"/>
  <c r="B63" i="1"/>
  <c r="C70" i="1" s="1"/>
  <c r="C61" i="1"/>
  <c r="B50" i="1"/>
  <c r="C60" i="1" s="1"/>
  <c r="B49" i="1"/>
  <c r="C56" i="1" s="1"/>
  <c r="C47" i="1"/>
  <c r="B39" i="1"/>
  <c r="C46" i="1" s="1"/>
  <c r="B38" i="1"/>
  <c r="C42" i="1" s="1"/>
  <c r="B36" i="1"/>
  <c r="B35" i="1"/>
  <c r="B34" i="1"/>
  <c r="C31" i="1"/>
  <c r="C29" i="1"/>
  <c r="C27" i="1"/>
  <c r="C26" i="1"/>
  <c r="C76" i="1" s="1"/>
  <c r="C25" i="1"/>
  <c r="I23" i="1"/>
  <c r="B105" i="1" s="1"/>
  <c r="C109" i="1" s="1"/>
  <c r="H23" i="1"/>
  <c r="B62" i="1" s="1"/>
  <c r="C66" i="1" s="1"/>
  <c r="C23" i="1"/>
  <c r="C21" i="1"/>
  <c r="I20" i="1"/>
  <c r="B91" i="1" s="1"/>
  <c r="C95" i="1" s="1"/>
  <c r="B48" i="1"/>
  <c r="C52" i="1" s="1"/>
  <c r="C20" i="1"/>
  <c r="C33" i="1" s="1"/>
  <c r="C18" i="1"/>
  <c r="I17" i="1"/>
  <c r="B80" i="1" s="1"/>
  <c r="C81" i="1" s="1"/>
  <c r="H17" i="1"/>
  <c r="B37" i="1" s="1"/>
  <c r="C38" i="1" s="1"/>
  <c r="C14" i="1"/>
  <c r="I13" i="1"/>
  <c r="H13" i="1"/>
  <c r="C6" i="1"/>
  <c r="C4" i="1"/>
  <c r="C2" i="1"/>
  <c r="C91" i="2" l="1"/>
  <c r="C107" i="3"/>
  <c r="C79" i="3"/>
  <c r="C40" i="3"/>
  <c r="C118" i="3"/>
  <c r="C54" i="3"/>
  <c r="C68" i="3"/>
  <c r="C132" i="3"/>
  <c r="C146" i="3"/>
  <c r="C93" i="3"/>
  <c r="C169" i="2"/>
  <c r="C212" i="2"/>
  <c r="C130" i="2"/>
  <c r="C144" i="2"/>
  <c r="C158" i="2"/>
  <c r="C105" i="2"/>
  <c r="C119" i="2"/>
  <c r="C66" i="2"/>
  <c r="C80" i="2"/>
  <c r="C183" i="2"/>
  <c r="C226" i="2"/>
  <c r="C62" i="1"/>
  <c r="C105" i="1"/>
  <c r="C34" i="1"/>
  <c r="C77" i="1"/>
  <c r="C48" i="1"/>
  <c r="C91" i="1"/>
</calcChain>
</file>

<file path=xl/sharedStrings.xml><?xml version="1.0" encoding="utf-8"?>
<sst xmlns="http://schemas.openxmlformats.org/spreadsheetml/2006/main" count="1262" uniqueCount="256">
  <si>
    <t>Type</t>
  </si>
  <si>
    <t>Value</t>
  </si>
  <si>
    <t>Paragraph</t>
  </si>
  <si>
    <t>Gene_Name</t>
  </si>
  <si>
    <t>GeneName_full</t>
  </si>
  <si>
    <t>A70699095G</t>
  </si>
  <si>
    <t>rs1160742</t>
  </si>
  <si>
    <t>Intro</t>
  </si>
  <si>
    <t>T70795494C</t>
  </si>
  <si>
    <t>rs4454352</t>
  </si>
  <si>
    <t>C70801146T</t>
  </si>
  <si>
    <t>rs1328153</t>
  </si>
  <si>
    <t>Chromosome</t>
  </si>
  <si>
    <t>A70610886C</t>
  </si>
  <si>
    <t>rs3763619</t>
  </si>
  <si>
    <t>Item</t>
  </si>
  <si>
    <t>protein</t>
  </si>
  <si>
    <t>G70589515A</t>
  </si>
  <si>
    <t>rs7865858</t>
  </si>
  <si>
    <t>Area</t>
  </si>
  <si>
    <t>C71302037T</t>
  </si>
  <si>
    <t>rs1504401</t>
  </si>
  <si>
    <t>Gene</t>
  </si>
  <si>
    <t>Interval</t>
  </si>
  <si>
    <t>Variant Number</t>
  </si>
  <si>
    <t xml:space="preserve"> </t>
  </si>
  <si>
    <t>Gene Location</t>
  </si>
  <si>
    <t>Name</t>
  </si>
  <si>
    <t>Original</t>
  </si>
  <si>
    <t>cytosine (C)</t>
  </si>
  <si>
    <t>Change</t>
  </si>
  <si>
    <t>thymine (T)</t>
  </si>
  <si>
    <t>This variant is not associated with increased risk.</t>
  </si>
  <si>
    <t>Variant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</si>
  <si>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</si>
  <si>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</si>
  <si>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</si>
  <si>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</si>
  <si>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</si>
  <si>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</si>
  <si>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</si>
  <si>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</si>
  <si>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</si>
  <si>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</si>
  <si>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</si>
  <si>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</si>
  <si>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</si>
  <si>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</si>
  <si>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</si>
  <si>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</si>
  <si>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symptoms</t>
  </si>
  <si>
    <t>Tissue List</t>
  </si>
  <si>
    <t>Diseases</t>
  </si>
  <si>
    <t>CHRNA3</t>
  </si>
  <si>
    <t>brain, nervous system, and immune system.</t>
  </si>
  <si>
    <t xml:space="preserve">brain D001921 bone marrow and immune system D007107 </t>
  </si>
  <si>
    <t>Neuronal acetylcholine receptor subunit alpha-3</t>
  </si>
  <si>
    <t>two</t>
  </si>
  <si>
    <t>C78606381T</t>
  </si>
  <si>
    <t>[C78606381T](https://www.ncbi.nlm.nih.gov/projects/SNP/snp_ref.cgi?rs=12914385)</t>
  </si>
  <si>
    <t xml:space="preserve">C645T </t>
  </si>
  <si>
    <t>guanine (G)</t>
  </si>
  <si>
    <t>adenine (A)</t>
  </si>
  <si>
    <t>[C645T](https://www.ncbi.nlm.nih.gov/clinvar/variation/17503/)</t>
  </si>
  <si>
    <t>NC_000005.10:g.</t>
  </si>
  <si>
    <t>NC_000015.10:g.</t>
  </si>
  <si>
    <t>[78606381C&gt;T]</t>
  </si>
  <si>
    <t>[78606381=]</t>
  </si>
  <si>
    <t>[78601997G&gt;A]</t>
  </si>
  <si>
    <t>[78601997=]</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</si>
  <si>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</si>
  <si>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</si>
  <si>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</si>
  <si>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</si>
  <si>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fatigue D005221 inflamation D007249 anxiety D001007 depression D003863</t>
  </si>
  <si>
    <t>D005221 D007249 D001007 D003863</t>
  </si>
  <si>
    <t xml:space="preserve">D001921 D007107 </t>
  </si>
  <si>
    <t xml:space="preserve">D009369 D029424 D001008 D015673 D014029 D001327 D004198 D019970 D012559 D003866 D003327 </t>
  </si>
  <si>
    <t>cancer;  COPD; anxiety disorder; ME/CFS; nicotine dependency; autoimmune disorder; Disease susceptibility - increased susceptibility to viral, bacterial, and parasitical infections; cocaine dependence; schizophrenia, Major depression; coronary heart disease;</t>
  </si>
  <si>
    <t>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t>
  </si>
  <si>
    <t>CHRNA2</t>
  </si>
  <si>
    <t>brain and prostate.</t>
  </si>
  <si>
    <t>NC_000008.11:g.</t>
  </si>
  <si>
    <t>NC_000008.11:g.27468610A&gt;G</t>
  </si>
  <si>
    <t>NC_000008.11:g.27459761_27479296</t>
  </si>
  <si>
    <t>[27470994G&gt;A]</t>
  </si>
  <si>
    <t>[27468610A&gt;G]</t>
  </si>
  <si>
    <t>[27467305T&gt;C]</t>
  </si>
  <si>
    <t>[143300779C&gt;A]</t>
  </si>
  <si>
    <t>[143281925A&gt;G]</t>
  </si>
  <si>
    <t>[143307929A&gt;G]</t>
  </si>
  <si>
    <t>[143316471G&gt;A]</t>
  </si>
  <si>
    <t>[143300520A&gt;G]</t>
  </si>
  <si>
    <t>[143298666_143298669delACTC]</t>
  </si>
  <si>
    <t>[143295561T&gt;A]</t>
  </si>
  <si>
    <t>[143282714C&gt;T]</t>
  </si>
  <si>
    <t>[143282014A&gt;G]</t>
  </si>
  <si>
    <t>[143281964T&gt;A]</t>
  </si>
  <si>
    <t>[143281905A&gt;G]</t>
  </si>
  <si>
    <t>[143310135C&gt;T]</t>
  </si>
  <si>
    <t>five</t>
  </si>
  <si>
    <t>[27470994=]</t>
  </si>
  <si>
    <t>[27468610=]</t>
  </si>
  <si>
    <t>[27467305=]</t>
  </si>
  <si>
    <t>[143300779=]</t>
  </si>
  <si>
    <t>[143281925=]</t>
  </si>
  <si>
    <t>[143307929=]</t>
  </si>
  <si>
    <t>[143316471=]</t>
  </si>
  <si>
    <t>[143300520=]</t>
  </si>
  <si>
    <t>[143298666_143298669=]</t>
  </si>
  <si>
    <t>[143295561=]</t>
  </si>
  <si>
    <t>[143282014=]</t>
  </si>
  <si>
    <t>[143281964=]</t>
  </si>
  <si>
    <t>[143281905=]</t>
  </si>
  <si>
    <t>[143310135=]</t>
  </si>
  <si>
    <t>You are in the Moderate Loss of Function category. See below for more information.</t>
  </si>
  <si>
    <t>NC_000008.11:g.27470994G&gt;A</t>
  </si>
  <si>
    <t>C65T</t>
  </si>
  <si>
    <t>[C65T (p.Thr22Ile)](https://www.ncbi.nlm.nih.gov/clinvar/variation/128740/)</t>
  </si>
  <si>
    <t>A27468610G</t>
  </si>
  <si>
    <t>[A27468610G](https://www.ncbi.nlm.nih.gov/projects/SNP/snp_ref.cgi?rs=2741343)</t>
  </si>
  <si>
    <t>NC_000008.11:g.27467305T&gt;C</t>
  </si>
  <si>
    <t>A373G</t>
  </si>
  <si>
    <t>[A373G (p.Thr125Ala)](https://www.ncbi.nlm.nih.gov/clinvar/variation/128739/)</t>
  </si>
  <si>
    <t>NC_000008.11:g.27463607A&gt;T</t>
  </si>
  <si>
    <t>T836A</t>
  </si>
  <si>
    <t>[T836A (p.Ile279Asn)](https://www.ncbi.nlm.nih.gov/clinvar/variation/17504/)</t>
  </si>
  <si>
    <t>NC_000008.11:g.27463554T&gt;A</t>
  </si>
  <si>
    <t>T889A</t>
  </si>
  <si>
    <t>[889A&gt;T (p.Ile297Phe)](https://www.ncbi.nlm.nih.gov/clinvar/variation/522582/)</t>
  </si>
  <si>
    <t>male tissue; brain;</t>
  </si>
  <si>
    <t>D005837 D001921</t>
  </si>
  <si>
    <t>[CHRNA2](http://www.uniprot.org/uniprot/Q15822)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t>
  </si>
  <si>
    <t>Cholinergic Receptor Nicotinic Alpha 2 Subunit</t>
  </si>
  <si>
    <t>anxiety D001007 inflammation D007249</t>
  </si>
  <si>
    <t>D001007 D007249</t>
  </si>
  <si>
    <t>epilepsy  D004827; febrile seizures D003294; ME/CFS D015673; nicotine dependency D014029;</t>
  </si>
  <si>
    <t>D004827 D003294 D015673 D014029</t>
  </si>
  <si>
    <t>[CHRNA5](https://www.genecards.org/cgi-bin/carddisp.pl?gene=CHRNA5)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t>
  </si>
  <si>
    <t>CHRNA5</t>
  </si>
  <si>
    <t>lungs, immune system, nervous system, and brain.</t>
  </si>
  <si>
    <t>neuronal acetylcholine receptor subunit alpha-5</t>
  </si>
  <si>
    <t>NC_000015.10:G.78565520_78595269</t>
  </si>
  <si>
    <t>three</t>
  </si>
  <si>
    <t>NC_000015.10:g.78590583G&gt;A</t>
  </si>
  <si>
    <t>G1192A</t>
  </si>
  <si>
    <t>[G1192A (Asp398Asn)](https://www.ncbi.nlm.nih.gov/clinvar/variation/17497/)</t>
  </si>
  <si>
    <t>NC_000015.10:g.78573551G&gt;A</t>
  </si>
  <si>
    <t>A78573551G</t>
  </si>
  <si>
    <t>[A78573551G](https://www.ncbi.nlm.nih.gov/projects/SNP/snp_ref.cgi?rs=6495306)</t>
  </si>
  <si>
    <t>NC_000015.10:g.78581651A&gt;T</t>
  </si>
  <si>
    <t>A78581651T</t>
  </si>
  <si>
    <t>[A78581651T](https://www.ncbi.nlm.nih.gov/projects/SNP/snp_ref.cgi?rs=7180002)</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</si>
  <si>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</si>
  <si>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</si>
  <si>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</si>
  <si>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</si>
  <si>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brain D001921  respiratory system and lung D012137  bone marrow and immune system D007107</t>
  </si>
  <si>
    <t>D001921 D012137 D007107</t>
  </si>
  <si>
    <t>cancer; COPD; anxiety; ME/CFS; nicotine dependency; autoimmune disorder; Disease susceptibility - increased susceptibility to viral, bacterial, and parasitic infections; mood disorder</t>
  </si>
  <si>
    <t>D009369 D029424 D001008 D015673 D014029 D001327 D004198 D019964</t>
  </si>
  <si>
    <t>anxiety; pain; inflammation;</t>
  </si>
  <si>
    <t>D001007 D010146  D007249</t>
  </si>
  <si>
    <t>GRIK3</t>
  </si>
  <si>
    <t>NC000001_1.11:g.1111_9999</t>
  </si>
  <si>
    <t>T928G</t>
  </si>
  <si>
    <t>C36983994T</t>
  </si>
  <si>
    <t>NC_000002.11:g.7783504A&gt;C</t>
  </si>
  <si>
    <t>A7783504C</t>
  </si>
  <si>
    <t>[A7783504C](https://www.ncbi.nlm.nih.gov/projects/SNP/snp_ref.cgi?rs=270838)</t>
  </si>
  <si>
    <t>[C36983994T](https://www.ncbi.nlm.nih.gov/projects/SNP/snp_ref.cgi?rs=3913434)</t>
  </si>
  <si>
    <t>NC000001_1.11:g.</t>
  </si>
  <si>
    <t>[2222T&gt;G]</t>
  </si>
  <si>
    <t>[2222=]</t>
  </si>
  <si>
    <t>NC_000001.11:g.</t>
  </si>
  <si>
    <t>[36983994C&gt;T]</t>
  </si>
  <si>
    <t>[36983994=]</t>
  </si>
  <si>
    <t>NC_000002.11:g.</t>
  </si>
  <si>
    <t>[7783504A&gt;C]</t>
  </si>
  <si>
    <t>[7783504=]</t>
  </si>
  <si>
    <t>brain and nervous system.</t>
  </si>
  <si>
    <t>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t>
  </si>
  <si>
    <t>[T928G](https://www.ncbi.nlm.nih.gov/projects/SNP/snp_ref.cgi?rs=6691840)[(Ser310Ala)](https://www.ncbi.nlm.nih.gov/pubmed/11986986)</t>
  </si>
  <si>
    <t>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</si>
  <si>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</si>
  <si>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</si>
  <si>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</si>
  <si>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Glutamate receptor ionotropic, kainate 3</t>
  </si>
  <si>
    <t>depression, stress, problems with thinking or memory, brain fog, pain</t>
  </si>
  <si>
    <t>D003863 D040701 D008569 D010146</t>
  </si>
  <si>
    <t>brain D001921</t>
  </si>
  <si>
    <t>D001921</t>
  </si>
  <si>
    <t xml:space="preserve">schizophrenia D012559; major depressive disorder D003866; ME/CFS D015673; </t>
  </si>
  <si>
    <t>D012559 D003866 D015673</t>
  </si>
  <si>
    <t>CLYBL</t>
  </si>
  <si>
    <t>one</t>
  </si>
  <si>
    <t>Citramalyl-CoA lyase, mitochondrial</t>
  </si>
  <si>
    <t>mitochondrial enzyme</t>
  </si>
  <si>
    <t>[kidney, liver](https://www.ncbi.nlm.nih.gov/gene/171425#gene-expression), and blood.</t>
  </si>
  <si>
    <t>NC_000013.11:g.99606664_99909459</t>
  </si>
  <si>
    <t>NC_000013.11:g.99866380C&gt;T</t>
  </si>
  <si>
    <t>C775T</t>
  </si>
  <si>
    <t>NC_000013.11:g.</t>
  </si>
  <si>
    <t>[99866380C&gt;T]</t>
  </si>
  <si>
    <t>[99866380=]</t>
  </si>
  <si>
    <t>fatigue D005221 memory problems D008569 inflamation D007249 muscle aches and pain D063806</t>
  </si>
  <si>
    <t>D005221 D008569 D007249 D063806</t>
  </si>
  <si>
    <t xml:space="preserve">[kidney, liver](https://www.ncbi.nlm.nih.gov/gene/171425#gene-expression), and blood; circulatory and cardiovascular system D002319 Kidney and urinary bladder D005221 liver D008099 </t>
  </si>
  <si>
    <t xml:space="preserve">D002319 D005221 D008099 </t>
  </si>
  <si>
    <t>[CLYBL](http://www.uniprot.org/uniprot/Q8N0X4)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t>
  </si>
  <si>
    <t>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t>
  </si>
  <si>
    <t>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t>
  </si>
  <si>
    <t>anemia D000740 neurodegenerative disorder D000752 cardiovascular disease D002318 gastrointestinal disease D005767 ME/CFS D015673 coronary heart disease D003327 stroke  D016491</t>
  </si>
  <si>
    <t>D000740 D000752 D002318 D005767 D015673 D003327 D016491</t>
  </si>
  <si>
    <t>[C775T (Arg259Ter)](https://www.ncbi.nlm.nih.gov/pubmed/29100069)</t>
  </si>
  <si>
    <t xml:space="preserve">    # What does this mean? &lt;# unknown #&gt;</t>
  </si>
  <si>
    <t xml:space="preserve">    # What does this mean? &lt;# wildtype #&gt; </t>
  </si>
  <si>
    <t>transient receptor potential cation channel subfamily M member 3</t>
  </si>
  <si>
    <t>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t>
  </si>
  <si>
    <t>brain and kidneys.</t>
  </si>
  <si>
    <t>TRPM3</t>
  </si>
  <si>
    <t>NC_000009.12:g.70529063_71446950</t>
  </si>
  <si>
    <t>nineteen</t>
  </si>
  <si>
    <t>NC_000009.12:g.70790948T&gt;C</t>
  </si>
  <si>
    <t>T70790948C</t>
  </si>
  <si>
    <t>[T70790948C](https://www.ncbi.nlm.nih.gov/projects/SNP/snp_ref.cgi?rs=10118380)</t>
  </si>
  <si>
    <t>NC_000009.12:g.</t>
  </si>
  <si>
    <t>[70790948T&gt;C]</t>
  </si>
  <si>
    <t>[70790948=]</t>
  </si>
  <si>
    <t>Your variant is [2.6X](https://www.ncbi.nlm.nih.gov/pubmed/27835969)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t>
  </si>
  <si>
    <t>Your variant is [1.2X](https://www.ncbi.nlm.nih.gov/pubmed/27835969)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t>
  </si>
  <si>
    <t>vision problems D014786 pain D010146 chills and night sweats D023341 multiple chemical sensitivity/allergies D018777 inflammation D007249</t>
  </si>
  <si>
    <t>D014786 D010146 D023341 D018777 D007249</t>
  </si>
  <si>
    <t xml:space="preserve">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t>
  </si>
  <si>
    <t>D059350 D002386 D005901 D001168 D001172 D003920 D004198 D020022 D053201 D029424 D002318 D000544 D009369 D012871</t>
  </si>
  <si>
    <t xml:space="preserve">Brain and nervous system; Kidney and urinary bladder D005221 </t>
  </si>
  <si>
    <t>D005837 D004703</t>
  </si>
  <si>
    <t>[A70699095G](http://journals.sagepub.com/doi/10.4137/III.S25147)</t>
  </si>
  <si>
    <t>NC_000009.12:g.70699095A&gt;G</t>
  </si>
  <si>
    <t>[70699095A&gt;G]</t>
  </si>
  <si>
    <t>[70699095=]</t>
  </si>
  <si>
    <t>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t>
  </si>
  <si>
    <t>Your [variant](http://journals.sagepub.com/doi/pdf/10.4137/III.S25147) is [1.75X](http://journals.sagepub.com/doi/pdf/10.4137/III.S25147)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t>
  </si>
  <si>
    <t>NC_000009.12:g.70801146G&gt;A</t>
  </si>
  <si>
    <t>[C70801146T](http://journals.sagepub.com/doi/10.4137/III.S25147)</t>
  </si>
  <si>
    <t>[70801146G&gt;A]</t>
  </si>
  <si>
    <t>[70801146=]</t>
  </si>
  <si>
    <t>NC_000009.12:g.70610886T&gt;A</t>
  </si>
  <si>
    <t>[A70610886C](http://journals.sagepub.com/doi/10.4137/III.S25147)</t>
  </si>
  <si>
    <t>[70610886T&gt;A]</t>
  </si>
  <si>
    <t>[70610886=]</t>
  </si>
  <si>
    <t>NC_000001.10:g.37325477A&gt;G</t>
  </si>
  <si>
    <t>NC_000001.10:g.37449595C&gt;T</t>
  </si>
  <si>
    <t>NC_000015.9:g.78885394_78913637</t>
  </si>
  <si>
    <t>NC_000015.9:g.78898723C&gt;T</t>
  </si>
  <si>
    <t>NC_000015.9:g.78894339G&gt;A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</si>
</sst>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1"/>
      <color rgb="FF000000"/>
      <name val="Calibri"/>
      <family val="2"/>
    </font>
    <font>
      <sz val="12"/>
      <color rgb="FF000000"/>
      <name val="Calibri"/>
      <family val="2"/>
    </font>
    <font>
      <sz val="12"/>
      <color rgb="FF24292E"/>
      <name val="Segoe UI"/>
      <family val="2"/>
    </font>
    <font>
      <sz val="10"/>
      <color rgb="FF000000"/>
      <name val="Arial"/>
      <family val="2"/>
    </font>
    <font>
      <sz val="10"/>
      <color theme="1"/>
      <name val="Arial"/>
      <family val="2"/>
    </font>
    <font>
      <sz val="11"/>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0" fillId="0" borderId="0" xfId="0" applyFill="1"/>
    <xf numFmtId="0" fontId="5" fillId="0" borderId="0" xfId="0" applyFont="1" applyAlignment="1">
      <alignment horizontal="left"/>
    </xf>
    <xf numFmtId="0" fontId="3" fillId="0" borderId="0" xfId="0" applyFont="1" applyAlignment="1">
      <alignment vertical="center" wrapText="1"/>
    </xf>
    <xf numFmtId="0" fontId="0" fillId="0" borderId="0" xfId="0" applyFont="1"/>
    <xf numFmtId="0" fontId="2" fillId="0" borderId="0" xfId="0" applyFont="1" applyAlignment="1">
      <alignment wrapText="1"/>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0" borderId="1" xfId="0" applyFont="1" applyBorder="1" applyAlignment="1"/>
    <xf numFmtId="0" fontId="8" fillId="2" borderId="0" xfId="0" applyFont="1" applyFill="1" applyAlignment="1"/>
    <xf numFmtId="0" fontId="2" fillId="0" borderId="0" xfId="0" applyFont="1" applyAlignment="1">
      <alignment horizontal="left" vertical="center"/>
    </xf>
    <xf numFmtId="0" fontId="8" fillId="0" borderId="0" xfId="0" applyFont="1" applyAlignment="1">
      <alignment horizontal="left"/>
    </xf>
    <xf numFmtId="0" fontId="2" fillId="2" borderId="0" xfId="0" applyFont="1" applyFill="1" applyAlignment="1">
      <alignment horizontal="left" vertical="center"/>
    </xf>
    <xf numFmtId="0" fontId="0" fillId="0" borderId="0" xfId="0" applyAlignment="1">
      <alignment horizontal="left"/>
    </xf>
    <xf numFmtId="0" fontId="9" fillId="0" borderId="0" xfId="0" applyFont="1" applyAlignment="1">
      <alignment horizontal="left"/>
    </xf>
    <xf numFmtId="0" fontId="10" fillId="0" borderId="0" xfId="0" applyFont="1" applyAlignment="1"/>
    <xf numFmtId="0" fontId="11" fillId="0" borderId="0" xfId="0" applyFont="1" applyAlignment="1"/>
    <xf numFmtId="0" fontId="5" fillId="0" borderId="0" xfId="0" applyFont="1" applyAlignment="1">
      <alignment vertical="center"/>
    </xf>
    <xf numFmtId="0" fontId="2" fillId="0" borderId="0" xfId="0" applyFont="1" applyAlignment="1">
      <alignment vertical="center"/>
    </xf>
    <xf numFmtId="0" fontId="10" fillId="0" borderId="0" xfId="0" applyFont="1"/>
    <xf numFmtId="0" fontId="6" fillId="0" borderId="0" xfId="0" applyFont="1" applyAlignment="1">
      <alignment wrapText="1"/>
    </xf>
    <xf numFmtId="0" fontId="11" fillId="0" borderId="0" xfId="0" applyFont="1"/>
    <xf numFmtId="0" fontId="10" fillId="0" borderId="0" xfId="0" applyFont="1" applyAlignment="1">
      <alignment vertical="center" wrapText="1"/>
    </xf>
    <xf numFmtId="0" fontId="11" fillId="0" borderId="0" xfId="0" applyFont="1" applyAlignment="1">
      <alignment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8324-8FE0-4A48-9E04-63FD71F9925B}">
  <dimension ref="A1:AJ2323"/>
  <sheetViews>
    <sheetView topLeftCell="A142" workbookViewId="0">
      <selection activeCell="B147" sqref="B147:B14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24" t="s">
        <v>53</v>
      </c>
      <c r="C2" s="3" t="str">
        <f>CONCATENATE("&lt;",A2," ",B2," /&gt;")</f>
        <v>&lt;Gene_Name CHRNA3 /&gt;</v>
      </c>
      <c r="D2" s="9"/>
      <c r="H2" s="4"/>
      <c r="I2" s="5"/>
      <c r="J2" s="4"/>
      <c r="K2" s="4"/>
      <c r="L2" s="4"/>
      <c r="Y2" s="6"/>
      <c r="AC2" s="6"/>
      <c r="AF2" s="7"/>
      <c r="AG2" s="7"/>
      <c r="AJ2" s="7"/>
    </row>
    <row r="3" spans="1:36" x14ac:dyDescent="0.25">
      <c r="A3" s="1"/>
      <c r="B3" s="24"/>
      <c r="C3" s="1"/>
      <c r="D3" s="9"/>
      <c r="H3" s="4"/>
      <c r="I3" s="5"/>
      <c r="J3" s="4"/>
      <c r="K3" s="4"/>
      <c r="L3" s="4"/>
      <c r="Y3" s="6"/>
      <c r="AC3" s="6"/>
      <c r="AF3" s="7"/>
      <c r="AG3" s="7"/>
      <c r="AJ3" s="7"/>
    </row>
    <row r="4" spans="1:36" ht="17.25" x14ac:dyDescent="0.3">
      <c r="A4" s="8" t="s">
        <v>4</v>
      </c>
      <c r="B4" s="25" t="s">
        <v>56</v>
      </c>
      <c r="C4" s="3" t="str">
        <f>CONCATENATE("&lt;",A4," ",B4," /&gt;")</f>
        <v>&lt;GeneName_full Neuronal acetylcholine receptor subunit alpha-3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CHRNA3 gene do?</v>
      </c>
      <c r="H6" s="4"/>
      <c r="I6" s="5"/>
      <c r="J6" s="4"/>
      <c r="K6" s="4"/>
      <c r="L6" s="4"/>
      <c r="Y6" s="12"/>
      <c r="Z6" s="12"/>
      <c r="AA6" s="12"/>
      <c r="AC6" s="12"/>
      <c r="AF6" s="7"/>
      <c r="AJ6" s="7"/>
    </row>
    <row r="7" spans="1:36" x14ac:dyDescent="0.25">
      <c r="A7" s="8"/>
      <c r="I7" s="13"/>
      <c r="Y7" s="12"/>
      <c r="Z7" s="12"/>
      <c r="AA7" s="12"/>
      <c r="AC7" s="12"/>
      <c r="AF7" s="7"/>
      <c r="AJ7" s="7"/>
    </row>
    <row r="8" spans="1:36" ht="17.25" x14ac:dyDescent="0.3">
      <c r="A8" s="8" t="s">
        <v>7</v>
      </c>
      <c r="B8" s="25" t="s">
        <v>79</v>
      </c>
      <c r="C8" s="3" t="str">
        <f>CONCATENATE(B8," This gene is located on chromosome ",B10,".")</f>
        <v>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 This gene is located on chromosome 15.</v>
      </c>
      <c r="I8" s="13"/>
      <c r="X8" s="14"/>
      <c r="Y8" s="12"/>
      <c r="Z8" s="12"/>
      <c r="AA8" s="12"/>
      <c r="AC8" s="12"/>
    </row>
    <row r="9" spans="1:36" x14ac:dyDescent="0.25">
      <c r="A9" s="8"/>
      <c r="B9" s="28"/>
      <c r="I9" s="13"/>
      <c r="Y9" s="12"/>
      <c r="Z9" s="12"/>
      <c r="AA9" s="12"/>
      <c r="AC9" s="12"/>
    </row>
    <row r="10" spans="1:36" x14ac:dyDescent="0.25">
      <c r="A10" s="8" t="s">
        <v>12</v>
      </c>
      <c r="B10" s="24">
        <v>15</v>
      </c>
      <c r="I10" s="13"/>
      <c r="Y10" s="12"/>
      <c r="Z10" s="12"/>
      <c r="AA10" s="12"/>
      <c r="AC10" s="12"/>
    </row>
    <row r="11" spans="1:36" x14ac:dyDescent="0.25">
      <c r="A11" s="8" t="s">
        <v>15</v>
      </c>
      <c r="B11" s="24" t="s">
        <v>16</v>
      </c>
      <c r="I11" s="13"/>
      <c r="Y11" s="6"/>
      <c r="AC11" s="12"/>
    </row>
    <row r="12" spans="1:36" x14ac:dyDescent="0.25">
      <c r="A12" s="8" t="s">
        <v>19</v>
      </c>
      <c r="B12" s="24" t="s">
        <v>54</v>
      </c>
      <c r="I12" s="13"/>
      <c r="Y12" s="6"/>
      <c r="AC12" s="12"/>
    </row>
    <row r="13" spans="1:36" s="17" customFormat="1" ht="16.5" thickBot="1" x14ac:dyDescent="0.3">
      <c r="A13" s="15"/>
      <c r="B13" s="16"/>
      <c r="H13" s="17" t="str">
        <f>B22</f>
        <v>C78606381T</v>
      </c>
      <c r="I13" s="17" t="str">
        <f>B28</f>
        <v xml:space="preserve">C645T </v>
      </c>
    </row>
    <row r="14" spans="1:36" ht="16.5" thickBot="1" x14ac:dyDescent="0.3">
      <c r="A14" s="8" t="s">
        <v>22</v>
      </c>
      <c r="B14" s="24" t="s">
        <v>53</v>
      </c>
      <c r="C14" s="3" t="str">
        <f>CONCATENATE("&lt;GeneAnalysis gene=",CHAR(34),B14,CHAR(34)," interval=",CHAR(34),B15,CHAR(34),"&gt; ")</f>
        <v xml:space="preserve">&lt;GeneAnalysis gene="CHRNA3" interval="NC_000015.9:g.78885394_78913637"&gt; </v>
      </c>
      <c r="H14" s="26" t="s">
        <v>65</v>
      </c>
      <c r="I14" s="26" t="s">
        <v>65</v>
      </c>
      <c r="J14" s="18"/>
      <c r="K14" s="18"/>
      <c r="L14" s="18"/>
      <c r="M14" s="18"/>
      <c r="N14" s="18"/>
      <c r="O14" s="19"/>
      <c r="P14" s="20"/>
      <c r="Q14" s="19"/>
      <c r="R14" s="19"/>
      <c r="S14" s="20"/>
      <c r="T14" s="20"/>
      <c r="U14" s="19"/>
      <c r="V14" s="19"/>
      <c r="W14" s="20"/>
      <c r="X14" s="20"/>
      <c r="Y14" s="20"/>
      <c r="Z14" s="20"/>
    </row>
    <row r="15" spans="1:36" x14ac:dyDescent="0.25">
      <c r="A15" s="8" t="s">
        <v>23</v>
      </c>
      <c r="B15" s="24" t="s">
        <v>253</v>
      </c>
      <c r="H15" s="9" t="s">
        <v>66</v>
      </c>
      <c r="I15" s="9" t="s">
        <v>68</v>
      </c>
      <c r="J15" s="9"/>
      <c r="K15" s="9"/>
      <c r="L15" s="9"/>
      <c r="M15" s="9"/>
      <c r="N15" s="9"/>
      <c r="O15" s="9"/>
      <c r="P15" s="9"/>
      <c r="Q15" s="9"/>
      <c r="R15" s="9"/>
      <c r="S15" s="9"/>
      <c r="T15" s="9"/>
      <c r="U15" s="9"/>
      <c r="V15" s="9"/>
      <c r="W15" s="9"/>
      <c r="X15" s="9"/>
      <c r="Y15" s="9"/>
      <c r="Z15" s="9"/>
    </row>
    <row r="16" spans="1:36" x14ac:dyDescent="0.25">
      <c r="A16" s="8" t="s">
        <v>24</v>
      </c>
      <c r="B16" s="24" t="s">
        <v>57</v>
      </c>
      <c r="C16" s="3" t="str">
        <f>CONCATENATE("# What are some common variants of ",B14,"?")</f>
        <v># What are some common variants of CHRNA3?</v>
      </c>
      <c r="H16" s="9" t="s">
        <v>67</v>
      </c>
      <c r="I16" s="9" t="s">
        <v>69</v>
      </c>
      <c r="J16" s="9"/>
      <c r="K16" s="9"/>
      <c r="L16" s="9"/>
      <c r="M16" s="9"/>
      <c r="N16" s="9"/>
      <c r="O16" s="9"/>
      <c r="P16" s="9"/>
      <c r="Q16" s="9"/>
      <c r="R16" s="9"/>
      <c r="S16" s="9"/>
      <c r="T16" s="9"/>
      <c r="U16" s="9"/>
      <c r="V16" s="9"/>
      <c r="W16" s="9"/>
      <c r="X16" s="9"/>
      <c r="Y16" s="9"/>
      <c r="Z16" s="9"/>
    </row>
    <row r="17" spans="1:26" x14ac:dyDescent="0.25">
      <c r="A17" s="8"/>
      <c r="B17" s="24"/>
      <c r="C17" s="3" t="s">
        <v>25</v>
      </c>
      <c r="H17" s="9" t="str">
        <f>CONCATENATE("People with this variant have one copy of the ",B25,"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[C645T](https://www.ncbi.nlm.nih.gov/clinvar/variation/17503/)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24"/>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CHRNA3: [C78606381T](https://www.ncbi.nlm.nih.gov/projects/SNP/snp_ref.cgi?rs=12914385) and [C645T](https://www.ncbi.nlm.nih.gov/clinvar/variation/17503/).</v>
      </c>
      <c r="H18" s="9" t="s">
        <v>70</v>
      </c>
      <c r="I18" s="24" t="s">
        <v>72</v>
      </c>
      <c r="J18" s="9"/>
      <c r="K18" s="9"/>
      <c r="L18" s="9"/>
      <c r="M18" s="9"/>
      <c r="N18" s="9"/>
      <c r="O18" s="9"/>
      <c r="P18" s="9"/>
      <c r="Q18" s="9"/>
      <c r="R18" s="9"/>
      <c r="S18" s="9"/>
      <c r="T18" s="9"/>
      <c r="U18" s="9"/>
      <c r="V18" s="9"/>
      <c r="W18" s="9"/>
      <c r="X18" s="9"/>
      <c r="Y18" s="9"/>
      <c r="Z18" s="9"/>
    </row>
    <row r="19" spans="1:26" x14ac:dyDescent="0.25">
      <c r="B19" s="24"/>
      <c r="H19" s="24">
        <v>37.9</v>
      </c>
      <c r="I19" s="24">
        <v>39.700000000000003</v>
      </c>
      <c r="J19" s="9"/>
      <c r="K19" s="9"/>
      <c r="L19" s="9"/>
      <c r="M19" s="9"/>
      <c r="N19" s="9"/>
      <c r="O19" s="9"/>
      <c r="P19" s="9"/>
      <c r="Q19" s="9"/>
      <c r="R19" s="9"/>
      <c r="S19" s="9"/>
      <c r="T19" s="9"/>
      <c r="U19" s="9"/>
      <c r="V19" s="9"/>
      <c r="W19" s="9"/>
      <c r="X19" s="9"/>
      <c r="Y19" s="9"/>
      <c r="Z19" s="9"/>
    </row>
    <row r="20" spans="1:26" x14ac:dyDescent="0.25">
      <c r="B20" s="24"/>
      <c r="C20" s="3" t="str">
        <f>CONCATENATE("&lt;# ",B22," #&gt;")</f>
        <v>&lt;# C78606381T #&gt;</v>
      </c>
      <c r="H20" s="9" t="str">
        <f>CONCATENATE("People with this variant have two copies of the ",B25," variant. This substitution of a single nucleotide is known as a missense mutation.")</f>
        <v>People with this variant have two copies of the [C78606381T](https://www.ncbi.nlm.nih.gov/projects/SNP/snp_ref.cgi?rs=12914385)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[C645T](https://www.ncbi.nlm.nih.gov/clinvar/variation/17503/)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26</v>
      </c>
      <c r="B21" s="26" t="s">
        <v>254</v>
      </c>
      <c r="C21" s="3" t="str">
        <f>CONCATENATE("  &lt;Variant hgvs=",CHAR(34),B21,CHAR(34)," name=",CHAR(34),B22,CHAR(34),"&gt; ")</f>
        <v xml:space="preserve">  &lt;Variant hgvs="NC_000015.9:g.78898723C&gt;T" name="C78606381T"&gt; </v>
      </c>
      <c r="H21" s="24" t="s">
        <v>71</v>
      </c>
      <c r="I21" s="24" t="s">
        <v>73</v>
      </c>
      <c r="J21" s="9"/>
      <c r="K21" s="9"/>
      <c r="L21" s="9"/>
      <c r="M21" s="9"/>
      <c r="N21" s="9"/>
      <c r="O21" s="9"/>
      <c r="P21" s="9"/>
      <c r="Q21" s="9"/>
      <c r="R21" s="9"/>
      <c r="S21" s="9"/>
      <c r="T21" s="9"/>
      <c r="U21" s="9"/>
      <c r="V21" s="9"/>
      <c r="W21" s="9"/>
      <c r="X21" s="9"/>
      <c r="Y21" s="9"/>
      <c r="Z21" s="9"/>
    </row>
    <row r="22" spans="1:26" x14ac:dyDescent="0.25">
      <c r="A22" s="21" t="s">
        <v>27</v>
      </c>
      <c r="B22" s="27" t="s">
        <v>58</v>
      </c>
      <c r="H22" s="24">
        <v>15.9</v>
      </c>
      <c r="I22" s="24">
        <v>42.9</v>
      </c>
      <c r="J22" s="9"/>
      <c r="K22" s="9"/>
      <c r="L22" s="9"/>
      <c r="M22" s="9"/>
      <c r="N22" s="9"/>
      <c r="O22" s="9"/>
      <c r="P22" s="9"/>
      <c r="Q22" s="9"/>
      <c r="R22" s="9"/>
      <c r="S22" s="9"/>
      <c r="T22" s="9"/>
      <c r="U22" s="9"/>
      <c r="V22" s="9"/>
      <c r="W22" s="9"/>
      <c r="X22" s="9"/>
      <c r="Y22" s="9"/>
      <c r="Z22" s="9"/>
    </row>
    <row r="23" spans="1:26" x14ac:dyDescent="0.25">
      <c r="A23" s="21" t="s">
        <v>28</v>
      </c>
      <c r="B23" s="24" t="s">
        <v>29</v>
      </c>
      <c r="C23" s="3" t="str">
        <f>CONCATENATE("    Instead of ",B23,", there is a ",B24," nucleotide.")</f>
        <v xml:space="preserve">    Instead of cytosine (C), there is a thymine (T) nucleotide.</v>
      </c>
      <c r="H23" s="9" t="str">
        <f>CONCATENATE("Your ",B14," gene has no variants. A normal gene is referred to as a ",CHAR(34),"wild-type",CHAR(34)," gene.")</f>
        <v>Your CHRNA3 gene has no variants. A normal gene is referred to as a "wild-type" gene.</v>
      </c>
      <c r="I23" s="9" t="str">
        <f>CONCATENATE("Your ",B14," gene has no variants. A normal gene is referred to as a ",CHAR(34),"wild-type",CHAR(34)," gene.")</f>
        <v>Your CHRNA3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21" t="s">
        <v>30</v>
      </c>
      <c r="B24" s="24" t="s">
        <v>31</v>
      </c>
      <c r="H24" s="9" t="s">
        <v>32</v>
      </c>
      <c r="I24" s="9" t="s">
        <v>32</v>
      </c>
      <c r="J24" s="9"/>
      <c r="K24" s="9"/>
      <c r="L24" s="9"/>
      <c r="M24" s="9"/>
      <c r="N24" s="9"/>
      <c r="O24" s="9"/>
      <c r="P24" s="9"/>
      <c r="Q24" s="9"/>
      <c r="R24" s="9"/>
      <c r="S24" s="9"/>
      <c r="T24" s="9"/>
      <c r="U24" s="9"/>
      <c r="V24" s="9"/>
      <c r="W24" s="9"/>
      <c r="X24" s="9"/>
      <c r="Y24" s="9"/>
      <c r="Z24" s="9"/>
    </row>
    <row r="25" spans="1:26" x14ac:dyDescent="0.25">
      <c r="A25" s="21" t="s">
        <v>33</v>
      </c>
      <c r="B25" s="27" t="s">
        <v>59</v>
      </c>
      <c r="C25" s="3" t="str">
        <f>"  &lt;/Variant&gt;"</f>
        <v xml:space="preserve">  &lt;/Variant&gt;</v>
      </c>
      <c r="H25" s="24">
        <v>46.2</v>
      </c>
      <c r="I25" s="24">
        <v>17.399999999999999</v>
      </c>
      <c r="J25" s="9"/>
      <c r="K25" s="9"/>
      <c r="L25" s="9"/>
      <c r="M25" s="9"/>
      <c r="N25" s="9"/>
      <c r="O25" s="9"/>
      <c r="P25" s="9"/>
      <c r="Q25" s="9"/>
      <c r="R25" s="9"/>
      <c r="S25" s="9"/>
      <c r="T25" s="9"/>
      <c r="U25" s="9"/>
      <c r="V25" s="9"/>
      <c r="W25" s="9"/>
      <c r="X25" s="9"/>
      <c r="Y25" s="9"/>
      <c r="Z25" s="9"/>
    </row>
    <row r="26" spans="1:26" x14ac:dyDescent="0.25">
      <c r="A26" s="21"/>
      <c r="B26" s="24"/>
      <c r="C26" s="3" t="str">
        <f>CONCATENATE("&lt;# ",B28," #&gt;")</f>
        <v>&lt;# C645T  #&gt;</v>
      </c>
    </row>
    <row r="27" spans="1:26" x14ac:dyDescent="0.25">
      <c r="A27" s="8" t="s">
        <v>26</v>
      </c>
      <c r="B27" s="26" t="s">
        <v>255</v>
      </c>
      <c r="C27" s="3" t="str">
        <f>CONCATENATE("  &lt;Variant hgvs=",CHAR(34),B27,CHAR(34)," name=",CHAR(34),B28,CHAR(34),"&gt; ")</f>
        <v xml:space="preserve">  &lt;Variant hgvs="NC_000015.9:g.78894339G&gt;A" name="C645T "&gt; </v>
      </c>
    </row>
    <row r="28" spans="1:26" x14ac:dyDescent="0.25">
      <c r="A28" s="21" t="s">
        <v>27</v>
      </c>
      <c r="B28" s="27" t="s">
        <v>60</v>
      </c>
    </row>
    <row r="29" spans="1:26" x14ac:dyDescent="0.25">
      <c r="A29" s="21" t="s">
        <v>28</v>
      </c>
      <c r="B29" s="24" t="s">
        <v>61</v>
      </c>
      <c r="C29" s="3" t="str">
        <f>CONCATENATE("    Instead of ",B29,", there is a ",B30," nucleotide.")</f>
        <v xml:space="preserve">    Instead of guanine (G), there is a adenine (A) nucleotide.</v>
      </c>
    </row>
    <row r="30" spans="1:26" x14ac:dyDescent="0.25">
      <c r="A30" s="21" t="s">
        <v>30</v>
      </c>
      <c r="B30" s="24" t="s">
        <v>62</v>
      </c>
    </row>
    <row r="31" spans="1:26" x14ac:dyDescent="0.25">
      <c r="A31" s="21" t="s">
        <v>33</v>
      </c>
      <c r="B31" s="27" t="s">
        <v>63</v>
      </c>
      <c r="C31" s="3" t="str">
        <f>"  &lt;/Variant&gt;"</f>
        <v xml:space="preserve">  &lt;/Variant&gt;</v>
      </c>
    </row>
    <row r="32" spans="1:26" s="17" customFormat="1" x14ac:dyDescent="0.25">
      <c r="A32" s="23"/>
      <c r="B32" s="16"/>
    </row>
    <row r="33" spans="1:3" s="17" customFormat="1" x14ac:dyDescent="0.25">
      <c r="A33" s="23"/>
      <c r="B33" s="16"/>
      <c r="C33" s="17" t="str">
        <f>C20</f>
        <v>&lt;# C78606381T #&gt;</v>
      </c>
    </row>
    <row r="34" spans="1:3" x14ac:dyDescent="0.25">
      <c r="A34" s="21" t="s">
        <v>34</v>
      </c>
      <c r="B34" s="22" t="str">
        <f>H14</f>
        <v>NC_000015.10:g.</v>
      </c>
      <c r="C34" s="3" t="str">
        <f>CONCATENATE("  &lt;Genotype hgvs=",CHAR(34),B34,B35,";",B36,CHAR(34)," name=",CHAR(34),B22,CHAR(34),"&gt; ")</f>
        <v xml:space="preserve">  &lt;Genotype hgvs="NC_000015.10:g.[78606381C&gt;T];[78606381=]" name="C78606381T"&gt; </v>
      </c>
    </row>
    <row r="35" spans="1:3" x14ac:dyDescent="0.25">
      <c r="A35" s="21" t="s">
        <v>33</v>
      </c>
      <c r="B35" s="22" t="str">
        <f t="shared" ref="B35:B39" si="0">H15</f>
        <v>[78606381C&gt;T]</v>
      </c>
    </row>
    <row r="36" spans="1:3" x14ac:dyDescent="0.25">
      <c r="A36" s="21" t="s">
        <v>28</v>
      </c>
      <c r="B36" s="22" t="str">
        <f t="shared" si="0"/>
        <v>[78606381=]</v>
      </c>
      <c r="C36" s="3" t="s">
        <v>35</v>
      </c>
    </row>
    <row r="37" spans="1:3" x14ac:dyDescent="0.25">
      <c r="A37" s="21" t="s">
        <v>36</v>
      </c>
      <c r="B37" s="22" t="str">
        <f t="shared" si="0"/>
        <v>People with this variant have one copy of the [C78606381T](https://www.ncbi.nlm.nih.gov/projects/SNP/snp_ref.cgi?rs=12914385) variant. This substitution of a single nucleotide is known as a missense mutation.</v>
      </c>
      <c r="C37" s="3" t="s">
        <v>25</v>
      </c>
    </row>
    <row r="38" spans="1:3" x14ac:dyDescent="0.25">
      <c r="A38" s="8" t="s">
        <v>37</v>
      </c>
      <c r="B38" s="22" t="str">
        <f t="shared" si="0"/>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38" s="3" t="str">
        <f>CONCATENATE("    ",B37)</f>
        <v xml:space="preserve">    People with this variant have one copy of the [C78606381T](https://www.ncbi.nlm.nih.gov/projects/SNP/snp_ref.cgi?rs=12914385) variant. This substitution of a single nucleotide is known as a missense mutation.</v>
      </c>
    </row>
    <row r="39" spans="1:3" x14ac:dyDescent="0.25">
      <c r="A39" s="8" t="s">
        <v>38</v>
      </c>
      <c r="B39" s="22">
        <f t="shared" si="0"/>
        <v>37.9</v>
      </c>
    </row>
    <row r="40" spans="1:3" x14ac:dyDescent="0.25">
      <c r="A40" s="21"/>
      <c r="C40" s="3" t="s">
        <v>39</v>
      </c>
    </row>
    <row r="41" spans="1:3" x14ac:dyDescent="0.25">
      <c r="A41" s="8"/>
    </row>
    <row r="42" spans="1:3" x14ac:dyDescent="0.25">
      <c r="A42" s="8"/>
      <c r="C42" s="3" t="str">
        <f>CONCATENATE("    ",B38)</f>
        <v xml:space="preserve">    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43" spans="1:3" x14ac:dyDescent="0.25">
      <c r="A43" s="8"/>
    </row>
    <row r="44" spans="1:3" x14ac:dyDescent="0.25">
      <c r="A44" s="8"/>
      <c r="C44" s="3" t="s">
        <v>40</v>
      </c>
    </row>
    <row r="45" spans="1:3" x14ac:dyDescent="0.25">
      <c r="A45" s="21"/>
    </row>
    <row r="46" spans="1:3" x14ac:dyDescent="0.25">
      <c r="A46" s="21"/>
      <c r="C46" s="3" t="str">
        <f>CONCATENATE( "    &lt;piechart percentage=",B39," /&gt;")</f>
        <v xml:space="preserve">    &lt;piechart percentage=37.9 /&gt;</v>
      </c>
    </row>
    <row r="47" spans="1:3" x14ac:dyDescent="0.25">
      <c r="A47" s="21"/>
      <c r="C47" s="3" t="str">
        <f>"  &lt;/Genotype&gt;"</f>
        <v xml:space="preserve">  &lt;/Genotype&gt;</v>
      </c>
    </row>
    <row r="48" spans="1:3" x14ac:dyDescent="0.25">
      <c r="A48" s="21" t="s">
        <v>41</v>
      </c>
      <c r="B48" s="9" t="str">
        <f>H20</f>
        <v>People with this variant have two copies of the [C78606381T](https://www.ncbi.nlm.nih.gov/projects/SNP/snp_ref.cgi?rs=12914385) variant. This substitution of a single nucleotide is known as a missense mutation.</v>
      </c>
      <c r="C48" s="3" t="str">
        <f>CONCATENATE("  &lt;Genotype hgvs=",CHAR(34),B34,B35,";",B35,CHAR(34)," name=",CHAR(34),B22,CHAR(34),"&gt; ")</f>
        <v xml:space="preserve">  &lt;Genotype hgvs="NC_000015.10:g.[78606381C&gt;T];[78606381C&gt;T]" name="C78606381T"&gt; </v>
      </c>
    </row>
    <row r="49" spans="1:3" x14ac:dyDescent="0.25">
      <c r="A49" s="8" t="s">
        <v>42</v>
      </c>
      <c r="B49" s="9" t="str">
        <f t="shared" ref="B49:B50" si="1">H21</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49" s="3" t="s">
        <v>25</v>
      </c>
    </row>
    <row r="50" spans="1:3" x14ac:dyDescent="0.25">
      <c r="A50" s="8" t="s">
        <v>38</v>
      </c>
      <c r="B50" s="9">
        <f t="shared" si="1"/>
        <v>15.9</v>
      </c>
      <c r="C50" s="3" t="s">
        <v>35</v>
      </c>
    </row>
    <row r="51" spans="1:3" x14ac:dyDescent="0.25">
      <c r="A51" s="8"/>
    </row>
    <row r="52" spans="1:3" x14ac:dyDescent="0.25">
      <c r="A52" s="21"/>
      <c r="C52" s="3" t="str">
        <f>CONCATENATE("    ",B48)</f>
        <v xml:space="preserve">    People with this variant have two copies of the [C78606381T](https://www.ncbi.nlm.nih.gov/projects/SNP/snp_ref.cgi?rs=12914385) variant. This substitution of a single nucleotide is known as a missense mutation.</v>
      </c>
    </row>
    <row r="53" spans="1:3" x14ac:dyDescent="0.25">
      <c r="A53" s="8"/>
    </row>
    <row r="54" spans="1:3" x14ac:dyDescent="0.25">
      <c r="A54" s="8"/>
      <c r="C54" s="3" t="s">
        <v>39</v>
      </c>
    </row>
    <row r="55" spans="1:3" x14ac:dyDescent="0.25">
      <c r="A55" s="8"/>
    </row>
    <row r="56" spans="1:3" x14ac:dyDescent="0.25">
      <c r="A56" s="8"/>
      <c r="C56" s="3" t="str">
        <f>CONCATENATE("    ",B49)</f>
        <v xml:space="preserve">    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57" spans="1:3" x14ac:dyDescent="0.25">
      <c r="A57" s="8"/>
    </row>
    <row r="58" spans="1:3" x14ac:dyDescent="0.25">
      <c r="A58" s="21"/>
      <c r="C58" s="3" t="s">
        <v>40</v>
      </c>
    </row>
    <row r="59" spans="1:3" x14ac:dyDescent="0.25">
      <c r="A59" s="21"/>
    </row>
    <row r="60" spans="1:3" x14ac:dyDescent="0.25">
      <c r="A60" s="21"/>
      <c r="C60" s="3" t="str">
        <f>CONCATENATE( "    &lt;piechart percentage=",B50," /&gt;")</f>
        <v xml:space="preserve">    &lt;piechart percentage=15.9 /&gt;</v>
      </c>
    </row>
    <row r="61" spans="1:3" x14ac:dyDescent="0.25">
      <c r="A61" s="21"/>
      <c r="C61" s="3" t="str">
        <f>"  &lt;/Genotype&gt;"</f>
        <v xml:space="preserve">  &lt;/Genotype&gt;</v>
      </c>
    </row>
    <row r="62" spans="1:3" x14ac:dyDescent="0.25">
      <c r="A62" s="21" t="s">
        <v>43</v>
      </c>
      <c r="B62" s="9" t="str">
        <f>H23</f>
        <v>Your CHRNA3 gene has no variants. A normal gene is referred to as a "wild-type" gene.</v>
      </c>
      <c r="C62" s="3" t="str">
        <f>CONCATENATE("  &lt;Genotype hgvs=",CHAR(34),B34,B36,";",B36,CHAR(34)," name=",CHAR(34),B22,CHAR(34),"&gt; ")</f>
        <v xml:space="preserve">  &lt;Genotype hgvs="NC_000015.10:g.[78606381=];[78606381=]" name="C78606381T"&gt; </v>
      </c>
    </row>
    <row r="63" spans="1:3" x14ac:dyDescent="0.25">
      <c r="A63" s="8" t="s">
        <v>44</v>
      </c>
      <c r="B63" s="9" t="str">
        <f t="shared" ref="B63:B64" si="2">H24</f>
        <v>This variant is not associated with increased risk.</v>
      </c>
      <c r="C63" s="3" t="s">
        <v>25</v>
      </c>
    </row>
    <row r="64" spans="1:3" x14ac:dyDescent="0.25">
      <c r="A64" s="8" t="s">
        <v>38</v>
      </c>
      <c r="B64" s="9">
        <f t="shared" si="2"/>
        <v>46.2</v>
      </c>
      <c r="C64" s="3" t="s">
        <v>35</v>
      </c>
    </row>
    <row r="65" spans="1:3" x14ac:dyDescent="0.25">
      <c r="A65" s="21"/>
    </row>
    <row r="66" spans="1:3" x14ac:dyDescent="0.25">
      <c r="A66" s="8"/>
      <c r="C66" s="3" t="str">
        <f>CONCATENATE("    ",B62)</f>
        <v xml:space="preserve">    Your CHRNA3 gene has no variants. A normal gene is referred to as a "wild-type" gene.</v>
      </c>
    </row>
    <row r="67" spans="1:3" x14ac:dyDescent="0.25">
      <c r="A67" s="8"/>
    </row>
    <row r="68" spans="1:3" x14ac:dyDescent="0.25">
      <c r="A68" s="8"/>
      <c r="C68" s="3" t="s">
        <v>39</v>
      </c>
    </row>
    <row r="69" spans="1:3" x14ac:dyDescent="0.25">
      <c r="A69" s="8"/>
    </row>
    <row r="70" spans="1:3" x14ac:dyDescent="0.25">
      <c r="A70" s="8"/>
      <c r="C70" s="3" t="str">
        <f>CONCATENATE("    ",B63)</f>
        <v xml:space="preserve">    This variant is not associated with increased risk.</v>
      </c>
    </row>
    <row r="71" spans="1:3" x14ac:dyDescent="0.25">
      <c r="A71" s="8"/>
    </row>
    <row r="72" spans="1:3" x14ac:dyDescent="0.25">
      <c r="A72" s="21"/>
      <c r="C72" s="3" t="s">
        <v>40</v>
      </c>
    </row>
    <row r="73" spans="1:3" x14ac:dyDescent="0.25">
      <c r="A73" s="21"/>
    </row>
    <row r="74" spans="1:3" x14ac:dyDescent="0.25">
      <c r="A74" s="21"/>
      <c r="C74" s="3" t="str">
        <f>CONCATENATE( "    &lt;piechart percentage=",B64," /&gt;")</f>
        <v xml:space="preserve">    &lt;piechart percentage=46.2 /&gt;</v>
      </c>
    </row>
    <row r="75" spans="1:3" x14ac:dyDescent="0.25">
      <c r="A75" s="21"/>
      <c r="C75" s="3" t="str">
        <f>"  &lt;/Genotype&gt;"</f>
        <v xml:space="preserve">  &lt;/Genotype&gt;</v>
      </c>
    </row>
    <row r="76" spans="1:3" x14ac:dyDescent="0.25">
      <c r="A76" s="21"/>
      <c r="C76" s="3" t="str">
        <f>C26</f>
        <v>&lt;# C645T  #&gt;</v>
      </c>
    </row>
    <row r="77" spans="1:3" x14ac:dyDescent="0.25">
      <c r="A77" s="21" t="s">
        <v>34</v>
      </c>
      <c r="B77" s="22" t="str">
        <f>I14</f>
        <v>NC_000015.10:g.</v>
      </c>
      <c r="C77" s="3" t="str">
        <f>CONCATENATE("  &lt;Genotype hgvs=",CHAR(34),B77,B78,";",B79,CHAR(34)," name=",CHAR(34),B28,CHAR(34),"&gt; ")</f>
        <v xml:space="preserve">  &lt;Genotype hgvs="NC_000015.10:g.[78601997G&gt;A];[78601997=]" name="C645T "&gt; </v>
      </c>
    </row>
    <row r="78" spans="1:3" x14ac:dyDescent="0.25">
      <c r="A78" s="21" t="s">
        <v>33</v>
      </c>
      <c r="B78" s="22" t="str">
        <f t="shared" ref="B78:B82" si="3">I15</f>
        <v>[78601997G&gt;A]</v>
      </c>
    </row>
    <row r="79" spans="1:3" x14ac:dyDescent="0.25">
      <c r="A79" s="21" t="s">
        <v>28</v>
      </c>
      <c r="B79" s="22" t="str">
        <f t="shared" si="3"/>
        <v>[78601997=]</v>
      </c>
      <c r="C79" s="3" t="s">
        <v>35</v>
      </c>
    </row>
    <row r="80" spans="1:3" x14ac:dyDescent="0.25">
      <c r="A80" s="21" t="s">
        <v>36</v>
      </c>
      <c r="B80" s="22" t="str">
        <f t="shared" si="3"/>
        <v>People with this variant have one copy of the [C645T](https://www.ncbi.nlm.nih.gov/clinvar/variation/17503/) variant. This substitution of a single nucleotide is known as a missense mutation.</v>
      </c>
      <c r="C80" s="3" t="s">
        <v>25</v>
      </c>
    </row>
    <row r="81" spans="1:3" x14ac:dyDescent="0.25">
      <c r="A81" s="8" t="s">
        <v>37</v>
      </c>
      <c r="B81" s="22" t="str">
        <f t="shared" si="3"/>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81" s="3" t="str">
        <f>CONCATENATE("    ",B80)</f>
        <v xml:space="preserve">    People with this variant have one copy of the [C645T](https://www.ncbi.nlm.nih.gov/clinvar/variation/17503/) variant. This substitution of a single nucleotide is known as a missense mutation.</v>
      </c>
    </row>
    <row r="82" spans="1:3" x14ac:dyDescent="0.25">
      <c r="A82" s="8" t="s">
        <v>38</v>
      </c>
      <c r="B82" s="22">
        <f t="shared" si="3"/>
        <v>39.700000000000003</v>
      </c>
    </row>
    <row r="83" spans="1:3" x14ac:dyDescent="0.25">
      <c r="A83" s="21"/>
      <c r="C83" s="3" t="s">
        <v>39</v>
      </c>
    </row>
    <row r="84" spans="1:3" x14ac:dyDescent="0.25">
      <c r="A84" s="8"/>
    </row>
    <row r="85" spans="1:3" x14ac:dyDescent="0.25">
      <c r="A85" s="8"/>
      <c r="C85" s="3" t="str">
        <f>CONCATENATE("    ",B81)</f>
        <v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86" spans="1:3" x14ac:dyDescent="0.25">
      <c r="A86" s="8"/>
    </row>
    <row r="87" spans="1:3" x14ac:dyDescent="0.25">
      <c r="A87" s="8"/>
      <c r="C87" s="3" t="s">
        <v>40</v>
      </c>
    </row>
    <row r="88" spans="1:3" x14ac:dyDescent="0.25">
      <c r="A88" s="21"/>
    </row>
    <row r="89" spans="1:3" x14ac:dyDescent="0.25">
      <c r="A89" s="21"/>
      <c r="C89" s="3" t="str">
        <f>CONCATENATE( "    &lt;piechart percentage=",B82," /&gt;")</f>
        <v xml:space="preserve">    &lt;piechart percentage=39.7 /&gt;</v>
      </c>
    </row>
    <row r="90" spans="1:3" x14ac:dyDescent="0.25">
      <c r="A90" s="21"/>
      <c r="C90" s="3" t="str">
        <f>"  &lt;/Genotype&gt;"</f>
        <v xml:space="preserve">  &lt;/Genotype&gt;</v>
      </c>
    </row>
    <row r="91" spans="1:3" x14ac:dyDescent="0.25">
      <c r="A91" s="21" t="s">
        <v>41</v>
      </c>
      <c r="B91" s="9" t="str">
        <f>I20</f>
        <v>People with this variant have two copies of the [C645T](https://www.ncbi.nlm.nih.gov/clinvar/variation/17503/) variant. This substitution of a single nucleotide is known as a missense mutation.</v>
      </c>
      <c r="C91" s="3" t="str">
        <f>CONCATENATE("  &lt;Genotype hgvs=",CHAR(34),B77,B78,";",B78,CHAR(34)," name=",CHAR(34),B28,CHAR(34),"&gt; ")</f>
        <v xml:space="preserve">  &lt;Genotype hgvs="NC_000015.10:g.[78601997G&gt;A];[78601997G&gt;A]" name="C645T "&gt; </v>
      </c>
    </row>
    <row r="92" spans="1:3" x14ac:dyDescent="0.25">
      <c r="A92" s="8" t="s">
        <v>42</v>
      </c>
      <c r="B92" s="9" t="str">
        <f t="shared" ref="B92:B93" si="4">I21</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92" s="3" t="s">
        <v>25</v>
      </c>
    </row>
    <row r="93" spans="1:3" x14ac:dyDescent="0.25">
      <c r="A93" s="8" t="s">
        <v>38</v>
      </c>
      <c r="B93" s="9">
        <f t="shared" si="4"/>
        <v>42.9</v>
      </c>
      <c r="C93" s="3" t="s">
        <v>35</v>
      </c>
    </row>
    <row r="94" spans="1:3" x14ac:dyDescent="0.25">
      <c r="A94" s="8"/>
    </row>
    <row r="95" spans="1:3" x14ac:dyDescent="0.25">
      <c r="A95" s="21"/>
      <c r="C95" s="3" t="str">
        <f>CONCATENATE("    ",B91)</f>
        <v xml:space="preserve">    People with this variant have two copies of the [C645T](https://www.ncbi.nlm.nih.gov/clinvar/variation/17503/) variant. This substitution of a single nucleotide is known as a missense mutation.</v>
      </c>
    </row>
    <row r="96" spans="1:3" x14ac:dyDescent="0.25">
      <c r="A96" s="8"/>
    </row>
    <row r="97" spans="1:3" x14ac:dyDescent="0.25">
      <c r="A97" s="8"/>
      <c r="C97" s="3" t="s">
        <v>39</v>
      </c>
    </row>
    <row r="98" spans="1:3" x14ac:dyDescent="0.25">
      <c r="A98" s="8"/>
    </row>
    <row r="99" spans="1:3" x14ac:dyDescent="0.25">
      <c r="A99" s="8"/>
      <c r="C99" s="3" t="str">
        <f>CONCATENATE("    ",B92)</f>
        <v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00" spans="1:3" x14ac:dyDescent="0.25">
      <c r="A100" s="8"/>
    </row>
    <row r="101" spans="1:3" x14ac:dyDescent="0.25">
      <c r="A101" s="21"/>
      <c r="C101" s="3" t="s">
        <v>40</v>
      </c>
    </row>
    <row r="102" spans="1:3" x14ac:dyDescent="0.25">
      <c r="A102" s="21"/>
    </row>
    <row r="103" spans="1:3" x14ac:dyDescent="0.25">
      <c r="A103" s="21"/>
      <c r="C103" s="3" t="str">
        <f>CONCATENATE( "    &lt;piechart percentage=",B93," /&gt;")</f>
        <v xml:space="preserve">    &lt;piechart percentage=42.9 /&gt;</v>
      </c>
    </row>
    <row r="104" spans="1:3" x14ac:dyDescent="0.25">
      <c r="A104" s="21"/>
      <c r="C104" s="3" t="str">
        <f>"  &lt;/Genotype&gt;"</f>
        <v xml:space="preserve">  &lt;/Genotype&gt;</v>
      </c>
    </row>
    <row r="105" spans="1:3" x14ac:dyDescent="0.25">
      <c r="A105" s="21" t="s">
        <v>43</v>
      </c>
      <c r="B105" s="9" t="str">
        <f>I23</f>
        <v>Your CHRNA3 gene has no variants. A normal gene is referred to as a "wild-type" gene.</v>
      </c>
      <c r="C105" s="3" t="str">
        <f>CONCATENATE("  &lt;Genotype hgvs=",CHAR(34),B77,B79,";",B79,CHAR(34)," name=",CHAR(34),B28,CHAR(34),"&gt; ")</f>
        <v xml:space="preserve">  &lt;Genotype hgvs="NC_000015.10:g.[78601997=];[78601997=]" name="C645T "&gt; </v>
      </c>
    </row>
    <row r="106" spans="1:3" x14ac:dyDescent="0.25">
      <c r="A106" s="8" t="s">
        <v>44</v>
      </c>
      <c r="B106" s="9" t="str">
        <f t="shared" ref="B106:B107" si="5">I24</f>
        <v>This variant is not associated with increased risk.</v>
      </c>
      <c r="C106" s="3" t="s">
        <v>25</v>
      </c>
    </row>
    <row r="107" spans="1:3" x14ac:dyDescent="0.25">
      <c r="A107" s="8" t="s">
        <v>38</v>
      </c>
      <c r="B107" s="9">
        <f t="shared" si="5"/>
        <v>17.399999999999999</v>
      </c>
      <c r="C107" s="3" t="s">
        <v>35</v>
      </c>
    </row>
    <row r="108" spans="1:3" x14ac:dyDescent="0.25">
      <c r="A108" s="21"/>
    </row>
    <row r="109" spans="1:3" x14ac:dyDescent="0.25">
      <c r="A109" s="8"/>
      <c r="C109" s="3" t="str">
        <f>CONCATENATE("    ",B105)</f>
        <v xml:space="preserve">    Your CHRNA3 gene has no variants. A normal gene is referred to as a "wild-type" gene.</v>
      </c>
    </row>
    <row r="110" spans="1:3" x14ac:dyDescent="0.25">
      <c r="A110" s="8"/>
    </row>
    <row r="111" spans="1:3" x14ac:dyDescent="0.25">
      <c r="A111" s="21"/>
      <c r="C111" s="3" t="s">
        <v>40</v>
      </c>
    </row>
    <row r="112" spans="1:3" x14ac:dyDescent="0.25">
      <c r="A112" s="21"/>
    </row>
    <row r="113" spans="1:3" x14ac:dyDescent="0.25">
      <c r="A113" s="21"/>
      <c r="C113" s="3" t="str">
        <f>CONCATENATE( "    &lt;piechart percentage=",B107," /&gt;")</f>
        <v xml:space="preserve">    &lt;piechart percentage=17.4 /&gt;</v>
      </c>
    </row>
    <row r="114" spans="1:3" x14ac:dyDescent="0.25">
      <c r="A114" s="21"/>
      <c r="C114" s="3" t="str">
        <f>"  &lt;/Genotype&gt;"</f>
        <v xml:space="preserve">  &lt;/Genotype&gt;</v>
      </c>
    </row>
    <row r="115" spans="1:3" x14ac:dyDescent="0.25">
      <c r="A115" s="21"/>
      <c r="C115" s="3" t="s">
        <v>45</v>
      </c>
    </row>
    <row r="116" spans="1:3" x14ac:dyDescent="0.25">
      <c r="A116" s="21" t="s">
        <v>46</v>
      </c>
      <c r="B116" s="9" t="str">
        <f>CONCATENATE("Your ",B2," gene has an unknown variant.")</f>
        <v>Your CHRNA3 gene has an unknown variant.</v>
      </c>
      <c r="C116" s="3" t="str">
        <f>CONCATENATE("  &lt;Genotype hgvs=",CHAR(34),"unknown",CHAR(34),"&gt; ")</f>
        <v xml:space="preserve">  &lt;Genotype hgvs="unknown"&gt; </v>
      </c>
    </row>
    <row r="117" spans="1:3" x14ac:dyDescent="0.25">
      <c r="A117" s="8" t="s">
        <v>46</v>
      </c>
      <c r="B117" s="9" t="s">
        <v>47</v>
      </c>
      <c r="C117" s="3" t="s">
        <v>25</v>
      </c>
    </row>
    <row r="118" spans="1:3" x14ac:dyDescent="0.25">
      <c r="A118" s="8" t="s">
        <v>38</v>
      </c>
      <c r="C118" s="3" t="s">
        <v>35</v>
      </c>
    </row>
    <row r="119" spans="1:3" x14ac:dyDescent="0.25">
      <c r="A119" s="8"/>
    </row>
    <row r="120" spans="1:3" x14ac:dyDescent="0.25">
      <c r="A120" s="8"/>
      <c r="C120" s="3" t="str">
        <f>CONCATENATE("    ",B116)</f>
        <v xml:space="preserve">    Your CHRNA3 gene has an unknown variant.</v>
      </c>
    </row>
    <row r="121" spans="1:3" x14ac:dyDescent="0.25">
      <c r="A121" s="8"/>
    </row>
    <row r="122" spans="1:3" x14ac:dyDescent="0.25">
      <c r="A122" s="21"/>
      <c r="C122" s="3" t="s">
        <v>40</v>
      </c>
    </row>
    <row r="123" spans="1:3" x14ac:dyDescent="0.25">
      <c r="A123" s="21"/>
    </row>
    <row r="124" spans="1:3" x14ac:dyDescent="0.25">
      <c r="A124" s="21"/>
      <c r="C124" s="3" t="str">
        <f>CONCATENATE( "    &lt;piechart percentage=",B118," /&gt;")</f>
        <v xml:space="preserve">    &lt;piechart percentage= /&gt;</v>
      </c>
    </row>
    <row r="125" spans="1:3" x14ac:dyDescent="0.25">
      <c r="A125" s="21"/>
      <c r="C125" s="3" t="str">
        <f>"  &lt;/Genotype&gt;"</f>
        <v xml:space="preserve">  &lt;/Genotype&gt;</v>
      </c>
    </row>
    <row r="126" spans="1:3" x14ac:dyDescent="0.25">
      <c r="A126" s="21"/>
      <c r="C126" s="3" t="s">
        <v>48</v>
      </c>
    </row>
    <row r="127" spans="1:3" x14ac:dyDescent="0.25">
      <c r="A127" s="21" t="s">
        <v>43</v>
      </c>
      <c r="B127" s="9" t="str">
        <f>CONCATENATE("Your ",B2," gene has no variants. A normal gene is referred to as a ",CHAR(34),"wild-type",CHAR(34)," gene.")</f>
        <v>Your CHRNA3 gene has no variants. A normal gene is referred to as a "wild-type" gene.</v>
      </c>
      <c r="C127" s="3" t="str">
        <f>CONCATENATE("  &lt;Genotype hgvs=",CHAR(34),"wildtype",CHAR(34),"&gt;")</f>
        <v xml:space="preserve">  &lt;Genotype hgvs="wildtype"&gt;</v>
      </c>
    </row>
    <row r="128" spans="1:3" x14ac:dyDescent="0.25">
      <c r="A128" s="8" t="s">
        <v>44</v>
      </c>
      <c r="B128" s="9" t="s">
        <v>49</v>
      </c>
      <c r="C128" s="3" t="s">
        <v>25</v>
      </c>
    </row>
    <row r="129" spans="1:3" x14ac:dyDescent="0.25">
      <c r="A129" s="8" t="s">
        <v>38</v>
      </c>
      <c r="C129" s="3" t="s">
        <v>35</v>
      </c>
    </row>
    <row r="130" spans="1:3" x14ac:dyDescent="0.25">
      <c r="A130" s="8"/>
    </row>
    <row r="131" spans="1:3" x14ac:dyDescent="0.25">
      <c r="A131" s="8"/>
      <c r="C131" s="3" t="str">
        <f>CONCATENATE("    ",B127)</f>
        <v xml:space="preserve">    Your CHRNA3 gene has no variants. A normal gene is referred to as a "wild-type" gene.</v>
      </c>
    </row>
    <row r="132" spans="1:3" x14ac:dyDescent="0.25">
      <c r="A132" s="8"/>
    </row>
    <row r="133" spans="1:3" x14ac:dyDescent="0.25">
      <c r="A133" s="8"/>
      <c r="C133" s="3" t="s">
        <v>40</v>
      </c>
    </row>
    <row r="134" spans="1:3" x14ac:dyDescent="0.25">
      <c r="A134" s="21"/>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7" customFormat="1" x14ac:dyDescent="0.25">
      <c r="A138" s="23"/>
      <c r="B138" s="16"/>
    </row>
    <row r="139" spans="1:3" x14ac:dyDescent="0.25">
      <c r="A139" s="3" t="s">
        <v>50</v>
      </c>
      <c r="B139" s="29" t="s">
        <v>74</v>
      </c>
      <c r="C139" s="3" t="str">
        <f>CONCATENATE("&lt;# ",A139," ",B139," #&gt;")</f>
        <v>&lt;# symptoms fatigue D005221 inflamation D007249 anxiety D001007 depression D003863 #&gt;</v>
      </c>
    </row>
    <row r="141" spans="1:3" x14ac:dyDescent="0.25">
      <c r="B141" s="29" t="s">
        <v>75</v>
      </c>
      <c r="C141" s="3" t="str">
        <f>CONCATENATE("&lt;symptoms ",B141," /&gt;")</f>
        <v>&lt;symptoms D005221 D007249 D001007 D003863 /&gt;</v>
      </c>
    </row>
    <row r="143" spans="1:3" x14ac:dyDescent="0.25">
      <c r="A143" s="3" t="s">
        <v>51</v>
      </c>
      <c r="B143" s="29" t="s">
        <v>55</v>
      </c>
      <c r="C143" s="3" t="str">
        <f>CONCATENATE("&lt;# ",A143," ",B143," #&gt;")</f>
        <v>&lt;# Tissue List brain D001921 bone marrow and immune system D007107  #&gt;</v>
      </c>
    </row>
    <row r="145" spans="1:3" x14ac:dyDescent="0.25">
      <c r="B145" s="29" t="s">
        <v>76</v>
      </c>
      <c r="C145" s="3" t="str">
        <f>CONCATENATE("&lt;TissueList ",B145," /&gt;")</f>
        <v>&lt;TissueList D001921 D007107  /&gt;</v>
      </c>
    </row>
    <row r="147" spans="1:3" x14ac:dyDescent="0.25">
      <c r="A147" s="3" t="s">
        <v>52</v>
      </c>
      <c r="B147" s="3" t="s">
        <v>78</v>
      </c>
      <c r="C147" s="3" t="str">
        <f>CONCATENATE("&lt;# ",A147," ",B147," #&gt;")</f>
        <v>&lt;# Diseases cancer;  COPD; anxiety disorder; ME/CFS; nicotine dependency; autoimmune disorder; Disease susceptibility - increased susceptibility to viral, bacterial, and parasitical infections; cocaine dependence; schizophrenia, Major depression; coronary heart disease; #&gt;</v>
      </c>
    </row>
    <row r="149" spans="1:3" x14ac:dyDescent="0.25">
      <c r="B149" s="3" t="s">
        <v>77</v>
      </c>
      <c r="C149" s="3" t="str">
        <f>CONCATENATE("&lt;diseases ",B149," /&gt;")</f>
        <v>&lt;diseases D009369 D029424 D001008 D015673 D014029 D001327 D004198 D019970 D012559 D003866 D003327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17D9-09A3-4650-8626-018AE28BC7BD}">
  <dimension ref="A1:AJ2457"/>
  <sheetViews>
    <sheetView topLeftCell="A253" workbookViewId="0">
      <selection activeCell="C115" sqref="C115"/>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80</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133</v>
      </c>
      <c r="C4" s="3" t="str">
        <f>CONCATENATE("&lt;",A4," ",B4," /&gt;")</f>
        <v>&lt;GeneName_full Cholinergic Receptor Nicotinic Alpha 2 Subunit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132</v>
      </c>
      <c r="C8" s="3" t="str">
        <f>CONCATENATE(B8," This gene is located on chromosome ",B10,".")</f>
        <v>[CHRNA2](http://www.uniprot.org/uniprot/Q15822)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 This gene is located on chromosome 8.</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9">
        <v>8</v>
      </c>
      <c r="H10" s="3" t="s">
        <v>13</v>
      </c>
      <c r="I10" s="13" t="s">
        <v>14</v>
      </c>
      <c r="J10" s="3">
        <v>0.44</v>
      </c>
      <c r="K10" s="3">
        <v>0.316</v>
      </c>
      <c r="L10" s="3">
        <f t="shared" si="0"/>
        <v>1.3924050632911393</v>
      </c>
      <c r="Y10" s="12"/>
      <c r="Z10" s="12"/>
      <c r="AA10" s="12"/>
      <c r="AC10" s="12"/>
    </row>
    <row r="11" spans="1:36" x14ac:dyDescent="0.25">
      <c r="A11" s="8" t="s">
        <v>15</v>
      </c>
      <c r="B11" s="9" t="s">
        <v>16</v>
      </c>
      <c r="H11" s="3" t="s">
        <v>17</v>
      </c>
      <c r="I11" s="13" t="s">
        <v>18</v>
      </c>
      <c r="J11" s="3">
        <v>0.45</v>
      </c>
      <c r="K11" s="3">
        <v>0.33100000000000002</v>
      </c>
      <c r="L11" s="3">
        <f t="shared" si="0"/>
        <v>1.3595166163141994</v>
      </c>
      <c r="Y11" s="6"/>
      <c r="AC11" s="12"/>
    </row>
    <row r="12" spans="1:36" x14ac:dyDescent="0.25">
      <c r="A12" s="8" t="s">
        <v>19</v>
      </c>
      <c r="B12" s="9" t="s">
        <v>81</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C65T</v>
      </c>
      <c r="I13" s="17" t="str">
        <f>B28</f>
        <v>A27468610G</v>
      </c>
      <c r="J13" s="17" t="str">
        <f>B34</f>
        <v>A373G</v>
      </c>
      <c r="K13" s="17" t="str">
        <f>B40</f>
        <v>T836A</v>
      </c>
      <c r="L13" s="17" t="str">
        <f>B46</f>
        <v>T889A</v>
      </c>
      <c r="M13" s="17" t="e">
        <f>#REF!</f>
        <v>#REF!</v>
      </c>
      <c r="N13" s="17" t="e">
        <f>#REF!</f>
        <v>#REF!</v>
      </c>
      <c r="O13" s="17" t="e">
        <f>#REF!</f>
        <v>#REF!</v>
      </c>
      <c r="P13" s="17" t="e">
        <f>#REF!</f>
        <v>#REF!</v>
      </c>
      <c r="Q13" s="17" t="e">
        <f>#REF!</f>
        <v>#REF!</v>
      </c>
      <c r="R13" s="17" t="e">
        <f>#REF!</f>
        <v>#REF!</v>
      </c>
      <c r="S13" s="17" t="e">
        <f>#REF!</f>
        <v>#REF!</v>
      </c>
      <c r="T13" s="17" t="e">
        <f>#REF!</f>
        <v>#REF!</v>
      </c>
      <c r="U13" s="17" t="e">
        <f>#REF!</f>
        <v>#REF!</v>
      </c>
      <c r="V13" s="17" t="e">
        <f>#REF!</f>
        <v>#REF!</v>
      </c>
    </row>
    <row r="14" spans="1:36" ht="16.5" thickBot="1" x14ac:dyDescent="0.3">
      <c r="A14" s="8" t="s">
        <v>22</v>
      </c>
      <c r="B14" s="9" t="s">
        <v>80</v>
      </c>
      <c r="C14" s="3" t="str">
        <f>CONCATENATE("&lt;GeneAnalysis gene=",CHAR(34),B14,CHAR(34)," interval=",CHAR(34),B15,CHAR(34),"&gt; ")</f>
        <v xml:space="preserve">&lt;GeneAnalysis gene="CHRNA2" interval="NC_000008.11:g.27459761_27479296"&gt; </v>
      </c>
      <c r="H14" s="18" t="s">
        <v>82</v>
      </c>
      <c r="I14" s="18" t="s">
        <v>83</v>
      </c>
      <c r="J14" s="18" t="s">
        <v>82</v>
      </c>
      <c r="K14" s="18" t="s">
        <v>64</v>
      </c>
      <c r="L14" s="18" t="s">
        <v>64</v>
      </c>
      <c r="M14" s="18" t="s">
        <v>64</v>
      </c>
      <c r="N14" s="18" t="s">
        <v>64</v>
      </c>
      <c r="O14" s="19" t="s">
        <v>64</v>
      </c>
      <c r="P14" s="20" t="s">
        <v>64</v>
      </c>
      <c r="Q14" s="19" t="s">
        <v>64</v>
      </c>
      <c r="R14" s="19" t="s">
        <v>64</v>
      </c>
      <c r="S14" s="20" t="s">
        <v>64</v>
      </c>
      <c r="T14" s="20" t="s">
        <v>64</v>
      </c>
      <c r="U14" s="19" t="s">
        <v>64</v>
      </c>
      <c r="V14" s="19" t="s">
        <v>64</v>
      </c>
      <c r="W14" s="20"/>
      <c r="X14" s="20"/>
      <c r="Y14" s="20"/>
      <c r="Z14" s="20"/>
    </row>
    <row r="15" spans="1:36" x14ac:dyDescent="0.25">
      <c r="A15" s="8" t="s">
        <v>23</v>
      </c>
      <c r="B15" s="9" t="s">
        <v>84</v>
      </c>
      <c r="H15" s="9" t="s">
        <v>85</v>
      </c>
      <c r="I15" s="9" t="s">
        <v>86</v>
      </c>
      <c r="J15" s="9" t="s">
        <v>87</v>
      </c>
      <c r="K15" s="9" t="s">
        <v>88</v>
      </c>
      <c r="L15" s="9" t="s">
        <v>89</v>
      </c>
      <c r="M15" s="9" t="s">
        <v>90</v>
      </c>
      <c r="N15" s="9" t="s">
        <v>91</v>
      </c>
      <c r="O15" s="9" t="s">
        <v>92</v>
      </c>
      <c r="P15" s="9" t="s">
        <v>93</v>
      </c>
      <c r="Q15" s="9" t="s">
        <v>94</v>
      </c>
      <c r="R15" s="9" t="s">
        <v>95</v>
      </c>
      <c r="S15" s="9" t="s">
        <v>96</v>
      </c>
      <c r="T15" s="9" t="s">
        <v>97</v>
      </c>
      <c r="U15" s="9" t="s">
        <v>98</v>
      </c>
      <c r="V15" s="9" t="s">
        <v>99</v>
      </c>
      <c r="W15" s="9"/>
      <c r="X15" s="9"/>
      <c r="Y15" s="9"/>
      <c r="Z15" s="9"/>
    </row>
    <row r="16" spans="1:36" x14ac:dyDescent="0.25">
      <c r="A16" s="8" t="s">
        <v>24</v>
      </c>
      <c r="B16" s="9" t="s">
        <v>100</v>
      </c>
      <c r="C16" s="3" t="str">
        <f>CONCATENATE("# What are some common variants of ",B14,"?")</f>
        <v># What are some common variants of CHRNA2?</v>
      </c>
      <c r="H16" s="9" t="s">
        <v>101</v>
      </c>
      <c r="I16" s="9" t="s">
        <v>102</v>
      </c>
      <c r="J16" s="9" t="s">
        <v>103</v>
      </c>
      <c r="K16" s="9" t="s">
        <v>104</v>
      </c>
      <c r="L16" s="9" t="s">
        <v>105</v>
      </c>
      <c r="M16" s="9" t="s">
        <v>106</v>
      </c>
      <c r="N16" s="9" t="s">
        <v>107</v>
      </c>
      <c r="O16" s="9" t="s">
        <v>108</v>
      </c>
      <c r="P16" s="9" t="s">
        <v>109</v>
      </c>
      <c r="Q16" s="9" t="s">
        <v>110</v>
      </c>
      <c r="R16" s="9" t="s">
        <v>95</v>
      </c>
      <c r="S16" s="9" t="s">
        <v>111</v>
      </c>
      <c r="T16" s="9" t="s">
        <v>112</v>
      </c>
      <c r="U16" s="9" t="s">
        <v>113</v>
      </c>
      <c r="V16" s="9" t="s">
        <v>114</v>
      </c>
      <c r="W16" s="9"/>
      <c r="X16" s="9"/>
      <c r="Y16" s="9"/>
      <c r="Z16" s="9"/>
    </row>
    <row r="17" spans="1:26" x14ac:dyDescent="0.25">
      <c r="A17" s="8"/>
      <c r="C17" s="3" t="s">
        <v>25</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protein function. 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32</v>
      </c>
      <c r="I18" s="9" t="s">
        <v>32</v>
      </c>
      <c r="J18" s="9" t="s">
        <v>32</v>
      </c>
      <c r="K18" s="9" t="s">
        <v>32</v>
      </c>
      <c r="L18" s="9" t="s">
        <v>32</v>
      </c>
      <c r="M18" s="9" t="s">
        <v>115</v>
      </c>
      <c r="N18" s="9" t="s">
        <v>115</v>
      </c>
      <c r="O18" s="9" t="s">
        <v>32</v>
      </c>
      <c r="P18" s="9" t="s">
        <v>32</v>
      </c>
      <c r="Q18" s="9" t="s">
        <v>32</v>
      </c>
      <c r="R18" s="9" t="s">
        <v>32</v>
      </c>
      <c r="S18" s="9" t="s">
        <v>32</v>
      </c>
      <c r="T18" s="9" t="s">
        <v>32</v>
      </c>
      <c r="U18" s="9" t="s">
        <v>32</v>
      </c>
      <c r="V18" s="9" t="s">
        <v>115</v>
      </c>
      <c r="W18" s="9"/>
      <c r="X18" s="9"/>
      <c r="Y18" s="9"/>
      <c r="Z18" s="9"/>
    </row>
    <row r="19" spans="1:26" x14ac:dyDescent="0.25">
      <c r="H19" s="9">
        <v>27.5</v>
      </c>
      <c r="I19" s="9">
        <v>48</v>
      </c>
      <c r="J19" s="9">
        <v>49.8</v>
      </c>
      <c r="K19" s="9" t="s">
        <v>25</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s="18" t="s">
        <v>116</v>
      </c>
      <c r="C21" s="3" t="str">
        <f>CONCATENATE("  &lt;Variant hgvs=",CHAR(34),B21,CHAR(34)," name=",CHAR(34),B22,CHAR(34),"&gt; ")</f>
        <v xml:space="preserve">  &lt;Variant hgvs="NC_000008.11:g.27470994G&gt;A" name="C65T"&gt; </v>
      </c>
      <c r="H21" s="9" t="s">
        <v>32</v>
      </c>
      <c r="I21" s="9" t="s">
        <v>115</v>
      </c>
      <c r="J21" s="9" t="s">
        <v>32</v>
      </c>
      <c r="K21" s="9" t="s">
        <v>115</v>
      </c>
      <c r="L21" s="9" t="s">
        <v>115</v>
      </c>
      <c r="M21" s="9" t="s">
        <v>115</v>
      </c>
      <c r="N21" s="9" t="s">
        <v>32</v>
      </c>
      <c r="O21" s="9" t="s">
        <v>32</v>
      </c>
      <c r="P21" s="9" t="s">
        <v>115</v>
      </c>
      <c r="Q21" s="9" t="s">
        <v>32</v>
      </c>
      <c r="R21" s="9" t="s">
        <v>32</v>
      </c>
      <c r="S21" s="9" t="s">
        <v>115</v>
      </c>
      <c r="T21" s="9" t="s">
        <v>32</v>
      </c>
      <c r="U21" s="9" t="s">
        <v>115</v>
      </c>
      <c r="V21" s="9" t="s">
        <v>32</v>
      </c>
      <c r="W21" s="9"/>
      <c r="X21" s="9"/>
      <c r="Y21" s="9"/>
      <c r="Z21" s="9"/>
    </row>
    <row r="22" spans="1:26" x14ac:dyDescent="0.25">
      <c r="A22" s="21" t="s">
        <v>27</v>
      </c>
      <c r="B22" s="22" t="s">
        <v>117</v>
      </c>
      <c r="H22" s="9">
        <v>15.2</v>
      </c>
      <c r="I22" s="9">
        <v>48.1</v>
      </c>
      <c r="J22" s="9">
        <v>48.6</v>
      </c>
      <c r="K22" s="9" t="s">
        <v>25</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21" t="s">
        <v>28</v>
      </c>
      <c r="B23" s="9" t="str">
        <f>"cytosine (C)"</f>
        <v>cytosine (C)</v>
      </c>
      <c r="C23" s="3" t="str">
        <f>CONCATENATE("    Instead of ",B23,", there is a ",B24," nucleotide.")</f>
        <v xml:space="preserve">    Instead of cytosine (C), there is a thymine (T) nucleotide.</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21" t="s">
        <v>30</v>
      </c>
      <c r="B24" s="9" t="s">
        <v>31</v>
      </c>
      <c r="H24" s="9" t="s">
        <v>115</v>
      </c>
      <c r="I24" s="9" t="s">
        <v>32</v>
      </c>
      <c r="J24" s="9" t="s">
        <v>115</v>
      </c>
      <c r="K24" s="9" t="s">
        <v>32</v>
      </c>
      <c r="L24" s="9" t="s">
        <v>32</v>
      </c>
      <c r="M24" s="9" t="s">
        <v>32</v>
      </c>
      <c r="N24" s="9" t="s">
        <v>32</v>
      </c>
      <c r="O24" s="9" t="s">
        <v>115</v>
      </c>
      <c r="P24" s="9" t="s">
        <v>32</v>
      </c>
      <c r="Q24" s="9" t="s">
        <v>115</v>
      </c>
      <c r="R24" s="9" t="s">
        <v>115</v>
      </c>
      <c r="S24" s="9" t="s">
        <v>32</v>
      </c>
      <c r="T24" s="9" t="s">
        <v>115</v>
      </c>
      <c r="U24" s="9" t="s">
        <v>32</v>
      </c>
      <c r="V24" s="9" t="s">
        <v>32</v>
      </c>
      <c r="W24" s="9"/>
      <c r="X24" s="9"/>
      <c r="Y24" s="9"/>
      <c r="Z24" s="9"/>
    </row>
    <row r="25" spans="1:26" x14ac:dyDescent="0.25">
      <c r="A25" s="21" t="s">
        <v>33</v>
      </c>
      <c r="B25" s="9" t="s">
        <v>118</v>
      </c>
      <c r="C25" s="3" t="str">
        <f>"  &lt;/Variant&gt;"</f>
        <v xml:space="preserve">  &lt;/Variant&gt;</v>
      </c>
      <c r="H25" s="9">
        <v>57.3</v>
      </c>
      <c r="I25" s="9">
        <v>3.9</v>
      </c>
      <c r="J25" s="9">
        <v>1.6</v>
      </c>
      <c r="K25" s="9" t="s">
        <v>25</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21"/>
      <c r="C26" s="3" t="str">
        <f>CONCATENATE("&lt;# ",B28," #&gt;")</f>
        <v>&lt;# A27468610G #&gt;</v>
      </c>
    </row>
    <row r="27" spans="1:26" x14ac:dyDescent="0.25">
      <c r="A27" s="8" t="s">
        <v>26</v>
      </c>
      <c r="B27" s="31" t="s">
        <v>83</v>
      </c>
      <c r="C27" s="3" t="str">
        <f>CONCATENATE("  &lt;Variant hgvs=",CHAR(34),B27,CHAR(34)," name=",CHAR(34),B28,CHAR(34),"&gt; ")</f>
        <v xml:space="preserve">  &lt;Variant hgvs="NC_000008.11:g.27468610A&gt;G" name="A27468610G"&gt; </v>
      </c>
    </row>
    <row r="28" spans="1:26" x14ac:dyDescent="0.25">
      <c r="A28" s="21" t="s">
        <v>27</v>
      </c>
      <c r="B28" s="9" t="s">
        <v>119</v>
      </c>
    </row>
    <row r="29" spans="1:26" x14ac:dyDescent="0.25">
      <c r="A29" s="21" t="s">
        <v>28</v>
      </c>
      <c r="B29" s="9" t="s">
        <v>31</v>
      </c>
      <c r="C29" s="3" t="str">
        <f>CONCATENATE("    Instead of ",B29,", there is a ",B30," nucleotide.")</f>
        <v xml:space="preserve">    Instead of thymine (T), there is a cytosine (C) nucleotide.</v>
      </c>
    </row>
    <row r="30" spans="1:26" x14ac:dyDescent="0.25">
      <c r="A30" s="21" t="s">
        <v>30</v>
      </c>
      <c r="B30" s="9" t="str">
        <f>"cytosine (C)"</f>
        <v>cytosine (C)</v>
      </c>
    </row>
    <row r="31" spans="1:26" x14ac:dyDescent="0.25">
      <c r="A31" s="21" t="s">
        <v>33</v>
      </c>
      <c r="B31" s="9" t="s">
        <v>120</v>
      </c>
      <c r="C31" s="3" t="str">
        <f>"  &lt;/Variant&gt;"</f>
        <v xml:space="preserve">  &lt;/Variant&gt;</v>
      </c>
    </row>
    <row r="32" spans="1:26" x14ac:dyDescent="0.25">
      <c r="A32" s="8"/>
      <c r="C32" s="3" t="str">
        <f>CONCATENATE("&lt;# ",B34," #&gt;")</f>
        <v>&lt;# A373G #&gt;</v>
      </c>
    </row>
    <row r="33" spans="1:3" x14ac:dyDescent="0.25">
      <c r="A33" s="8" t="s">
        <v>26</v>
      </c>
      <c r="B33" s="18" t="s">
        <v>121</v>
      </c>
      <c r="C33" s="3" t="str">
        <f>CONCATENATE("  &lt;Variant hgvs=",CHAR(34),B33,CHAR(34)," name=",CHAR(34),B34,CHAR(34),"&gt; ")</f>
        <v xml:space="preserve">  &lt;Variant hgvs="NC_000008.11:g.27467305T&gt;C" name="A373G"&gt; </v>
      </c>
    </row>
    <row r="34" spans="1:3" x14ac:dyDescent="0.25">
      <c r="A34" s="21" t="s">
        <v>27</v>
      </c>
      <c r="B34" s="9" t="s">
        <v>122</v>
      </c>
    </row>
    <row r="35" spans="1:3" x14ac:dyDescent="0.25">
      <c r="A35" s="21" t="s">
        <v>28</v>
      </c>
      <c r="B35" s="9" t="s">
        <v>31</v>
      </c>
      <c r="C35" s="3" t="str">
        <f>CONCATENATE("    Instead of ",B35,", there is a ",B36," nucleotide.")</f>
        <v xml:space="preserve">    Instead of thymine (T), there is a cytosine (C) nucleotide.</v>
      </c>
    </row>
    <row r="36" spans="1:3" x14ac:dyDescent="0.25">
      <c r="A36" s="21" t="s">
        <v>30</v>
      </c>
      <c r="B36" s="9" t="str">
        <f>"cytosine (C)"</f>
        <v>cytosine (C)</v>
      </c>
    </row>
    <row r="37" spans="1:3" x14ac:dyDescent="0.25">
      <c r="A37" s="21" t="s">
        <v>33</v>
      </c>
      <c r="B37" s="9" t="s">
        <v>123</v>
      </c>
      <c r="C37" s="3" t="str">
        <f>"  &lt;/Variant&gt;"</f>
        <v xml:space="preserve">  &lt;/Variant&gt;</v>
      </c>
    </row>
    <row r="38" spans="1:3" x14ac:dyDescent="0.25">
      <c r="A38" s="21"/>
      <c r="C38" s="3" t="str">
        <f>CONCATENATE("&lt;# ",B40," #&gt;")</f>
        <v>&lt;# T836A #&gt;</v>
      </c>
    </row>
    <row r="39" spans="1:3" x14ac:dyDescent="0.25">
      <c r="A39" s="8" t="s">
        <v>26</v>
      </c>
      <c r="B39" s="18" t="s">
        <v>124</v>
      </c>
      <c r="C39" s="3" t="str">
        <f>CONCATENATE("  &lt;Variant hgvs=",CHAR(34),B39,CHAR(34)," name=",CHAR(34),B40,CHAR(34),"&gt; ")</f>
        <v xml:space="preserve">  &lt;Variant hgvs="NC_000008.11:g.27463607A&gt;T" name="T836A"&gt; </v>
      </c>
    </row>
    <row r="40" spans="1:3" x14ac:dyDescent="0.25">
      <c r="A40" s="21" t="s">
        <v>27</v>
      </c>
      <c r="B40" s="9" t="s">
        <v>125</v>
      </c>
    </row>
    <row r="41" spans="1:3" x14ac:dyDescent="0.25">
      <c r="A41" s="21" t="s">
        <v>28</v>
      </c>
      <c r="B41" s="9" t="s">
        <v>31</v>
      </c>
      <c r="C41" s="3" t="str">
        <f>CONCATENATE("    Instead of ",B41,", there is a ",B42," nucleotide.")</f>
        <v xml:space="preserve">    Instead of thymine (T), there is a adenine (A) nucleotide.</v>
      </c>
    </row>
    <row r="42" spans="1:3" x14ac:dyDescent="0.25">
      <c r="A42" s="21" t="s">
        <v>30</v>
      </c>
      <c r="B42" s="9" t="s">
        <v>62</v>
      </c>
    </row>
    <row r="43" spans="1:3" x14ac:dyDescent="0.25">
      <c r="A43" s="21" t="s">
        <v>33</v>
      </c>
      <c r="B43" s="9" t="s">
        <v>126</v>
      </c>
      <c r="C43" s="3" t="str">
        <f>"  &lt;/Variant&gt;"</f>
        <v xml:space="preserve">  &lt;/Variant&gt;</v>
      </c>
    </row>
    <row r="44" spans="1:3" x14ac:dyDescent="0.25">
      <c r="A44" s="21"/>
      <c r="C44" s="3" t="str">
        <f>CONCATENATE("&lt;# ",B46," #&gt;")</f>
        <v>&lt;# T889A #&gt;</v>
      </c>
    </row>
    <row r="45" spans="1:3" x14ac:dyDescent="0.25">
      <c r="A45" s="8" t="s">
        <v>26</v>
      </c>
      <c r="B45" s="18" t="s">
        <v>127</v>
      </c>
      <c r="C45" s="3" t="str">
        <f>CONCATENATE("  &lt;Variant hgvs=",CHAR(34),B45,CHAR(34)," name=",CHAR(34),B46,CHAR(34),"&gt; ")</f>
        <v xml:space="preserve">  &lt;Variant hgvs="NC_000008.11:g.27463554T&gt;A" name="T889A"&gt; </v>
      </c>
    </row>
    <row r="46" spans="1:3" x14ac:dyDescent="0.25">
      <c r="A46" s="21" t="s">
        <v>27</v>
      </c>
      <c r="B46" s="9" t="s">
        <v>128</v>
      </c>
    </row>
    <row r="47" spans="1:3" x14ac:dyDescent="0.25">
      <c r="A47" s="21" t="s">
        <v>28</v>
      </c>
      <c r="B47" s="9" t="s">
        <v>31</v>
      </c>
      <c r="C47" s="3" t="str">
        <f>CONCATENATE("    Instead of ",B47,", there is a ",B48," nucleotide.")</f>
        <v xml:space="preserve">    Instead of thymine (T), there is a adenine (A) nucleotide.</v>
      </c>
    </row>
    <row r="48" spans="1:3" x14ac:dyDescent="0.25">
      <c r="A48" s="21" t="s">
        <v>30</v>
      </c>
      <c r="B48" s="9" t="s">
        <v>62</v>
      </c>
    </row>
    <row r="49" spans="1:3" x14ac:dyDescent="0.25">
      <c r="A49" s="21" t="s">
        <v>33</v>
      </c>
      <c r="B49" s="9" t="s">
        <v>129</v>
      </c>
      <c r="C49" s="3" t="str">
        <f>"  &lt;/Variant&gt;"</f>
        <v xml:space="preserve">  &lt;/Variant&gt;</v>
      </c>
    </row>
    <row r="50" spans="1:3" s="17" customFormat="1" x14ac:dyDescent="0.25">
      <c r="A50" s="23"/>
      <c r="B50" s="16"/>
    </row>
    <row r="51" spans="1:3" s="17" customFormat="1" x14ac:dyDescent="0.25">
      <c r="A51" s="23"/>
      <c r="B51" s="16"/>
      <c r="C51" s="17" t="str">
        <f>C20</f>
        <v>&lt;# C65T #&gt;</v>
      </c>
    </row>
    <row r="52" spans="1:3" x14ac:dyDescent="0.25">
      <c r="A52" s="21" t="s">
        <v>34</v>
      </c>
      <c r="B52" s="22" t="str">
        <f>H14</f>
        <v>NC_000008.11:g.</v>
      </c>
      <c r="C52" s="3" t="str">
        <f>CONCATENATE("  &lt;Genotype hgvs=",CHAR(34),B52,B53,";",B54,CHAR(34)," name=",CHAR(34),B22,CHAR(34),"&gt; ")</f>
        <v xml:space="preserve">  &lt;Genotype hgvs="NC_000008.11:g.[27470994G&gt;A];[27470994=]" name="C65T"&gt; </v>
      </c>
    </row>
    <row r="53" spans="1:3" x14ac:dyDescent="0.25">
      <c r="A53" s="21" t="s">
        <v>33</v>
      </c>
      <c r="B53" s="22" t="str">
        <f t="shared" ref="B53:B57" si="1">H15</f>
        <v>[27470994G&gt;A]</v>
      </c>
    </row>
    <row r="54" spans="1:3" x14ac:dyDescent="0.25">
      <c r="A54" s="21" t="s">
        <v>28</v>
      </c>
      <c r="B54" s="22" t="str">
        <f t="shared" si="1"/>
        <v>[27470994=]</v>
      </c>
      <c r="C54" s="3" t="s">
        <v>35</v>
      </c>
    </row>
    <row r="55" spans="1:3" x14ac:dyDescent="0.25">
      <c r="A55" s="21" t="s">
        <v>36</v>
      </c>
      <c r="B55" s="22" t="str">
        <f t="shared" si="1"/>
        <v>People with this variant have one copy of the [C65T (p.Thr22Ile)](https://www.ncbi.nlm.nih.gov/clinvar/variation/128740/) variant. This substitution of a single nucleotide is known as a missense mutation.</v>
      </c>
      <c r="C55" s="3" t="s">
        <v>25</v>
      </c>
    </row>
    <row r="56" spans="1:3" x14ac:dyDescent="0.25">
      <c r="A56" s="8" t="s">
        <v>37</v>
      </c>
      <c r="B56" s="22"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38</v>
      </c>
      <c r="B57" s="22">
        <f t="shared" si="1"/>
        <v>27.5</v>
      </c>
    </row>
    <row r="58" spans="1:3" x14ac:dyDescent="0.25">
      <c r="A58" s="21"/>
      <c r="C58" s="3" t="s">
        <v>39</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40</v>
      </c>
    </row>
    <row r="63" spans="1:3" x14ac:dyDescent="0.25">
      <c r="A63" s="21"/>
    </row>
    <row r="64" spans="1:3" x14ac:dyDescent="0.25">
      <c r="A64" s="21"/>
      <c r="C64" s="3" t="str">
        <f>CONCATENATE( "    &lt;piechart percentage=",B57," /&gt;")</f>
        <v xml:space="preserve">    &lt;piechart percentage=27.5 /&gt;</v>
      </c>
    </row>
    <row r="65" spans="1:3" x14ac:dyDescent="0.25">
      <c r="A65" s="21"/>
      <c r="C65" s="3" t="str">
        <f>"  &lt;/Genotype&gt;"</f>
        <v xml:space="preserve">  &lt;/Genotype&gt;</v>
      </c>
    </row>
    <row r="66" spans="1:3" x14ac:dyDescent="0.25">
      <c r="A66" s="21" t="s">
        <v>41</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42</v>
      </c>
      <c r="B67" s="9" t="str">
        <f t="shared" ref="B67:B68" si="2">H21</f>
        <v>This variant is not associated with increased risk.</v>
      </c>
      <c r="C67" s="3" t="s">
        <v>25</v>
      </c>
    </row>
    <row r="68" spans="1:3" x14ac:dyDescent="0.25">
      <c r="A68" s="8" t="s">
        <v>38</v>
      </c>
      <c r="B68" s="9">
        <f t="shared" si="2"/>
        <v>15.2</v>
      </c>
      <c r="C68" s="3" t="s">
        <v>35</v>
      </c>
    </row>
    <row r="69" spans="1:3" x14ac:dyDescent="0.25">
      <c r="A69" s="8"/>
    </row>
    <row r="70" spans="1:3" x14ac:dyDescent="0.25">
      <c r="A70" s="21"/>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39</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21"/>
      <c r="C76" s="3" t="s">
        <v>40</v>
      </c>
    </row>
    <row r="77" spans="1:3" x14ac:dyDescent="0.25">
      <c r="A77" s="21"/>
    </row>
    <row r="78" spans="1:3" x14ac:dyDescent="0.25">
      <c r="A78" s="21"/>
      <c r="C78" s="3" t="str">
        <f>CONCATENATE( "    &lt;piechart percentage=",B68," /&gt;")</f>
        <v xml:space="preserve">    &lt;piechart percentage=15.2 /&gt;</v>
      </c>
    </row>
    <row r="79" spans="1:3" x14ac:dyDescent="0.25">
      <c r="A79" s="21"/>
      <c r="C79" s="3" t="str">
        <f>"  &lt;/Genotype&gt;"</f>
        <v xml:space="preserve">  &lt;/Genotype&gt;</v>
      </c>
    </row>
    <row r="80" spans="1:3" x14ac:dyDescent="0.25">
      <c r="A80" s="21" t="s">
        <v>43</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44</v>
      </c>
      <c r="B81" s="9" t="str">
        <f t="shared" ref="B81:B82" si="3">H24</f>
        <v>You are in the Moderate Loss of Function category. See below for more information.</v>
      </c>
      <c r="C81" s="3" t="s">
        <v>25</v>
      </c>
    </row>
    <row r="82" spans="1:3" x14ac:dyDescent="0.25">
      <c r="A82" s="8" t="s">
        <v>38</v>
      </c>
      <c r="B82" s="9">
        <f t="shared" si="3"/>
        <v>57.3</v>
      </c>
      <c r="C82" s="3" t="s">
        <v>35</v>
      </c>
    </row>
    <row r="83" spans="1:3" x14ac:dyDescent="0.25">
      <c r="A83" s="21"/>
    </row>
    <row r="84" spans="1:3" x14ac:dyDescent="0.25">
      <c r="A84" s="8"/>
      <c r="C84" s="3" t="str">
        <f>CONCATENATE("    ",B80)</f>
        <v xml:space="preserve">    Your CHRNA2 gene has no variants. A normal gene is referred to as a "wild-type" gene.</v>
      </c>
    </row>
    <row r="85" spans="1:3" x14ac:dyDescent="0.25">
      <c r="A85" s="8"/>
    </row>
    <row r="86" spans="1:3" x14ac:dyDescent="0.25">
      <c r="A86" s="21"/>
      <c r="C86" s="3" t="s">
        <v>40</v>
      </c>
    </row>
    <row r="87" spans="1:3" x14ac:dyDescent="0.25">
      <c r="A87" s="21"/>
    </row>
    <row r="88" spans="1:3" x14ac:dyDescent="0.25">
      <c r="A88" s="21"/>
      <c r="C88" s="3" t="str">
        <f>CONCATENATE( "    &lt;piechart percentage=",B82," /&gt;")</f>
        <v xml:space="preserve">    &lt;piechart percentage=57.3 /&gt;</v>
      </c>
    </row>
    <row r="89" spans="1:3" x14ac:dyDescent="0.25">
      <c r="A89" s="21"/>
      <c r="C89" s="3" t="str">
        <f>"  &lt;/Genotype&gt;"</f>
        <v xml:space="preserve">  &lt;/Genotype&gt;</v>
      </c>
    </row>
    <row r="90" spans="1:3" x14ac:dyDescent="0.25">
      <c r="A90" s="21"/>
      <c r="C90" s="3" t="str">
        <f>C26</f>
        <v>&lt;# A27468610G #&gt;</v>
      </c>
    </row>
    <row r="91" spans="1:3" x14ac:dyDescent="0.25">
      <c r="A91" s="21" t="s">
        <v>34</v>
      </c>
      <c r="B91" s="22" t="str">
        <f>I14</f>
        <v>NC_000008.11:g.27468610A&gt;G</v>
      </c>
      <c r="C91" s="3" t="str">
        <f>CONCATENATE("  &lt;Genotype hgvs=",CHAR(34),B91,B92,";",B93,CHAR(34)," name=",CHAR(34),B28,CHAR(34),"&gt; ")</f>
        <v xml:space="preserve">  &lt;Genotype hgvs="NC_000008.11:g.27468610A&gt;G[27468610A&gt;G];[27468610=]" name="A27468610G"&gt; </v>
      </c>
    </row>
    <row r="92" spans="1:3" x14ac:dyDescent="0.25">
      <c r="A92" s="21" t="s">
        <v>33</v>
      </c>
      <c r="B92" s="22" t="str">
        <f t="shared" ref="B92:B96" si="4">I15</f>
        <v>[27468610A&gt;G]</v>
      </c>
    </row>
    <row r="93" spans="1:3" x14ac:dyDescent="0.25">
      <c r="A93" s="21" t="s">
        <v>28</v>
      </c>
      <c r="B93" s="22" t="str">
        <f t="shared" si="4"/>
        <v>[27468610=]</v>
      </c>
      <c r="C93" s="3" t="s">
        <v>35</v>
      </c>
    </row>
    <row r="94" spans="1:3" x14ac:dyDescent="0.25">
      <c r="A94" s="21" t="s">
        <v>36</v>
      </c>
      <c r="B94" s="22" t="str">
        <f t="shared" si="4"/>
        <v>People with this variant have one copy of the [A27468610G](https://www.ncbi.nlm.nih.gov/projects/SNP/snp_ref.cgi?rs=2741343) variant. This substitution of a single nucleotide is known as a missense mutation.</v>
      </c>
      <c r="C94" s="3" t="s">
        <v>25</v>
      </c>
    </row>
    <row r="95" spans="1:3" x14ac:dyDescent="0.25">
      <c r="A95" s="8" t="s">
        <v>37</v>
      </c>
      <c r="B95" s="22"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38</v>
      </c>
      <c r="B96" s="22">
        <f t="shared" si="4"/>
        <v>48</v>
      </c>
    </row>
    <row r="97" spans="1:3" x14ac:dyDescent="0.25">
      <c r="A97" s="21"/>
      <c r="C97" s="3" t="s">
        <v>39</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40</v>
      </c>
    </row>
    <row r="102" spans="1:3" x14ac:dyDescent="0.25">
      <c r="A102" s="21"/>
    </row>
    <row r="103" spans="1:3" x14ac:dyDescent="0.25">
      <c r="A103" s="21"/>
      <c r="C103" s="3" t="str">
        <f>CONCATENATE( "    &lt;piechart percentage=",B96," /&gt;")</f>
        <v xml:space="preserve">    &lt;piechart percentage=48 /&gt;</v>
      </c>
    </row>
    <row r="104" spans="1:3" x14ac:dyDescent="0.25">
      <c r="A104" s="21"/>
      <c r="C104" s="3" t="str">
        <f>"  &lt;/Genotype&gt;"</f>
        <v xml:space="preserve">  &lt;/Genotype&gt;</v>
      </c>
    </row>
    <row r="105" spans="1:3" x14ac:dyDescent="0.25">
      <c r="A105" s="21" t="s">
        <v>41</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42</v>
      </c>
      <c r="B106" s="9" t="str">
        <f t="shared" ref="B106:B107" si="5">I21</f>
        <v>You are in the Moderate Loss of Function category. See below for more information.</v>
      </c>
      <c r="C106" s="3" t="s">
        <v>25</v>
      </c>
    </row>
    <row r="107" spans="1:3" x14ac:dyDescent="0.25">
      <c r="A107" s="8" t="s">
        <v>38</v>
      </c>
      <c r="B107" s="9">
        <f t="shared" si="5"/>
        <v>48.1</v>
      </c>
      <c r="C107" s="3" t="s">
        <v>35</v>
      </c>
    </row>
    <row r="108" spans="1:3" x14ac:dyDescent="0.25">
      <c r="A108" s="8"/>
    </row>
    <row r="109" spans="1:3" x14ac:dyDescent="0.25">
      <c r="A109" s="21"/>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39</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21"/>
      <c r="C115" s="3" t="s">
        <v>40</v>
      </c>
    </row>
    <row r="116" spans="1:3" x14ac:dyDescent="0.25">
      <c r="A116" s="21"/>
    </row>
    <row r="117" spans="1:3" x14ac:dyDescent="0.25">
      <c r="A117" s="21"/>
      <c r="C117" s="3" t="str">
        <f>CONCATENATE( "    &lt;piechart percentage=",B107," /&gt;")</f>
        <v xml:space="preserve">    &lt;piechart percentage=48.1 /&gt;</v>
      </c>
    </row>
    <row r="118" spans="1:3" x14ac:dyDescent="0.25">
      <c r="A118" s="21"/>
      <c r="C118" s="3" t="str">
        <f>"  &lt;/Genotype&gt;"</f>
        <v xml:space="preserve">  &lt;/Genotype&gt;</v>
      </c>
    </row>
    <row r="119" spans="1:3" x14ac:dyDescent="0.25">
      <c r="A119" s="21" t="s">
        <v>43</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44</v>
      </c>
      <c r="B120" s="9" t="str">
        <f t="shared" ref="B120:B121" si="6">I24</f>
        <v>This variant is not associated with increased risk.</v>
      </c>
      <c r="C120" s="3" t="s">
        <v>25</v>
      </c>
    </row>
    <row r="121" spans="1:3" x14ac:dyDescent="0.25">
      <c r="A121" s="8" t="s">
        <v>38</v>
      </c>
      <c r="B121" s="9">
        <f t="shared" si="6"/>
        <v>3.9</v>
      </c>
      <c r="C121" s="3" t="s">
        <v>35</v>
      </c>
    </row>
    <row r="122" spans="1:3" x14ac:dyDescent="0.25">
      <c r="A122" s="21"/>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21"/>
      <c r="C125" s="3" t="s">
        <v>40</v>
      </c>
    </row>
    <row r="126" spans="1:3" x14ac:dyDescent="0.25">
      <c r="A126" s="21"/>
    </row>
    <row r="127" spans="1:3" x14ac:dyDescent="0.25">
      <c r="A127" s="21"/>
      <c r="C127" s="3" t="str">
        <f>CONCATENATE( "    &lt;piechart percentage=",B121," /&gt;")</f>
        <v xml:space="preserve">    &lt;piechart percentage=3.9 /&gt;</v>
      </c>
    </row>
    <row r="128" spans="1:3" x14ac:dyDescent="0.25">
      <c r="A128" s="21"/>
      <c r="C128" s="3" t="str">
        <f>"  &lt;/Genotype&gt;"</f>
        <v xml:space="preserve">  &lt;/Genotype&gt;</v>
      </c>
    </row>
    <row r="129" spans="1:3" x14ac:dyDescent="0.25">
      <c r="A129" s="21"/>
      <c r="C129" s="3" t="str">
        <f>C32</f>
        <v>&lt;# A373G #&gt;</v>
      </c>
    </row>
    <row r="130" spans="1:3" x14ac:dyDescent="0.25">
      <c r="A130" s="21" t="s">
        <v>34</v>
      </c>
      <c r="B130" s="22" t="str">
        <f>J14</f>
        <v>NC_000008.11:g.</v>
      </c>
      <c r="C130" s="3" t="str">
        <f>CONCATENATE("  &lt;Genotype hgvs=",CHAR(34),B130,B131,";",B132,CHAR(34)," name=",CHAR(34),B34,CHAR(34),"&gt; ")</f>
        <v xml:space="preserve">  &lt;Genotype hgvs="NC_000008.11:g.[27467305T&gt;C];[27467305=]" name="A373G"&gt; </v>
      </c>
    </row>
    <row r="131" spans="1:3" x14ac:dyDescent="0.25">
      <c r="A131" s="21" t="s">
        <v>33</v>
      </c>
      <c r="B131" s="22" t="str">
        <f t="shared" ref="B131:B135" si="7">J15</f>
        <v>[27467305T&gt;C]</v>
      </c>
    </row>
    <row r="132" spans="1:3" x14ac:dyDescent="0.25">
      <c r="A132" s="21" t="s">
        <v>28</v>
      </c>
      <c r="B132" s="22" t="str">
        <f t="shared" si="7"/>
        <v>[27467305=]</v>
      </c>
      <c r="C132" s="3" t="s">
        <v>35</v>
      </c>
    </row>
    <row r="133" spans="1:3" x14ac:dyDescent="0.25">
      <c r="A133" s="21" t="s">
        <v>36</v>
      </c>
      <c r="B133" s="22" t="str">
        <f t="shared" si="7"/>
        <v>People with this variant have one copy of the [A373G (p.Thr125Ala)](https://www.ncbi.nlm.nih.gov/clinvar/variation/128739/) variant. This substitution of a single nucleotide is known as a missense mutation.</v>
      </c>
      <c r="C133" s="3" t="s">
        <v>25</v>
      </c>
    </row>
    <row r="134" spans="1:3" x14ac:dyDescent="0.25">
      <c r="A134" s="8" t="s">
        <v>37</v>
      </c>
      <c r="B134" s="22"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38</v>
      </c>
      <c r="B135" s="22">
        <f t="shared" si="7"/>
        <v>49.8</v>
      </c>
    </row>
    <row r="136" spans="1:3" x14ac:dyDescent="0.25">
      <c r="A136" s="21"/>
      <c r="C136" s="3" t="s">
        <v>39</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40</v>
      </c>
    </row>
    <row r="141" spans="1:3" x14ac:dyDescent="0.25">
      <c r="A141" s="21"/>
    </row>
    <row r="142" spans="1:3" x14ac:dyDescent="0.25">
      <c r="A142" s="21"/>
      <c r="C142" s="3" t="str">
        <f>CONCATENATE( "    &lt;piechart percentage=",B135," /&gt;")</f>
        <v xml:space="preserve">    &lt;piechart percentage=49.8 /&gt;</v>
      </c>
    </row>
    <row r="143" spans="1:3" x14ac:dyDescent="0.25">
      <c r="A143" s="21"/>
      <c r="C143" s="3" t="str">
        <f>"  &lt;/Genotype&gt;"</f>
        <v xml:space="preserve">  &lt;/Genotype&gt;</v>
      </c>
    </row>
    <row r="144" spans="1:3" x14ac:dyDescent="0.25">
      <c r="A144" s="21" t="s">
        <v>41</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42</v>
      </c>
      <c r="B145" s="9" t="str">
        <f t="shared" ref="B145:B146" si="8">J21</f>
        <v>This variant is not associated with increased risk.</v>
      </c>
      <c r="C145" s="3" t="s">
        <v>25</v>
      </c>
    </row>
    <row r="146" spans="1:3" x14ac:dyDescent="0.25">
      <c r="A146" s="8" t="s">
        <v>38</v>
      </c>
      <c r="B146" s="9">
        <f t="shared" si="8"/>
        <v>48.6</v>
      </c>
      <c r="C146" s="3" t="s">
        <v>35</v>
      </c>
    </row>
    <row r="147" spans="1:3" x14ac:dyDescent="0.25">
      <c r="A147" s="8"/>
    </row>
    <row r="148" spans="1:3" x14ac:dyDescent="0.25">
      <c r="A148" s="21"/>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39</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21"/>
      <c r="C154" s="3" t="s">
        <v>40</v>
      </c>
    </row>
    <row r="155" spans="1:3" x14ac:dyDescent="0.25">
      <c r="A155" s="21"/>
    </row>
    <row r="156" spans="1:3" x14ac:dyDescent="0.25">
      <c r="A156" s="21"/>
      <c r="C156" s="3" t="str">
        <f>CONCATENATE( "    &lt;piechart percentage=",B146," /&gt;")</f>
        <v xml:space="preserve">    &lt;piechart percentage=48.6 /&gt;</v>
      </c>
    </row>
    <row r="157" spans="1:3" x14ac:dyDescent="0.25">
      <c r="A157" s="21"/>
      <c r="C157" s="3" t="str">
        <f>"  &lt;/Genotype&gt;"</f>
        <v xml:space="preserve">  &lt;/Genotype&gt;</v>
      </c>
    </row>
    <row r="158" spans="1:3" x14ac:dyDescent="0.25">
      <c r="A158" s="21" t="s">
        <v>43</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44</v>
      </c>
      <c r="B159" s="9" t="str">
        <f t="shared" ref="B159:B160" si="9">J24</f>
        <v>You are in the Moderate Loss of Function category. See below for more information.</v>
      </c>
      <c r="C159" s="3" t="s">
        <v>25</v>
      </c>
    </row>
    <row r="160" spans="1:3" x14ac:dyDescent="0.25">
      <c r="A160" s="8" t="s">
        <v>38</v>
      </c>
      <c r="B160" s="9">
        <f t="shared" si="9"/>
        <v>1.6</v>
      </c>
      <c r="C160" s="3" t="s">
        <v>35</v>
      </c>
    </row>
    <row r="161" spans="1:3" x14ac:dyDescent="0.25">
      <c r="A161" s="21"/>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21"/>
      <c r="C164" s="3" t="s">
        <v>40</v>
      </c>
    </row>
    <row r="165" spans="1:3" x14ac:dyDescent="0.25">
      <c r="A165" s="21"/>
    </row>
    <row r="166" spans="1:3" x14ac:dyDescent="0.25">
      <c r="A166" s="21"/>
      <c r="C166" s="3" t="str">
        <f>CONCATENATE( "    &lt;piechart percentage=",B160," /&gt;")</f>
        <v xml:space="preserve">    &lt;piechart percentage=1.6 /&gt;</v>
      </c>
    </row>
    <row r="167" spans="1:3" x14ac:dyDescent="0.25">
      <c r="A167" s="21"/>
      <c r="C167" s="3" t="str">
        <f>"  &lt;/Genotype&gt;"</f>
        <v xml:space="preserve">  &lt;/Genotype&gt;</v>
      </c>
    </row>
    <row r="168" spans="1:3" x14ac:dyDescent="0.25">
      <c r="A168" s="21"/>
      <c r="C168" s="3" t="str">
        <f>C38</f>
        <v>&lt;# T836A #&gt;</v>
      </c>
    </row>
    <row r="169" spans="1:3" x14ac:dyDescent="0.25">
      <c r="A169" s="21" t="s">
        <v>34</v>
      </c>
      <c r="B169" s="22" t="str">
        <f>K14</f>
        <v>NC_000005.10:g.</v>
      </c>
      <c r="C169" s="3" t="str">
        <f>CONCATENATE("  &lt;Genotype hgvs=",CHAR(34),B169,B170,";",B171,CHAR(34)," name=",CHAR(34),B40,CHAR(34),"&gt; ")</f>
        <v xml:space="preserve">  &lt;Genotype hgvs="NC_000005.10:g.[143300779C&gt;A];[143300779=]" name="T836A"&gt; </v>
      </c>
    </row>
    <row r="170" spans="1:3" x14ac:dyDescent="0.25">
      <c r="A170" s="21" t="s">
        <v>33</v>
      </c>
      <c r="B170" s="22" t="str">
        <f t="shared" ref="B170:B174" si="10">K15</f>
        <v>[143300779C&gt;A]</v>
      </c>
    </row>
    <row r="171" spans="1:3" x14ac:dyDescent="0.25">
      <c r="A171" s="21" t="s">
        <v>28</v>
      </c>
      <c r="B171" s="22" t="str">
        <f t="shared" si="10"/>
        <v>[143300779=]</v>
      </c>
      <c r="C171" s="3" t="s">
        <v>35</v>
      </c>
    </row>
    <row r="172" spans="1:3" x14ac:dyDescent="0.25">
      <c r="A172" s="21" t="s">
        <v>36</v>
      </c>
      <c r="B172" s="22" t="str">
        <f t="shared" si="10"/>
        <v>People with this variant have one copy of the [T836A (p.Ile279Asn)](https://www.ncbi.nlm.nih.gov/clinvar/variation/17504/) variant. This substitution of a single nucleotide is known as a missense mutation.</v>
      </c>
      <c r="C172" s="3" t="s">
        <v>25</v>
      </c>
    </row>
    <row r="173" spans="1:3" x14ac:dyDescent="0.25">
      <c r="A173" s="8" t="s">
        <v>37</v>
      </c>
      <c r="B173" s="22"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38</v>
      </c>
      <c r="B174" s="22" t="str">
        <f t="shared" si="10"/>
        <v xml:space="preserve"> </v>
      </c>
    </row>
    <row r="175" spans="1:3" x14ac:dyDescent="0.25">
      <c r="A175" s="21"/>
      <c r="C175" s="3" t="s">
        <v>39</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40</v>
      </c>
    </row>
    <row r="180" spans="1:3" x14ac:dyDescent="0.25">
      <c r="A180" s="21"/>
    </row>
    <row r="181" spans="1:3" x14ac:dyDescent="0.25">
      <c r="A181" s="21"/>
      <c r="C181" s="3" t="str">
        <f>CONCATENATE( "    &lt;piechart percentage=",B174," /&gt;")</f>
        <v xml:space="preserve">    &lt;piechart percentage=  /&gt;</v>
      </c>
    </row>
    <row r="182" spans="1:3" x14ac:dyDescent="0.25">
      <c r="A182" s="21"/>
      <c r="C182" s="3" t="str">
        <f>"  &lt;/Genotype&gt;"</f>
        <v xml:space="preserve">  &lt;/Genotype&gt;</v>
      </c>
    </row>
    <row r="183" spans="1:3" x14ac:dyDescent="0.25">
      <c r="A183" s="21" t="s">
        <v>41</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42</v>
      </c>
      <c r="B184" s="9" t="str">
        <f t="shared" ref="B184:B185" si="11">K21</f>
        <v>You are in the Moderate Loss of Function category. See below for more information.</v>
      </c>
      <c r="C184" s="3" t="s">
        <v>25</v>
      </c>
    </row>
    <row r="185" spans="1:3" x14ac:dyDescent="0.25">
      <c r="A185" s="8" t="s">
        <v>38</v>
      </c>
      <c r="B185" s="9" t="str">
        <f t="shared" si="11"/>
        <v xml:space="preserve"> </v>
      </c>
      <c r="C185" s="3" t="s">
        <v>35</v>
      </c>
    </row>
    <row r="186" spans="1:3" x14ac:dyDescent="0.25">
      <c r="A186" s="8"/>
    </row>
    <row r="187" spans="1:3" x14ac:dyDescent="0.25">
      <c r="A187" s="21"/>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39</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21"/>
      <c r="C193" s="3" t="s">
        <v>40</v>
      </c>
    </row>
    <row r="194" spans="1:3" x14ac:dyDescent="0.25">
      <c r="A194" s="21"/>
    </row>
    <row r="195" spans="1:3" x14ac:dyDescent="0.25">
      <c r="A195" s="21"/>
      <c r="C195" s="3" t="str">
        <f>CONCATENATE( "    &lt;piechart percentage=",B185," /&gt;")</f>
        <v xml:space="preserve">    &lt;piechart percentage=  /&gt;</v>
      </c>
    </row>
    <row r="196" spans="1:3" x14ac:dyDescent="0.25">
      <c r="A196" s="21"/>
      <c r="C196" s="3" t="str">
        <f>"  &lt;/Genotype&gt;"</f>
        <v xml:space="preserve">  &lt;/Genotype&gt;</v>
      </c>
    </row>
    <row r="197" spans="1:3" x14ac:dyDescent="0.25">
      <c r="A197" s="21" t="s">
        <v>43</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44</v>
      </c>
      <c r="B198" s="9" t="str">
        <f t="shared" ref="B198:B199" si="12">K24</f>
        <v>This variant is not associated with increased risk.</v>
      </c>
      <c r="C198" s="3" t="s">
        <v>25</v>
      </c>
    </row>
    <row r="199" spans="1:3" x14ac:dyDescent="0.25">
      <c r="A199" s="8" t="s">
        <v>38</v>
      </c>
      <c r="B199" s="9" t="str">
        <f t="shared" si="12"/>
        <v xml:space="preserve"> </v>
      </c>
      <c r="C199" s="3" t="s">
        <v>35</v>
      </c>
    </row>
    <row r="200" spans="1:3" x14ac:dyDescent="0.25">
      <c r="A200" s="21"/>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39</v>
      </c>
    </row>
    <row r="204" spans="1:3" x14ac:dyDescent="0.25">
      <c r="A204" s="8"/>
    </row>
    <row r="205" spans="1:3" x14ac:dyDescent="0.25">
      <c r="A205" s="8"/>
      <c r="C205" s="3" t="str">
        <f>CONCATENATE("    ",B198)</f>
        <v xml:space="preserve">    This variant is not associated with increased risk.</v>
      </c>
    </row>
    <row r="206" spans="1:3" x14ac:dyDescent="0.25">
      <c r="A206" s="21"/>
    </row>
    <row r="207" spans="1:3" x14ac:dyDescent="0.25">
      <c r="A207" s="21"/>
      <c r="C207" s="3" t="s">
        <v>40</v>
      </c>
    </row>
    <row r="208" spans="1:3" x14ac:dyDescent="0.25">
      <c r="A208" s="21"/>
    </row>
    <row r="209" spans="1:3" x14ac:dyDescent="0.25">
      <c r="A209" s="21"/>
      <c r="C209" s="3" t="str">
        <f>CONCATENATE( "    &lt;piechart percentage=",B199," /&gt;")</f>
        <v xml:space="preserve">    &lt;piechart percentage=  /&gt;</v>
      </c>
    </row>
    <row r="210" spans="1:3" x14ac:dyDescent="0.25">
      <c r="A210" s="21"/>
      <c r="C210" s="3" t="str">
        <f>"  &lt;/Genotype&gt;"</f>
        <v xml:space="preserve">  &lt;/Genotype&gt;</v>
      </c>
    </row>
    <row r="211" spans="1:3" x14ac:dyDescent="0.25">
      <c r="A211" s="21"/>
      <c r="C211" s="3" t="str">
        <f>C44</f>
        <v>&lt;# T889A #&gt;</v>
      </c>
    </row>
    <row r="212" spans="1:3" x14ac:dyDescent="0.25">
      <c r="A212" s="21" t="s">
        <v>34</v>
      </c>
      <c r="B212" s="22" t="str">
        <f>L14</f>
        <v>NC_000005.10:g.</v>
      </c>
      <c r="C212" s="3" t="str">
        <f>CONCATENATE("  &lt;Genotype hgvs=",CHAR(34),B212,B213,";",B214,CHAR(34)," name=",CHAR(34),B46,CHAR(34),"&gt; ")</f>
        <v xml:space="preserve">  &lt;Genotype hgvs="NC_000005.10:g.[143281925A&gt;G];[143281925=]" name="T889A"&gt; </v>
      </c>
    </row>
    <row r="213" spans="1:3" x14ac:dyDescent="0.25">
      <c r="A213" s="21" t="s">
        <v>33</v>
      </c>
      <c r="B213" s="22" t="str">
        <f t="shared" ref="B213:B217" si="13">L15</f>
        <v>[143281925A&gt;G]</v>
      </c>
    </row>
    <row r="214" spans="1:3" x14ac:dyDescent="0.25">
      <c r="A214" s="21" t="s">
        <v>28</v>
      </c>
      <c r="B214" s="22" t="str">
        <f t="shared" si="13"/>
        <v>[143281925=]</v>
      </c>
      <c r="C214" s="3" t="s">
        <v>35</v>
      </c>
    </row>
    <row r="215" spans="1:3" x14ac:dyDescent="0.25">
      <c r="A215" s="21" t="s">
        <v>36</v>
      </c>
      <c r="B215" s="22" t="str">
        <f t="shared" si="13"/>
        <v>People with this variant have one copy of the [889A&gt;T (p.Ile297Phe)](https://www.ncbi.nlm.nih.gov/clinvar/variation/522582/) variant. This substitution of a single nucleotide is known as a missense mutation.</v>
      </c>
      <c r="C215" s="3" t="s">
        <v>25</v>
      </c>
    </row>
    <row r="216" spans="1:3" x14ac:dyDescent="0.25">
      <c r="A216" s="8" t="s">
        <v>37</v>
      </c>
      <c r="B216" s="22"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38</v>
      </c>
      <c r="B217" s="22">
        <f t="shared" si="13"/>
        <v>35.4</v>
      </c>
    </row>
    <row r="218" spans="1:3" x14ac:dyDescent="0.25">
      <c r="A218" s="21"/>
      <c r="C218" s="3" t="s">
        <v>39</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40</v>
      </c>
    </row>
    <row r="223" spans="1:3" x14ac:dyDescent="0.25">
      <c r="A223" s="21"/>
    </row>
    <row r="224" spans="1:3" x14ac:dyDescent="0.25">
      <c r="A224" s="21"/>
      <c r="C224" s="3" t="str">
        <f>CONCATENATE( "    &lt;piechart percentage=",B217," /&gt;")</f>
        <v xml:space="preserve">    &lt;piechart percentage=35.4 /&gt;</v>
      </c>
    </row>
    <row r="225" spans="1:3" x14ac:dyDescent="0.25">
      <c r="A225" s="21"/>
      <c r="C225" s="3" t="str">
        <f>"  &lt;/Genotype&gt;"</f>
        <v xml:space="preserve">  &lt;/Genotype&gt;</v>
      </c>
    </row>
    <row r="226" spans="1:3" x14ac:dyDescent="0.25">
      <c r="A226" s="21" t="s">
        <v>41</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42</v>
      </c>
      <c r="B227" s="9" t="str">
        <f t="shared" ref="B227:B228" si="14">L21</f>
        <v>You are in the Moderate Loss of Function category. See below for more information.</v>
      </c>
      <c r="C227" s="3" t="s">
        <v>25</v>
      </c>
    </row>
    <row r="228" spans="1:3" x14ac:dyDescent="0.25">
      <c r="A228" s="8" t="s">
        <v>38</v>
      </c>
      <c r="B228" s="9">
        <f t="shared" si="14"/>
        <v>14.1</v>
      </c>
      <c r="C228" s="3" t="s">
        <v>35</v>
      </c>
    </row>
    <row r="229" spans="1:3" x14ac:dyDescent="0.25">
      <c r="A229" s="8"/>
    </row>
    <row r="230" spans="1:3" x14ac:dyDescent="0.25">
      <c r="A230" s="21"/>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39</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21"/>
      <c r="C236" s="3" t="s">
        <v>40</v>
      </c>
    </row>
    <row r="237" spans="1:3" x14ac:dyDescent="0.25">
      <c r="A237" s="21"/>
    </row>
    <row r="238" spans="1:3" x14ac:dyDescent="0.25">
      <c r="A238" s="21"/>
      <c r="C238" s="3" t="str">
        <f>CONCATENATE( "    &lt;piechart percentage=",B228," /&gt;")</f>
        <v xml:space="preserve">    &lt;piechart percentage=14.1 /&gt;</v>
      </c>
    </row>
    <row r="239" spans="1:3" x14ac:dyDescent="0.25">
      <c r="A239" s="21"/>
      <c r="C239" s="3" t="str">
        <f>"  &lt;/Genotype&gt;"</f>
        <v xml:space="preserve">  &lt;/Genotype&gt;</v>
      </c>
    </row>
    <row r="240" spans="1:3" x14ac:dyDescent="0.25">
      <c r="A240" s="21" t="s">
        <v>43</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44</v>
      </c>
      <c r="B241" s="9" t="str">
        <f t="shared" ref="B241:B242" si="15">L24</f>
        <v>This variant is not associated with increased risk.</v>
      </c>
      <c r="C241" s="3" t="s">
        <v>25</v>
      </c>
    </row>
    <row r="242" spans="1:3" x14ac:dyDescent="0.25">
      <c r="A242" s="8" t="s">
        <v>38</v>
      </c>
      <c r="B242" s="9">
        <f t="shared" si="15"/>
        <v>50.5</v>
      </c>
      <c r="C242" s="3" t="s">
        <v>35</v>
      </c>
    </row>
    <row r="243" spans="1:3" x14ac:dyDescent="0.25">
      <c r="A243" s="21"/>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21"/>
      <c r="C246" s="3" t="s">
        <v>40</v>
      </c>
    </row>
    <row r="247" spans="1:3" x14ac:dyDescent="0.25">
      <c r="A247" s="21"/>
    </row>
    <row r="248" spans="1:3" x14ac:dyDescent="0.25">
      <c r="A248" s="21"/>
      <c r="C248" s="3" t="str">
        <f>CONCATENATE( "    &lt;piechart percentage=",B242," /&gt;")</f>
        <v xml:space="preserve">    &lt;piechart percentage=50.5 /&gt;</v>
      </c>
    </row>
    <row r="249" spans="1:3" x14ac:dyDescent="0.25">
      <c r="A249" s="21"/>
      <c r="C249" s="3" t="str">
        <f>"  &lt;/Genotype&gt;"</f>
        <v xml:space="preserve">  &lt;/Genotype&gt;</v>
      </c>
    </row>
    <row r="250" spans="1:3" x14ac:dyDescent="0.25">
      <c r="A250" s="21"/>
      <c r="C250" s="3" t="s">
        <v>45</v>
      </c>
    </row>
    <row r="251" spans="1:3" x14ac:dyDescent="0.25">
      <c r="A251" s="21" t="s">
        <v>46</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46</v>
      </c>
      <c r="B252" s="9" t="s">
        <v>47</v>
      </c>
      <c r="C252" s="3" t="s">
        <v>25</v>
      </c>
    </row>
    <row r="253" spans="1:3" x14ac:dyDescent="0.25">
      <c r="A253" s="8" t="s">
        <v>38</v>
      </c>
      <c r="C253" s="3" t="s">
        <v>35</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21"/>
      <c r="C257" s="3" t="s">
        <v>40</v>
      </c>
    </row>
    <row r="258" spans="1:3" x14ac:dyDescent="0.25">
      <c r="A258" s="21"/>
    </row>
    <row r="259" spans="1:3" x14ac:dyDescent="0.25">
      <c r="A259" s="21"/>
      <c r="C259" s="3" t="str">
        <f>CONCATENATE( "    &lt;piechart percentage=",B253," /&gt;")</f>
        <v xml:space="preserve">    &lt;piechart percentage= /&gt;</v>
      </c>
    </row>
    <row r="260" spans="1:3" x14ac:dyDescent="0.25">
      <c r="A260" s="21"/>
      <c r="C260" s="3" t="str">
        <f>"  &lt;/Genotype&gt;"</f>
        <v xml:space="preserve">  &lt;/Genotype&gt;</v>
      </c>
    </row>
    <row r="261" spans="1:3" x14ac:dyDescent="0.25">
      <c r="A261" s="21"/>
      <c r="C261" s="3" t="s">
        <v>48</v>
      </c>
    </row>
    <row r="262" spans="1:3" x14ac:dyDescent="0.25">
      <c r="A262" s="21" t="s">
        <v>43</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44</v>
      </c>
      <c r="B263" s="9" t="s">
        <v>49</v>
      </c>
      <c r="C263" s="3" t="s">
        <v>25</v>
      </c>
    </row>
    <row r="264" spans="1:3" x14ac:dyDescent="0.25">
      <c r="A264" s="8" t="s">
        <v>38</v>
      </c>
      <c r="C264" s="3" t="s">
        <v>35</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40</v>
      </c>
    </row>
    <row r="269" spans="1:3" x14ac:dyDescent="0.25">
      <c r="A269" s="21"/>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7" customFormat="1" x14ac:dyDescent="0.25">
      <c r="A273" s="23"/>
      <c r="B273" s="16"/>
    </row>
    <row r="274" spans="1:3" x14ac:dyDescent="0.25">
      <c r="A274" s="3" t="s">
        <v>50</v>
      </c>
      <c r="B274" s="9" t="s">
        <v>134</v>
      </c>
      <c r="C274" s="3" t="str">
        <f>CONCATENATE("&lt;# ",A274," ",B274," #&gt;")</f>
        <v>&lt;# symptoms anxiety D001007 inflammation D007249 #&gt;</v>
      </c>
    </row>
    <row r="276" spans="1:3" x14ac:dyDescent="0.25">
      <c r="B276" s="9" t="s">
        <v>135</v>
      </c>
      <c r="C276" s="3" t="str">
        <f>CONCATENATE("&lt;symptoms ",B276," /&gt;")</f>
        <v>&lt;symptoms D001007 D007249 /&gt;</v>
      </c>
    </row>
    <row r="278" spans="1:3" x14ac:dyDescent="0.25">
      <c r="A278" s="3" t="s">
        <v>51</v>
      </c>
      <c r="B278" s="9" t="s">
        <v>130</v>
      </c>
      <c r="C278" s="3" t="str">
        <f>CONCATENATE("&lt;# ",A278," ",B278," #&gt;")</f>
        <v>&lt;# Tissue List male tissue; brain; #&gt;</v>
      </c>
    </row>
    <row r="280" spans="1:3" x14ac:dyDescent="0.25">
      <c r="B280" s="9" t="s">
        <v>131</v>
      </c>
      <c r="C280" s="3" t="str">
        <f>CONCATENATE("&lt;TissueList ",B280," /&gt;")</f>
        <v>&lt;TissueList D005837 D001921 /&gt;</v>
      </c>
    </row>
    <row r="281" spans="1:3" x14ac:dyDescent="0.25">
      <c r="A281" s="3" t="s">
        <v>52</v>
      </c>
      <c r="B281" s="3" t="s">
        <v>136</v>
      </c>
      <c r="C281" s="3" t="str">
        <f>CONCATENATE("&lt;# ",A281," ",B281," #&gt;")</f>
        <v>&lt;# Diseases epilepsy  D004827; febrile seizures D003294; ME/CFS D015673; nicotine dependency D014029; #&gt;</v>
      </c>
    </row>
    <row r="283" spans="1:3" x14ac:dyDescent="0.25">
      <c r="B283" s="3" t="s">
        <v>137</v>
      </c>
      <c r="C283" s="3" t="str">
        <f>CONCATENATE("&lt;diseases ",B283," /&gt;")</f>
        <v>&lt;diseases D004827 D003294 D015673 D014029 /&gt;</v>
      </c>
    </row>
    <row r="955" spans="3:3" x14ac:dyDescent="0.25">
      <c r="C955" s="3" t="str">
        <f>CONCATENATE("    This variant is a change at a specific point in the ",B946," gene from ",B955," to ",B956," resulting in incorrect ",B949,"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",B946," gene from ",B961," to ",B962," resulting in incorrect ",B949,"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1" spans="3:3" x14ac:dyDescent="0.25">
      <c r="C1091" s="3" t="str">
        <f>CONCATENATE("    This variant is a change at a specific point in the ",B1082," gene from ",B1091," to ",B1092," resulting in incorrect ",B1085,"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7" spans="3:3" x14ac:dyDescent="0.25">
      <c r="C1097" s="3" t="str">
        <f>CONCATENATE("    This variant is a change at a specific point in the ",B1082," gene from ",B1097," to ",B1098," resulting in incorrect ",B1085,"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99" spans="3:3" x14ac:dyDescent="0.25">
      <c r="C1499" s="3" t="str">
        <f>CONCATENATE("    This variant is a change at a specific point in the ",B1490," gene from ",B1499," to ",B1500," resulting in incorrect ",B1493,"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",B1490," gene from ",B1505," to ",B1506," resulting in incorrect ",B1493,"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5" spans="3:3" x14ac:dyDescent="0.25">
      <c r="C1635" s="3" t="str">
        <f>CONCATENATE("    This variant is a change at a specific point in the ",B1626," gene from ",B1635," to ",B1636," resulting in incorrect ",B1629,"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",B1626," gene from ",B1641," to ",B1642," resulting in incorrect ",B1629,"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1" spans="3:3" x14ac:dyDescent="0.25">
      <c r="C1771" s="3" t="str">
        <f>CONCATENATE("    This variant is a change at a specific point in the ",B1762," gene from ",B1771," to ",B1772," resulting in incorrect ",B1765,"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",B1762," gene from ",B1777," to ",B1778," resulting in incorrect ",B1765,"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7" spans="3:3" x14ac:dyDescent="0.25">
      <c r="C1907" s="3" t="str">
        <f>CONCATENATE("    This variant is a change at a specific point in the ",B1898," gene from ",B1907," to ",B1908," resulting in incorrect ",B1901,"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",B1898," gene from ",B1913," to ",B1914," resulting in incorrect ",B1901,"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3" spans="3:3" x14ac:dyDescent="0.25">
      <c r="C2043" s="3" t="str">
        <f>CONCATENATE("    This variant is a change at a specific point in the ",B2034," gene from ",B2043," to ",B2044," resulting in incorrect ",B2037,"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",B2034," gene from ",B2049," to ",B2050," resulting in incorrect ",B2037,"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9" spans="3:3" x14ac:dyDescent="0.25">
      <c r="C2179" s="3" t="str">
        <f>CONCATENATE("    This variant is a change at a specific point in the ",B2170," gene from ",B2179," to ",B2180," resulting in incorrect ",B2173,"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",B2170," gene from ",B2185," to ",B2186," resulting in incorrect ",B2173,"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5" spans="3:3" x14ac:dyDescent="0.25">
      <c r="C2315" s="3" t="str">
        <f>CONCATENATE("    This variant is a change at a specific point in the ",B2306," gene from ",B2315," to ",B2316," resulting in incorrect ",B2309,"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",B2306," gene from ",B2321," to ",B2322," resulting in incorrect ",B2309,"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1" spans="3:3" x14ac:dyDescent="0.25">
      <c r="C2451" s="3" t="str">
        <f>CONCATENATE("    This variant is a change at a specific point in the ",B2442," gene from ",B2451," to ",B2452," resulting in incorrect ",B2445,"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7" spans="3:3" x14ac:dyDescent="0.25">
      <c r="C2457" s="3" t="str">
        <f>CONCATENATE("    This variant is a change at a specific point in the ",B2442," gene from ",B2457," to ",B2458," resulting in incorrect ",B2445,"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F292-8711-4190-B071-79EB8400A0A1}">
  <dimension ref="A1:AJ2364"/>
  <sheetViews>
    <sheetView tabSelected="1" topLeftCell="A178" workbookViewId="0">
      <selection activeCell="B188" sqref="B188"/>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139</v>
      </c>
      <c r="C2" s="3" t="str">
        <f>CONCATENATE("&lt;",A2," ",B2," /&gt;")</f>
        <v>&lt;Gene_Name CHRNA5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141</v>
      </c>
      <c r="C4" s="3" t="str">
        <f>CONCATENATE("&lt;",A4," ",B4," /&gt;")</f>
        <v>&lt;GeneName_full neuronal acetylcholine receptor subunit alpha-5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CHRNA5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138</v>
      </c>
      <c r="C8" s="3" t="str">
        <f>CONCATENATE(B8," This gene is located on chromosome ",B10,".")</f>
        <v>[CHRNA5](https://www.genecards.org/cgi-bin/carddisp.pl?gene=CHRNA5)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 This gene is located on chromosome 15.</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24">
        <v>15</v>
      </c>
      <c r="H10" s="3" t="s">
        <v>13</v>
      </c>
      <c r="I10" s="13" t="s">
        <v>14</v>
      </c>
      <c r="J10" s="3">
        <v>0.44</v>
      </c>
      <c r="K10" s="3">
        <v>0.316</v>
      </c>
      <c r="L10" s="3">
        <f t="shared" si="0"/>
        <v>1.3924050632911393</v>
      </c>
      <c r="Y10" s="12"/>
      <c r="Z10" s="12"/>
      <c r="AA10" s="12"/>
      <c r="AC10" s="12"/>
    </row>
    <row r="11" spans="1:36" x14ac:dyDescent="0.25">
      <c r="A11" s="8" t="s">
        <v>15</v>
      </c>
      <c r="B11" s="24" t="s">
        <v>16</v>
      </c>
      <c r="H11" s="3" t="s">
        <v>17</v>
      </c>
      <c r="I11" s="13" t="s">
        <v>18</v>
      </c>
      <c r="J11" s="3">
        <v>0.45</v>
      </c>
      <c r="K11" s="3">
        <v>0.33100000000000002</v>
      </c>
      <c r="L11" s="3">
        <f t="shared" si="0"/>
        <v>1.3595166163141994</v>
      </c>
      <c r="Y11" s="6"/>
      <c r="AC11" s="12"/>
    </row>
    <row r="12" spans="1:36" x14ac:dyDescent="0.25">
      <c r="A12" s="8" t="s">
        <v>19</v>
      </c>
      <c r="B12" s="24" t="s">
        <v>140</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G1192A</v>
      </c>
      <c r="I13" s="17" t="str">
        <f>B28</f>
        <v>A78573551G</v>
      </c>
      <c r="J13" s="17" t="str">
        <f>B34</f>
        <v>A78581651T</v>
      </c>
      <c r="S13" s="17" t="e">
        <f>#REF!</f>
        <v>#REF!</v>
      </c>
      <c r="T13" s="17" t="e">
        <f>#REF!</f>
        <v>#REF!</v>
      </c>
      <c r="U13" s="17" t="e">
        <f>#REF!</f>
        <v>#REF!</v>
      </c>
      <c r="V13" s="17" t="e">
        <f>#REF!</f>
        <v>#REF!</v>
      </c>
    </row>
    <row r="14" spans="1:36" ht="16.5" thickBot="1" x14ac:dyDescent="0.3">
      <c r="A14" s="8" t="s">
        <v>22</v>
      </c>
      <c r="B14" s="24" t="s">
        <v>139</v>
      </c>
      <c r="C14" s="3" t="str">
        <f>CONCATENATE("&lt;GeneAnalysis gene=",CHAR(34),B14,CHAR(34)," interval=",CHAR(34),B15,CHAR(34),"&gt; ")</f>
        <v xml:space="preserve">&lt;GeneAnalysis gene="CHRNA5" interval="NC_000015.10:G.78565520_78595269"&gt; </v>
      </c>
      <c r="H14" s="18" t="s">
        <v>82</v>
      </c>
      <c r="I14" s="18" t="s">
        <v>83</v>
      </c>
      <c r="J14" s="18" t="s">
        <v>82</v>
      </c>
      <c r="K14" s="18"/>
      <c r="L14" s="18"/>
      <c r="M14" s="18"/>
      <c r="N14" s="18"/>
      <c r="O14" s="19"/>
      <c r="P14" s="20"/>
      <c r="Q14" s="19"/>
      <c r="R14" s="19"/>
      <c r="S14" s="20" t="s">
        <v>64</v>
      </c>
      <c r="T14" s="20" t="s">
        <v>64</v>
      </c>
      <c r="U14" s="19" t="s">
        <v>64</v>
      </c>
      <c r="V14" s="19" t="s">
        <v>64</v>
      </c>
      <c r="W14" s="20"/>
      <c r="X14" s="20"/>
      <c r="Y14" s="20"/>
      <c r="Z14" s="20"/>
    </row>
    <row r="15" spans="1:36" x14ac:dyDescent="0.25">
      <c r="A15" s="8" t="s">
        <v>23</v>
      </c>
      <c r="B15" s="24" t="s">
        <v>142</v>
      </c>
      <c r="H15" s="9" t="s">
        <v>85</v>
      </c>
      <c r="I15" s="9" t="s">
        <v>86</v>
      </c>
      <c r="J15" s="9" t="s">
        <v>87</v>
      </c>
      <c r="K15" s="9"/>
      <c r="L15" s="9"/>
      <c r="M15" s="9"/>
      <c r="N15" s="9"/>
      <c r="O15" s="9"/>
      <c r="P15" s="9"/>
      <c r="Q15" s="9"/>
      <c r="R15" s="9"/>
      <c r="S15" s="9" t="s">
        <v>96</v>
      </c>
      <c r="T15" s="9" t="s">
        <v>97</v>
      </c>
      <c r="U15" s="9" t="s">
        <v>98</v>
      </c>
      <c r="V15" s="9" t="s">
        <v>99</v>
      </c>
      <c r="W15" s="9"/>
      <c r="X15" s="9"/>
      <c r="Y15" s="9"/>
      <c r="Z15" s="9"/>
    </row>
    <row r="16" spans="1:36" x14ac:dyDescent="0.25">
      <c r="A16" s="8" t="s">
        <v>24</v>
      </c>
      <c r="B16" s="24" t="s">
        <v>143</v>
      </c>
      <c r="C16" s="3" t="str">
        <f>CONCATENATE("# What are some common variants of ",B14,"?")</f>
        <v># What are some common variants of CHRNA5?</v>
      </c>
      <c r="H16" s="9" t="s">
        <v>101</v>
      </c>
      <c r="I16" s="9" t="s">
        <v>102</v>
      </c>
      <c r="J16" s="9" t="s">
        <v>103</v>
      </c>
      <c r="K16" s="9"/>
      <c r="L16" s="9"/>
      <c r="M16" s="9"/>
      <c r="N16" s="9"/>
      <c r="O16" s="9"/>
      <c r="P16" s="9"/>
      <c r="Q16" s="9"/>
      <c r="R16" s="9"/>
      <c r="S16" s="9" t="s">
        <v>111</v>
      </c>
      <c r="T16" s="9" t="s">
        <v>112</v>
      </c>
      <c r="U16" s="9" t="s">
        <v>113</v>
      </c>
      <c r="V16" s="9" t="s">
        <v>114</v>
      </c>
      <c r="W16" s="9"/>
      <c r="X16" s="9"/>
      <c r="Y16" s="9"/>
      <c r="Z16" s="9"/>
    </row>
    <row r="17" spans="1:26" x14ac:dyDescent="0.25">
      <c r="A17" s="8"/>
      <c r="B17" s="24"/>
      <c r="C17" s="3" t="s">
        <v>25</v>
      </c>
      <c r="H17" s="9" t="str">
        <f>CONCATENATE("People with this variant have one copy of the ",B25," variant. This substitution of a single nucleotide is known as a missense mutation.")</f>
        <v>People with this variant have one copy of the [G1192A (Asp398Asn)](https://www.ncbi.nlm.nih.gov/clinvar/variation/17497/)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[A78573551G](https://www.ncbi.nlm.nih.gov/projects/SNP/snp_ref.cgi?rs=6495306)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[A78581651T](https://www.ncbi.nlm.nih.gov/projects/SNP/snp_ref.cgi?rs=7180002) variant. This substitution of a single nucleotide is known as a missense mutation.</v>
      </c>
      <c r="K17" s="9"/>
      <c r="L17" s="9"/>
      <c r="M17" s="9"/>
      <c r="N17" s="9"/>
      <c r="O17" s="9"/>
      <c r="P17" s="9"/>
      <c r="Q17" s="9"/>
      <c r="R17" s="9"/>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B18" s="24"/>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CHRNA5: [G1192A (Asp398Asn)](https://www.ncbi.nlm.nih.gov/clinvar/variation/17497/), [A78573551G](https://www.ncbi.nlm.nih.gov/projects/SNP/snp_ref.cgi?rs=6495306), and [A78581651T](https://www.ncbi.nlm.nih.gov/projects/SNP/snp_ref.cgi?rs=7180002).</v>
      </c>
      <c r="H18" t="s">
        <v>153</v>
      </c>
      <c r="I18" s="9" t="s">
        <v>155</v>
      </c>
      <c r="J18" s="24" t="s">
        <v>156</v>
      </c>
      <c r="K18" s="9"/>
      <c r="L18" s="9"/>
      <c r="M18" s="9"/>
      <c r="N18" s="9"/>
      <c r="O18" s="9"/>
      <c r="P18" s="9"/>
      <c r="Q18" s="9"/>
      <c r="R18" s="9"/>
      <c r="S18" s="9" t="s">
        <v>32</v>
      </c>
      <c r="T18" s="9" t="s">
        <v>32</v>
      </c>
      <c r="U18" s="9" t="s">
        <v>32</v>
      </c>
      <c r="V18" s="9" t="s">
        <v>115</v>
      </c>
      <c r="W18" s="9"/>
      <c r="X18" s="9"/>
      <c r="Y18" s="9"/>
      <c r="Z18" s="9"/>
    </row>
    <row r="19" spans="1:26" x14ac:dyDescent="0.25">
      <c r="B19" s="24"/>
      <c r="H19">
        <v>39.200000000000003</v>
      </c>
      <c r="I19" s="24">
        <v>39.200000000000003</v>
      </c>
      <c r="J19" s="24">
        <v>27.3</v>
      </c>
      <c r="K19" s="9"/>
      <c r="L19" s="9"/>
      <c r="M19" s="9"/>
      <c r="N19" s="9"/>
      <c r="O19" s="9"/>
      <c r="P19" s="9"/>
      <c r="Q19" s="9"/>
      <c r="R19" s="9"/>
      <c r="S19" s="9">
        <v>7.2</v>
      </c>
      <c r="T19" s="9">
        <v>46.8</v>
      </c>
      <c r="U19" s="9">
        <v>25.2</v>
      </c>
      <c r="V19" s="9">
        <v>7.2</v>
      </c>
      <c r="W19" s="9"/>
      <c r="X19" s="9"/>
      <c r="Y19" s="9"/>
      <c r="Z19" s="9"/>
    </row>
    <row r="20" spans="1:26" x14ac:dyDescent="0.25">
      <c r="B20" s="24"/>
      <c r="C20" s="3" t="str">
        <f>CONCATENATE("&lt;# ",B22," #&gt;")</f>
        <v>&lt;# G1192A #&gt;</v>
      </c>
      <c r="H20" t="str">
        <f>CONCATENATE("People with this variant have two copies of the ",B25," variant. This substitution of a single nucleotide is known as a missense mutation.")</f>
        <v>People with this variant have two copies of the [G1192A (Asp398Asn)](https://www.ncbi.nlm.nih.gov/clinvar/variation/17497/)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K20" s="9"/>
      <c r="L20" s="9"/>
      <c r="M20" s="9"/>
      <c r="N20" s="9"/>
      <c r="O20" s="9"/>
      <c r="P20" s="9"/>
      <c r="Q20" s="9"/>
      <c r="R20" s="9"/>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s="30" t="s">
        <v>144</v>
      </c>
      <c r="C21" s="3" t="str">
        <f>CONCATENATE("  &lt;Variant hgvs=",CHAR(34),B21,CHAR(34)," name=",CHAR(34),B22,CHAR(34),"&gt; ")</f>
        <v xml:space="preserve">  &lt;Variant hgvs="NC_000015.10:g.78590583G&gt;A" name="G1192A"&gt; </v>
      </c>
      <c r="H21" t="s">
        <v>154</v>
      </c>
      <c r="I21" s="9" t="s">
        <v>155</v>
      </c>
      <c r="J21" s="24" t="s">
        <v>156</v>
      </c>
      <c r="K21" s="9"/>
      <c r="L21" s="9"/>
      <c r="M21" s="9"/>
      <c r="N21" s="9"/>
      <c r="O21" s="9"/>
      <c r="P21" s="9"/>
      <c r="Q21" s="9"/>
      <c r="R21" s="9"/>
      <c r="S21" s="9" t="s">
        <v>115</v>
      </c>
      <c r="T21" s="9" t="s">
        <v>32</v>
      </c>
      <c r="U21" s="9" t="s">
        <v>115</v>
      </c>
      <c r="V21" s="9" t="s">
        <v>32</v>
      </c>
      <c r="W21" s="9"/>
      <c r="X21" s="9"/>
      <c r="Y21" s="9"/>
      <c r="Z21" s="9"/>
    </row>
    <row r="22" spans="1:26" x14ac:dyDescent="0.25">
      <c r="A22" s="21" t="s">
        <v>27</v>
      </c>
      <c r="B22" s="32" t="s">
        <v>145</v>
      </c>
      <c r="H22">
        <v>5.2</v>
      </c>
      <c r="I22" s="24">
        <v>17.899999999999999</v>
      </c>
      <c r="J22" s="24">
        <v>9.5</v>
      </c>
      <c r="K22" s="9"/>
      <c r="L22" s="9"/>
      <c r="M22" s="9"/>
      <c r="N22" s="9"/>
      <c r="O22" s="9"/>
      <c r="P22" s="9"/>
      <c r="Q22" s="9"/>
      <c r="R22" s="9"/>
      <c r="S22" s="9">
        <v>1.9</v>
      </c>
      <c r="T22" s="9">
        <v>25.7</v>
      </c>
      <c r="U22" s="9">
        <v>8.5</v>
      </c>
      <c r="V22" s="9">
        <v>1.9</v>
      </c>
      <c r="W22" s="9"/>
      <c r="X22" s="9"/>
      <c r="Y22" s="9"/>
      <c r="Z22" s="9"/>
    </row>
    <row r="23" spans="1:26" x14ac:dyDescent="0.25">
      <c r="A23" s="21" t="s">
        <v>28</v>
      </c>
      <c r="B23" s="24" t="s">
        <v>61</v>
      </c>
      <c r="C23" s="3" t="str">
        <f>CONCATENATE("    Instead of ",B23,", there is an ",B24," nucleotide.")</f>
        <v xml:space="preserve">    Instead of guanine (G), there is an adenine (A) nucleotide.</v>
      </c>
      <c r="H23" s="9" t="str">
        <f>CONCATENATE("Your ",B14," gene has no variants. A normal gene is referred to as a ",CHAR(34),"wild-type",CHAR(34)," gene.")</f>
        <v>Your CHRNA5 gene has no variants. A normal gene is referred to as a "wild-type" gene.</v>
      </c>
      <c r="I23" s="9" t="str">
        <f>CONCATENATE("Your ",B14," gene has no variants. A normal gene is referred to as a ",CHAR(34),"wild-type",CHAR(34)," gene.")</f>
        <v>Your CHRNA5 gene has no variants. A normal gene is referred to as a "wild-type" gene.</v>
      </c>
      <c r="J23" s="9" t="str">
        <f>CONCATENATE("Your ",B14," gene has no variants. A normal gene is referred to as a ",CHAR(34),"wild-type",CHAR(34)," gene.")</f>
        <v>Your CHRNA5 gene has no variants. A normal gene is referred to as a "wild-type" gene.</v>
      </c>
      <c r="K23" s="9"/>
      <c r="L23" s="9"/>
      <c r="M23" s="9"/>
      <c r="N23" s="9"/>
      <c r="O23" s="9"/>
      <c r="P23" s="9"/>
      <c r="Q23" s="9"/>
      <c r="R23" s="9"/>
      <c r="S23" s="9" t="str">
        <f>CONCATENATE("Your ",B14," gene has no variants. A normal gene is referred to as a ",CHAR(34),"wild-type",CHAR(34)," gene.")</f>
        <v>Your CHRNA5 gene has no variants. A normal gene is referred to as a "wild-type" gene.</v>
      </c>
      <c r="T23" s="9" t="str">
        <f>CONCATENATE("Your ",B14," gene has no variants. A normal gene is referred to as a ",CHAR(34),"wild-type",CHAR(34)," gene.")</f>
        <v>Your CHRNA5 gene has no variants. A normal gene is referred to as a "wild-type" gene.</v>
      </c>
      <c r="U23" s="9" t="str">
        <f>CONCATENATE("Your ",B14," gene has no variants. A normal gene is referred to as a ",CHAR(34),"wild-type",CHAR(34)," gene.")</f>
        <v>Your CHRNA5 gene has no variants. A normal gene is referred to as a "wild-type" gene.</v>
      </c>
      <c r="V23" s="9" t="str">
        <f>CONCATENATE("Your ",B14," gene has no variants. A normal gene is referred to as a ",CHAR(34),"wild-type",CHAR(34)," gene.")</f>
        <v>Your CHRNA5 gene has no variants. A normal gene is referred to as a "wild-type" gene.</v>
      </c>
      <c r="W23" s="9"/>
      <c r="X23" s="9"/>
      <c r="Y23" s="9"/>
      <c r="Z23" s="9"/>
    </row>
    <row r="24" spans="1:26" x14ac:dyDescent="0.25">
      <c r="A24" s="21" t="s">
        <v>30</v>
      </c>
      <c r="B24" s="24" t="s">
        <v>62</v>
      </c>
      <c r="H24" s="9" t="s">
        <v>32</v>
      </c>
      <c r="I24" s="9" t="s">
        <v>32</v>
      </c>
      <c r="J24" s="9" t="s">
        <v>32</v>
      </c>
      <c r="K24" s="9"/>
      <c r="L24" s="9"/>
      <c r="M24" s="9"/>
      <c r="N24" s="9"/>
      <c r="O24" s="9"/>
      <c r="P24" s="9"/>
      <c r="Q24" s="9"/>
      <c r="R24" s="9"/>
      <c r="S24" s="9" t="s">
        <v>32</v>
      </c>
      <c r="T24" s="9" t="s">
        <v>115</v>
      </c>
      <c r="U24" s="9" t="s">
        <v>32</v>
      </c>
      <c r="V24" s="9" t="s">
        <v>32</v>
      </c>
      <c r="W24" s="9"/>
      <c r="X24" s="9"/>
      <c r="Y24" s="9"/>
      <c r="Z24" s="9"/>
    </row>
    <row r="25" spans="1:26" x14ac:dyDescent="0.25">
      <c r="A25" s="21" t="s">
        <v>33</v>
      </c>
      <c r="B25" s="32" t="s">
        <v>146</v>
      </c>
      <c r="C25" s="3" t="str">
        <f>"  &lt;/Variant&gt;"</f>
        <v xml:space="preserve">  &lt;/Variant&gt;</v>
      </c>
      <c r="H25" s="24">
        <v>55.6</v>
      </c>
      <c r="I25" s="24">
        <v>42.9</v>
      </c>
      <c r="J25" s="24">
        <v>63.2</v>
      </c>
      <c r="K25" s="9"/>
      <c r="L25" s="9"/>
      <c r="M25" s="9"/>
      <c r="N25" s="9"/>
      <c r="O25" s="9"/>
      <c r="P25" s="9"/>
      <c r="Q25" s="9"/>
      <c r="R25" s="9"/>
      <c r="S25" s="9">
        <v>90.9</v>
      </c>
      <c r="T25" s="9">
        <v>27.5</v>
      </c>
      <c r="U25" s="9">
        <v>66.3</v>
      </c>
      <c r="V25" s="9">
        <v>90.9</v>
      </c>
      <c r="W25" s="9"/>
      <c r="X25" s="9"/>
      <c r="Y25" s="9"/>
      <c r="Z25" s="9"/>
    </row>
    <row r="26" spans="1:26" x14ac:dyDescent="0.25">
      <c r="A26" s="21"/>
      <c r="B26" s="24"/>
      <c r="C26" s="3" t="str">
        <f>CONCATENATE("&lt;# ",B28," #&gt;")</f>
        <v>&lt;# A78573551G #&gt;</v>
      </c>
    </row>
    <row r="27" spans="1:26" x14ac:dyDescent="0.25">
      <c r="A27" s="8" t="s">
        <v>26</v>
      </c>
      <c r="B27" s="33" t="s">
        <v>147</v>
      </c>
      <c r="C27" s="3" t="str">
        <f>CONCATENATE("  &lt;Variant hgvs=",CHAR(34),B27,CHAR(34)," name=",CHAR(34),B28,CHAR(34),"&gt; ")</f>
        <v xml:space="preserve">  &lt;Variant hgvs="NC_000015.10:g.78573551G&gt;A" name="A78573551G"&gt; </v>
      </c>
    </row>
    <row r="28" spans="1:26" x14ac:dyDescent="0.25">
      <c r="A28" s="21" t="s">
        <v>27</v>
      </c>
      <c r="B28" s="32" t="s">
        <v>148</v>
      </c>
    </row>
    <row r="29" spans="1:26" x14ac:dyDescent="0.25">
      <c r="A29" s="21" t="s">
        <v>28</v>
      </c>
      <c r="B29" s="24" t="s">
        <v>62</v>
      </c>
      <c r="C29" s="3" t="str">
        <f>CONCATENATE("    Instead of ",B29,", there is a ",B30," nucleotide.")</f>
        <v xml:space="preserve">    Instead of adenine (A), there is a guanine (G) nucleotide.</v>
      </c>
    </row>
    <row r="30" spans="1:26" x14ac:dyDescent="0.25">
      <c r="A30" s="21" t="s">
        <v>30</v>
      </c>
      <c r="B30" s="24" t="s">
        <v>61</v>
      </c>
    </row>
    <row r="31" spans="1:26" x14ac:dyDescent="0.25">
      <c r="A31" s="21" t="s">
        <v>33</v>
      </c>
      <c r="B31" s="32" t="s">
        <v>149</v>
      </c>
      <c r="C31" s="3" t="str">
        <f>"  &lt;/Variant&gt;"</f>
        <v xml:space="preserve">  &lt;/Variant&gt;</v>
      </c>
    </row>
    <row r="32" spans="1:26" x14ac:dyDescent="0.25">
      <c r="A32" s="8"/>
      <c r="B32" s="24"/>
      <c r="C32" s="3" t="str">
        <f>CONCATENATE("&lt;# ",B34," #&gt;")</f>
        <v>&lt;# A78581651T #&gt;</v>
      </c>
    </row>
    <row r="33" spans="1:3" x14ac:dyDescent="0.25">
      <c r="A33" s="8" t="s">
        <v>26</v>
      </c>
      <c r="B33" s="33" t="s">
        <v>150</v>
      </c>
      <c r="C33" s="3" t="str">
        <f>CONCATENATE("  &lt;Variant hgvs=",CHAR(34),B33,CHAR(34)," name=",CHAR(34),B34,CHAR(34),"&gt; ")</f>
        <v xml:space="preserve">  &lt;Variant hgvs="NC_000015.10:g.78581651A&gt;T" name="A78581651T"&gt; </v>
      </c>
    </row>
    <row r="34" spans="1:3" x14ac:dyDescent="0.25">
      <c r="A34" s="21" t="s">
        <v>27</v>
      </c>
      <c r="B34" s="34" t="s">
        <v>151</v>
      </c>
    </row>
    <row r="35" spans="1:3" x14ac:dyDescent="0.25">
      <c r="A35" s="21" t="s">
        <v>28</v>
      </c>
      <c r="B35" s="24" t="s">
        <v>62</v>
      </c>
      <c r="C35" s="3" t="str">
        <f>CONCATENATE("    Instead of ",B35,", there is a ",B36," nucleotide.")</f>
        <v xml:space="preserve">    Instead of adenine (A), there is a thymine (T) nucleotide.</v>
      </c>
    </row>
    <row r="36" spans="1:3" x14ac:dyDescent="0.25">
      <c r="A36" s="21" t="s">
        <v>30</v>
      </c>
      <c r="B36" s="24" t="s">
        <v>31</v>
      </c>
    </row>
    <row r="37" spans="1:3" x14ac:dyDescent="0.25">
      <c r="A37" s="21" t="s">
        <v>33</v>
      </c>
      <c r="B37" s="32" t="s">
        <v>152</v>
      </c>
      <c r="C37" s="3" t="str">
        <f>"  &lt;/Variant&gt;"</f>
        <v xml:space="preserve">  &lt;/Variant&gt;</v>
      </c>
    </row>
    <row r="38" spans="1:3" s="17" customFormat="1" x14ac:dyDescent="0.25">
      <c r="A38" s="23"/>
      <c r="B38" s="16"/>
    </row>
    <row r="39" spans="1:3" s="17" customFormat="1" x14ac:dyDescent="0.25">
      <c r="A39" s="23"/>
      <c r="B39" s="16"/>
      <c r="C39" s="17" t="str">
        <f>C20</f>
        <v>&lt;# G1192A #&gt;</v>
      </c>
    </row>
    <row r="40" spans="1:3" x14ac:dyDescent="0.25">
      <c r="A40" s="21" t="s">
        <v>34</v>
      </c>
      <c r="B40" s="22" t="str">
        <f>H14</f>
        <v>NC_000008.11:g.</v>
      </c>
      <c r="C40" s="3" t="str">
        <f>CONCATENATE("  &lt;Genotype hgvs=",CHAR(34),B40,B41,";",B42,CHAR(34)," name=",CHAR(34),B22,CHAR(34),"&gt; ")</f>
        <v xml:space="preserve">  &lt;Genotype hgvs="NC_000008.11:g.[27470994G&gt;A];[27470994=]" name="G1192A"&gt; </v>
      </c>
    </row>
    <row r="41" spans="1:3" x14ac:dyDescent="0.25">
      <c r="A41" s="21" t="s">
        <v>33</v>
      </c>
      <c r="B41" s="22" t="str">
        <f t="shared" ref="B41:B45" si="1">H15</f>
        <v>[27470994G&gt;A]</v>
      </c>
    </row>
    <row r="42" spans="1:3" x14ac:dyDescent="0.25">
      <c r="A42" s="21" t="s">
        <v>28</v>
      </c>
      <c r="B42" s="22" t="str">
        <f t="shared" si="1"/>
        <v>[27470994=]</v>
      </c>
      <c r="C42" s="3" t="s">
        <v>35</v>
      </c>
    </row>
    <row r="43" spans="1:3" x14ac:dyDescent="0.25">
      <c r="A43" s="21" t="s">
        <v>36</v>
      </c>
      <c r="B43" s="22" t="str">
        <f t="shared" si="1"/>
        <v>People with this variant have one copy of the [G1192A (Asp398Asn)](https://www.ncbi.nlm.nih.gov/clinvar/variation/17497/) variant. This substitution of a single nucleotide is known as a missense mutation.</v>
      </c>
      <c r="C43" s="3" t="s">
        <v>25</v>
      </c>
    </row>
    <row r="44" spans="1:3" x14ac:dyDescent="0.25">
      <c r="A44" s="8" t="s">
        <v>37</v>
      </c>
      <c r="B44" s="22" t="str">
        <f t="shared" si="1"/>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c r="C44" s="3" t="str">
        <f>CONCATENATE("    ",B43)</f>
        <v xml:space="preserve">    People with this variant have one copy of the [G1192A (Asp398Asn)](https://www.ncbi.nlm.nih.gov/clinvar/variation/17497/) variant. This substitution of a single nucleotide is known as a missense mutation.</v>
      </c>
    </row>
    <row r="45" spans="1:3" x14ac:dyDescent="0.25">
      <c r="A45" s="8" t="s">
        <v>38</v>
      </c>
      <c r="B45" s="22">
        <f t="shared" si="1"/>
        <v>39.200000000000003</v>
      </c>
    </row>
    <row r="46" spans="1:3" x14ac:dyDescent="0.25">
      <c r="A46" s="21"/>
      <c r="C46" s="3" t="s">
        <v>39</v>
      </c>
    </row>
    <row r="47" spans="1:3" x14ac:dyDescent="0.25">
      <c r="A47" s="8"/>
    </row>
    <row r="48" spans="1:3" x14ac:dyDescent="0.25">
      <c r="A48" s="8"/>
      <c r="C48" s="3" t="str">
        <f>CONCATENATE("    ",B44)</f>
        <v xml:space="preserve">    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49" spans="1:3" x14ac:dyDescent="0.25">
      <c r="A49" s="8"/>
    </row>
    <row r="50" spans="1:3" x14ac:dyDescent="0.25">
      <c r="A50" s="8"/>
      <c r="C50" s="3" t="s">
        <v>40</v>
      </c>
    </row>
    <row r="51" spans="1:3" x14ac:dyDescent="0.25">
      <c r="A51" s="21"/>
    </row>
    <row r="52" spans="1:3" x14ac:dyDescent="0.25">
      <c r="A52" s="21"/>
      <c r="C52" s="3" t="str">
        <f>CONCATENATE( "    &lt;piechart percentage=",B45," /&gt;")</f>
        <v xml:space="preserve">    &lt;piechart percentage=39.2 /&gt;</v>
      </c>
    </row>
    <row r="53" spans="1:3" x14ac:dyDescent="0.25">
      <c r="A53" s="21"/>
      <c r="C53" s="3" t="str">
        <f>"  &lt;/Genotype&gt;"</f>
        <v xml:space="preserve">  &lt;/Genotype&gt;</v>
      </c>
    </row>
    <row r="54" spans="1:3" x14ac:dyDescent="0.25">
      <c r="A54" s="21" t="s">
        <v>41</v>
      </c>
      <c r="B54" s="9" t="str">
        <f>H20</f>
        <v>People with this variant have two copies of the [G1192A (Asp398Asn)](https://www.ncbi.nlm.nih.gov/clinvar/variation/17497/) variant. This substitution of a single nucleotide is known as a missense mutation.</v>
      </c>
      <c r="C54" s="3" t="str">
        <f>CONCATENATE("  &lt;Genotype hgvs=",CHAR(34),B40,B41,";",B41,CHAR(34)," name=",CHAR(34),B22,CHAR(34),"&gt; ")</f>
        <v xml:space="preserve">  &lt;Genotype hgvs="NC_000008.11:g.[27470994G&gt;A];[27470994G&gt;A]" name="G1192A"&gt; </v>
      </c>
    </row>
    <row r="55" spans="1:3" x14ac:dyDescent="0.25">
      <c r="A55" s="8" t="s">
        <v>42</v>
      </c>
      <c r="B55" s="9" t="str">
        <f t="shared" ref="B55:B56" si="2">H21</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c r="C55" s="3" t="s">
        <v>25</v>
      </c>
    </row>
    <row r="56" spans="1:3" x14ac:dyDescent="0.25">
      <c r="A56" s="8" t="s">
        <v>38</v>
      </c>
      <c r="B56" s="9">
        <f t="shared" si="2"/>
        <v>5.2</v>
      </c>
      <c r="C56" s="3" t="s">
        <v>35</v>
      </c>
    </row>
    <row r="57" spans="1:3" x14ac:dyDescent="0.25">
      <c r="A57" s="8"/>
    </row>
    <row r="58" spans="1:3" x14ac:dyDescent="0.25">
      <c r="A58" s="21"/>
      <c r="C58" s="3" t="str">
        <f>CONCATENATE("    ",B54)</f>
        <v xml:space="preserve">    People with this variant have two copies of the [G1192A (Asp398Asn)](https://www.ncbi.nlm.nih.gov/clinvar/variation/17497/) variant. This substitution of a single nucleotide is known as a missense mutation.</v>
      </c>
    </row>
    <row r="59" spans="1:3" x14ac:dyDescent="0.25">
      <c r="A59" s="8"/>
    </row>
    <row r="60" spans="1:3" x14ac:dyDescent="0.25">
      <c r="A60" s="8"/>
      <c r="C60" s="3" t="s">
        <v>39</v>
      </c>
    </row>
    <row r="61" spans="1:3" x14ac:dyDescent="0.25">
      <c r="A61" s="8"/>
    </row>
    <row r="62" spans="1:3" x14ac:dyDescent="0.25">
      <c r="A62" s="8"/>
      <c r="C62" s="3" t="str">
        <f>CONCATENATE("    ",B55)</f>
        <v xml:space="preserve">    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63" spans="1:3" x14ac:dyDescent="0.25">
      <c r="A63" s="8"/>
    </row>
    <row r="64" spans="1:3" x14ac:dyDescent="0.25">
      <c r="A64" s="21"/>
      <c r="C64" s="3" t="s">
        <v>40</v>
      </c>
    </row>
    <row r="65" spans="1:3" x14ac:dyDescent="0.25">
      <c r="A65" s="21"/>
    </row>
    <row r="66" spans="1:3" x14ac:dyDescent="0.25">
      <c r="A66" s="21"/>
      <c r="C66" s="3" t="str">
        <f>CONCATENATE( "    &lt;piechart percentage=",B56," /&gt;")</f>
        <v xml:space="preserve">    &lt;piechart percentage=5.2 /&gt;</v>
      </c>
    </row>
    <row r="67" spans="1:3" x14ac:dyDescent="0.25">
      <c r="A67" s="21"/>
      <c r="C67" s="3" t="str">
        <f>"  &lt;/Genotype&gt;"</f>
        <v xml:space="preserve">  &lt;/Genotype&gt;</v>
      </c>
    </row>
    <row r="68" spans="1:3" x14ac:dyDescent="0.25">
      <c r="A68" s="21" t="s">
        <v>43</v>
      </c>
      <c r="B68" s="9" t="str">
        <f>H23</f>
        <v>Your CHRNA5 gene has no variants. A normal gene is referred to as a "wild-type" gene.</v>
      </c>
      <c r="C68" s="3" t="str">
        <f>CONCATENATE("  &lt;Genotype hgvs=",CHAR(34),B40,B42,";",B42,CHAR(34)," name=",CHAR(34),B22,CHAR(34),"&gt; ")</f>
        <v xml:space="preserve">  &lt;Genotype hgvs="NC_000008.11:g.[27470994=];[27470994=]" name="G1192A"&gt; </v>
      </c>
    </row>
    <row r="69" spans="1:3" x14ac:dyDescent="0.25">
      <c r="A69" s="8" t="s">
        <v>44</v>
      </c>
      <c r="B69" s="9" t="str">
        <f t="shared" ref="B69:B70" si="3">H24</f>
        <v>This variant is not associated with increased risk.</v>
      </c>
      <c r="C69" s="3" t="s">
        <v>25</v>
      </c>
    </row>
    <row r="70" spans="1:3" x14ac:dyDescent="0.25">
      <c r="A70" s="8" t="s">
        <v>38</v>
      </c>
      <c r="B70" s="9">
        <f t="shared" si="3"/>
        <v>55.6</v>
      </c>
      <c r="C70" s="3" t="s">
        <v>35</v>
      </c>
    </row>
    <row r="71" spans="1:3" x14ac:dyDescent="0.25">
      <c r="A71" s="21"/>
    </row>
    <row r="72" spans="1:3" x14ac:dyDescent="0.25">
      <c r="A72" s="8"/>
      <c r="C72" s="3" t="str">
        <f>CONCATENATE("    ",B68)</f>
        <v xml:space="preserve">    Your CHRNA5 gene has no variants. A normal gene is referred to as a "wild-type" gene.</v>
      </c>
    </row>
    <row r="73" spans="1:3" x14ac:dyDescent="0.25">
      <c r="A73" s="8"/>
    </row>
    <row r="74" spans="1:3" x14ac:dyDescent="0.25">
      <c r="A74" s="21"/>
      <c r="C74" s="3" t="s">
        <v>40</v>
      </c>
    </row>
    <row r="75" spans="1:3" x14ac:dyDescent="0.25">
      <c r="A75" s="21"/>
    </row>
    <row r="76" spans="1:3" x14ac:dyDescent="0.25">
      <c r="A76" s="21"/>
      <c r="C76" s="3" t="str">
        <f>CONCATENATE( "    &lt;piechart percentage=",B70," /&gt;")</f>
        <v xml:space="preserve">    &lt;piechart percentage=55.6 /&gt;</v>
      </c>
    </row>
    <row r="77" spans="1:3" x14ac:dyDescent="0.25">
      <c r="A77" s="21"/>
      <c r="C77" s="3" t="str">
        <f>"  &lt;/Genotype&gt;"</f>
        <v xml:space="preserve">  &lt;/Genotype&gt;</v>
      </c>
    </row>
    <row r="78" spans="1:3" x14ac:dyDescent="0.25">
      <c r="A78" s="21"/>
      <c r="C78" s="3" t="str">
        <f>C26</f>
        <v>&lt;# A78573551G #&gt;</v>
      </c>
    </row>
    <row r="79" spans="1:3" x14ac:dyDescent="0.25">
      <c r="A79" s="21" t="s">
        <v>34</v>
      </c>
      <c r="B79" s="22" t="str">
        <f>I14</f>
        <v>NC_000008.11:g.27468610A&gt;G</v>
      </c>
      <c r="C79" s="3" t="str">
        <f>CONCATENATE("  &lt;Genotype hgvs=",CHAR(34),B79,B80,";",B81,CHAR(34)," name=",CHAR(34),B28,CHAR(34),"&gt; ")</f>
        <v xml:space="preserve">  &lt;Genotype hgvs="NC_000008.11:g.27468610A&gt;G[27468610A&gt;G];[27468610=]" name="A78573551G"&gt; </v>
      </c>
    </row>
    <row r="80" spans="1:3" x14ac:dyDescent="0.25">
      <c r="A80" s="21" t="s">
        <v>33</v>
      </c>
      <c r="B80" s="22" t="str">
        <f t="shared" ref="B80:B84" si="4">I15</f>
        <v>[27468610A&gt;G]</v>
      </c>
    </row>
    <row r="81" spans="1:3" x14ac:dyDescent="0.25">
      <c r="A81" s="21" t="s">
        <v>28</v>
      </c>
      <c r="B81" s="22" t="str">
        <f t="shared" si="4"/>
        <v>[27468610=]</v>
      </c>
      <c r="C81" s="3" t="s">
        <v>35</v>
      </c>
    </row>
    <row r="82" spans="1:3" x14ac:dyDescent="0.25">
      <c r="A82" s="21" t="s">
        <v>36</v>
      </c>
      <c r="B82" s="22" t="str">
        <f t="shared" si="4"/>
        <v>People with this variant have one copy of the [A78573551G](https://www.ncbi.nlm.nih.gov/projects/SNP/snp_ref.cgi?rs=6495306) variant. This substitution of a single nucleotide is known as a missense mutation.</v>
      </c>
      <c r="C82" s="3" t="s">
        <v>25</v>
      </c>
    </row>
    <row r="83" spans="1:3" x14ac:dyDescent="0.25">
      <c r="A83" s="8" t="s">
        <v>37</v>
      </c>
      <c r="B83" s="22" t="str">
        <f t="shared" si="4"/>
        <v>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c r="C83" s="3" t="str">
        <f>CONCATENATE("    ",B82)</f>
        <v xml:space="preserve">    People with this variant have one copy of the [A78573551G](https://www.ncbi.nlm.nih.gov/projects/SNP/snp_ref.cgi?rs=6495306) variant. This substitution of a single nucleotide is known as a missense mutation.</v>
      </c>
    </row>
    <row r="84" spans="1:3" x14ac:dyDescent="0.25">
      <c r="A84" s="8" t="s">
        <v>38</v>
      </c>
      <c r="B84" s="22">
        <f t="shared" si="4"/>
        <v>39.200000000000003</v>
      </c>
    </row>
    <row r="85" spans="1:3" x14ac:dyDescent="0.25">
      <c r="A85" s="21"/>
      <c r="C85" s="3" t="s">
        <v>39</v>
      </c>
    </row>
    <row r="86" spans="1:3" x14ac:dyDescent="0.25">
      <c r="A86" s="8"/>
    </row>
    <row r="87" spans="1:3" x14ac:dyDescent="0.25">
      <c r="A87" s="8"/>
      <c r="C87" s="3" t="str">
        <f>CONCATENATE("    ",B83)</f>
        <v xml:space="preserve">    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88" spans="1:3" x14ac:dyDescent="0.25">
      <c r="A88" s="8"/>
    </row>
    <row r="89" spans="1:3" x14ac:dyDescent="0.25">
      <c r="A89" s="8"/>
      <c r="C89" s="3" t="s">
        <v>40</v>
      </c>
    </row>
    <row r="90" spans="1:3" x14ac:dyDescent="0.25">
      <c r="A90" s="21"/>
    </row>
    <row r="91" spans="1:3" x14ac:dyDescent="0.25">
      <c r="A91" s="21"/>
      <c r="C91" s="3" t="str">
        <f>CONCATENATE( "    &lt;piechart percentage=",B84," /&gt;")</f>
        <v xml:space="preserve">    &lt;piechart percentage=39.2 /&gt;</v>
      </c>
    </row>
    <row r="92" spans="1:3" x14ac:dyDescent="0.25">
      <c r="A92" s="21"/>
      <c r="C92" s="3" t="str">
        <f>"  &lt;/Genotype&gt;"</f>
        <v xml:space="preserve">  &lt;/Genotype&gt;</v>
      </c>
    </row>
    <row r="93" spans="1:3" x14ac:dyDescent="0.25">
      <c r="A93" s="21" t="s">
        <v>41</v>
      </c>
      <c r="B93" s="9" t="str">
        <f>I20</f>
        <v>People with this variant have two copies of the [A78573551G](https://www.ncbi.nlm.nih.gov/projects/SNP/snp_ref.cgi?rs=6495306) variant. This substitution of a single nucleotide is known as a missense mutation.</v>
      </c>
      <c r="C93" s="3" t="str">
        <f>CONCATENATE("  &lt;Genotype hgvs=",CHAR(34),B79,B80,";",B80,CHAR(34)," name=",CHAR(34),B28,CHAR(34),"&gt; ")</f>
        <v xml:space="preserve">  &lt;Genotype hgvs="NC_000008.11:g.27468610A&gt;G[27468610A&gt;G];[27468610A&gt;G]" name="A78573551G"&gt; </v>
      </c>
    </row>
    <row r="94" spans="1:3" x14ac:dyDescent="0.25">
      <c r="A94" s="8" t="s">
        <v>42</v>
      </c>
      <c r="B94" s="9" t="str">
        <f t="shared" ref="B94:B95" si="5">I21</f>
        <v>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c r="C94" s="3" t="s">
        <v>25</v>
      </c>
    </row>
    <row r="95" spans="1:3" x14ac:dyDescent="0.25">
      <c r="A95" s="8" t="s">
        <v>38</v>
      </c>
      <c r="B95" s="9">
        <f t="shared" si="5"/>
        <v>17.899999999999999</v>
      </c>
      <c r="C95" s="3" t="s">
        <v>35</v>
      </c>
    </row>
    <row r="96" spans="1:3" x14ac:dyDescent="0.25">
      <c r="A96" s="8"/>
    </row>
    <row r="97" spans="1:3" x14ac:dyDescent="0.25">
      <c r="A97" s="21"/>
      <c r="C97" s="3" t="str">
        <f>CONCATENATE("    ",B93)</f>
        <v xml:space="preserve">    People with this variant have two copies of the [A78573551G](https://www.ncbi.nlm.nih.gov/projects/SNP/snp_ref.cgi?rs=6495306) variant. This substitution of a single nucleotide is known as a missense mutation.</v>
      </c>
    </row>
    <row r="98" spans="1:3" x14ac:dyDescent="0.25">
      <c r="A98" s="8"/>
    </row>
    <row r="99" spans="1:3" x14ac:dyDescent="0.25">
      <c r="A99" s="8"/>
      <c r="C99" s="3" t="s">
        <v>39</v>
      </c>
    </row>
    <row r="100" spans="1:3" x14ac:dyDescent="0.25">
      <c r="A100" s="8"/>
    </row>
    <row r="101" spans="1:3" x14ac:dyDescent="0.25">
      <c r="A101" s="8"/>
      <c r="C101" s="3" t="str">
        <f>CONCATENATE("    ",B94)</f>
        <v xml:space="preserve">    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02" spans="1:3" x14ac:dyDescent="0.25">
      <c r="A102" s="8"/>
    </row>
    <row r="103" spans="1:3" x14ac:dyDescent="0.25">
      <c r="A103" s="21"/>
      <c r="C103" s="3" t="s">
        <v>40</v>
      </c>
    </row>
    <row r="104" spans="1:3" x14ac:dyDescent="0.25">
      <c r="A104" s="21"/>
    </row>
    <row r="105" spans="1:3" x14ac:dyDescent="0.25">
      <c r="A105" s="21"/>
      <c r="C105" s="3" t="str">
        <f>CONCATENATE( "    &lt;piechart percentage=",B95," /&gt;")</f>
        <v xml:space="preserve">    &lt;piechart percentage=17.9 /&gt;</v>
      </c>
    </row>
    <row r="106" spans="1:3" x14ac:dyDescent="0.25">
      <c r="A106" s="21"/>
      <c r="C106" s="3" t="str">
        <f>"  &lt;/Genotype&gt;"</f>
        <v xml:space="preserve">  &lt;/Genotype&gt;</v>
      </c>
    </row>
    <row r="107" spans="1:3" x14ac:dyDescent="0.25">
      <c r="A107" s="21" t="s">
        <v>43</v>
      </c>
      <c r="B107" s="9" t="str">
        <f>I23</f>
        <v>Your CHRNA5 gene has no variants. A normal gene is referred to as a "wild-type" gene.</v>
      </c>
      <c r="C107" s="3" t="str">
        <f>CONCATENATE("  &lt;Genotype hgvs=",CHAR(34),B79,B81,";",B81,CHAR(34)," name=",CHAR(34),B28,CHAR(34),"&gt; ")</f>
        <v xml:space="preserve">  &lt;Genotype hgvs="NC_000008.11:g.27468610A&gt;G[27468610=];[27468610=]" name="A78573551G"&gt; </v>
      </c>
    </row>
    <row r="108" spans="1:3" x14ac:dyDescent="0.25">
      <c r="A108" s="8" t="s">
        <v>44</v>
      </c>
      <c r="B108" s="9" t="str">
        <f t="shared" ref="B108:B109" si="6">I24</f>
        <v>This variant is not associated with increased risk.</v>
      </c>
      <c r="C108" s="3" t="s">
        <v>25</v>
      </c>
    </row>
    <row r="109" spans="1:3" x14ac:dyDescent="0.25">
      <c r="A109" s="8" t="s">
        <v>38</v>
      </c>
      <c r="B109" s="9">
        <f t="shared" si="6"/>
        <v>42.9</v>
      </c>
      <c r="C109" s="3" t="s">
        <v>35</v>
      </c>
    </row>
    <row r="110" spans="1:3" x14ac:dyDescent="0.25">
      <c r="A110" s="21"/>
    </row>
    <row r="111" spans="1:3" x14ac:dyDescent="0.25">
      <c r="A111" s="8"/>
      <c r="C111" s="3" t="str">
        <f>CONCATENATE("    ",B107)</f>
        <v xml:space="preserve">    Your CHRNA5 gene has no variants. A normal gene is referred to as a "wild-type" gene.</v>
      </c>
    </row>
    <row r="112" spans="1:3" x14ac:dyDescent="0.25">
      <c r="A112" s="8"/>
    </row>
    <row r="113" spans="1:3" x14ac:dyDescent="0.25">
      <c r="A113" s="21"/>
      <c r="C113" s="3" t="s">
        <v>40</v>
      </c>
    </row>
    <row r="114" spans="1:3" x14ac:dyDescent="0.25">
      <c r="A114" s="21"/>
    </row>
    <row r="115" spans="1:3" x14ac:dyDescent="0.25">
      <c r="A115" s="21"/>
      <c r="C115" s="3" t="str">
        <f>CONCATENATE( "    &lt;piechart percentage=",B109," /&gt;")</f>
        <v xml:space="preserve">    &lt;piechart percentage=42.9 /&gt;</v>
      </c>
    </row>
    <row r="116" spans="1:3" x14ac:dyDescent="0.25">
      <c r="A116" s="21"/>
      <c r="C116" s="3" t="str">
        <f>"  &lt;/Genotype&gt;"</f>
        <v xml:space="preserve">  &lt;/Genotype&gt;</v>
      </c>
    </row>
    <row r="117" spans="1:3" x14ac:dyDescent="0.25">
      <c r="A117" s="21"/>
      <c r="C117" s="3" t="str">
        <f>C32</f>
        <v>&lt;# A78581651T #&gt;</v>
      </c>
    </row>
    <row r="118" spans="1:3" x14ac:dyDescent="0.25">
      <c r="A118" s="21" t="s">
        <v>34</v>
      </c>
      <c r="B118" s="22" t="str">
        <f>J14</f>
        <v>NC_000008.11:g.</v>
      </c>
      <c r="C118" s="3" t="str">
        <f>CONCATENATE("  &lt;Genotype hgvs=",CHAR(34),B118,B119,";",B120,CHAR(34)," name=",CHAR(34),B34,CHAR(34),"&gt; ")</f>
        <v xml:space="preserve">  &lt;Genotype hgvs="NC_000008.11:g.[27467305T&gt;C];[27467305=]" name="A78581651T"&gt; </v>
      </c>
    </row>
    <row r="119" spans="1:3" x14ac:dyDescent="0.25">
      <c r="A119" s="21" t="s">
        <v>33</v>
      </c>
      <c r="B119" s="22" t="str">
        <f t="shared" ref="B119:B123" si="7">J15</f>
        <v>[27467305T&gt;C]</v>
      </c>
    </row>
    <row r="120" spans="1:3" x14ac:dyDescent="0.25">
      <c r="A120" s="21" t="s">
        <v>28</v>
      </c>
      <c r="B120" s="22" t="str">
        <f t="shared" si="7"/>
        <v>[27467305=]</v>
      </c>
      <c r="C120" s="3" t="s">
        <v>35</v>
      </c>
    </row>
    <row r="121" spans="1:3" x14ac:dyDescent="0.25">
      <c r="A121" s="21" t="s">
        <v>36</v>
      </c>
      <c r="B121" s="22" t="str">
        <f t="shared" si="7"/>
        <v>People with this variant have one copy of the [A78581651T](https://www.ncbi.nlm.nih.gov/projects/SNP/snp_ref.cgi?rs=7180002) variant. This substitution of a single nucleotide is known as a missense mutation.</v>
      </c>
      <c r="C121" s="3" t="s">
        <v>25</v>
      </c>
    </row>
    <row r="122" spans="1:3" x14ac:dyDescent="0.25">
      <c r="A122" s="8" t="s">
        <v>37</v>
      </c>
      <c r="B122" s="22" t="str">
        <f t="shared" si="7"/>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122" s="3" t="str">
        <f>CONCATENATE("    ",B121)</f>
        <v xml:space="preserve">    People with this variant have one copy of the [A78581651T](https://www.ncbi.nlm.nih.gov/projects/SNP/snp_ref.cgi?rs=7180002) variant. This substitution of a single nucleotide is known as a missense mutation.</v>
      </c>
    </row>
    <row r="123" spans="1:3" x14ac:dyDescent="0.25">
      <c r="A123" s="8" t="s">
        <v>38</v>
      </c>
      <c r="B123" s="22">
        <f t="shared" si="7"/>
        <v>27.3</v>
      </c>
    </row>
    <row r="124" spans="1:3" x14ac:dyDescent="0.25">
      <c r="A124" s="21"/>
      <c r="C124" s="3" t="s">
        <v>39</v>
      </c>
    </row>
    <row r="125" spans="1:3" x14ac:dyDescent="0.25">
      <c r="A125" s="8"/>
    </row>
    <row r="126" spans="1:3" x14ac:dyDescent="0.25">
      <c r="A126" s="8"/>
      <c r="C126" s="3" t="str">
        <f>CONCATENATE("    ",B122)</f>
        <v xml:space="preserve">    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27" spans="1:3" x14ac:dyDescent="0.25">
      <c r="A127" s="8"/>
    </row>
    <row r="128" spans="1:3" x14ac:dyDescent="0.25">
      <c r="A128" s="8"/>
      <c r="C128" s="3" t="s">
        <v>40</v>
      </c>
    </row>
    <row r="129" spans="1:3" x14ac:dyDescent="0.25">
      <c r="A129" s="21"/>
    </row>
    <row r="130" spans="1:3" x14ac:dyDescent="0.25">
      <c r="A130" s="21"/>
      <c r="C130" s="3" t="str">
        <f>CONCATENATE( "    &lt;piechart percentage=",B123," /&gt;")</f>
        <v xml:space="preserve">    &lt;piechart percentage=27.3 /&gt;</v>
      </c>
    </row>
    <row r="131" spans="1:3" x14ac:dyDescent="0.25">
      <c r="A131" s="21"/>
      <c r="C131" s="3" t="str">
        <f>"  &lt;/Genotype&gt;"</f>
        <v xml:space="preserve">  &lt;/Genotype&gt;</v>
      </c>
    </row>
    <row r="132" spans="1:3" x14ac:dyDescent="0.25">
      <c r="A132" s="21" t="s">
        <v>41</v>
      </c>
      <c r="B132" s="9" t="str">
        <f>J20</f>
        <v>People with this variant have two copies of the [A78581651T](https://www.ncbi.nlm.nih.gov/projects/SNP/snp_ref.cgi?rs=7180002) variant. This substitution of a single nucleotide is known as a missense mutation.</v>
      </c>
      <c r="C132" s="3" t="str">
        <f>CONCATENATE("  &lt;Genotype hgvs=",CHAR(34),B118,B119,";",B119,CHAR(34)," name=",CHAR(34),B34,CHAR(34),"&gt; ")</f>
        <v xml:space="preserve">  &lt;Genotype hgvs="NC_000008.11:g.[27467305T&gt;C];[27467305T&gt;C]" name="A78581651T"&gt; </v>
      </c>
    </row>
    <row r="133" spans="1:3" x14ac:dyDescent="0.25">
      <c r="A133" s="8" t="s">
        <v>42</v>
      </c>
      <c r="B133" s="9" t="str">
        <f t="shared" ref="B133:B134" si="8">J21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133" s="3" t="s">
        <v>25</v>
      </c>
    </row>
    <row r="134" spans="1:3" x14ac:dyDescent="0.25">
      <c r="A134" s="8" t="s">
        <v>38</v>
      </c>
      <c r="B134" s="9">
        <f t="shared" si="8"/>
        <v>9.5</v>
      </c>
      <c r="C134" s="3" t="s">
        <v>35</v>
      </c>
    </row>
    <row r="135" spans="1:3" x14ac:dyDescent="0.25">
      <c r="A135" s="8"/>
    </row>
    <row r="136" spans="1:3" x14ac:dyDescent="0.25">
      <c r="A136" s="21"/>
      <c r="C136" s="3" t="str">
        <f>CONCATENATE("    ",B132)</f>
        <v xml:space="preserve">    People with this variant have two copies of the [A78581651T](https://www.ncbi.nlm.nih.gov/projects/SNP/snp_ref.cgi?rs=7180002) variant. This substitution of a single nucleotide is known as a missense mutation.</v>
      </c>
    </row>
    <row r="137" spans="1:3" x14ac:dyDescent="0.25">
      <c r="A137" s="8"/>
    </row>
    <row r="138" spans="1:3" x14ac:dyDescent="0.25">
      <c r="A138" s="8"/>
      <c r="C138" s="3" t="s">
        <v>39</v>
      </c>
    </row>
    <row r="139" spans="1:3" x14ac:dyDescent="0.25">
      <c r="A139" s="8"/>
    </row>
    <row r="140" spans="1:3" x14ac:dyDescent="0.25">
      <c r="A140" s="8"/>
      <c r="C140" s="3" t="str">
        <f>CONCATENATE("    ",B133)</f>
        <v xml:space="preserve">    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41" spans="1:3" x14ac:dyDescent="0.25">
      <c r="A141" s="8"/>
    </row>
    <row r="142" spans="1:3" x14ac:dyDescent="0.25">
      <c r="A142" s="21"/>
      <c r="C142" s="3" t="s">
        <v>40</v>
      </c>
    </row>
    <row r="143" spans="1:3" x14ac:dyDescent="0.25">
      <c r="A143" s="21"/>
    </row>
    <row r="144" spans="1:3" x14ac:dyDescent="0.25">
      <c r="A144" s="21"/>
      <c r="C144" s="3" t="str">
        <f>CONCATENATE( "    &lt;piechart percentage=",B134," /&gt;")</f>
        <v xml:space="preserve">    &lt;piechart percentage=9.5 /&gt;</v>
      </c>
    </row>
    <row r="145" spans="1:3" x14ac:dyDescent="0.25">
      <c r="A145" s="21"/>
      <c r="C145" s="3" t="str">
        <f>"  &lt;/Genotype&gt;"</f>
        <v xml:space="preserve">  &lt;/Genotype&gt;</v>
      </c>
    </row>
    <row r="146" spans="1:3" x14ac:dyDescent="0.25">
      <c r="A146" s="21" t="s">
        <v>43</v>
      </c>
      <c r="B146" s="9" t="str">
        <f>J23</f>
        <v>Your CHRNA5 gene has no variants. A normal gene is referred to as a "wild-type" gene.</v>
      </c>
      <c r="C146" s="3" t="str">
        <f>CONCATENATE("  &lt;Genotype hgvs=",CHAR(34),B118,B120,";",B120,CHAR(34)," name=",CHAR(34),B34,CHAR(34),"&gt; ")</f>
        <v xml:space="preserve">  &lt;Genotype hgvs="NC_000008.11:g.[27467305=];[27467305=]" name="A78581651T"&gt; </v>
      </c>
    </row>
    <row r="147" spans="1:3" x14ac:dyDescent="0.25">
      <c r="A147" s="8" t="s">
        <v>44</v>
      </c>
      <c r="B147" s="9" t="str">
        <f t="shared" ref="B147:B148" si="9">J24</f>
        <v>This variant is not associated with increased risk.</v>
      </c>
      <c r="C147" s="3" t="s">
        <v>25</v>
      </c>
    </row>
    <row r="148" spans="1:3" x14ac:dyDescent="0.25">
      <c r="A148" s="8" t="s">
        <v>38</v>
      </c>
      <c r="B148" s="9">
        <f t="shared" si="9"/>
        <v>63.2</v>
      </c>
      <c r="C148" s="3" t="s">
        <v>35</v>
      </c>
    </row>
    <row r="149" spans="1:3" x14ac:dyDescent="0.25">
      <c r="A149" s="21"/>
    </row>
    <row r="150" spans="1:3" x14ac:dyDescent="0.25">
      <c r="A150" s="8"/>
      <c r="C150" s="3" t="str">
        <f>CONCATENATE("    ",B146)</f>
        <v xml:space="preserve">    Your CHRNA5 gene has no variants. A normal gene is referred to as a "wild-type" gene.</v>
      </c>
    </row>
    <row r="151" spans="1:3" x14ac:dyDescent="0.25">
      <c r="A151" s="8"/>
    </row>
    <row r="152" spans="1:3" x14ac:dyDescent="0.25">
      <c r="A152" s="21"/>
      <c r="C152" s="3" t="s">
        <v>40</v>
      </c>
    </row>
    <row r="153" spans="1:3" x14ac:dyDescent="0.25">
      <c r="A153" s="21"/>
    </row>
    <row r="154" spans="1:3" x14ac:dyDescent="0.25">
      <c r="A154" s="21"/>
      <c r="C154" s="3" t="str">
        <f>CONCATENATE( "    &lt;piechart percentage=",B148," /&gt;")</f>
        <v xml:space="preserve">    &lt;piechart percentage=63.2 /&gt;</v>
      </c>
    </row>
    <row r="155" spans="1:3" x14ac:dyDescent="0.25">
      <c r="A155" s="21"/>
      <c r="C155" s="3" t="str">
        <f>"  &lt;/Genotype&gt;"</f>
        <v xml:space="preserve">  &lt;/Genotype&gt;</v>
      </c>
    </row>
    <row r="156" spans="1:3" x14ac:dyDescent="0.25">
      <c r="A156" s="21"/>
      <c r="C156" s="3" t="s">
        <v>45</v>
      </c>
    </row>
    <row r="157" spans="1:3" x14ac:dyDescent="0.25">
      <c r="A157" s="21" t="s">
        <v>46</v>
      </c>
      <c r="B157" s="9" t="str">
        <f>CONCATENATE("Your ",B14," gene has an unknown variant.")</f>
        <v>Your CHRNA5 gene has an unknown variant.</v>
      </c>
      <c r="C157" s="3" t="str">
        <f>CONCATENATE("  &lt;Genotype hgvs=",CHAR(34),"unknown",CHAR(34),"&gt; ")</f>
        <v xml:space="preserve">  &lt;Genotype hgvs="unknown"&gt; </v>
      </c>
    </row>
    <row r="158" spans="1:3" x14ac:dyDescent="0.25">
      <c r="A158" s="8" t="s">
        <v>46</v>
      </c>
      <c r="B158" s="9" t="s">
        <v>47</v>
      </c>
      <c r="C158" s="3" t="s">
        <v>25</v>
      </c>
    </row>
    <row r="159" spans="1:3" x14ac:dyDescent="0.25">
      <c r="A159" s="8" t="s">
        <v>38</v>
      </c>
      <c r="C159" s="3" t="s">
        <v>35</v>
      </c>
    </row>
    <row r="160" spans="1:3" x14ac:dyDescent="0.25">
      <c r="A160" s="8"/>
    </row>
    <row r="161" spans="1:3" x14ac:dyDescent="0.25">
      <c r="A161" s="8"/>
      <c r="C161" s="3" t="str">
        <f>CONCATENATE("    ",B157)</f>
        <v xml:space="preserve">    Your CHRNA5 gene has an unknown variant.</v>
      </c>
    </row>
    <row r="162" spans="1:3" x14ac:dyDescent="0.25">
      <c r="A162" s="8"/>
    </row>
    <row r="163" spans="1:3" x14ac:dyDescent="0.25">
      <c r="A163" s="21"/>
      <c r="C163" s="3" t="s">
        <v>40</v>
      </c>
    </row>
    <row r="164" spans="1:3" x14ac:dyDescent="0.25">
      <c r="A164" s="21"/>
    </row>
    <row r="165" spans="1:3" x14ac:dyDescent="0.25">
      <c r="A165" s="21"/>
      <c r="C165" s="3" t="str">
        <f>CONCATENATE( "    &lt;piechart percentage=",B159," /&gt;")</f>
        <v xml:space="preserve">    &lt;piechart percentage= /&gt;</v>
      </c>
    </row>
    <row r="166" spans="1:3" x14ac:dyDescent="0.25">
      <c r="A166" s="21"/>
      <c r="C166" s="3" t="str">
        <f>"  &lt;/Genotype&gt;"</f>
        <v xml:space="preserve">  &lt;/Genotype&gt;</v>
      </c>
    </row>
    <row r="167" spans="1:3" x14ac:dyDescent="0.25">
      <c r="A167" s="21"/>
      <c r="C167" s="3" t="s">
        <v>48</v>
      </c>
    </row>
    <row r="168" spans="1:3" x14ac:dyDescent="0.25">
      <c r="A168" s="21" t="s">
        <v>43</v>
      </c>
      <c r="B168" s="9" t="str">
        <f>CONCATENATE("Your ",B14," gene has no variants. A normal gene is referred to as a ",CHAR(34),"wild-type",CHAR(34)," gene.")</f>
        <v>Your CHRNA5 gene has no variants. A normal gene is referred to as a "wild-type" gene.</v>
      </c>
      <c r="C168" s="3" t="str">
        <f>CONCATENATE("  &lt;Genotype hgvs=",CHAR(34),"wildtype",CHAR(34),"&gt;")</f>
        <v xml:space="preserve">  &lt;Genotype hgvs="wildtype"&gt;</v>
      </c>
    </row>
    <row r="169" spans="1:3" x14ac:dyDescent="0.25">
      <c r="A169" s="8" t="s">
        <v>44</v>
      </c>
      <c r="B169" s="9" t="s">
        <v>49</v>
      </c>
      <c r="C169" s="3" t="s">
        <v>25</v>
      </c>
    </row>
    <row r="170" spans="1:3" x14ac:dyDescent="0.25">
      <c r="A170" s="8" t="s">
        <v>38</v>
      </c>
      <c r="C170" s="3" t="s">
        <v>35</v>
      </c>
    </row>
    <row r="171" spans="1:3" x14ac:dyDescent="0.25">
      <c r="A171" s="8"/>
    </row>
    <row r="172" spans="1:3" x14ac:dyDescent="0.25">
      <c r="A172" s="8"/>
      <c r="C172" s="3" t="str">
        <f>CONCATENATE("    ",B168)</f>
        <v xml:space="preserve">    Your CHRNA5 gene has no variants. A normal gene is referred to as a "wild-type" gene.</v>
      </c>
    </row>
    <row r="173" spans="1:3" x14ac:dyDescent="0.25">
      <c r="A173" s="8"/>
    </row>
    <row r="174" spans="1:3" x14ac:dyDescent="0.25">
      <c r="A174" s="8"/>
      <c r="C174" s="3" t="s">
        <v>40</v>
      </c>
    </row>
    <row r="175" spans="1:3" x14ac:dyDescent="0.25">
      <c r="A175" s="21"/>
    </row>
    <row r="176" spans="1:3" x14ac:dyDescent="0.25">
      <c r="A176" s="8"/>
      <c r="C176" s="3" t="str">
        <f>CONCATENATE( "    &lt;piechart percentage=",B170," /&gt;")</f>
        <v xml:space="preserve">    &lt;piechart percentage= /&gt;</v>
      </c>
    </row>
    <row r="177" spans="1:3" x14ac:dyDescent="0.25">
      <c r="A177" s="8"/>
      <c r="C177" s="3" t="str">
        <f>"  &lt;/Genotype&gt;"</f>
        <v xml:space="preserve">  &lt;/Genotype&gt;</v>
      </c>
    </row>
    <row r="178" spans="1:3" x14ac:dyDescent="0.25">
      <c r="A178" s="8"/>
      <c r="C178" s="3" t="str">
        <f>"&lt;/GeneAnalysis&gt;"</f>
        <v>&lt;/GeneAnalysis&gt;</v>
      </c>
    </row>
    <row r="179" spans="1:3" s="17" customFormat="1" x14ac:dyDescent="0.25">
      <c r="A179" s="23"/>
      <c r="B179" s="16"/>
    </row>
    <row r="180" spans="1:3" x14ac:dyDescent="0.25">
      <c r="A180" s="3" t="s">
        <v>50</v>
      </c>
      <c r="B180" s="35" t="s">
        <v>161</v>
      </c>
      <c r="C180" s="3" t="str">
        <f>CONCATENATE("&lt;# ",A180," ",B180," #&gt;")</f>
        <v>&lt;# symptoms anxiety; pain; inflammation; #&gt;</v>
      </c>
    </row>
    <row r="182" spans="1:3" x14ac:dyDescent="0.25">
      <c r="B182" s="35" t="s">
        <v>162</v>
      </c>
      <c r="C182" s="3" t="str">
        <f>CONCATENATE("&lt;symptoms ",B182," /&gt;")</f>
        <v>&lt;symptoms D001007 D010146  D007249 /&gt;</v>
      </c>
    </row>
    <row r="184" spans="1:3" x14ac:dyDescent="0.25">
      <c r="A184" s="3" t="s">
        <v>51</v>
      </c>
      <c r="B184" s="35" t="s">
        <v>157</v>
      </c>
      <c r="C184" s="3" t="str">
        <f>CONCATENATE("&lt;# ",A184," ",B184," #&gt;")</f>
        <v>&lt;# Tissue List brain D001921  respiratory system and lung D012137  bone marrow and immune system D007107 #&gt;</v>
      </c>
    </row>
    <row r="186" spans="1:3" x14ac:dyDescent="0.25">
      <c r="B186" s="35" t="s">
        <v>158</v>
      </c>
      <c r="C186" s="3" t="str">
        <f>CONCATENATE("&lt;TissueList ",B186," /&gt;")</f>
        <v>&lt;TissueList D001921 D012137 D007107 /&gt;</v>
      </c>
    </row>
    <row r="187" spans="1:3" x14ac:dyDescent="0.25">
      <c r="B187" s="35"/>
    </row>
    <row r="188" spans="1:3" x14ac:dyDescent="0.25">
      <c r="A188" s="3" t="s">
        <v>52</v>
      </c>
      <c r="B188" s="35" t="s">
        <v>159</v>
      </c>
      <c r="C188" s="3" t="str">
        <f>CONCATENATE("&lt;# ",A188," ",B188," #&gt;")</f>
        <v>&lt;# Diseases cancer; COPD; anxiety; ME/CFS; nicotine dependency; autoimmune disorder; Disease susceptibility - increased susceptibility to viral, bacterial, and parasitic infections; mood disorder #&gt;</v>
      </c>
    </row>
    <row r="190" spans="1:3" x14ac:dyDescent="0.25">
      <c r="B190" s="35" t="s">
        <v>160</v>
      </c>
      <c r="C190" s="3" t="str">
        <f>CONCATENATE("&lt;diseases ",B190," /&gt;")</f>
        <v>&lt;diseases D009369 D029424 D001008 D015673 D014029 D001327 D004198 D019964 /&gt;</v>
      </c>
    </row>
    <row r="862" spans="3:3" x14ac:dyDescent="0.25">
      <c r="C862" s="3" t="str">
        <f>CONCATENATE("    This variant is a change at a specific point in the ",B853," gene from ",B862," to ",B863," resulting in incorrect ",B856,"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8" spans="3:3" x14ac:dyDescent="0.25">
      <c r="C868" s="3" t="str">
        <f>CONCATENATE("    This variant is a change at a specific point in the ",B853," gene from ",B868," to ",B869," resulting in incorrect ",B856,"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8" spans="3:3" x14ac:dyDescent="0.25">
      <c r="C998" s="3" t="str">
        <f>CONCATENATE("    This variant is a change at a specific point in the ",B989," gene from ",B998," to ",B999," resulting in incorrect ",B992,"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4" spans="3:3" x14ac:dyDescent="0.25">
      <c r="C1004" s="3" t="str">
        <f>CONCATENATE("    This variant is a change at a specific point in the ",B989," gene from ",B1004," to ",B1005," resulting in incorrect ",B992,"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6" spans="3:3" x14ac:dyDescent="0.25">
      <c r="C1406" s="3" t="str">
        <f>CONCATENATE("    This variant is a change at a specific point in the ",B1397," gene from ",B1406," to ",B1407," resulting in incorrect ",B1400,"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12" spans="3:3" x14ac:dyDescent="0.25">
      <c r="C1412" s="3" t="str">
        <f>CONCATENATE("    This variant is a change at a specific point in the ",B1397," gene from ",B1412," to ",B1413," resulting in incorrect ",B1400,"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2" spans="3:3" x14ac:dyDescent="0.25">
      <c r="C1542" s="3" t="str">
        <f>CONCATENATE("    This variant is a change at a specific point in the ",B1533," gene from ",B1542," to ",B1543," resulting in incorrect ",B1536,"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8" spans="3:3" x14ac:dyDescent="0.25">
      <c r="C1548" s="3" t="str">
        <f>CONCATENATE("    This variant is a change at a specific point in the ",B1533," gene from ",B1548," to ",B1549," resulting in incorrect ",B1536,"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8" spans="3:3" x14ac:dyDescent="0.25">
      <c r="C1678" s="3" t="str">
        <f>CONCATENATE("    This variant is a change at a specific point in the ",B1669," gene from ",B1678," to ",B1679," resulting in incorrect ",B1672,"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4" spans="3:3" x14ac:dyDescent="0.25">
      <c r="C1684" s="3" t="str">
        <f>CONCATENATE("    This variant is a change at a specific point in the ",B1669," gene from ",B1684," to ",B1685," resulting in incorrect ",B1672,"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4" spans="3:3" x14ac:dyDescent="0.25">
      <c r="C1814" s="3" t="str">
        <f>CONCATENATE("    This variant is a change at a specific point in the ",B1805," gene from ",B1814," to ",B1815," resulting in incorrect ",B1808,"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0" spans="3:3" x14ac:dyDescent="0.25">
      <c r="C1820" s="3" t="str">
        <f>CONCATENATE("    This variant is a change at a specific point in the ",B1805," gene from ",B1820," to ",B1821," resulting in incorrect ",B1808,"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0" spans="3:3" x14ac:dyDescent="0.25">
      <c r="C1950" s="3" t="str">
        <f>CONCATENATE("    This variant is a change at a specific point in the ",B1941," gene from ",B1950," to ",B1951," resulting in incorrect ",B1944,"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6" spans="3:3" x14ac:dyDescent="0.25">
      <c r="C1956" s="3" t="str">
        <f>CONCATENATE("    This variant is a change at a specific point in the ",B1941," gene from ",B1956," to ",B1957," resulting in incorrect ",B1944,"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6" spans="3:3" x14ac:dyDescent="0.25">
      <c r="C2086" s="3" t="str">
        <f>CONCATENATE("    This variant is a change at a specific point in the ",B2077," gene from ",B2086," to ",B2087," resulting in incorrect ",B2080,"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2" spans="3:3" x14ac:dyDescent="0.25">
      <c r="C2092" s="3" t="str">
        <f>CONCATENATE("    This variant is a change at a specific point in the ",B2077," gene from ",B2092," to ",B2093," resulting in incorrect ",B2080,"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2" spans="3:3" x14ac:dyDescent="0.25">
      <c r="C2222" s="3" t="str">
        <f>CONCATENATE("    This variant is a change at a specific point in the ",B2213," gene from ",B2222," to ",B2223," resulting in incorrect ",B2216,"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8" spans="3:3" x14ac:dyDescent="0.25">
      <c r="C2228" s="3" t="str">
        <f>CONCATENATE("    This variant is a change at a specific point in the ",B2213," gene from ",B2228," to ",B2229," resulting in incorrect ",B2216,"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8" spans="3:3" x14ac:dyDescent="0.25">
      <c r="C2358" s="3" t="str">
        <f>CONCATENATE("    This variant is a change at a specific point in the ",B2349," gene from ",B2358," to ",B2359," resulting in incorrect ",B2352,"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4" spans="3:3" x14ac:dyDescent="0.25">
      <c r="C2364" s="3" t="str">
        <f>CONCATENATE("    This variant is a change at a specific point in the ",B2349," gene from ",B2364," to ",B2365," resulting in incorrect ",B2352,"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81E4-7873-40DD-85B0-9CD94B08F292}">
  <dimension ref="A1:AJ190"/>
  <sheetViews>
    <sheetView topLeftCell="A106" workbookViewId="0">
      <selection activeCell="K13" sqref="K13"/>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t="s">
        <v>163</v>
      </c>
      <c r="C2" s="3" t="str">
        <f>CONCATENATE("&lt;",A2," ",B2," /&gt;")</f>
        <v>&lt;Gene_Name GRIK3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187</v>
      </c>
      <c r="C4" s="3" t="str">
        <f>CONCATENATE("&lt;",A4," ",B4," /&gt;")</f>
        <v>&lt;GeneName_full Glutamate receptor ionotropic, kainate 3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GRIK3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181</v>
      </c>
      <c r="C8" s="3" t="str">
        <f>CONCATENATE(B8," This gene is located on chromosome ",B10,".")</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24">
        <v>1</v>
      </c>
      <c r="H10" s="3" t="s">
        <v>13</v>
      </c>
      <c r="I10" s="13" t="s">
        <v>14</v>
      </c>
      <c r="J10" s="3">
        <v>0.44</v>
      </c>
      <c r="K10" s="3">
        <v>0.316</v>
      </c>
      <c r="L10" s="3">
        <f t="shared" si="0"/>
        <v>1.3924050632911393</v>
      </c>
      <c r="Y10" s="12"/>
      <c r="Z10" s="12"/>
      <c r="AA10" s="12"/>
      <c r="AC10" s="12"/>
    </row>
    <row r="11" spans="1:36" x14ac:dyDescent="0.25">
      <c r="A11" s="8" t="s">
        <v>15</v>
      </c>
      <c r="B11" s="24" t="s">
        <v>16</v>
      </c>
      <c r="H11" s="3" t="s">
        <v>17</v>
      </c>
      <c r="I11" s="13" t="s">
        <v>18</v>
      </c>
      <c r="J11" s="3">
        <v>0.45</v>
      </c>
      <c r="K11" s="3">
        <v>0.33100000000000002</v>
      </c>
      <c r="L11" s="3">
        <f t="shared" si="0"/>
        <v>1.3595166163141994</v>
      </c>
      <c r="Y11" s="6"/>
      <c r="AC11" s="12"/>
    </row>
    <row r="12" spans="1:36" x14ac:dyDescent="0.25">
      <c r="A12" s="8" t="s">
        <v>19</v>
      </c>
      <c r="B12" t="s">
        <v>180</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T928G</v>
      </c>
      <c r="I13" s="17" t="str">
        <f>B28</f>
        <v>C36983994T</v>
      </c>
      <c r="J13" s="17" t="str">
        <f>B34</f>
        <v>A7783504C</v>
      </c>
      <c r="S13" s="17" t="e">
        <f>#REF!</f>
        <v>#REF!</v>
      </c>
      <c r="T13" s="17" t="e">
        <f>#REF!</f>
        <v>#REF!</v>
      </c>
      <c r="U13" s="17" t="e">
        <f>#REF!</f>
        <v>#REF!</v>
      </c>
      <c r="V13" s="17" t="e">
        <f>#REF!</f>
        <v>#REF!</v>
      </c>
    </row>
    <row r="14" spans="1:36" ht="16.5" thickBot="1" x14ac:dyDescent="0.3">
      <c r="A14" s="8" t="s">
        <v>22</v>
      </c>
      <c r="B14" t="s">
        <v>163</v>
      </c>
      <c r="C14" s="3" t="str">
        <f>CONCATENATE("&lt;GeneAnalysis gene=",CHAR(34),B14,CHAR(34)," interval=",CHAR(34),B15,CHAR(34),"&gt; ")</f>
        <v xml:space="preserve">&lt;GeneAnalysis gene="GRIK3" interval="NC000001_1.11:g.1111_9999"&gt; </v>
      </c>
      <c r="H14" t="s">
        <v>171</v>
      </c>
      <c r="I14" s="30" t="s">
        <v>174</v>
      </c>
      <c r="J14" t="s">
        <v>177</v>
      </c>
      <c r="K14" s="18"/>
      <c r="L14" s="18"/>
      <c r="M14" s="18"/>
      <c r="N14" s="18"/>
      <c r="O14" s="19"/>
      <c r="P14" s="20"/>
      <c r="Q14" s="19"/>
      <c r="R14" s="19"/>
      <c r="S14" s="20" t="s">
        <v>64</v>
      </c>
      <c r="T14" s="20" t="s">
        <v>64</v>
      </c>
      <c r="U14" s="19" t="s">
        <v>64</v>
      </c>
      <c r="V14" s="19" t="s">
        <v>64</v>
      </c>
      <c r="W14" s="20"/>
      <c r="X14" s="20"/>
      <c r="Y14" s="20"/>
      <c r="Z14" s="20"/>
    </row>
    <row r="15" spans="1:36" x14ac:dyDescent="0.25">
      <c r="A15" s="8" t="s">
        <v>23</v>
      </c>
      <c r="B15" t="s">
        <v>164</v>
      </c>
      <c r="H15" s="9" t="s">
        <v>172</v>
      </c>
      <c r="I15" s="9" t="s">
        <v>175</v>
      </c>
      <c r="J15" s="9" t="s">
        <v>178</v>
      </c>
      <c r="K15" s="9"/>
      <c r="L15" s="9"/>
      <c r="M15" s="9"/>
      <c r="N15" s="9"/>
      <c r="O15" s="9"/>
      <c r="P15" s="9"/>
      <c r="Q15" s="9"/>
      <c r="R15" s="9"/>
      <c r="S15" s="9" t="s">
        <v>96</v>
      </c>
      <c r="T15" s="9" t="s">
        <v>97</v>
      </c>
      <c r="U15" s="9" t="s">
        <v>98</v>
      </c>
      <c r="V15" s="9" t="s">
        <v>99</v>
      </c>
      <c r="W15" s="9"/>
      <c r="X15" s="9"/>
      <c r="Y15" s="9"/>
      <c r="Z15" s="9"/>
    </row>
    <row r="16" spans="1:36" x14ac:dyDescent="0.25">
      <c r="A16" s="8" t="s">
        <v>24</v>
      </c>
      <c r="B16" t="s">
        <v>143</v>
      </c>
      <c r="C16" s="3" t="str">
        <f>CONCATENATE("# What are some common variants of ",B14,"?")</f>
        <v># What are some common variants of GRIK3?</v>
      </c>
      <c r="H16" s="9" t="s">
        <v>173</v>
      </c>
      <c r="I16" s="9" t="s">
        <v>176</v>
      </c>
      <c r="J16" s="9" t="s">
        <v>179</v>
      </c>
      <c r="K16" s="9"/>
      <c r="L16" s="9"/>
      <c r="M16" s="9"/>
      <c r="N16" s="9"/>
      <c r="O16" s="9"/>
      <c r="P16" s="9"/>
      <c r="Q16" s="9"/>
      <c r="R16" s="9"/>
      <c r="S16" s="9" t="s">
        <v>111</v>
      </c>
      <c r="T16" s="9" t="s">
        <v>112</v>
      </c>
      <c r="U16" s="9" t="s">
        <v>113</v>
      </c>
      <c r="V16" s="9" t="s">
        <v>114</v>
      </c>
      <c r="W16" s="9"/>
      <c r="X16" s="9"/>
      <c r="Y16" s="9"/>
      <c r="Z16" s="9"/>
    </row>
    <row r="17" spans="1:26" x14ac:dyDescent="0.25">
      <c r="A17" s="8"/>
      <c r="B17"/>
      <c r="C17" s="3" t="s">
        <v>25</v>
      </c>
      <c r="H17" s="9" t="str">
        <f>CONCATENATE("People with this variant have one copy of the ",B25,"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9"/>
      <c r="L17" s="9"/>
      <c r="M17" s="9"/>
      <c r="N17" s="9"/>
      <c r="O17" s="9"/>
      <c r="P17" s="9"/>
      <c r="Q17" s="9"/>
      <c r="R17" s="9"/>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B18"/>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GRIK3: [T928G](https://www.ncbi.nlm.nih.gov/projects/SNP/snp_ref.cgi?rs=6691840)[(Ser310Ala)](https://www.ncbi.nlm.nih.gov/pubmed/11986986), [C36983994T](https://www.ncbi.nlm.nih.gov/projects/SNP/snp_ref.cgi?rs=3913434), and [A7783504C](https://www.ncbi.nlm.nih.gov/projects/SNP/snp_ref.cgi?rs=270838).</v>
      </c>
      <c r="H18" s="9" t="s">
        <v>183</v>
      </c>
      <c r="I18" s="9" t="s">
        <v>186</v>
      </c>
      <c r="J18" s="9" t="s">
        <v>185</v>
      </c>
      <c r="K18" s="9"/>
      <c r="L18" s="9"/>
      <c r="M18" s="9"/>
      <c r="N18" s="9"/>
      <c r="O18" s="9"/>
      <c r="P18" s="9"/>
      <c r="Q18" s="9"/>
      <c r="R18" s="9"/>
      <c r="S18" s="9" t="s">
        <v>32</v>
      </c>
      <c r="T18" s="9" t="s">
        <v>32</v>
      </c>
      <c r="U18" s="9" t="s">
        <v>32</v>
      </c>
      <c r="V18" s="9" t="s">
        <v>115</v>
      </c>
      <c r="W18" s="9"/>
      <c r="X18" s="9"/>
      <c r="Y18" s="9"/>
      <c r="Z18" s="9"/>
    </row>
    <row r="19" spans="1:26" x14ac:dyDescent="0.25">
      <c r="B19"/>
      <c r="H19">
        <v>43</v>
      </c>
      <c r="I19" s="24">
        <v>1.8</v>
      </c>
      <c r="J19" s="24">
        <v>15.8</v>
      </c>
      <c r="K19" s="24"/>
      <c r="L19" s="9"/>
      <c r="M19" s="9"/>
      <c r="N19" s="9"/>
      <c r="O19" s="9"/>
      <c r="P19" s="9"/>
      <c r="Q19" s="9"/>
      <c r="R19" s="9"/>
      <c r="S19" s="9">
        <v>7.2</v>
      </c>
      <c r="T19" s="9">
        <v>46.8</v>
      </c>
      <c r="U19" s="9">
        <v>25.2</v>
      </c>
      <c r="V19" s="9">
        <v>7.2</v>
      </c>
      <c r="W19" s="9"/>
      <c r="X19" s="9"/>
      <c r="Y19" s="9"/>
      <c r="Z19" s="9"/>
    </row>
    <row r="20" spans="1:26" x14ac:dyDescent="0.25">
      <c r="B20"/>
      <c r="C20" s="3" t="str">
        <f>CONCATENATE("&lt;# ",B22," #&gt;")</f>
        <v>&lt;# T928G #&gt;</v>
      </c>
      <c r="H20" t="str">
        <f>CONCATENATE("People with this variant have two copies of the ",B25,"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9"/>
      <c r="L20" s="9"/>
      <c r="M20" s="9"/>
      <c r="N20" s="9"/>
      <c r="O20" s="9"/>
      <c r="P20" s="9"/>
      <c r="Q20" s="9"/>
      <c r="R20" s="9"/>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t="s">
        <v>251</v>
      </c>
      <c r="C21" s="3" t="str">
        <f>CONCATENATE("  &lt;Variant hgvs=",CHAR(34),B21,CHAR(34)," name=",CHAR(34),B22,CHAR(34),"&gt; ")</f>
        <v xml:space="preserve">  &lt;Variant hgvs="NC_000001.10:g.37325477A&gt;G" name="T928G"&gt; </v>
      </c>
      <c r="H21" s="9" t="s">
        <v>184</v>
      </c>
      <c r="I21" s="9" t="s">
        <v>32</v>
      </c>
      <c r="J21" s="9" t="s">
        <v>32</v>
      </c>
      <c r="K21" s="9"/>
      <c r="L21" s="9"/>
      <c r="M21" s="9"/>
      <c r="N21" s="9"/>
      <c r="O21" s="9"/>
      <c r="P21" s="9"/>
      <c r="Q21" s="9"/>
      <c r="R21" s="9"/>
      <c r="S21" s="9" t="s">
        <v>115</v>
      </c>
      <c r="T21" s="9" t="s">
        <v>32</v>
      </c>
      <c r="U21" s="9" t="s">
        <v>115</v>
      </c>
      <c r="V21" s="9" t="s">
        <v>32</v>
      </c>
      <c r="W21" s="9"/>
      <c r="X21" s="9"/>
      <c r="Y21" s="9"/>
      <c r="Z21" s="9"/>
    </row>
    <row r="22" spans="1:26" x14ac:dyDescent="0.25">
      <c r="A22" s="21" t="s">
        <v>27</v>
      </c>
      <c r="B22" t="s">
        <v>165</v>
      </c>
      <c r="H22">
        <v>19.899999999999999</v>
      </c>
      <c r="I22" s="24">
        <v>0.5</v>
      </c>
      <c r="J22" s="24">
        <v>4.7</v>
      </c>
      <c r="K22" s="24"/>
      <c r="L22" s="9"/>
      <c r="M22" s="9"/>
      <c r="N22" s="9"/>
      <c r="O22" s="9"/>
      <c r="P22" s="9"/>
      <c r="Q22" s="9"/>
      <c r="R22" s="9"/>
      <c r="S22" s="9">
        <v>1.9</v>
      </c>
      <c r="T22" s="9">
        <v>25.7</v>
      </c>
      <c r="U22" s="9">
        <v>8.5</v>
      </c>
      <c r="V22" s="9">
        <v>1.9</v>
      </c>
      <c r="W22" s="9"/>
      <c r="X22" s="9"/>
      <c r="Y22" s="9"/>
      <c r="Z22" s="9"/>
    </row>
    <row r="23" spans="1:26" x14ac:dyDescent="0.25">
      <c r="A23" s="21" t="s">
        <v>28</v>
      </c>
      <c r="B23" t="s">
        <v>31</v>
      </c>
      <c r="C23" s="3" t="str">
        <f>CONCATENATE("    Instead of ",B23,", there is an ",B24," nucleotide.")</f>
        <v xml:space="preserve">    Instead of thymine (T), there is an guanine (G) nucleotide.</v>
      </c>
      <c r="H23" s="9" t="str">
        <f>CONCATENATE("Your ",B14," gene has no variants. A normal gene is referred to as a ",CHAR(34),"wild-type",CHAR(34)," gene.")</f>
        <v>Your GRIK3 gene has no variants. A normal gene is referred to as a "wild-type" gene.</v>
      </c>
      <c r="I23" s="9" t="str">
        <f>CONCATENATE("Your ",B14," gene has no variants. A normal gene is referred to as a ",CHAR(34),"wild-type",CHAR(34)," gene.")</f>
        <v>Your GRIK3 gene has no variants. A normal gene is referred to as a "wild-type" gene.</v>
      </c>
      <c r="J23" s="9" t="str">
        <f>CONCATENATE("Your ",B14," gene has no variants. A normal gene is referred to as a ",CHAR(34),"wild-type",CHAR(34)," gene.")</f>
        <v>Your GRIK3 gene has no variants. A normal gene is referred to as a "wild-type" gene.</v>
      </c>
      <c r="K23" s="9"/>
      <c r="L23" s="9"/>
      <c r="M23" s="9"/>
      <c r="N23" s="9"/>
      <c r="O23" s="9"/>
      <c r="P23" s="9"/>
      <c r="Q23" s="9"/>
      <c r="R23" s="9"/>
      <c r="S23" s="9" t="str">
        <f>CONCATENATE("Your ",B14," gene has no variants. A normal gene is referred to as a ",CHAR(34),"wild-type",CHAR(34)," gene.")</f>
        <v>Your GRIK3 gene has no variants. A normal gene is referred to as a "wild-type" gene.</v>
      </c>
      <c r="T23" s="9" t="str">
        <f>CONCATENATE("Your ",B14," gene has no variants. A normal gene is referred to as a ",CHAR(34),"wild-type",CHAR(34)," gene.")</f>
        <v>Your GRIK3 gene has no variants. A normal gene is referred to as a "wild-type" gene.</v>
      </c>
      <c r="U23" s="9" t="str">
        <f>CONCATENATE("Your ",B14," gene has no variants. A normal gene is referred to as a ",CHAR(34),"wild-type",CHAR(34)," gene.")</f>
        <v>Your GRIK3 gene has no variants. A normal gene is referred to as a "wild-type" gene.</v>
      </c>
      <c r="V23" s="9" t="str">
        <f>CONCATENATE("Your ",B14," gene has no variants. A normal gene is referred to as a ",CHAR(34),"wild-type",CHAR(34)," gene.")</f>
        <v>Your GRIK3 gene has no variants. A normal gene is referred to as a "wild-type" gene.</v>
      </c>
      <c r="W23" s="9"/>
      <c r="X23" s="9"/>
      <c r="Y23" s="9"/>
      <c r="Z23" s="9"/>
    </row>
    <row r="24" spans="1:26" x14ac:dyDescent="0.25">
      <c r="A24" s="21" t="s">
        <v>30</v>
      </c>
      <c r="B24" t="s">
        <v>61</v>
      </c>
      <c r="H24" s="9" t="s">
        <v>32</v>
      </c>
      <c r="I24" s="9" t="s">
        <v>32</v>
      </c>
      <c r="J24" s="9" t="s">
        <v>32</v>
      </c>
      <c r="K24" s="9"/>
      <c r="L24" s="9"/>
      <c r="M24" s="9"/>
      <c r="N24" s="9"/>
      <c r="O24" s="9"/>
      <c r="P24" s="9"/>
      <c r="Q24" s="9"/>
      <c r="R24" s="9"/>
      <c r="S24" s="9" t="s">
        <v>32</v>
      </c>
      <c r="T24" s="9" t="s">
        <v>115</v>
      </c>
      <c r="U24" s="9" t="s">
        <v>32</v>
      </c>
      <c r="V24" s="9" t="s">
        <v>32</v>
      </c>
      <c r="W24" s="9"/>
      <c r="X24" s="9"/>
      <c r="Y24" s="9"/>
      <c r="Z24" s="9"/>
    </row>
    <row r="25" spans="1:26" x14ac:dyDescent="0.25">
      <c r="A25" s="21" t="s">
        <v>33</v>
      </c>
      <c r="B25" t="s">
        <v>182</v>
      </c>
      <c r="C25" s="3" t="str">
        <f>"  &lt;/Variant&gt;"</f>
        <v xml:space="preserve">  &lt;/Variant&gt;</v>
      </c>
      <c r="H25" s="24">
        <v>37.1</v>
      </c>
      <c r="I25" s="24">
        <v>97.8</v>
      </c>
      <c r="J25" s="24">
        <v>79.5</v>
      </c>
      <c r="K25" s="24"/>
      <c r="L25" s="9"/>
      <c r="M25" s="9"/>
      <c r="N25" s="9"/>
      <c r="O25" s="9"/>
      <c r="P25" s="9"/>
      <c r="Q25" s="9"/>
      <c r="R25" s="9"/>
      <c r="S25" s="9">
        <v>90.9</v>
      </c>
      <c r="T25" s="9">
        <v>27.5</v>
      </c>
      <c r="U25" s="9">
        <v>66.3</v>
      </c>
      <c r="V25" s="9">
        <v>90.9</v>
      </c>
      <c r="W25" s="9"/>
      <c r="X25" s="9"/>
      <c r="Y25" s="9"/>
      <c r="Z25" s="9"/>
    </row>
    <row r="26" spans="1:26" x14ac:dyDescent="0.25">
      <c r="A26" s="21"/>
      <c r="B26"/>
      <c r="C26" s="3" t="str">
        <f>CONCATENATE("&lt;# ",B28," #&gt;")</f>
        <v>&lt;# C36983994T #&gt;</v>
      </c>
    </row>
    <row r="27" spans="1:26" x14ac:dyDescent="0.25">
      <c r="A27" s="8" t="s">
        <v>26</v>
      </c>
      <c r="B27" s="30" t="s">
        <v>252</v>
      </c>
      <c r="C27" s="3" t="str">
        <f>CONCATENATE("  &lt;Variant hgvs=",CHAR(34),B27,CHAR(34)," name=",CHAR(34),B28,CHAR(34),"&gt; ")</f>
        <v xml:space="preserve">  &lt;Variant hgvs="NC_000001.10:g.37449595C&gt;T" name="C36983994T"&gt; </v>
      </c>
    </row>
    <row r="28" spans="1:26" x14ac:dyDescent="0.25">
      <c r="A28" s="21" t="s">
        <v>27</v>
      </c>
      <c r="B28" t="s">
        <v>166</v>
      </c>
    </row>
    <row r="29" spans="1:26" x14ac:dyDescent="0.25">
      <c r="A29" s="21" t="s">
        <v>28</v>
      </c>
      <c r="B29" t="str">
        <f>"cytosine (C)"</f>
        <v>cytosine (C)</v>
      </c>
      <c r="C29" s="3" t="str">
        <f>CONCATENATE("    Instead of ",B29,", there is a ",B30," nucleotide.")</f>
        <v xml:space="preserve">    Instead of cytosine (C), there is a thymine (T) nucleotide.</v>
      </c>
    </row>
    <row r="30" spans="1:26" x14ac:dyDescent="0.25">
      <c r="A30" s="21" t="s">
        <v>30</v>
      </c>
      <c r="B30" t="s">
        <v>31</v>
      </c>
    </row>
    <row r="31" spans="1:26" x14ac:dyDescent="0.25">
      <c r="A31" s="21" t="s">
        <v>33</v>
      </c>
      <c r="B31" t="s">
        <v>170</v>
      </c>
      <c r="C31" s="3" t="str">
        <f>"  &lt;/Variant&gt;"</f>
        <v xml:space="preserve">  &lt;/Variant&gt;</v>
      </c>
    </row>
    <row r="32" spans="1:26" x14ac:dyDescent="0.25">
      <c r="A32" s="8"/>
      <c r="B32"/>
      <c r="C32" s="3" t="str">
        <f>CONCATENATE("&lt;# ",B34," #&gt;")</f>
        <v>&lt;# A7783504C #&gt;</v>
      </c>
    </row>
    <row r="33" spans="1:3" x14ac:dyDescent="0.25">
      <c r="A33" s="8" t="s">
        <v>26</v>
      </c>
      <c r="B33" s="30" t="s">
        <v>167</v>
      </c>
      <c r="C33" s="3" t="str">
        <f>CONCATENATE("  &lt;Variant hgvs=",CHAR(34),B33,CHAR(34)," name=",CHAR(34),B34,CHAR(34),"&gt; ")</f>
        <v xml:space="preserve">  &lt;Variant hgvs="NC_000002.11:g.7783504A&gt;C" name="A7783504C"&gt; </v>
      </c>
    </row>
    <row r="34" spans="1:3" x14ac:dyDescent="0.25">
      <c r="A34" s="21" t="s">
        <v>27</v>
      </c>
      <c r="B34" t="s">
        <v>168</v>
      </c>
    </row>
    <row r="35" spans="1:3" x14ac:dyDescent="0.25">
      <c r="A35" s="21" t="s">
        <v>28</v>
      </c>
      <c r="B35" t="s">
        <v>62</v>
      </c>
      <c r="C35" s="3" t="str">
        <f>CONCATENATE("    Instead of ",B35,", there is a ",B36," nucleotide.")</f>
        <v xml:space="preserve">    Instead of adenine (A), there is a cytosine (C) nucleotide.</v>
      </c>
    </row>
    <row r="36" spans="1:3" x14ac:dyDescent="0.25">
      <c r="A36" s="21" t="s">
        <v>30</v>
      </c>
      <c r="B36" t="str">
        <f>"cytosine (C)"</f>
        <v>cytosine (C)</v>
      </c>
    </row>
    <row r="37" spans="1:3" x14ac:dyDescent="0.25">
      <c r="A37" s="21" t="s">
        <v>33</v>
      </c>
      <c r="B37" t="s">
        <v>169</v>
      </c>
      <c r="C37" s="3" t="str">
        <f>"  &lt;/Variant&gt;"</f>
        <v xml:space="preserve">  &lt;/Variant&gt;</v>
      </c>
    </row>
    <row r="38" spans="1:3" s="17" customFormat="1" x14ac:dyDescent="0.25">
      <c r="A38" s="23"/>
      <c r="B38" s="16"/>
    </row>
    <row r="39" spans="1:3" s="17" customFormat="1" x14ac:dyDescent="0.25">
      <c r="A39" s="23"/>
      <c r="B39" s="16"/>
      <c r="C39" s="17" t="str">
        <f>C20</f>
        <v>&lt;# T928G #&gt;</v>
      </c>
    </row>
    <row r="40" spans="1:3" x14ac:dyDescent="0.25">
      <c r="A40" s="21" t="s">
        <v>34</v>
      </c>
      <c r="B40" s="22" t="str">
        <f>H14</f>
        <v>NC000001_1.11:g.</v>
      </c>
      <c r="C40" s="3" t="str">
        <f>CONCATENATE("  &lt;Genotype hgvs=",CHAR(34),B40,B41,";",B42,CHAR(34)," name=",CHAR(34),B34,CHAR(34),"&gt; ")</f>
        <v xml:space="preserve">  &lt;Genotype hgvs="NC000001_1.11:g.[2222T&gt;G];[2222=]" name="A7783504C"&gt; </v>
      </c>
    </row>
    <row r="41" spans="1:3" x14ac:dyDescent="0.25">
      <c r="A41" s="21" t="s">
        <v>33</v>
      </c>
      <c r="B41" s="22" t="str">
        <f t="shared" ref="B41:B45" si="1">H15</f>
        <v>[2222T&gt;G]</v>
      </c>
    </row>
    <row r="42" spans="1:3" x14ac:dyDescent="0.25">
      <c r="A42" s="21" t="s">
        <v>28</v>
      </c>
      <c r="B42" s="22" t="str">
        <f t="shared" si="1"/>
        <v>[2222=]</v>
      </c>
      <c r="C42" s="3" t="str">
        <f>CONCATENATE("    # What does this mean?   &lt;# ",B41,";",B42,", one variant #&gt; ")</f>
        <v xml:space="preserve">    # What does this mean?   &lt;# [2222T&gt;G];[2222=], one variant #&gt; </v>
      </c>
    </row>
    <row r="43" spans="1:3" x14ac:dyDescent="0.25">
      <c r="A43" s="21" t="s">
        <v>36</v>
      </c>
      <c r="B43" s="22" t="str">
        <f t="shared" si="1"/>
        <v>People with this variant have one copy of the [T928G](https://www.ncbi.nlm.nih.gov/projects/SNP/snp_ref.cgi?rs=6691840)[(Ser310Ala)](https://www.ncbi.nlm.nih.gov/pubmed/11986986) variant. This substitution of a single nucleotide is known as a missense mutation.</v>
      </c>
      <c r="C43" s="3" t="s">
        <v>25</v>
      </c>
    </row>
    <row r="44" spans="1:3" x14ac:dyDescent="0.25">
      <c r="A44" s="8" t="s">
        <v>37</v>
      </c>
      <c r="B44" s="22" t="str">
        <f t="shared" si="1"/>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c r="C44" s="3" t="str">
        <f>CONCATENATE("    ",B43)</f>
        <v xml:space="preserve">    People with this variant have one copy of the [T928G](https://www.ncbi.nlm.nih.gov/projects/SNP/snp_ref.cgi?rs=6691840)[(Ser310Ala)](https://www.ncbi.nlm.nih.gov/pubmed/11986986) variant. This substitution of a single nucleotide is known as a missense mutation.</v>
      </c>
    </row>
    <row r="45" spans="1:3" x14ac:dyDescent="0.25">
      <c r="A45" s="8" t="s">
        <v>38</v>
      </c>
      <c r="B45" s="22">
        <f t="shared" si="1"/>
        <v>43</v>
      </c>
    </row>
    <row r="46" spans="1:3" x14ac:dyDescent="0.25">
      <c r="A46" s="21"/>
      <c r="C46" s="3" t="s">
        <v>39</v>
      </c>
    </row>
    <row r="47" spans="1:3" x14ac:dyDescent="0.25">
      <c r="A47" s="8"/>
    </row>
    <row r="48" spans="1:3" x14ac:dyDescent="0.25">
      <c r="A48" s="8"/>
      <c r="C48" s="3" t="str">
        <f>CONCATENATE("    ",B44)</f>
        <v xml:space="preserve">    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49" spans="1:3" x14ac:dyDescent="0.25">
      <c r="A49" s="8"/>
    </row>
    <row r="50" spans="1:3" x14ac:dyDescent="0.25">
      <c r="A50" s="8"/>
      <c r="C50" s="3" t="s">
        <v>40</v>
      </c>
    </row>
    <row r="51" spans="1:3" x14ac:dyDescent="0.25">
      <c r="A51" s="21"/>
    </row>
    <row r="52" spans="1:3" x14ac:dyDescent="0.25">
      <c r="A52" s="21"/>
      <c r="C52" s="3" t="str">
        <f>CONCATENATE( "    &lt;piechart percentage=",B45," /&gt;")</f>
        <v xml:space="preserve">    &lt;piechart percentage=43 /&gt;</v>
      </c>
    </row>
    <row r="53" spans="1:3" x14ac:dyDescent="0.25">
      <c r="A53" s="21"/>
      <c r="C53" s="3" t="str">
        <f>"  &lt;/Genotype&gt;"</f>
        <v xml:space="preserve">  &lt;/Genotype&gt;</v>
      </c>
    </row>
    <row r="54" spans="1:3" x14ac:dyDescent="0.25">
      <c r="A54" s="21" t="s">
        <v>41</v>
      </c>
      <c r="B54" s="9" t="str">
        <f>H20</f>
        <v>People with this variant have two copies of the [T928G](https://www.ncbi.nlm.nih.gov/projects/SNP/snp_ref.cgi?rs=6691840)[(Ser310Ala)](https://www.ncbi.nlm.nih.gov/pubmed/11986986) variant. This substitution of a single nucleotide is known as a missense mutation.</v>
      </c>
      <c r="C54" s="3" t="str">
        <f>CONCATENATE("  &lt;Genotype hgvs=",CHAR(34),B40,B41,";",B41,CHAR(34)," name=",CHAR(34),B34,CHAR(34),"&gt; ")</f>
        <v xml:space="preserve">  &lt;Genotype hgvs="NC000001_1.11:g.[2222T&gt;G];[2222T&gt;G]" name="A7783504C"&gt; </v>
      </c>
    </row>
    <row r="55" spans="1:3" x14ac:dyDescent="0.25">
      <c r="A55" s="8" t="s">
        <v>42</v>
      </c>
      <c r="B55" s="9" t="str">
        <f t="shared" ref="B55:B56" si="2">H21</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56" spans="1:3" x14ac:dyDescent="0.25">
      <c r="A56" s="8" t="s">
        <v>38</v>
      </c>
      <c r="B56" s="9">
        <f t="shared" si="2"/>
        <v>19.899999999999999</v>
      </c>
      <c r="C56" s="3" t="str">
        <f>CONCATENATE("    # What does this mean?  &lt;# ",B41,";",B41,", two variants #&gt; ")</f>
        <v xml:space="preserve">    # What does this mean?  &lt;# [2222T&gt;G];[2222T&gt;G], two variants #&gt; </v>
      </c>
    </row>
    <row r="57" spans="1:3" x14ac:dyDescent="0.25">
      <c r="A57" s="8"/>
    </row>
    <row r="58" spans="1:3" x14ac:dyDescent="0.25">
      <c r="A58" s="21"/>
      <c r="C58" s="3" t="str">
        <f>CONCATENATE("    ",B54)</f>
        <v xml:space="preserve">    People with this variant have two copies of the [T928G](https://www.ncbi.nlm.nih.gov/projects/SNP/snp_ref.cgi?rs=6691840)[(Ser310Ala)](https://www.ncbi.nlm.nih.gov/pubmed/11986986) variant. This substitution of a single nucleotide is known as a missense mutation.</v>
      </c>
    </row>
    <row r="59" spans="1:3" x14ac:dyDescent="0.25">
      <c r="A59" s="8"/>
    </row>
    <row r="60" spans="1:3" x14ac:dyDescent="0.25">
      <c r="A60" s="8"/>
      <c r="C60" s="3" t="s">
        <v>39</v>
      </c>
    </row>
    <row r="61" spans="1:3" x14ac:dyDescent="0.25">
      <c r="A61" s="8"/>
    </row>
    <row r="62" spans="1:3" x14ac:dyDescent="0.25">
      <c r="A62" s="8"/>
      <c r="C62" s="3" t="str">
        <f>CONCATENATE("    ",B55)</f>
        <v xml:space="preserve">    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63" spans="1:3" x14ac:dyDescent="0.25">
      <c r="A63" s="8"/>
    </row>
    <row r="64" spans="1:3" x14ac:dyDescent="0.25">
      <c r="A64" s="21"/>
      <c r="C64" s="3" t="s">
        <v>40</v>
      </c>
    </row>
    <row r="65" spans="1:3" x14ac:dyDescent="0.25">
      <c r="A65" s="21"/>
    </row>
    <row r="66" spans="1:3" x14ac:dyDescent="0.25">
      <c r="A66" s="21"/>
      <c r="C66" s="3" t="str">
        <f>CONCATENATE( "    &lt;piechart percentage=",B56," /&gt;")</f>
        <v xml:space="preserve">    &lt;piechart percentage=19.9 /&gt;</v>
      </c>
    </row>
    <row r="67" spans="1:3" x14ac:dyDescent="0.25">
      <c r="A67" s="21"/>
      <c r="C67" s="3" t="str">
        <f>"  &lt;/Genotype&gt;"</f>
        <v xml:space="preserve">  &lt;/Genotype&gt;</v>
      </c>
    </row>
    <row r="68" spans="1:3" x14ac:dyDescent="0.25">
      <c r="A68" s="21" t="s">
        <v>43</v>
      </c>
      <c r="B68" s="9" t="str">
        <f>H23</f>
        <v>Your GRIK3 gene has no variants. A normal gene is referred to as a "wild-type" gene.</v>
      </c>
      <c r="C68" s="3" t="str">
        <f>CONCATENATE("  &lt;Genotype hgvs=",CHAR(34),B40,B42,";",B42,CHAR(34)," name=",CHAR(34),B34,CHAR(34),"&gt; ")</f>
        <v xml:space="preserve">  &lt;Genotype hgvs="NC000001_1.11:g.[2222=];[2222=]" name="A7783504C"&gt; </v>
      </c>
    </row>
    <row r="69" spans="1:3" x14ac:dyDescent="0.25">
      <c r="A69" s="8" t="s">
        <v>44</v>
      </c>
      <c r="B69" s="9" t="str">
        <f t="shared" ref="B69:B70" si="3">H24</f>
        <v>This variant is not associated with increased risk.</v>
      </c>
    </row>
    <row r="70" spans="1:3" x14ac:dyDescent="0.25">
      <c r="A70" s="8" t="s">
        <v>38</v>
      </c>
      <c r="B70" s="9">
        <f t="shared" si="3"/>
        <v>37.1</v>
      </c>
      <c r="C70" s="3" t="s">
        <v>216</v>
      </c>
    </row>
    <row r="71" spans="1:3" x14ac:dyDescent="0.25">
      <c r="A71" s="21"/>
    </row>
    <row r="72" spans="1:3" x14ac:dyDescent="0.25">
      <c r="A72" s="8"/>
      <c r="C72" s="3" t="str">
        <f>CONCATENATE("    ",B68)</f>
        <v xml:space="preserve">    Your GRIK3 gene has no variants. A normal gene is referred to as a "wild-type" gene.</v>
      </c>
    </row>
    <row r="73" spans="1:3" x14ac:dyDescent="0.25">
      <c r="A73" s="8"/>
    </row>
    <row r="74" spans="1:3" x14ac:dyDescent="0.25">
      <c r="A74" s="21"/>
      <c r="C74" s="3" t="s">
        <v>40</v>
      </c>
    </row>
    <row r="75" spans="1:3" x14ac:dyDescent="0.25">
      <c r="A75" s="21"/>
    </row>
    <row r="76" spans="1:3" x14ac:dyDescent="0.25">
      <c r="A76" s="21"/>
      <c r="C76" s="3" t="str">
        <f>CONCATENATE( "    &lt;piechart percentage=",B70," /&gt;")</f>
        <v xml:space="preserve">    &lt;piechart percentage=37.1 /&gt;</v>
      </c>
    </row>
    <row r="77" spans="1:3" x14ac:dyDescent="0.25">
      <c r="A77" s="21"/>
      <c r="C77" s="3" t="str">
        <f>"  &lt;/Genotype&gt;"</f>
        <v xml:space="preserve">  &lt;/Genotype&gt;</v>
      </c>
    </row>
    <row r="78" spans="1:3" x14ac:dyDescent="0.25">
      <c r="A78" s="21"/>
      <c r="C78" s="3" t="str">
        <f>C26</f>
        <v>&lt;# C36983994T #&gt;</v>
      </c>
    </row>
    <row r="79" spans="1:3" x14ac:dyDescent="0.25">
      <c r="A79" s="21" t="s">
        <v>34</v>
      </c>
      <c r="B79" s="22" t="str">
        <f>I14</f>
        <v>NC_000001.11:g.</v>
      </c>
      <c r="C79" s="3" t="str">
        <f>CONCATENATE("  &lt;Genotype hgvs=",CHAR(34),B79,B80,";",B81,CHAR(34)," name=",CHAR(34),B73,CHAR(34),"&gt; ")</f>
        <v xml:space="preserve">  &lt;Genotype hgvs="NC_000001.11:g.[36983994C&gt;T];[36983994=]" name=""&gt; </v>
      </c>
    </row>
    <row r="80" spans="1:3" x14ac:dyDescent="0.25">
      <c r="A80" s="21" t="s">
        <v>33</v>
      </c>
      <c r="B80" s="22" t="str">
        <f t="shared" ref="B80:B84" si="4">I15</f>
        <v>[36983994C&gt;T]</v>
      </c>
    </row>
    <row r="81" spans="1:3" x14ac:dyDescent="0.25">
      <c r="A81" s="21" t="s">
        <v>28</v>
      </c>
      <c r="B81" s="22" t="str">
        <f t="shared" si="4"/>
        <v>[36983994=]</v>
      </c>
      <c r="C81" s="3" t="str">
        <f>CONCATENATE("    # What does this mean?   &lt;# ",B80,";",B81,", one variant #&gt; ")</f>
        <v xml:space="preserve">    # What does this mean?   &lt;# [36983994C&gt;T];[36983994=], one variant #&gt; </v>
      </c>
    </row>
    <row r="82" spans="1:3" x14ac:dyDescent="0.25">
      <c r="A82" s="21" t="s">
        <v>36</v>
      </c>
      <c r="B82" s="22" t="str">
        <f t="shared" si="4"/>
        <v>People with this variant have one copy of the [C36983994T](https://www.ncbi.nlm.nih.gov/projects/SNP/snp_ref.cgi?rs=3913434) variant. This substitution of a single nucleotide is known as a missense mutation.</v>
      </c>
      <c r="C82" s="3" t="s">
        <v>25</v>
      </c>
    </row>
    <row r="83" spans="1:3" x14ac:dyDescent="0.25">
      <c r="A83" s="8" t="s">
        <v>37</v>
      </c>
      <c r="B83" s="22" t="str">
        <f t="shared" si="4"/>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C83" s="3" t="str">
        <f>CONCATENATE("    ",B82)</f>
        <v xml:space="preserve">    People with this variant have one copy of the [C36983994T](https://www.ncbi.nlm.nih.gov/projects/SNP/snp_ref.cgi?rs=3913434) variant. This substitution of a single nucleotide is known as a missense mutation.</v>
      </c>
    </row>
    <row r="84" spans="1:3" x14ac:dyDescent="0.25">
      <c r="A84" s="8" t="s">
        <v>38</v>
      </c>
      <c r="B84" s="22">
        <f t="shared" si="4"/>
        <v>1.8</v>
      </c>
    </row>
    <row r="85" spans="1:3" x14ac:dyDescent="0.25">
      <c r="A85" s="21"/>
      <c r="C85" s="3" t="s">
        <v>39</v>
      </c>
    </row>
    <row r="86" spans="1:3" x14ac:dyDescent="0.25">
      <c r="A86" s="8"/>
    </row>
    <row r="87" spans="1:3" x14ac:dyDescent="0.25">
      <c r="A87" s="8"/>
      <c r="C87" s="3" t="str">
        <f>CONCATENATE("    ",B83)</f>
        <v xml:space="preserve">    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88" spans="1:3" x14ac:dyDescent="0.25">
      <c r="A88" s="8"/>
    </row>
    <row r="89" spans="1:3" x14ac:dyDescent="0.25">
      <c r="A89" s="8"/>
      <c r="C89" s="3" t="s">
        <v>40</v>
      </c>
    </row>
    <row r="90" spans="1:3" x14ac:dyDescent="0.25">
      <c r="A90" s="21"/>
    </row>
    <row r="91" spans="1:3" x14ac:dyDescent="0.25">
      <c r="A91" s="21"/>
      <c r="C91" s="3" t="str">
        <f>CONCATENATE( "    &lt;piechart percentage=",B84," /&gt;")</f>
        <v xml:space="preserve">    &lt;piechart percentage=1.8 /&gt;</v>
      </c>
    </row>
    <row r="92" spans="1:3" x14ac:dyDescent="0.25">
      <c r="A92" s="21"/>
      <c r="C92" s="3" t="str">
        <f>"  &lt;/Genotype&gt;"</f>
        <v xml:space="preserve">  &lt;/Genotype&gt;</v>
      </c>
    </row>
    <row r="93" spans="1:3" x14ac:dyDescent="0.25">
      <c r="A93" s="21" t="s">
        <v>41</v>
      </c>
      <c r="B93" s="9" t="str">
        <f>I20</f>
        <v>People with this variant have two copies of the [C36983994T](https://www.ncbi.nlm.nih.gov/projects/SNP/snp_ref.cgi?rs=3913434) variant. This substitution of a single nucleotide is known as a missense mutation.</v>
      </c>
      <c r="C93" s="3" t="str">
        <f>CONCATENATE("  &lt;Genotype hgvs=",CHAR(34),B79,B80,";",B80,CHAR(34)," name=",CHAR(34),B73,CHAR(34),"&gt; ")</f>
        <v xml:space="preserve">  &lt;Genotype hgvs="NC_000001.11:g.[36983994C&gt;T];[36983994C&gt;T]" name=""&gt; </v>
      </c>
    </row>
    <row r="94" spans="1:3" x14ac:dyDescent="0.25">
      <c r="A94" s="8" t="s">
        <v>42</v>
      </c>
      <c r="B94" s="9" t="str">
        <f t="shared" ref="B94:B95" si="5">I21</f>
        <v>This variant is not associated with increased risk.</v>
      </c>
    </row>
    <row r="95" spans="1:3" x14ac:dyDescent="0.25">
      <c r="A95" s="8" t="s">
        <v>38</v>
      </c>
      <c r="B95" s="9">
        <f t="shared" si="5"/>
        <v>0.5</v>
      </c>
      <c r="C95" s="3" t="str">
        <f>CONCATENATE("    # What does this mean?  &lt;# ",B80,";",B80,", two variants #&gt; ")</f>
        <v xml:space="preserve">    # What does this mean?  &lt;# [36983994C&gt;T];[36983994C&gt;T], two variants #&gt; </v>
      </c>
    </row>
    <row r="96" spans="1:3" x14ac:dyDescent="0.25">
      <c r="A96" s="8"/>
    </row>
    <row r="97" spans="1:3" x14ac:dyDescent="0.25">
      <c r="A97" s="21"/>
      <c r="C97" s="3" t="str">
        <f>CONCATENATE("    ",B93)</f>
        <v xml:space="preserve">    People with this variant have two copies of the [C36983994T](https://www.ncbi.nlm.nih.gov/projects/SNP/snp_ref.cgi?rs=3913434) variant. This substitution of a single nucleotide is known as a missense mutation.</v>
      </c>
    </row>
    <row r="98" spans="1:3" x14ac:dyDescent="0.25">
      <c r="A98" s="8"/>
    </row>
    <row r="99" spans="1:3" x14ac:dyDescent="0.25">
      <c r="A99" s="8"/>
      <c r="C99" s="3" t="s">
        <v>39</v>
      </c>
    </row>
    <row r="100" spans="1:3" x14ac:dyDescent="0.25">
      <c r="A100" s="8"/>
    </row>
    <row r="101" spans="1:3" x14ac:dyDescent="0.25">
      <c r="A101" s="8"/>
      <c r="C101" s="3" t="str">
        <f>CONCATENATE("    ",B94)</f>
        <v xml:space="preserve">    This variant is not associated with increased risk.</v>
      </c>
    </row>
    <row r="102" spans="1:3" x14ac:dyDescent="0.25">
      <c r="A102" s="8"/>
    </row>
    <row r="103" spans="1:3" x14ac:dyDescent="0.25">
      <c r="A103" s="21"/>
      <c r="C103" s="3" t="s">
        <v>40</v>
      </c>
    </row>
    <row r="104" spans="1:3" x14ac:dyDescent="0.25">
      <c r="A104" s="21"/>
    </row>
    <row r="105" spans="1:3" x14ac:dyDescent="0.25">
      <c r="A105" s="21"/>
      <c r="C105" s="3" t="str">
        <f>CONCATENATE( "    &lt;piechart percentage=",B95," /&gt;")</f>
        <v xml:space="preserve">    &lt;piechart percentage=0.5 /&gt;</v>
      </c>
    </row>
    <row r="106" spans="1:3" x14ac:dyDescent="0.25">
      <c r="A106" s="21"/>
      <c r="C106" s="3" t="str">
        <f>"  &lt;/Genotype&gt;"</f>
        <v xml:space="preserve">  &lt;/Genotype&gt;</v>
      </c>
    </row>
    <row r="107" spans="1:3" x14ac:dyDescent="0.25">
      <c r="A107" s="21" t="s">
        <v>43</v>
      </c>
      <c r="B107" s="9" t="str">
        <f>I23</f>
        <v>Your GRIK3 gene has no variants. A normal gene is referred to as a "wild-type" gene.</v>
      </c>
      <c r="C107" s="3" t="str">
        <f>CONCATENATE("  &lt;Genotype hgvs=",CHAR(34),B79,B81,";",B81,CHAR(34)," name=",CHAR(34),B73,CHAR(34),"&gt; ")</f>
        <v xml:space="preserve">  &lt;Genotype hgvs="NC_000001.11:g.[36983994=];[36983994=]" name=""&gt; </v>
      </c>
    </row>
    <row r="108" spans="1:3" x14ac:dyDescent="0.25">
      <c r="A108" s="8" t="s">
        <v>44</v>
      </c>
      <c r="B108" s="9" t="str">
        <f t="shared" ref="B108:B109" si="6">I24</f>
        <v>This variant is not associated with increased risk.</v>
      </c>
    </row>
    <row r="109" spans="1:3" x14ac:dyDescent="0.25">
      <c r="A109" s="8" t="s">
        <v>38</v>
      </c>
      <c r="B109" s="9">
        <f t="shared" si="6"/>
        <v>97.8</v>
      </c>
      <c r="C109" s="3" t="s">
        <v>216</v>
      </c>
    </row>
    <row r="110" spans="1:3" x14ac:dyDescent="0.25">
      <c r="A110" s="21"/>
    </row>
    <row r="111" spans="1:3" x14ac:dyDescent="0.25">
      <c r="A111" s="8"/>
      <c r="C111" s="3" t="str">
        <f>CONCATENATE("    ",B107)</f>
        <v xml:space="preserve">    Your GRIK3 gene has no variants. A normal gene is referred to as a "wild-type" gene.</v>
      </c>
    </row>
    <row r="112" spans="1:3" x14ac:dyDescent="0.25">
      <c r="A112" s="8"/>
    </row>
    <row r="113" spans="1:3" x14ac:dyDescent="0.25">
      <c r="A113" s="21"/>
      <c r="C113" s="3" t="s">
        <v>40</v>
      </c>
    </row>
    <row r="114" spans="1:3" x14ac:dyDescent="0.25">
      <c r="A114" s="21"/>
    </row>
    <row r="115" spans="1:3" x14ac:dyDescent="0.25">
      <c r="A115" s="21"/>
      <c r="C115" s="3" t="str">
        <f>CONCATENATE( "    &lt;piechart percentage=",B109," /&gt;")</f>
        <v xml:space="preserve">    &lt;piechart percentage=97.8 /&gt;</v>
      </c>
    </row>
    <row r="116" spans="1:3" x14ac:dyDescent="0.25">
      <c r="A116" s="21"/>
      <c r="C116" s="3" t="str">
        <f>"  &lt;/Genotype&gt;"</f>
        <v xml:space="preserve">  &lt;/Genotype&gt;</v>
      </c>
    </row>
    <row r="117" spans="1:3" x14ac:dyDescent="0.25">
      <c r="A117" s="21"/>
      <c r="C117" s="3" t="str">
        <f>C32</f>
        <v>&lt;# A7783504C #&gt;</v>
      </c>
    </row>
    <row r="118" spans="1:3" x14ac:dyDescent="0.25">
      <c r="A118" s="21" t="s">
        <v>34</v>
      </c>
      <c r="B118" s="22" t="str">
        <f>J14</f>
        <v>NC_000002.11:g.</v>
      </c>
      <c r="C118" s="3" t="str">
        <f>CONCATENATE("  &lt;Genotype hgvs=",CHAR(34),B118,B119,";",B120,CHAR(34)," name=",CHAR(34),B112,CHAR(34),"&gt; ")</f>
        <v xml:space="preserve">  &lt;Genotype hgvs="NC_000002.11:g.[7783504A&gt;C];[7783504=]" name=""&gt; </v>
      </c>
    </row>
    <row r="119" spans="1:3" x14ac:dyDescent="0.25">
      <c r="A119" s="21" t="s">
        <v>33</v>
      </c>
      <c r="B119" s="22" t="str">
        <f t="shared" ref="B119:B123" si="7">J15</f>
        <v>[7783504A&gt;C]</v>
      </c>
    </row>
    <row r="120" spans="1:3" x14ac:dyDescent="0.25">
      <c r="A120" s="21" t="s">
        <v>28</v>
      </c>
      <c r="B120" s="22" t="str">
        <f t="shared" si="7"/>
        <v>[7783504=]</v>
      </c>
      <c r="C120" s="3" t="str">
        <f>CONCATENATE("    # What does this mean?   &lt;# ",B119,";",B120,", one variant #&gt; ")</f>
        <v xml:space="preserve">    # What does this mean?   &lt;# [7783504A&gt;C];[7783504=], one variant #&gt; </v>
      </c>
    </row>
    <row r="121" spans="1:3" x14ac:dyDescent="0.25">
      <c r="A121" s="21" t="s">
        <v>36</v>
      </c>
      <c r="B121" s="22" t="str">
        <f t="shared" si="7"/>
        <v>People with this variant have one copy of the [A7783504C](https://www.ncbi.nlm.nih.gov/projects/SNP/snp_ref.cgi?rs=270838) variant. This substitution of a single nucleotide is known as a missense mutation.</v>
      </c>
      <c r="C121" s="3" t="s">
        <v>25</v>
      </c>
    </row>
    <row r="122" spans="1:3" x14ac:dyDescent="0.25">
      <c r="A122" s="8" t="s">
        <v>37</v>
      </c>
      <c r="B122" s="22" t="str">
        <f t="shared" si="7"/>
        <v>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C122" s="3" t="str">
        <f>CONCATENATE("    ",B121)</f>
        <v xml:space="preserve">    People with this variant have one copy of the [A7783504C](https://www.ncbi.nlm.nih.gov/projects/SNP/snp_ref.cgi?rs=270838) variant. This substitution of a single nucleotide is known as a missense mutation.</v>
      </c>
    </row>
    <row r="123" spans="1:3" x14ac:dyDescent="0.25">
      <c r="A123" s="8" t="s">
        <v>38</v>
      </c>
      <c r="B123" s="22">
        <f t="shared" si="7"/>
        <v>15.8</v>
      </c>
    </row>
    <row r="124" spans="1:3" x14ac:dyDescent="0.25">
      <c r="A124" s="21"/>
      <c r="C124" s="3" t="s">
        <v>39</v>
      </c>
    </row>
    <row r="125" spans="1:3" x14ac:dyDescent="0.25">
      <c r="A125" s="8"/>
    </row>
    <row r="126" spans="1:3" x14ac:dyDescent="0.25">
      <c r="A126" s="8"/>
      <c r="C126" s="3" t="str">
        <f>CONCATENATE("    ",B122)</f>
        <v xml:space="preserve">    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27" spans="1:3" x14ac:dyDescent="0.25">
      <c r="A127" s="8"/>
    </row>
    <row r="128" spans="1:3" x14ac:dyDescent="0.25">
      <c r="A128" s="8"/>
      <c r="C128" s="3" t="s">
        <v>40</v>
      </c>
    </row>
    <row r="129" spans="1:3" x14ac:dyDescent="0.25">
      <c r="A129" s="21"/>
    </row>
    <row r="130" spans="1:3" x14ac:dyDescent="0.25">
      <c r="A130" s="21"/>
      <c r="C130" s="3" t="str">
        <f>CONCATENATE( "    &lt;piechart percentage=",B123," /&gt;")</f>
        <v xml:space="preserve">    &lt;piechart percentage=15.8 /&gt;</v>
      </c>
    </row>
    <row r="131" spans="1:3" x14ac:dyDescent="0.25">
      <c r="A131" s="21"/>
      <c r="C131" s="3" t="str">
        <f>"  &lt;/Genotype&gt;"</f>
        <v xml:space="preserve">  &lt;/Genotype&gt;</v>
      </c>
    </row>
    <row r="132" spans="1:3" x14ac:dyDescent="0.25">
      <c r="A132" s="21" t="s">
        <v>41</v>
      </c>
      <c r="B132" s="9" t="str">
        <f>J20</f>
        <v>People with this variant have two copies of the [A7783504C](https://www.ncbi.nlm.nih.gov/projects/SNP/snp_ref.cgi?rs=270838) variant. This substitution of a single nucleotide is known as a missense mutation.</v>
      </c>
      <c r="C132" s="3" t="str">
        <f>CONCATENATE("  &lt;Genotype hgvs=",CHAR(34),B118,B119,";",B119,CHAR(34)," name=",CHAR(34),B112,CHAR(34),"&gt; ")</f>
        <v xml:space="preserve">  &lt;Genotype hgvs="NC_000002.11:g.[7783504A&gt;C];[7783504A&gt;C]" name=""&gt; </v>
      </c>
    </row>
    <row r="133" spans="1:3" x14ac:dyDescent="0.25">
      <c r="A133" s="8" t="s">
        <v>42</v>
      </c>
      <c r="B133" s="9" t="str">
        <f t="shared" ref="B133:B134" si="8">J21</f>
        <v>This variant is not associated with increased risk.</v>
      </c>
    </row>
    <row r="134" spans="1:3" x14ac:dyDescent="0.25">
      <c r="A134" s="8" t="s">
        <v>38</v>
      </c>
      <c r="B134" s="9">
        <f t="shared" si="8"/>
        <v>4.7</v>
      </c>
      <c r="C134" s="3" t="str">
        <f>CONCATENATE("    # What does this mean?  &lt;# ",B119,";",B119,", two variants #&gt; ")</f>
        <v xml:space="preserve">    # What does this mean?  &lt;# [7783504A&gt;C];[7783504A&gt;C], two variants #&gt; </v>
      </c>
    </row>
    <row r="135" spans="1:3" x14ac:dyDescent="0.25">
      <c r="A135" s="8"/>
    </row>
    <row r="136" spans="1:3" x14ac:dyDescent="0.25">
      <c r="A136" s="21"/>
      <c r="C136" s="3" t="str">
        <f>CONCATENATE("    ",B132)</f>
        <v xml:space="preserve">    People with this variant have two copies of the [A7783504C](https://www.ncbi.nlm.nih.gov/projects/SNP/snp_ref.cgi?rs=270838) variant. This substitution of a single nucleotide is known as a missense mutation.</v>
      </c>
    </row>
    <row r="137" spans="1:3" x14ac:dyDescent="0.25">
      <c r="A137" s="8"/>
    </row>
    <row r="138" spans="1:3" x14ac:dyDescent="0.25">
      <c r="A138" s="8"/>
      <c r="C138" s="3" t="s">
        <v>39</v>
      </c>
    </row>
    <row r="139" spans="1:3" x14ac:dyDescent="0.25">
      <c r="A139" s="8"/>
    </row>
    <row r="140" spans="1:3" x14ac:dyDescent="0.25">
      <c r="A140" s="8"/>
      <c r="C140" s="3" t="str">
        <f>CONCATENATE("    ",B133)</f>
        <v xml:space="preserve">    This variant is not associated with increased risk.</v>
      </c>
    </row>
    <row r="141" spans="1:3" x14ac:dyDescent="0.25">
      <c r="A141" s="8"/>
    </row>
    <row r="142" spans="1:3" x14ac:dyDescent="0.25">
      <c r="A142" s="21"/>
      <c r="C142" s="3" t="s">
        <v>40</v>
      </c>
    </row>
    <row r="143" spans="1:3" x14ac:dyDescent="0.25">
      <c r="A143" s="21"/>
    </row>
    <row r="144" spans="1:3" x14ac:dyDescent="0.25">
      <c r="A144" s="21"/>
      <c r="C144" s="3" t="str">
        <f>CONCATENATE( "    &lt;piechart percentage=",B134," /&gt;")</f>
        <v xml:space="preserve">    &lt;piechart percentage=4.7 /&gt;</v>
      </c>
    </row>
    <row r="145" spans="1:3" x14ac:dyDescent="0.25">
      <c r="A145" s="21"/>
      <c r="C145" s="3" t="str">
        <f>"  &lt;/Genotype&gt;"</f>
        <v xml:space="preserve">  &lt;/Genotype&gt;</v>
      </c>
    </row>
    <row r="146" spans="1:3" x14ac:dyDescent="0.25">
      <c r="A146" s="21" t="s">
        <v>43</v>
      </c>
      <c r="B146" s="9" t="str">
        <f>J23</f>
        <v>Your GRIK3 gene has no variants. A normal gene is referred to as a "wild-type" gene.</v>
      </c>
      <c r="C146" s="3" t="str">
        <f>CONCATENATE("  &lt;Genotype hgvs=",CHAR(34),B118,B120,";",B120,CHAR(34)," name=",CHAR(34),B112,CHAR(34),"&gt; ")</f>
        <v xml:space="preserve">  &lt;Genotype hgvs="NC_000002.11:g.[7783504=];[7783504=]" name=""&gt; </v>
      </c>
    </row>
    <row r="147" spans="1:3" x14ac:dyDescent="0.25">
      <c r="A147" s="8" t="s">
        <v>44</v>
      </c>
      <c r="B147" s="9" t="str">
        <f t="shared" ref="B147:B148" si="9">J24</f>
        <v>This variant is not associated with increased risk.</v>
      </c>
    </row>
    <row r="148" spans="1:3" x14ac:dyDescent="0.25">
      <c r="A148" s="8" t="s">
        <v>38</v>
      </c>
      <c r="B148" s="9">
        <f t="shared" si="9"/>
        <v>79.5</v>
      </c>
      <c r="C148" s="3" t="s">
        <v>216</v>
      </c>
    </row>
    <row r="149" spans="1:3" x14ac:dyDescent="0.25">
      <c r="A149" s="21"/>
    </row>
    <row r="150" spans="1:3" x14ac:dyDescent="0.25">
      <c r="A150" s="8"/>
      <c r="C150" s="3" t="str">
        <f>CONCATENATE("    ",B146)</f>
        <v xml:space="preserve">    Your GRIK3 gene has no variants. A normal gene is referred to as a "wild-type" gene.</v>
      </c>
    </row>
    <row r="151" spans="1:3" x14ac:dyDescent="0.25">
      <c r="A151" s="8"/>
    </row>
    <row r="152" spans="1:3" x14ac:dyDescent="0.25">
      <c r="A152" s="21"/>
      <c r="C152" s="3" t="s">
        <v>40</v>
      </c>
    </row>
    <row r="153" spans="1:3" x14ac:dyDescent="0.25">
      <c r="A153" s="21"/>
    </row>
    <row r="154" spans="1:3" x14ac:dyDescent="0.25">
      <c r="A154" s="21"/>
      <c r="C154" s="3" t="str">
        <f>CONCATENATE( "    &lt;piechart percentage=",B148," /&gt;")</f>
        <v xml:space="preserve">    &lt;piechart percentage=79.5 /&gt;</v>
      </c>
    </row>
    <row r="155" spans="1:3" x14ac:dyDescent="0.25">
      <c r="A155" s="21"/>
      <c r="C155" s="3" t="str">
        <f>"  &lt;/Genotype&gt;"</f>
        <v xml:space="preserve">  &lt;/Genotype&gt;</v>
      </c>
    </row>
    <row r="156" spans="1:3" x14ac:dyDescent="0.25">
      <c r="A156" s="21"/>
      <c r="C156" s="3" t="s">
        <v>45</v>
      </c>
    </row>
    <row r="157" spans="1:3" x14ac:dyDescent="0.25">
      <c r="A157" s="21" t="s">
        <v>46</v>
      </c>
      <c r="B157" s="9" t="str">
        <f>CONCATENATE("Your ",B14," gene has an unknown variant.")</f>
        <v>Your GRIK3 gene has an unknown variant.</v>
      </c>
      <c r="C157" s="3" t="str">
        <f>CONCATENATE("  &lt;Genotype hgvs=",CHAR(34),"unknown",CHAR(34),"&gt; ")</f>
        <v xml:space="preserve">  &lt;Genotype hgvs="unknown"&gt; </v>
      </c>
    </row>
    <row r="158" spans="1:3" x14ac:dyDescent="0.25">
      <c r="A158" s="8" t="s">
        <v>46</v>
      </c>
      <c r="B158" s="9" t="s">
        <v>47</v>
      </c>
      <c r="C158" s="3" t="s">
        <v>25</v>
      </c>
    </row>
    <row r="159" spans="1:3" x14ac:dyDescent="0.25">
      <c r="A159" s="8" t="s">
        <v>38</v>
      </c>
      <c r="C159" s="3" t="s">
        <v>35</v>
      </c>
    </row>
    <row r="160" spans="1:3" x14ac:dyDescent="0.25">
      <c r="A160" s="8"/>
    </row>
    <row r="161" spans="1:3" x14ac:dyDescent="0.25">
      <c r="A161" s="8"/>
      <c r="C161" s="3" t="str">
        <f>CONCATENATE("    ",B157)</f>
        <v xml:space="preserve">    Your GRIK3 gene has an unknown variant.</v>
      </c>
    </row>
    <row r="162" spans="1:3" x14ac:dyDescent="0.25">
      <c r="A162" s="8"/>
    </row>
    <row r="163" spans="1:3" x14ac:dyDescent="0.25">
      <c r="A163" s="21"/>
      <c r="C163" s="3" t="s">
        <v>40</v>
      </c>
    </row>
    <row r="164" spans="1:3" x14ac:dyDescent="0.25">
      <c r="A164" s="21"/>
    </row>
    <row r="165" spans="1:3" x14ac:dyDescent="0.25">
      <c r="A165" s="21"/>
      <c r="C165" s="3" t="str">
        <f>CONCATENATE( "    &lt;piechart percentage=",B159," /&gt;")</f>
        <v xml:space="preserve">    &lt;piechart percentage= /&gt;</v>
      </c>
    </row>
    <row r="166" spans="1:3" x14ac:dyDescent="0.25">
      <c r="A166" s="21"/>
      <c r="C166" s="3" t="str">
        <f>"  &lt;/Genotype&gt;"</f>
        <v xml:space="preserve">  &lt;/Genotype&gt;</v>
      </c>
    </row>
    <row r="167" spans="1:3" x14ac:dyDescent="0.25">
      <c r="A167" s="21"/>
      <c r="C167" s="3" t="s">
        <v>48</v>
      </c>
    </row>
    <row r="168" spans="1:3" x14ac:dyDescent="0.25">
      <c r="A168" s="21" t="s">
        <v>43</v>
      </c>
      <c r="B168" s="9" t="str">
        <f>CONCATENATE("Your ",B14," gene has no variants. A normal gene is referred to as a ",CHAR(34),"wild-type",CHAR(34)," gene.")</f>
        <v>Your GRIK3 gene has no variants. A normal gene is referred to as a "wild-type" gene.</v>
      </c>
      <c r="C168" s="3" t="str">
        <f>CONCATENATE("  &lt;Genotype hgvs=",CHAR(34),"wildtype",CHAR(34),"&gt;")</f>
        <v xml:space="preserve">  &lt;Genotype hgvs="wildtype"&gt;</v>
      </c>
    </row>
    <row r="169" spans="1:3" x14ac:dyDescent="0.25">
      <c r="A169" s="8" t="s">
        <v>44</v>
      </c>
      <c r="B169" s="9" t="s">
        <v>49</v>
      </c>
      <c r="C169" s="3" t="s">
        <v>25</v>
      </c>
    </row>
    <row r="170" spans="1:3" x14ac:dyDescent="0.25">
      <c r="A170" s="8" t="s">
        <v>38</v>
      </c>
      <c r="C170" s="3" t="s">
        <v>35</v>
      </c>
    </row>
    <row r="171" spans="1:3" x14ac:dyDescent="0.25">
      <c r="A171" s="8"/>
    </row>
    <row r="172" spans="1:3" x14ac:dyDescent="0.25">
      <c r="A172" s="8"/>
      <c r="C172" s="3" t="str">
        <f>CONCATENATE("    ",B168)</f>
        <v xml:space="preserve">    Your GRIK3 gene has no variants. A normal gene is referred to as a "wild-type" gene.</v>
      </c>
    </row>
    <row r="173" spans="1:3" x14ac:dyDescent="0.25">
      <c r="A173" s="8"/>
    </row>
    <row r="174" spans="1:3" x14ac:dyDescent="0.25">
      <c r="A174" s="8"/>
      <c r="C174" s="3" t="s">
        <v>40</v>
      </c>
    </row>
    <row r="175" spans="1:3" x14ac:dyDescent="0.25">
      <c r="A175" s="21"/>
    </row>
    <row r="176" spans="1:3" x14ac:dyDescent="0.25">
      <c r="A176" s="8"/>
      <c r="C176" s="3" t="str">
        <f>CONCATENATE( "    &lt;piechart percentage=",B170," /&gt;")</f>
        <v xml:space="preserve">    &lt;piechart percentage= /&gt;</v>
      </c>
    </row>
    <row r="177" spans="1:3" x14ac:dyDescent="0.25">
      <c r="A177" s="8"/>
      <c r="C177" s="3" t="str">
        <f>"  &lt;/Genotype&gt;"</f>
        <v xml:space="preserve">  &lt;/Genotype&gt;</v>
      </c>
    </row>
    <row r="178" spans="1:3" x14ac:dyDescent="0.25">
      <c r="A178" s="8"/>
      <c r="C178" s="3" t="str">
        <f>"&lt;/GeneAnalysis&gt;"</f>
        <v>&lt;/GeneAnalysis&gt;</v>
      </c>
    </row>
    <row r="179" spans="1:3" s="17" customFormat="1" x14ac:dyDescent="0.25">
      <c r="A179" s="23"/>
      <c r="B179" s="16"/>
    </row>
    <row r="180" spans="1:3" x14ac:dyDescent="0.25">
      <c r="A180" s="3" t="s">
        <v>50</v>
      </c>
      <c r="B180" s="35" t="s">
        <v>188</v>
      </c>
      <c r="C180" s="3" t="str">
        <f>CONCATENATE("&lt;# ",A180," ",B180," #&gt;")</f>
        <v>&lt;# symptoms depression, stress, problems with thinking or memory, brain fog, pain #&gt;</v>
      </c>
    </row>
    <row r="182" spans="1:3" x14ac:dyDescent="0.25">
      <c r="B182" s="35" t="s">
        <v>189</v>
      </c>
      <c r="C182" s="3" t="str">
        <f>CONCATENATE("&lt;symptoms ",B182," /&gt;")</f>
        <v>&lt;symptoms D003863 D040701 D008569 D010146 /&gt;</v>
      </c>
    </row>
    <row r="184" spans="1:3" x14ac:dyDescent="0.25">
      <c r="A184" s="3" t="s">
        <v>51</v>
      </c>
      <c r="B184" s="35" t="s">
        <v>190</v>
      </c>
      <c r="C184" s="3" t="str">
        <f>CONCATENATE("&lt;# ",A184," ",B184," #&gt;")</f>
        <v>&lt;# Tissue List brain D001921 #&gt;</v>
      </c>
    </row>
    <row r="186" spans="1:3" x14ac:dyDescent="0.25">
      <c r="B186" s="35" t="s">
        <v>191</v>
      </c>
      <c r="C186" s="3" t="str">
        <f>CONCATENATE("&lt;TissueList ",B186," /&gt;")</f>
        <v>&lt;TissueList D001921 /&gt;</v>
      </c>
    </row>
    <row r="187" spans="1:3" x14ac:dyDescent="0.25">
      <c r="B187" s="35"/>
    </row>
    <row r="188" spans="1:3" x14ac:dyDescent="0.25">
      <c r="A188" s="3" t="s">
        <v>52</v>
      </c>
      <c r="B188" s="35" t="s">
        <v>192</v>
      </c>
      <c r="C188" s="3" t="str">
        <f>CONCATENATE("&lt;# ",A188," ",B188," #&gt;")</f>
        <v>&lt;# Diseases schizophrenia D012559; major depressive disorder D003866; ME/CFS D015673;  #&gt;</v>
      </c>
    </row>
    <row r="190" spans="1:3" x14ac:dyDescent="0.25">
      <c r="B190" s="35" t="s">
        <v>193</v>
      </c>
      <c r="C190" s="3" t="str">
        <f>CONCATENATE("&lt;diseases ",B190," /&gt;")</f>
        <v>&lt;diseases D012559 D003866 D015673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A235-C6E1-4612-9BDB-2EECBE515F8F}">
  <dimension ref="A1:M100"/>
  <sheetViews>
    <sheetView topLeftCell="A10" workbookViewId="0">
      <selection activeCell="C19" sqref="C19"/>
    </sheetView>
  </sheetViews>
  <sheetFormatPr defaultRowHeight="15" x14ac:dyDescent="0.25"/>
  <cols>
    <col min="1" max="1" width="15.7109375" bestFit="1" customWidth="1"/>
    <col min="2" max="2" width="23.5703125" customWidth="1"/>
    <col min="7" max="7" width="25.85546875" customWidth="1"/>
  </cols>
  <sheetData>
    <row r="1" spans="1:13" ht="15.75" x14ac:dyDescent="0.25">
      <c r="A1" s="1" t="s">
        <v>0</v>
      </c>
      <c r="B1" s="2" t="s">
        <v>1</v>
      </c>
      <c r="C1" s="1" t="s">
        <v>2</v>
      </c>
      <c r="D1" s="3"/>
      <c r="E1" s="3"/>
      <c r="F1" s="3"/>
      <c r="G1" s="3"/>
      <c r="H1" s="4"/>
      <c r="I1" s="5"/>
      <c r="J1" s="4"/>
      <c r="K1" s="4"/>
      <c r="L1" s="4"/>
      <c r="M1" s="3"/>
    </row>
    <row r="2" spans="1:13" ht="15.75" x14ac:dyDescent="0.25">
      <c r="A2" s="8" t="s">
        <v>3</v>
      </c>
      <c r="B2" t="s">
        <v>194</v>
      </c>
      <c r="C2" s="3" t="str">
        <f>CONCATENATE("&lt;",A2," ",B2," /&gt;")</f>
        <v>&lt;Gene_Name CLYBL /&gt;</v>
      </c>
      <c r="D2" s="9"/>
      <c r="E2" s="3"/>
      <c r="F2" s="3"/>
      <c r="G2" s="3"/>
      <c r="H2" s="4"/>
      <c r="I2" s="5"/>
      <c r="J2" s="4"/>
      <c r="K2" s="4"/>
      <c r="L2" s="4"/>
      <c r="M2" s="3"/>
    </row>
    <row r="3" spans="1:13" ht="15.75" x14ac:dyDescent="0.25">
      <c r="A3" s="1"/>
      <c r="B3" s="2"/>
      <c r="C3" s="1"/>
      <c r="D3" s="9"/>
      <c r="E3" s="3"/>
      <c r="F3" s="3"/>
      <c r="G3" s="3"/>
      <c r="H3" s="4"/>
      <c r="I3" s="5"/>
      <c r="J3" s="4"/>
      <c r="K3" s="4"/>
      <c r="L3" s="4"/>
      <c r="M3" s="3"/>
    </row>
    <row r="4" spans="1:13" ht="15.75" x14ac:dyDescent="0.25">
      <c r="A4" s="8" t="s">
        <v>4</v>
      </c>
      <c r="B4" s="9" t="s">
        <v>196</v>
      </c>
      <c r="C4" s="3" t="str">
        <f>CONCATENATE("&lt;",A4," ",B4," /&gt;")</f>
        <v>&lt;GeneName_full Citramalyl-CoA lyase, mitochondrial /&gt;</v>
      </c>
      <c r="D4" s="9"/>
      <c r="E4" s="3"/>
      <c r="F4" s="3"/>
      <c r="G4" s="3"/>
      <c r="H4" s="4"/>
      <c r="I4" s="5"/>
      <c r="J4" s="4"/>
      <c r="K4" s="4"/>
      <c r="L4" s="4"/>
      <c r="M4" s="3"/>
    </row>
    <row r="5" spans="1:13" ht="15.75" x14ac:dyDescent="0.25">
      <c r="A5" s="8"/>
      <c r="B5" s="2"/>
      <c r="C5" s="1"/>
      <c r="D5" s="9"/>
      <c r="E5" s="3"/>
      <c r="F5" s="3"/>
      <c r="G5" s="3"/>
      <c r="H5" s="4"/>
      <c r="I5" s="5"/>
      <c r="J5" s="4"/>
      <c r="K5" s="4"/>
      <c r="L5" s="4"/>
      <c r="M5" s="3"/>
    </row>
    <row r="6" spans="1:13" ht="15.75" x14ac:dyDescent="0.25">
      <c r="A6" s="8"/>
      <c r="B6" s="3"/>
      <c r="C6" s="3" t="str">
        <f>CONCATENATE("# What does the ",B2," gene do?")</f>
        <v># What does the CLYBL gene do?</v>
      </c>
      <c r="D6" s="3"/>
      <c r="E6" s="3"/>
      <c r="F6" s="3"/>
      <c r="G6" s="3"/>
      <c r="H6" s="4"/>
      <c r="I6" s="5"/>
      <c r="J6" s="4"/>
      <c r="K6" s="4"/>
      <c r="L6" s="4"/>
      <c r="M6" s="3"/>
    </row>
    <row r="7" spans="1:13" ht="15.75" x14ac:dyDescent="0.25">
      <c r="A7" s="8"/>
      <c r="B7" s="9"/>
      <c r="C7" s="3"/>
      <c r="D7" s="3"/>
      <c r="E7" s="3"/>
      <c r="F7" s="3"/>
      <c r="G7" s="3"/>
      <c r="H7" s="3" t="s">
        <v>5</v>
      </c>
      <c r="I7" s="13" t="s">
        <v>6</v>
      </c>
      <c r="J7" s="3">
        <v>0.47</v>
      </c>
      <c r="K7" s="3">
        <v>0.33300000000000002</v>
      </c>
      <c r="L7" s="3">
        <f t="shared" ref="L7:L12" si="0">J7/K7</f>
        <v>1.4114114114114114</v>
      </c>
      <c r="M7" s="3"/>
    </row>
    <row r="8" spans="1:13" ht="15.75" x14ac:dyDescent="0.25">
      <c r="A8" s="8" t="s">
        <v>7</v>
      </c>
      <c r="B8" s="10" t="s">
        <v>209</v>
      </c>
      <c r="C8" s="3" t="str">
        <f>CONCATENATE(B8," This gene is located on chromosome ",B10,".")</f>
        <v>[CLYBL](http://www.uniprot.org/uniprot/Q8N0X4)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 This gene is located on chromosome 13.</v>
      </c>
      <c r="D8" s="3"/>
      <c r="E8" s="3"/>
      <c r="F8" s="3"/>
      <c r="G8" s="3"/>
      <c r="H8" s="3" t="s">
        <v>8</v>
      </c>
      <c r="I8" s="13" t="s">
        <v>9</v>
      </c>
      <c r="J8" s="3">
        <v>0.24</v>
      </c>
      <c r="K8" s="3">
        <v>0.13700000000000001</v>
      </c>
      <c r="L8" s="3">
        <f t="shared" si="0"/>
        <v>1.751824817518248</v>
      </c>
      <c r="M8" s="3"/>
    </row>
    <row r="9" spans="1:13" ht="15.75" x14ac:dyDescent="0.25">
      <c r="A9" s="8"/>
      <c r="B9" s="11"/>
      <c r="C9" s="3"/>
      <c r="D9" s="3"/>
      <c r="E9" s="3"/>
      <c r="F9" s="3"/>
      <c r="G9" s="3"/>
      <c r="H9" s="3" t="s">
        <v>10</v>
      </c>
      <c r="I9" s="13" t="s">
        <v>11</v>
      </c>
      <c r="J9" s="3">
        <v>0.24</v>
      </c>
      <c r="K9" s="3">
        <v>0.13700000000000001</v>
      </c>
      <c r="L9" s="3">
        <f t="shared" si="0"/>
        <v>1.751824817518248</v>
      </c>
      <c r="M9" s="3"/>
    </row>
    <row r="10" spans="1:13" ht="15.75" x14ac:dyDescent="0.25">
      <c r="A10" s="8" t="s">
        <v>12</v>
      </c>
      <c r="B10" s="24">
        <v>13</v>
      </c>
      <c r="C10" s="3"/>
      <c r="D10" s="3"/>
      <c r="E10" s="3"/>
      <c r="F10" s="3"/>
      <c r="G10" s="3"/>
      <c r="H10" s="3" t="s">
        <v>13</v>
      </c>
      <c r="I10" s="13" t="s">
        <v>14</v>
      </c>
      <c r="J10" s="3">
        <v>0.44</v>
      </c>
      <c r="K10" s="3">
        <v>0.316</v>
      </c>
      <c r="L10" s="3">
        <f t="shared" si="0"/>
        <v>1.3924050632911393</v>
      </c>
      <c r="M10" s="3"/>
    </row>
    <row r="11" spans="1:13" ht="15.75" x14ac:dyDescent="0.25">
      <c r="A11" s="8" t="s">
        <v>15</v>
      </c>
      <c r="B11" s="24" t="s">
        <v>197</v>
      </c>
      <c r="C11" s="3"/>
      <c r="D11" s="3"/>
      <c r="E11" s="3"/>
      <c r="F11" s="3"/>
      <c r="G11" s="3"/>
      <c r="H11" s="3" t="s">
        <v>17</v>
      </c>
      <c r="I11" s="13" t="s">
        <v>18</v>
      </c>
      <c r="J11" s="3">
        <v>0.45</v>
      </c>
      <c r="K11" s="3">
        <v>0.33100000000000002</v>
      </c>
      <c r="L11" s="3">
        <f t="shared" si="0"/>
        <v>1.3595166163141994</v>
      </c>
      <c r="M11" s="3"/>
    </row>
    <row r="12" spans="1:13" ht="15.75" x14ac:dyDescent="0.25">
      <c r="A12" s="8" t="s">
        <v>19</v>
      </c>
      <c r="B12" s="24" t="s">
        <v>198</v>
      </c>
      <c r="C12" s="3"/>
      <c r="D12" s="3"/>
      <c r="E12" s="3"/>
      <c r="F12" s="3"/>
      <c r="G12" s="3"/>
      <c r="H12" s="3" t="s">
        <v>20</v>
      </c>
      <c r="I12" s="13" t="s">
        <v>21</v>
      </c>
      <c r="J12" s="3">
        <v>0.17299999999999999</v>
      </c>
      <c r="K12" s="3">
        <v>0.1</v>
      </c>
      <c r="L12" s="3">
        <f t="shared" si="0"/>
        <v>1.7299999999999998</v>
      </c>
      <c r="M12" s="3"/>
    </row>
    <row r="13" spans="1:13" ht="15.75" x14ac:dyDescent="0.25">
      <c r="A13" s="15"/>
      <c r="B13" s="16"/>
      <c r="C13" s="17"/>
      <c r="D13" s="17"/>
      <c r="E13" s="17"/>
      <c r="F13" s="17"/>
      <c r="G13" s="17"/>
      <c r="H13" s="17" t="str">
        <f>B22</f>
        <v>C775T</v>
      </c>
      <c r="I13" s="17"/>
      <c r="J13" s="17"/>
      <c r="K13" s="17"/>
      <c r="L13" s="17"/>
      <c r="M13" s="17"/>
    </row>
    <row r="14" spans="1:13" ht="15.75" x14ac:dyDescent="0.25">
      <c r="A14" s="8" t="s">
        <v>22</v>
      </c>
      <c r="B14" t="s">
        <v>194</v>
      </c>
      <c r="C14" s="3" t="str">
        <f>CONCATENATE("&lt;GeneAnalysis gene=",CHAR(34),B14,CHAR(34)," interval=",CHAR(34),B15,CHAR(34),"&gt; ")</f>
        <v xml:space="preserve">&lt;GeneAnalysis gene="CLYBL" interval="NC_000013.11:g.99606664_99909459"&gt; </v>
      </c>
      <c r="D14" s="3"/>
      <c r="E14" s="3"/>
      <c r="F14" s="3"/>
      <c r="G14" s="3"/>
      <c r="H14" t="s">
        <v>202</v>
      </c>
      <c r="I14" s="30"/>
      <c r="K14" s="18"/>
      <c r="L14" s="18"/>
      <c r="M14" s="18"/>
    </row>
    <row r="15" spans="1:13" ht="15.75" x14ac:dyDescent="0.25">
      <c r="A15" s="8" t="s">
        <v>23</v>
      </c>
      <c r="B15" t="s">
        <v>199</v>
      </c>
      <c r="C15" s="3"/>
      <c r="D15" s="3"/>
      <c r="E15" s="3"/>
      <c r="F15" s="3"/>
      <c r="G15" s="3"/>
      <c r="H15" s="9" t="s">
        <v>203</v>
      </c>
      <c r="I15" s="9"/>
      <c r="J15" s="9"/>
      <c r="K15" s="9"/>
      <c r="L15" s="9"/>
      <c r="M15" s="9"/>
    </row>
    <row r="16" spans="1:13" ht="15.75" x14ac:dyDescent="0.25">
      <c r="A16" s="8" t="s">
        <v>24</v>
      </c>
      <c r="B16" t="s">
        <v>195</v>
      </c>
      <c r="C16" s="3" t="str">
        <f>CONCATENATE("# What are some common variants of ",B14,"?")</f>
        <v># What are some common variants of CLYBL?</v>
      </c>
      <c r="D16" s="3"/>
      <c r="E16" s="3"/>
      <c r="F16" s="3"/>
      <c r="G16" s="3"/>
      <c r="H16" s="9" t="s">
        <v>204</v>
      </c>
      <c r="I16" s="9"/>
      <c r="J16" s="9"/>
      <c r="K16" s="9"/>
      <c r="L16" s="9"/>
      <c r="M16" s="9"/>
    </row>
    <row r="17" spans="1:13"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[C775T (Arg259Ter)](https://www.ncbi.nlm.nih.gov/pubmed/29100069) variant. This substitution of a single nucleotide is known as a missense mutation.</v>
      </c>
      <c r="I17" s="9"/>
      <c r="J17" s="9"/>
      <c r="K17" s="9"/>
      <c r="L17" s="9"/>
      <c r="M17" s="9"/>
    </row>
    <row r="18" spans="1:13"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mitochondrial enzyme function. There is one common variant in CLYBL: [C775T (Arg259Ter)](https://www.ncbi.nlm.nih.gov/pubmed/29100069).</v>
      </c>
      <c r="D18" s="3"/>
      <c r="E18" s="3"/>
      <c r="F18" s="3"/>
      <c r="G18" s="3"/>
      <c r="H18" t="s">
        <v>210</v>
      </c>
      <c r="I18" s="9"/>
      <c r="J18" s="9"/>
      <c r="K18" s="9"/>
      <c r="L18" s="9"/>
      <c r="M18" s="9"/>
    </row>
    <row r="19" spans="1:13" ht="15.75" x14ac:dyDescent="0.25">
      <c r="A19" s="3"/>
      <c r="C19" s="3"/>
      <c r="D19" s="3"/>
      <c r="E19" s="3"/>
      <c r="F19" s="3"/>
      <c r="G19" s="3"/>
      <c r="H19">
        <v>5.3</v>
      </c>
      <c r="I19" s="24"/>
      <c r="J19" s="24"/>
      <c r="K19" s="24"/>
      <c r="L19" s="9"/>
      <c r="M19" s="9"/>
    </row>
    <row r="20" spans="1:13" ht="15.75" x14ac:dyDescent="0.25">
      <c r="A20" s="3"/>
      <c r="C20" s="3" t="str">
        <f>CONCATENATE("&lt;# ",B22," #&gt;")</f>
        <v>&lt;# C775T #&gt;</v>
      </c>
      <c r="D20" s="3"/>
      <c r="E20" s="3"/>
      <c r="F20" s="3"/>
      <c r="G20" s="3"/>
      <c r="H20" t="str">
        <f>CONCATENATE("People with this variant have two copies of the ",B25," variant. This substitution of a single nucleotide is known as a missense mutation.")</f>
        <v>People with this variant have two copies of the [C775T (Arg259Ter)](https://www.ncbi.nlm.nih.gov/pubmed/29100069) variant. This substitution of a single nucleotide is known as a missense mutation.</v>
      </c>
      <c r="I20" s="9"/>
      <c r="J20" s="9"/>
      <c r="K20" s="9"/>
      <c r="L20" s="9"/>
      <c r="M20" s="9"/>
    </row>
    <row r="21" spans="1:13" ht="15.75" x14ac:dyDescent="0.25">
      <c r="A21" s="8" t="s">
        <v>26</v>
      </c>
      <c r="B21" t="s">
        <v>200</v>
      </c>
      <c r="C21" s="3" t="str">
        <f>CONCATENATE("  &lt;Variant hgvs=",CHAR(34),B21,CHAR(34)," name=",CHAR(34),B22,CHAR(34),"&gt; ")</f>
        <v xml:space="preserve">  &lt;Variant hgvs="NC_000013.11:g.99866380C&gt;T" name="C775T"&gt; </v>
      </c>
      <c r="D21" s="3"/>
      <c r="E21" s="3"/>
      <c r="F21" s="3"/>
      <c r="G21" s="3"/>
      <c r="H21" t="s">
        <v>211</v>
      </c>
      <c r="I21" s="9"/>
      <c r="J21" s="9"/>
      <c r="K21" s="9"/>
      <c r="L21" s="9"/>
      <c r="M21" s="9"/>
    </row>
    <row r="22" spans="1:13" ht="15.75" x14ac:dyDescent="0.25">
      <c r="A22" s="21" t="s">
        <v>27</v>
      </c>
      <c r="B22" t="s">
        <v>201</v>
      </c>
      <c r="C22" s="3"/>
      <c r="D22" s="3"/>
      <c r="E22" s="3"/>
      <c r="F22" s="3"/>
      <c r="G22" s="3"/>
      <c r="H22">
        <v>0.9</v>
      </c>
      <c r="I22" s="24"/>
      <c r="J22" s="24"/>
      <c r="K22" s="24"/>
      <c r="L22" s="9"/>
      <c r="M22" s="9"/>
    </row>
    <row r="23" spans="1:13" ht="15.75" x14ac:dyDescent="0.25">
      <c r="A23" s="21" t="s">
        <v>28</v>
      </c>
      <c r="B23" t="s">
        <v>29</v>
      </c>
      <c r="C23" s="3" t="str">
        <f>CONCATENATE("    Instead of ",B23,", there is an ",B24," nucleotide.")</f>
        <v xml:space="preserve">    Instead of cytosine (C), there is an thymine (T) nucleotide.</v>
      </c>
      <c r="D23" s="3"/>
      <c r="E23" s="3"/>
      <c r="F23" s="3"/>
      <c r="G23" s="3"/>
      <c r="H23" s="9" t="str">
        <f>CONCATENATE("Your ",B14," gene has no variants. A normal gene is referred to as a ",CHAR(34),"wild-type",CHAR(34)," gene.")</f>
        <v>Your CLYBL gene has no variants. A normal gene is referred to as a "wild-type" gene.</v>
      </c>
      <c r="I23" s="9"/>
      <c r="J23" s="9"/>
      <c r="K23" s="9"/>
      <c r="L23" s="9"/>
      <c r="M23" s="9"/>
    </row>
    <row r="24" spans="1:13" ht="15.75" x14ac:dyDescent="0.25">
      <c r="A24" s="21" t="s">
        <v>30</v>
      </c>
      <c r="B24" t="s">
        <v>31</v>
      </c>
      <c r="C24" s="3"/>
      <c r="D24" s="3"/>
      <c r="E24" s="3"/>
      <c r="F24" s="3"/>
      <c r="G24" s="3"/>
      <c r="H24" s="9" t="s">
        <v>32</v>
      </c>
      <c r="I24" s="9"/>
      <c r="J24" s="9"/>
      <c r="K24" s="9"/>
      <c r="L24" s="9"/>
      <c r="M24" s="9"/>
    </row>
    <row r="25" spans="1:13" ht="15.75" x14ac:dyDescent="0.25">
      <c r="A25" s="21" t="s">
        <v>33</v>
      </c>
      <c r="B25" t="s">
        <v>214</v>
      </c>
      <c r="C25" s="3" t="str">
        <f>"  &lt;/Variant&gt;"</f>
        <v xml:space="preserve">  &lt;/Variant&gt;</v>
      </c>
      <c r="D25" s="3"/>
      <c r="E25" s="3"/>
      <c r="F25" s="3"/>
      <c r="G25" s="3"/>
      <c r="H25" s="24">
        <v>93.8</v>
      </c>
      <c r="I25" s="24"/>
      <c r="J25" s="24"/>
      <c r="K25" s="24"/>
      <c r="L25" s="9"/>
      <c r="M25" s="9"/>
    </row>
    <row r="26" spans="1:13" ht="15.75" x14ac:dyDescent="0.25">
      <c r="A26" s="23"/>
      <c r="B26" s="16"/>
      <c r="C26" s="17"/>
      <c r="D26" s="17"/>
      <c r="E26" s="17"/>
      <c r="F26" s="17"/>
      <c r="G26" s="17"/>
      <c r="H26" s="17"/>
      <c r="I26" s="17"/>
      <c r="J26" s="17"/>
      <c r="K26" s="17"/>
      <c r="L26" s="17"/>
      <c r="M26" s="17"/>
    </row>
    <row r="27" spans="1:13" ht="15.75" x14ac:dyDescent="0.25">
      <c r="A27" s="23"/>
      <c r="B27" s="16"/>
      <c r="C27" s="17" t="str">
        <f>C20</f>
        <v>&lt;# C775T #&gt;</v>
      </c>
      <c r="D27" s="17"/>
      <c r="E27" s="17"/>
      <c r="F27" s="17"/>
      <c r="G27" s="17"/>
      <c r="H27" s="17"/>
      <c r="I27" s="17"/>
      <c r="J27" s="17"/>
      <c r="K27" s="17"/>
      <c r="L27" s="17"/>
      <c r="M27" s="17"/>
    </row>
    <row r="28" spans="1:13" ht="15.75" x14ac:dyDescent="0.25">
      <c r="A28" s="21" t="s">
        <v>34</v>
      </c>
      <c r="B28" s="22" t="str">
        <f>H14</f>
        <v>NC_000013.11:g.</v>
      </c>
      <c r="C28" s="3" t="str">
        <f>CONCATENATE("  &lt;Genotype hgvs=",CHAR(34),B28,B29,";",B30,CHAR(34)," name=",CHAR(34),B22,CHAR(34),"&gt; ")</f>
        <v xml:space="preserve">  &lt;Genotype hgvs="NC_000013.11:g.[99866380C&gt;T];[99866380=]" name="C775T"&gt; </v>
      </c>
      <c r="D28" s="3"/>
      <c r="E28" s="3"/>
      <c r="F28" s="3"/>
      <c r="G28" s="3"/>
      <c r="H28" s="3"/>
      <c r="I28" s="3"/>
      <c r="J28" s="3"/>
      <c r="K28" s="3"/>
      <c r="L28" s="3"/>
      <c r="M28" s="3"/>
    </row>
    <row r="29" spans="1:13" ht="15.75" x14ac:dyDescent="0.25">
      <c r="A29" s="21" t="s">
        <v>33</v>
      </c>
      <c r="B29" s="22" t="str">
        <f t="shared" ref="B29:B33" si="1">H15</f>
        <v>[99866380C&gt;T]</v>
      </c>
      <c r="C29" s="3"/>
      <c r="D29" s="3"/>
      <c r="E29" s="3"/>
      <c r="F29" s="3"/>
      <c r="G29" s="3"/>
      <c r="H29" s="3"/>
      <c r="I29" s="3"/>
      <c r="J29" s="3"/>
      <c r="K29" s="3"/>
      <c r="L29" s="3"/>
      <c r="M29" s="3"/>
    </row>
    <row r="30" spans="1:13" ht="15.75" x14ac:dyDescent="0.25">
      <c r="A30" s="21" t="s">
        <v>28</v>
      </c>
      <c r="B30" s="22" t="str">
        <f t="shared" si="1"/>
        <v>[99866380=]</v>
      </c>
      <c r="C30" s="3" t="str">
        <f>CONCATENATE("    # What does this mean?   &lt;# ",B29,";",B30,", one variant #&gt; ")</f>
        <v xml:space="preserve">    # What does this mean?   &lt;# [99866380C&gt;T];[99866380=], one variant #&gt; </v>
      </c>
      <c r="D30" s="3"/>
      <c r="E30" s="3"/>
      <c r="F30" s="3"/>
      <c r="G30" s="3"/>
      <c r="H30" s="3"/>
      <c r="I30" s="3"/>
      <c r="J30" s="3"/>
      <c r="K30" s="3"/>
      <c r="L30" s="3"/>
      <c r="M30" s="3"/>
    </row>
    <row r="31" spans="1:13" ht="15.75" x14ac:dyDescent="0.25">
      <c r="A31" s="21" t="s">
        <v>36</v>
      </c>
      <c r="B31" s="22" t="str">
        <f t="shared" si="1"/>
        <v>People with this variant have one copy of the [C775T (Arg259Ter)](https://www.ncbi.nlm.nih.gov/pubmed/29100069) variant. This substitution of a single nucleotide is known as a missense mutation.</v>
      </c>
      <c r="C31" s="3" t="s">
        <v>25</v>
      </c>
      <c r="D31" s="3"/>
      <c r="E31" s="3"/>
      <c r="F31" s="3"/>
      <c r="G31" s="3"/>
      <c r="H31" s="3"/>
      <c r="I31" s="3"/>
      <c r="J31" s="3"/>
      <c r="K31" s="3"/>
      <c r="L31" s="3"/>
      <c r="M31" s="3"/>
    </row>
    <row r="32" spans="1:13" ht="15.75" x14ac:dyDescent="0.25">
      <c r="A32" s="8" t="s">
        <v>37</v>
      </c>
      <c r="B32" s="22" t="str">
        <f t="shared" si="1"/>
        <v>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c r="C32" s="3" t="str">
        <f>CONCATENATE("    ",B31)</f>
        <v xml:space="preserve">    People with this variant have one copy of the [C775T (Arg259Ter)](https://www.ncbi.nlm.nih.gov/pubmed/29100069) variant. This substitution of a single nucleotide is known as a missense mutation.</v>
      </c>
      <c r="D32" s="3"/>
      <c r="E32" s="3"/>
      <c r="F32" s="3"/>
      <c r="G32" s="3"/>
      <c r="H32" s="3"/>
      <c r="I32" s="3"/>
      <c r="J32" s="3"/>
      <c r="K32" s="3"/>
      <c r="L32" s="3"/>
      <c r="M32" s="3"/>
    </row>
    <row r="33" spans="1:13" ht="15.75" x14ac:dyDescent="0.25">
      <c r="A33" s="8" t="s">
        <v>38</v>
      </c>
      <c r="B33" s="22">
        <f t="shared" si="1"/>
        <v>5.3</v>
      </c>
      <c r="C33" s="3"/>
      <c r="D33" s="3"/>
      <c r="E33" s="3"/>
      <c r="F33" s="3"/>
      <c r="G33" s="3"/>
      <c r="H33" s="3"/>
      <c r="I33" s="3"/>
      <c r="J33" s="3"/>
      <c r="K33" s="3"/>
      <c r="L33" s="3"/>
      <c r="M33" s="3"/>
    </row>
    <row r="34" spans="1:13" ht="15.75" x14ac:dyDescent="0.25">
      <c r="A34" s="21"/>
      <c r="B34" s="9"/>
      <c r="C34" s="3" t="s">
        <v>39</v>
      </c>
      <c r="D34" s="3"/>
      <c r="E34" s="3"/>
      <c r="F34" s="3"/>
      <c r="G34" s="3"/>
      <c r="H34" s="3"/>
      <c r="I34" s="3"/>
      <c r="J34" s="3"/>
      <c r="K34" s="3"/>
      <c r="L34" s="3"/>
      <c r="M34" s="3"/>
    </row>
    <row r="35" spans="1:13" ht="15.75" x14ac:dyDescent="0.25">
      <c r="A35" s="8"/>
      <c r="B35" s="9"/>
      <c r="C35" s="3"/>
      <c r="D35" s="3"/>
      <c r="E35" s="3"/>
      <c r="F35" s="3"/>
      <c r="G35" s="3"/>
      <c r="H35" s="3"/>
      <c r="I35" s="3"/>
      <c r="J35" s="3"/>
      <c r="K35" s="3"/>
      <c r="L35" s="3"/>
      <c r="M35" s="3"/>
    </row>
    <row r="36" spans="1:13" ht="15.75" x14ac:dyDescent="0.25">
      <c r="A36" s="8"/>
      <c r="B36" s="9"/>
      <c r="C36" s="3" t="str">
        <f>CONCATENATE("    ",B32)</f>
        <v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c r="D36" s="3"/>
      <c r="E36" s="3"/>
      <c r="F36" s="3"/>
      <c r="G36" s="3"/>
      <c r="H36" s="3"/>
      <c r="I36" s="3"/>
      <c r="J36" s="3"/>
      <c r="K36" s="3"/>
      <c r="L36" s="3"/>
      <c r="M36" s="3"/>
    </row>
    <row r="37" spans="1:13" ht="15.75" x14ac:dyDescent="0.25">
      <c r="A37" s="8"/>
      <c r="B37" s="9"/>
      <c r="C37" s="3"/>
      <c r="D37" s="3"/>
      <c r="E37" s="3"/>
      <c r="F37" s="3"/>
      <c r="G37" s="3"/>
      <c r="H37" s="3"/>
      <c r="I37" s="3"/>
      <c r="J37" s="3"/>
      <c r="K37" s="3"/>
      <c r="L37" s="3"/>
      <c r="M37" s="3"/>
    </row>
    <row r="38" spans="1:13" ht="15.75" x14ac:dyDescent="0.25">
      <c r="A38" s="8"/>
      <c r="B38" s="9"/>
      <c r="C38" s="3" t="s">
        <v>40</v>
      </c>
      <c r="D38" s="3"/>
      <c r="E38" s="3"/>
      <c r="F38" s="3"/>
      <c r="G38" s="3"/>
      <c r="H38" s="3"/>
      <c r="I38" s="3"/>
      <c r="J38" s="3"/>
      <c r="K38" s="3"/>
      <c r="L38" s="3"/>
      <c r="M38" s="3"/>
    </row>
    <row r="39" spans="1:13" ht="15.75" x14ac:dyDescent="0.25">
      <c r="A39" s="21"/>
      <c r="B39" s="9"/>
      <c r="C39" s="3"/>
      <c r="D39" s="3"/>
      <c r="E39" s="3"/>
      <c r="F39" s="3"/>
      <c r="G39" s="3"/>
      <c r="H39" s="3"/>
      <c r="I39" s="3"/>
      <c r="J39" s="3"/>
      <c r="K39" s="3"/>
      <c r="L39" s="3"/>
      <c r="M39" s="3"/>
    </row>
    <row r="40" spans="1:13" ht="15.75" x14ac:dyDescent="0.25">
      <c r="A40" s="21"/>
      <c r="B40" s="9"/>
      <c r="C40" s="3" t="str">
        <f>CONCATENATE( "    &lt;piechart percentage=",B33," /&gt;")</f>
        <v xml:space="preserve">    &lt;piechart percentage=5.3 /&gt;</v>
      </c>
      <c r="D40" s="3"/>
      <c r="E40" s="3"/>
      <c r="F40" s="3"/>
      <c r="G40" s="3"/>
      <c r="H40" s="3"/>
      <c r="I40" s="3"/>
      <c r="J40" s="3"/>
      <c r="K40" s="3"/>
      <c r="L40" s="3"/>
      <c r="M40" s="3"/>
    </row>
    <row r="41" spans="1:13" ht="15.75" x14ac:dyDescent="0.25">
      <c r="A41" s="21"/>
      <c r="B41" s="9"/>
      <c r="C41" s="3" t="str">
        <f>"  &lt;/Genotype&gt;"</f>
        <v xml:space="preserve">  &lt;/Genotype&gt;</v>
      </c>
      <c r="D41" s="3"/>
      <c r="E41" s="3"/>
      <c r="F41" s="3"/>
      <c r="G41" s="3"/>
      <c r="H41" s="3"/>
      <c r="I41" s="3"/>
      <c r="J41" s="3"/>
      <c r="K41" s="3"/>
      <c r="L41" s="3"/>
      <c r="M41" s="3"/>
    </row>
    <row r="42" spans="1:13" ht="15.75" x14ac:dyDescent="0.25">
      <c r="A42" s="21" t="s">
        <v>41</v>
      </c>
      <c r="B42" s="9" t="str">
        <f>H20</f>
        <v>People with this variant have two copies of the [C775T (Arg259Ter)](https://www.ncbi.nlm.nih.gov/pubmed/29100069) variant. This substitution of a single nucleotide is known as a missense mutation.</v>
      </c>
      <c r="C42" s="3" t="str">
        <f>CONCATENATE("  &lt;Genotype hgvs=",CHAR(34),B28,B29,";",B29,CHAR(34)," name=",CHAR(34),B22,CHAR(34),"&gt; ")</f>
        <v xml:space="preserve">  &lt;Genotype hgvs="NC_000013.11:g.[99866380C&gt;T];[99866380C&gt;T]" name="C775T"&gt; </v>
      </c>
      <c r="D42" s="3"/>
      <c r="E42" s="3"/>
      <c r="F42" s="3"/>
      <c r="G42" s="3"/>
      <c r="H42" s="3"/>
      <c r="I42" s="3"/>
      <c r="J42" s="3"/>
      <c r="K42" s="3"/>
      <c r="L42" s="3"/>
      <c r="M42" s="3"/>
    </row>
    <row r="43" spans="1:13" ht="15.75" x14ac:dyDescent="0.25">
      <c r="A43" s="8" t="s">
        <v>42</v>
      </c>
      <c r="B43" s="9" t="str">
        <f t="shared" ref="B43:B44" si="2">H21</f>
        <v>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c r="C43" s="3"/>
      <c r="D43" s="3"/>
      <c r="E43" s="3"/>
      <c r="F43" s="3"/>
      <c r="G43" s="3"/>
      <c r="H43" s="3"/>
      <c r="I43" s="3"/>
      <c r="J43" s="3"/>
      <c r="K43" s="3"/>
      <c r="L43" s="3"/>
      <c r="M43" s="3"/>
    </row>
    <row r="44" spans="1:13" ht="15.75" x14ac:dyDescent="0.25">
      <c r="A44" s="8" t="s">
        <v>38</v>
      </c>
      <c r="B44" s="9">
        <f t="shared" si="2"/>
        <v>0.9</v>
      </c>
      <c r="C44" s="3" t="str">
        <f>CONCATENATE("    # What does this mean?  &lt;# ",B29,";",B29,", two variants #&gt; ")</f>
        <v xml:space="preserve">    # What does this mean?  &lt;# [99866380C&gt;T];[99866380C&gt;T], two variants #&gt; </v>
      </c>
      <c r="D44" s="3"/>
      <c r="E44" s="3"/>
      <c r="F44" s="3"/>
      <c r="G44" s="3"/>
      <c r="H44" s="3"/>
      <c r="I44" s="3"/>
      <c r="J44" s="3"/>
      <c r="K44" s="3"/>
      <c r="L44" s="3"/>
      <c r="M44" s="3"/>
    </row>
    <row r="45" spans="1:13" ht="15.75" x14ac:dyDescent="0.25">
      <c r="A45" s="8"/>
      <c r="B45" s="9"/>
      <c r="C45" s="3"/>
      <c r="D45" s="3"/>
      <c r="E45" s="3"/>
      <c r="F45" s="3"/>
      <c r="G45" s="3"/>
      <c r="H45" s="3"/>
      <c r="I45" s="3"/>
      <c r="J45" s="3"/>
      <c r="K45" s="3"/>
      <c r="L45" s="3"/>
      <c r="M45" s="3"/>
    </row>
    <row r="46" spans="1:13" ht="15.75" x14ac:dyDescent="0.25">
      <c r="A46" s="21"/>
      <c r="B46" s="9"/>
      <c r="C46" s="3" t="str">
        <f>CONCATENATE("    ",B42)</f>
        <v xml:space="preserve">    People with this variant have two copies of the [C775T (Arg259Ter)](https://www.ncbi.nlm.nih.gov/pubmed/29100069) variant. This substitution of a single nucleotide is known as a missense mutation.</v>
      </c>
      <c r="D46" s="3"/>
      <c r="E46" s="3"/>
      <c r="F46" s="3"/>
      <c r="G46" s="3"/>
      <c r="H46" s="3"/>
      <c r="I46" s="3"/>
      <c r="J46" s="3"/>
      <c r="K46" s="3"/>
      <c r="L46" s="3"/>
      <c r="M46" s="3"/>
    </row>
    <row r="47" spans="1:13" ht="15.75" x14ac:dyDescent="0.25">
      <c r="A47" s="8"/>
      <c r="B47" s="9"/>
      <c r="C47" s="3"/>
      <c r="D47" s="3"/>
      <c r="E47" s="3"/>
      <c r="F47" s="3"/>
      <c r="G47" s="3"/>
      <c r="H47" s="3"/>
      <c r="I47" s="3"/>
      <c r="J47" s="3"/>
      <c r="K47" s="3"/>
      <c r="L47" s="3"/>
      <c r="M47" s="3"/>
    </row>
    <row r="48" spans="1:13" ht="15.75" x14ac:dyDescent="0.25">
      <c r="A48" s="8"/>
      <c r="B48" s="9"/>
      <c r="C48" s="3" t="s">
        <v>39</v>
      </c>
      <c r="D48" s="3"/>
      <c r="E48" s="3"/>
      <c r="F48" s="3"/>
      <c r="G48" s="3"/>
      <c r="H48" s="3"/>
      <c r="I48" s="3"/>
      <c r="J48" s="3"/>
      <c r="K48" s="3"/>
      <c r="L48" s="3"/>
      <c r="M48" s="3"/>
    </row>
    <row r="49" spans="1:13" ht="15.75" x14ac:dyDescent="0.25">
      <c r="A49" s="8"/>
      <c r="B49" s="9"/>
      <c r="C49" s="3"/>
      <c r="D49" s="3"/>
      <c r="E49" s="3"/>
      <c r="F49" s="3"/>
      <c r="G49" s="3"/>
      <c r="H49" s="3"/>
      <c r="I49" s="3"/>
      <c r="J49" s="3"/>
      <c r="K49" s="3"/>
      <c r="L49" s="3"/>
      <c r="M49" s="3"/>
    </row>
    <row r="50" spans="1:13" ht="15.75" x14ac:dyDescent="0.25">
      <c r="A50" s="8"/>
      <c r="B50" s="9"/>
      <c r="C50" s="3" t="str">
        <f>CONCATENATE("    ",B43)</f>
        <v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c r="D50" s="3"/>
      <c r="E50" s="3"/>
      <c r="F50" s="3"/>
      <c r="G50" s="3"/>
      <c r="H50" s="3"/>
      <c r="I50" s="3"/>
      <c r="J50" s="3"/>
      <c r="K50" s="3"/>
      <c r="L50" s="3"/>
      <c r="M50" s="3"/>
    </row>
    <row r="51" spans="1:13" ht="15.75" x14ac:dyDescent="0.25">
      <c r="A51" s="8"/>
      <c r="B51" s="9"/>
      <c r="C51" s="3"/>
      <c r="D51" s="3"/>
      <c r="E51" s="3"/>
      <c r="F51" s="3"/>
      <c r="G51" s="3"/>
      <c r="H51" s="3"/>
      <c r="I51" s="3"/>
      <c r="J51" s="3"/>
      <c r="K51" s="3"/>
      <c r="L51" s="3"/>
      <c r="M51" s="3"/>
    </row>
    <row r="52" spans="1:13" ht="15.75" x14ac:dyDescent="0.25">
      <c r="A52" s="21"/>
      <c r="B52" s="9"/>
      <c r="C52" s="3" t="s">
        <v>40</v>
      </c>
      <c r="D52" s="3"/>
      <c r="E52" s="3"/>
      <c r="F52" s="3"/>
      <c r="G52" s="3"/>
      <c r="H52" s="3"/>
      <c r="I52" s="3"/>
      <c r="J52" s="3"/>
      <c r="K52" s="3"/>
      <c r="L52" s="3"/>
      <c r="M52" s="3"/>
    </row>
    <row r="53" spans="1:13" ht="15.75" x14ac:dyDescent="0.25">
      <c r="A53" s="21"/>
      <c r="B53" s="9"/>
      <c r="C53" s="3"/>
      <c r="D53" s="3"/>
      <c r="E53" s="3"/>
      <c r="F53" s="3"/>
      <c r="G53" s="3"/>
      <c r="H53" s="3"/>
      <c r="I53" s="3"/>
      <c r="J53" s="3"/>
      <c r="K53" s="3"/>
      <c r="L53" s="3"/>
      <c r="M53" s="3"/>
    </row>
    <row r="54" spans="1:13" ht="15.75" x14ac:dyDescent="0.25">
      <c r="A54" s="21"/>
      <c r="B54" s="9"/>
      <c r="C54" s="3" t="str">
        <f>CONCATENATE( "    &lt;piechart percentage=",B44," /&gt;")</f>
        <v xml:space="preserve">    &lt;piechart percentage=0.9 /&gt;</v>
      </c>
      <c r="D54" s="3"/>
      <c r="E54" s="3"/>
      <c r="F54" s="3"/>
      <c r="G54" s="3"/>
      <c r="H54" s="3"/>
      <c r="I54" s="3"/>
      <c r="J54" s="3"/>
      <c r="K54" s="3"/>
      <c r="L54" s="3"/>
      <c r="M54" s="3"/>
    </row>
    <row r="55" spans="1:13" ht="15.75" x14ac:dyDescent="0.25">
      <c r="A55" s="21"/>
      <c r="B55" s="9"/>
      <c r="C55" s="3" t="str">
        <f>"  &lt;/Genotype&gt;"</f>
        <v xml:space="preserve">  &lt;/Genotype&gt;</v>
      </c>
      <c r="D55" s="3"/>
      <c r="E55" s="3"/>
      <c r="F55" s="3"/>
      <c r="G55" s="3"/>
      <c r="H55" s="3"/>
      <c r="I55" s="3"/>
      <c r="J55" s="3"/>
      <c r="K55" s="3"/>
      <c r="L55" s="3"/>
      <c r="M55" s="3"/>
    </row>
    <row r="56" spans="1:13" ht="15.75" x14ac:dyDescent="0.25">
      <c r="A56" s="21" t="s">
        <v>43</v>
      </c>
      <c r="B56" s="9" t="str">
        <f>H23</f>
        <v>Your CLYBL gene has no variants. A normal gene is referred to as a "wild-type" gene.</v>
      </c>
      <c r="C56" s="3" t="str">
        <f>CONCATENATE("  &lt;Genotype hgvs=",CHAR(34),B28,B30,";",B30,CHAR(34)," name=",CHAR(34),B22,CHAR(34),"&gt; ")</f>
        <v xml:space="preserve">  &lt;Genotype hgvs="NC_000013.11:g.[99866380=];[99866380=]" name="C775T"&gt; </v>
      </c>
      <c r="D56" s="3"/>
      <c r="E56" s="3"/>
      <c r="F56" s="3"/>
      <c r="G56" s="3"/>
      <c r="H56" s="3"/>
      <c r="I56" s="3"/>
      <c r="J56" s="3"/>
      <c r="K56" s="3"/>
      <c r="L56" s="3"/>
      <c r="M56" s="3"/>
    </row>
    <row r="57" spans="1:13" ht="15.75" x14ac:dyDescent="0.25">
      <c r="A57" s="8" t="s">
        <v>44</v>
      </c>
      <c r="B57" s="9" t="str">
        <f t="shared" ref="B57:B58" si="3">H24</f>
        <v>This variant is not associated with increased risk.</v>
      </c>
      <c r="C57" s="3"/>
      <c r="D57" s="3"/>
      <c r="E57" s="3"/>
      <c r="F57" s="3"/>
      <c r="G57" s="3"/>
      <c r="H57" s="3"/>
      <c r="I57" s="3"/>
      <c r="J57" s="3"/>
      <c r="K57" s="3"/>
      <c r="L57" s="3"/>
      <c r="M57" s="3"/>
    </row>
    <row r="58" spans="1:13" ht="15.75" x14ac:dyDescent="0.25">
      <c r="A58" s="8" t="s">
        <v>38</v>
      </c>
      <c r="B58" s="9">
        <f t="shared" si="3"/>
        <v>93.8</v>
      </c>
      <c r="C58" s="3" t="s">
        <v>216</v>
      </c>
      <c r="D58" s="3"/>
      <c r="E58" s="3"/>
      <c r="F58" s="3"/>
      <c r="G58" s="3"/>
      <c r="H58" s="3"/>
      <c r="I58" s="3"/>
      <c r="J58" s="3"/>
      <c r="K58" s="3"/>
      <c r="L58" s="3"/>
      <c r="M58" s="3"/>
    </row>
    <row r="59" spans="1:13" ht="15.75" x14ac:dyDescent="0.25">
      <c r="A59" s="21"/>
      <c r="B59" s="9"/>
      <c r="C59" s="3"/>
      <c r="D59" s="3"/>
      <c r="E59" s="3"/>
      <c r="F59" s="3"/>
      <c r="G59" s="3"/>
      <c r="H59" s="3"/>
      <c r="I59" s="3"/>
      <c r="J59" s="3"/>
      <c r="K59" s="3"/>
      <c r="L59" s="3"/>
      <c r="M59" s="3"/>
    </row>
    <row r="60" spans="1:13" ht="15.75" x14ac:dyDescent="0.25">
      <c r="A60" s="8"/>
      <c r="B60" s="9"/>
      <c r="C60" s="3" t="str">
        <f>CONCATENATE("    ",B56)</f>
        <v xml:space="preserve">    Your CLYBL gene has no variants. A normal gene is referred to as a "wild-type" gene.</v>
      </c>
      <c r="D60" s="3"/>
      <c r="E60" s="3"/>
      <c r="F60" s="3"/>
      <c r="G60" s="3"/>
      <c r="H60" s="3"/>
      <c r="I60" s="3"/>
      <c r="J60" s="3"/>
      <c r="K60" s="3"/>
      <c r="L60" s="3"/>
      <c r="M60" s="3"/>
    </row>
    <row r="61" spans="1:13" ht="15.75" x14ac:dyDescent="0.25">
      <c r="A61" s="8"/>
      <c r="B61" s="9"/>
      <c r="C61" s="3"/>
      <c r="D61" s="3"/>
      <c r="E61" s="3"/>
      <c r="F61" s="3"/>
      <c r="G61" s="3"/>
      <c r="H61" s="3"/>
      <c r="I61" s="3"/>
      <c r="J61" s="3"/>
      <c r="K61" s="3"/>
      <c r="L61" s="3"/>
      <c r="M61" s="3"/>
    </row>
    <row r="62" spans="1:13" ht="15.75" x14ac:dyDescent="0.25">
      <c r="A62" s="21"/>
      <c r="B62" s="9"/>
      <c r="C62" s="3" t="s">
        <v>40</v>
      </c>
      <c r="D62" s="3"/>
      <c r="E62" s="3"/>
      <c r="F62" s="3"/>
      <c r="G62" s="3"/>
      <c r="H62" s="3"/>
      <c r="I62" s="3"/>
      <c r="J62" s="3"/>
      <c r="K62" s="3"/>
      <c r="L62" s="3"/>
      <c r="M62" s="3"/>
    </row>
    <row r="63" spans="1:13" ht="15.75" x14ac:dyDescent="0.25">
      <c r="A63" s="21"/>
      <c r="B63" s="9"/>
      <c r="C63" s="3"/>
      <c r="D63" s="3"/>
      <c r="E63" s="3"/>
      <c r="F63" s="3"/>
      <c r="G63" s="3"/>
      <c r="H63" s="3"/>
      <c r="I63" s="3"/>
      <c r="J63" s="3"/>
      <c r="K63" s="3"/>
      <c r="L63" s="3"/>
      <c r="M63" s="3"/>
    </row>
    <row r="64" spans="1:13" ht="15.75" x14ac:dyDescent="0.25">
      <c r="A64" s="21"/>
      <c r="B64" s="9"/>
      <c r="C64" s="3" t="str">
        <f>CONCATENATE( "    &lt;piechart percentage=",B58," /&gt;")</f>
        <v xml:space="preserve">    &lt;piechart percentage=93.8 /&gt;</v>
      </c>
      <c r="D64" s="3"/>
      <c r="E64" s="3"/>
      <c r="F64" s="3"/>
      <c r="G64" s="3"/>
      <c r="H64" s="3"/>
      <c r="I64" s="3"/>
      <c r="J64" s="3"/>
      <c r="K64" s="3"/>
      <c r="L64" s="3"/>
      <c r="M64" s="3"/>
    </row>
    <row r="65" spans="1:13" ht="15.75" x14ac:dyDescent="0.25">
      <c r="A65" s="21"/>
      <c r="B65" s="9"/>
      <c r="C65" s="3" t="str">
        <f>"  &lt;/Genotype&gt;"</f>
        <v xml:space="preserve">  &lt;/Genotype&gt;</v>
      </c>
      <c r="D65" s="3"/>
      <c r="E65" s="3"/>
      <c r="F65" s="3"/>
      <c r="G65" s="3"/>
      <c r="H65" s="3"/>
      <c r="I65" s="3"/>
      <c r="J65" s="3"/>
      <c r="K65" s="3"/>
      <c r="L65" s="3"/>
      <c r="M65" s="3"/>
    </row>
    <row r="66" spans="1:13" s="3" customFormat="1" ht="15.75" x14ac:dyDescent="0.25">
      <c r="A66" s="21"/>
      <c r="B66" s="9"/>
      <c r="C66" s="3" t="s">
        <v>45</v>
      </c>
    </row>
    <row r="67" spans="1:13" s="3" customFormat="1" ht="15.75" x14ac:dyDescent="0.25">
      <c r="A67" s="21" t="s">
        <v>46</v>
      </c>
      <c r="B67" s="9" t="str">
        <f>CONCATENATE("Your ",B14," gene has an unknown variant.")</f>
        <v>Your CLYBL gene has an unknown variant.</v>
      </c>
      <c r="C67" s="3" t="str">
        <f>CONCATENATE("  &lt;Genotype hgvs=",CHAR(34),"unknown",CHAR(34),"&gt; ")</f>
        <v xml:space="preserve">  &lt;Genotype hgvs="unknown"&gt; </v>
      </c>
    </row>
    <row r="68" spans="1:13" s="3" customFormat="1" ht="15.75" x14ac:dyDescent="0.25">
      <c r="A68" s="8" t="s">
        <v>46</v>
      </c>
      <c r="B68" s="9" t="s">
        <v>47</v>
      </c>
      <c r="C68" s="3" t="s">
        <v>25</v>
      </c>
    </row>
    <row r="69" spans="1:13" s="3" customFormat="1" ht="15.75" x14ac:dyDescent="0.25">
      <c r="A69" s="8" t="s">
        <v>38</v>
      </c>
      <c r="B69" s="9"/>
      <c r="C69" s="3" t="s">
        <v>215</v>
      </c>
    </row>
    <row r="70" spans="1:13" s="3" customFormat="1" ht="15.75" x14ac:dyDescent="0.25">
      <c r="A70" s="8"/>
      <c r="B70" s="9"/>
    </row>
    <row r="71" spans="1:13" s="3" customFormat="1" ht="15.75" x14ac:dyDescent="0.25">
      <c r="A71" s="8"/>
      <c r="B71" s="9"/>
      <c r="C71" s="3" t="str">
        <f>CONCATENATE("    ",B67)</f>
        <v xml:space="preserve">    Your CLYBL gene has an unknown variant.</v>
      </c>
    </row>
    <row r="72" spans="1:13" s="3" customFormat="1" ht="15.75" x14ac:dyDescent="0.25">
      <c r="A72" s="8"/>
      <c r="B72" s="9"/>
    </row>
    <row r="73" spans="1:13" s="3" customFormat="1" ht="15.75" x14ac:dyDescent="0.25">
      <c r="A73" s="21"/>
      <c r="B73" s="9"/>
      <c r="C73" s="3" t="s">
        <v>40</v>
      </c>
    </row>
    <row r="74" spans="1:13" s="3" customFormat="1" ht="15.75" x14ac:dyDescent="0.25">
      <c r="A74" s="21"/>
      <c r="B74" s="9"/>
    </row>
    <row r="75" spans="1:13" s="3" customFormat="1" ht="15.75" x14ac:dyDescent="0.25">
      <c r="A75" s="21"/>
      <c r="B75" s="9"/>
      <c r="C75" s="3" t="str">
        <f>CONCATENATE( "    &lt;piechart percentage=",B69," /&gt;")</f>
        <v xml:space="preserve">    &lt;piechart percentage= /&gt;</v>
      </c>
    </row>
    <row r="76" spans="1:13" s="3" customFormat="1" ht="15.75" x14ac:dyDescent="0.25">
      <c r="A76" s="21"/>
      <c r="B76" s="9"/>
      <c r="C76" s="3" t="str">
        <f>"  &lt;/Genotype&gt;"</f>
        <v xml:space="preserve">  &lt;/Genotype&gt;</v>
      </c>
    </row>
    <row r="77" spans="1:13" s="3" customFormat="1" ht="15.75" x14ac:dyDescent="0.25">
      <c r="A77" s="21"/>
      <c r="B77" s="9"/>
      <c r="C77" s="3" t="s">
        <v>48</v>
      </c>
    </row>
    <row r="78" spans="1:13" s="3" customFormat="1" ht="15.75" x14ac:dyDescent="0.25">
      <c r="A78" s="21" t="s">
        <v>43</v>
      </c>
      <c r="B78" s="9" t="str">
        <f>CONCATENATE("Your ",B14," gene has no variants. A normal gene is referred to as a ",CHAR(34),"wild-type",CHAR(34)," gene.")</f>
        <v>Your CLYBL gene has no variants. A normal gene is referred to as a "wild-type" gene.</v>
      </c>
      <c r="C78" s="3" t="str">
        <f>CONCATENATE("  &lt;Genotype hgvs=",CHAR(34),"wildtype",CHAR(34),"&gt;")</f>
        <v xml:space="preserve">  &lt;Genotype hgvs="wildtype"&gt;</v>
      </c>
    </row>
    <row r="79" spans="1:13" s="3" customFormat="1" ht="15.75" x14ac:dyDescent="0.25">
      <c r="A79" s="8" t="s">
        <v>44</v>
      </c>
      <c r="B79" s="9" t="s">
        <v>49</v>
      </c>
      <c r="C79" s="3" t="s">
        <v>25</v>
      </c>
    </row>
    <row r="80" spans="1:13" s="3" customFormat="1" ht="15.75" x14ac:dyDescent="0.25">
      <c r="A80" s="8" t="s">
        <v>38</v>
      </c>
      <c r="B80" s="9"/>
      <c r="C80" s="3" t="s">
        <v>35</v>
      </c>
    </row>
    <row r="81" spans="1:13" s="3" customFormat="1" ht="15.75" x14ac:dyDescent="0.25">
      <c r="A81" s="8"/>
      <c r="B81" s="9"/>
    </row>
    <row r="82" spans="1:13" s="3" customFormat="1" ht="15.75" x14ac:dyDescent="0.25">
      <c r="A82" s="8"/>
      <c r="B82" s="9"/>
      <c r="C82" s="3" t="str">
        <f>CONCATENATE("    ",B78)</f>
        <v xml:space="preserve">    Your CLYBL gene has no variants. A normal gene is referred to as a "wild-type" gene.</v>
      </c>
    </row>
    <row r="83" spans="1:13" s="3" customFormat="1" ht="15.75" x14ac:dyDescent="0.25">
      <c r="A83" s="8"/>
      <c r="B83" s="9"/>
    </row>
    <row r="84" spans="1:13" s="3" customFormat="1" ht="15.75" x14ac:dyDescent="0.25">
      <c r="A84" s="8"/>
      <c r="B84" s="9"/>
      <c r="C84" s="3" t="s">
        <v>40</v>
      </c>
    </row>
    <row r="85" spans="1:13" s="3" customFormat="1" ht="15.75" x14ac:dyDescent="0.25">
      <c r="A85" s="21"/>
      <c r="B85" s="9"/>
    </row>
    <row r="86" spans="1:13" s="3" customFormat="1" ht="15.75" x14ac:dyDescent="0.25">
      <c r="A86" s="8"/>
      <c r="B86" s="9"/>
      <c r="C86" s="3" t="str">
        <f>CONCATENATE( "    &lt;piechart percentage=",B80," /&gt;")</f>
        <v xml:space="preserve">    &lt;piechart percentage= /&gt;</v>
      </c>
    </row>
    <row r="87" spans="1:13" s="3" customFormat="1" ht="15.75" x14ac:dyDescent="0.25">
      <c r="A87" s="8"/>
      <c r="B87" s="9"/>
      <c r="C87" s="3" t="str">
        <f>"  &lt;/Genotype&gt;"</f>
        <v xml:space="preserve">  &lt;/Genotype&gt;</v>
      </c>
    </row>
    <row r="88" spans="1:13" s="3" customFormat="1" ht="15.75" x14ac:dyDescent="0.25">
      <c r="A88" s="8"/>
      <c r="B88" s="9"/>
      <c r="C88" s="3" t="str">
        <f>"&lt;/GeneAnalysis&gt;"</f>
        <v>&lt;/GeneAnalysis&gt;</v>
      </c>
    </row>
    <row r="89" spans="1:13" ht="15.75" x14ac:dyDescent="0.25">
      <c r="A89" s="23"/>
      <c r="B89" s="16"/>
      <c r="C89" s="17"/>
      <c r="D89" s="17"/>
      <c r="E89" s="17"/>
      <c r="F89" s="17"/>
      <c r="G89" s="17"/>
      <c r="H89" s="17"/>
      <c r="I89" s="17"/>
      <c r="J89" s="17"/>
      <c r="K89" s="17"/>
      <c r="L89" s="17"/>
      <c r="M89" s="17"/>
    </row>
    <row r="90" spans="1:13" ht="15.75" x14ac:dyDescent="0.25">
      <c r="A90" s="3" t="s">
        <v>50</v>
      </c>
      <c r="B90" s="35" t="s">
        <v>205</v>
      </c>
      <c r="C90" s="3" t="str">
        <f>CONCATENATE("&lt;# ",A90," ",B90," #&gt;")</f>
        <v>&lt;# symptoms fatigue D005221 memory problems D008569 inflamation D007249 muscle aches and pain D063806 #&gt;</v>
      </c>
      <c r="D90" s="3"/>
      <c r="E90" s="3"/>
      <c r="F90" s="3"/>
      <c r="G90" s="3"/>
      <c r="H90" s="3"/>
      <c r="I90" s="3"/>
      <c r="J90" s="3"/>
      <c r="K90" s="3"/>
      <c r="L90" s="3"/>
      <c r="M90" s="3"/>
    </row>
    <row r="91" spans="1:13" ht="15.75" x14ac:dyDescent="0.25">
      <c r="A91" s="3"/>
      <c r="B91" s="9"/>
      <c r="C91" s="3"/>
      <c r="D91" s="3"/>
      <c r="E91" s="3"/>
      <c r="F91" s="3"/>
      <c r="G91" s="3"/>
      <c r="H91" s="3"/>
      <c r="I91" s="3"/>
      <c r="J91" s="3"/>
      <c r="K91" s="3"/>
      <c r="L91" s="3"/>
      <c r="M91" s="3"/>
    </row>
    <row r="92" spans="1:13" ht="15.75" x14ac:dyDescent="0.25">
      <c r="A92" s="3"/>
      <c r="B92" s="35" t="s">
        <v>206</v>
      </c>
      <c r="C92" s="3" t="str">
        <f>CONCATENATE("&lt;symptoms ",B92," /&gt;")</f>
        <v>&lt;symptoms D005221 D008569 D007249 D063806 /&gt;</v>
      </c>
      <c r="D92" s="3"/>
      <c r="E92" s="3"/>
      <c r="F92" s="3"/>
      <c r="G92" s="3"/>
      <c r="H92" s="3"/>
      <c r="I92" s="3"/>
      <c r="J92" s="3"/>
      <c r="K92" s="3"/>
      <c r="L92" s="3"/>
      <c r="M92" s="3"/>
    </row>
    <row r="93" spans="1:13" ht="15.75" x14ac:dyDescent="0.25">
      <c r="A93" s="3"/>
      <c r="B93" s="9"/>
      <c r="C93" s="3"/>
      <c r="D93" s="3"/>
      <c r="E93" s="3"/>
      <c r="F93" s="3"/>
      <c r="G93" s="3"/>
      <c r="H93" s="3"/>
      <c r="I93" s="3"/>
      <c r="J93" s="3"/>
      <c r="K93" s="3"/>
      <c r="L93" s="3"/>
      <c r="M93" s="3"/>
    </row>
    <row r="94" spans="1:13" ht="15.75" x14ac:dyDescent="0.25">
      <c r="A94" s="3" t="s">
        <v>51</v>
      </c>
      <c r="B94" s="35" t="s">
        <v>207</v>
      </c>
      <c r="C94" s="3" t="str">
        <f>CONCATENATE("&lt;# ",A94," ",B94," #&gt;")</f>
        <v>&lt;# Tissue List [kidney, liver](https://www.ncbi.nlm.nih.gov/gene/171425#gene-expression), and blood; circulatory and cardiovascular system D002319 Kidney and urinary bladder D005221 liver D008099  #&gt;</v>
      </c>
      <c r="D94" s="3"/>
      <c r="E94" s="3"/>
      <c r="F94" s="3"/>
      <c r="G94" s="3"/>
      <c r="H94" s="3"/>
      <c r="I94" s="3"/>
      <c r="J94" s="3"/>
      <c r="K94" s="3"/>
      <c r="L94" s="3"/>
      <c r="M94" s="3"/>
    </row>
    <row r="95" spans="1:13" ht="15.75" x14ac:dyDescent="0.25">
      <c r="A95" s="3"/>
      <c r="B95" s="9"/>
      <c r="C95" s="3"/>
      <c r="D95" s="3"/>
      <c r="E95" s="3"/>
      <c r="F95" s="3"/>
      <c r="G95" s="3"/>
      <c r="H95" s="3"/>
      <c r="I95" s="3"/>
      <c r="J95" s="3"/>
      <c r="K95" s="3"/>
      <c r="L95" s="3"/>
      <c r="M95" s="3"/>
    </row>
    <row r="96" spans="1:13" ht="15.75" x14ac:dyDescent="0.25">
      <c r="A96" s="3"/>
      <c r="B96" s="35" t="s">
        <v>208</v>
      </c>
      <c r="C96" s="3" t="str">
        <f>CONCATENATE("&lt;TissueList ",B96," /&gt;")</f>
        <v>&lt;TissueList D002319 D005221 D008099  /&gt;</v>
      </c>
      <c r="D96" s="3"/>
      <c r="E96" s="3"/>
      <c r="F96" s="3"/>
      <c r="G96" s="3"/>
      <c r="H96" s="3"/>
      <c r="I96" s="3"/>
      <c r="J96" s="3"/>
      <c r="K96" s="3"/>
      <c r="L96" s="3"/>
      <c r="M96" s="3"/>
    </row>
    <row r="97" spans="1:13" ht="15.75" x14ac:dyDescent="0.25">
      <c r="A97" s="3"/>
      <c r="B97" s="35"/>
      <c r="C97" s="3"/>
      <c r="D97" s="3"/>
      <c r="E97" s="3"/>
      <c r="F97" s="3"/>
      <c r="G97" s="3"/>
      <c r="H97" s="3"/>
      <c r="I97" s="3"/>
      <c r="J97" s="3"/>
      <c r="K97" s="3"/>
      <c r="L97" s="3"/>
      <c r="M97" s="3"/>
    </row>
    <row r="98" spans="1:13" ht="15.75" x14ac:dyDescent="0.25">
      <c r="A98" s="3" t="s">
        <v>52</v>
      </c>
      <c r="B98" s="35" t="s">
        <v>212</v>
      </c>
      <c r="C98" s="3" t="str">
        <f>CONCATENATE("&lt;# ",A98," ",B98," #&gt;")</f>
        <v>&lt;# Diseases anemia D000740 neurodegenerative disorder D000752 cardiovascular disease D002318 gastrointestinal disease D005767 ME/CFS D015673 coronary heart disease D003327 stroke  D016491 #&gt;</v>
      </c>
      <c r="D98" s="3"/>
      <c r="E98" s="3"/>
      <c r="F98" s="3"/>
      <c r="G98" s="3"/>
      <c r="H98" s="3"/>
      <c r="I98" s="3"/>
      <c r="J98" s="3"/>
      <c r="K98" s="3"/>
      <c r="L98" s="3"/>
      <c r="M98" s="3"/>
    </row>
    <row r="99" spans="1:13" ht="15.75" x14ac:dyDescent="0.25">
      <c r="A99" s="3"/>
      <c r="B99" s="9"/>
      <c r="C99" s="3"/>
      <c r="D99" s="3"/>
      <c r="E99" s="3"/>
      <c r="F99" s="3"/>
      <c r="G99" s="3"/>
      <c r="H99" s="3"/>
      <c r="I99" s="3"/>
      <c r="J99" s="3"/>
      <c r="K99" s="3"/>
      <c r="L99" s="3"/>
      <c r="M99" s="3"/>
    </row>
    <row r="100" spans="1:13" ht="15.75" x14ac:dyDescent="0.25">
      <c r="A100" s="3"/>
      <c r="B100" s="35" t="s">
        <v>213</v>
      </c>
      <c r="C100" s="3" t="str">
        <f>CONCATENATE("&lt;diseases ",B100," /&gt;")</f>
        <v>&lt;diseases D000740 D000752 D002318 D005767 D015673 D003327 D016491 /&gt;</v>
      </c>
      <c r="D100" s="3"/>
      <c r="E100" s="3"/>
      <c r="F100" s="3"/>
      <c r="G100" s="3"/>
      <c r="H100" s="3"/>
      <c r="I100" s="3"/>
      <c r="J100" s="3"/>
      <c r="K100" s="3"/>
      <c r="L100" s="3"/>
      <c r="M1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A794-020A-401E-820F-850FEE07699C}">
  <dimension ref="A1:H100"/>
  <sheetViews>
    <sheetView workbookViewId="0">
      <selection activeCell="C27" sqref="C27:C100"/>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220</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217</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218</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219</v>
      </c>
      <c r="C12" s="3"/>
      <c r="D12" s="3"/>
      <c r="E12" s="3"/>
      <c r="F12" s="3"/>
      <c r="G12" s="3"/>
      <c r="H12" s="3" t="s">
        <v>20</v>
      </c>
    </row>
    <row r="13" spans="1:8" ht="15.75" x14ac:dyDescent="0.25">
      <c r="A13" s="15"/>
      <c r="B13" s="16"/>
      <c r="C13" s="17"/>
      <c r="D13" s="17"/>
      <c r="E13" s="17"/>
      <c r="F13" s="17"/>
      <c r="G13" s="17"/>
      <c r="H13" s="17" t="str">
        <f>B22</f>
        <v>T70790948C</v>
      </c>
    </row>
    <row r="14" spans="1:8" ht="15.75" x14ac:dyDescent="0.25">
      <c r="A14" s="8" t="s">
        <v>22</v>
      </c>
      <c r="B14" s="9" t="s">
        <v>220</v>
      </c>
      <c r="C14" s="3" t="str">
        <f>CONCATENATE("&lt;GeneAnalysis gene=",CHAR(34),B14,CHAR(34)," interval=",CHAR(34),B15,CHAR(34),"&gt; ")</f>
        <v xml:space="preserve">&lt;GeneAnalysis gene="TRPM3" interval="NC_000009.12:g.70529063_71446950"&gt; </v>
      </c>
      <c r="D14" s="3"/>
      <c r="E14" s="3"/>
      <c r="F14" s="3"/>
      <c r="G14" s="3"/>
      <c r="H14" s="22" t="s">
        <v>226</v>
      </c>
    </row>
    <row r="15" spans="1:8" ht="15.75" x14ac:dyDescent="0.25">
      <c r="A15" s="8" t="s">
        <v>23</v>
      </c>
      <c r="B15" s="9" t="s">
        <v>221</v>
      </c>
      <c r="C15" s="3"/>
      <c r="D15" s="3"/>
      <c r="E15" s="3"/>
      <c r="F15" s="3"/>
      <c r="G15" s="3"/>
      <c r="H15" s="9" t="s">
        <v>227</v>
      </c>
    </row>
    <row r="16" spans="1:8" ht="15.75" x14ac:dyDescent="0.25">
      <c r="A16" s="8" t="s">
        <v>24</v>
      </c>
      <c r="B16" s="9" t="s">
        <v>222</v>
      </c>
      <c r="C16" s="3" t="str">
        <f>CONCATENATE("# What are some common variants of ",B14,"?")</f>
        <v># What are some common variants of TRPM3?</v>
      </c>
      <c r="D16" s="3"/>
      <c r="E16" s="3"/>
      <c r="F16" s="3"/>
      <c r="G16" s="3"/>
      <c r="H16" s="9" t="s">
        <v>228</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[T70790948C](https://www.ncbi.nlm.nih.gov/projects/SNP/snp_ref.cgi?rs=10118380)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[T70790948C](https://www.ncbi.nlm.nih.gov/projects/SNP/snp_ref.cgi?rs=10118380).</v>
      </c>
      <c r="D18" s="3"/>
      <c r="E18" s="3"/>
      <c r="F18" s="3"/>
      <c r="G18" s="3"/>
      <c r="H18" s="9" t="s">
        <v>229</v>
      </c>
    </row>
    <row r="19" spans="1:8" ht="15.75" x14ac:dyDescent="0.25">
      <c r="A19" s="3"/>
      <c r="C19" s="3"/>
      <c r="D19" s="3"/>
      <c r="E19" s="3"/>
      <c r="F19" s="3"/>
      <c r="G19" s="3"/>
      <c r="H19">
        <v>5.3</v>
      </c>
    </row>
    <row r="20" spans="1:8" ht="15.75" x14ac:dyDescent="0.25">
      <c r="A20" s="3"/>
      <c r="C20" s="3" t="str">
        <f>CONCATENATE("&lt;# ",B22," #&gt;")</f>
        <v>&lt;# T70790948C #&gt;</v>
      </c>
      <c r="D20" s="3"/>
      <c r="E20" s="3"/>
      <c r="F20" s="3"/>
      <c r="G20" s="3"/>
      <c r="H20" t="str">
        <f>CONCATENATE("People with this variant have two copies of the ",B25," variant. This substitution of a single nucleotide is known as a missense mutation.")</f>
        <v>People with this variant have two copies of the [T70790948C](https://www.ncbi.nlm.nih.gov/projects/SNP/snp_ref.cgi?rs=10118380) variant. This substitution of a single nucleotide is known as a missense mutation.</v>
      </c>
    </row>
    <row r="21" spans="1:8" ht="15.75" x14ac:dyDescent="0.25">
      <c r="A21" s="8" t="s">
        <v>26</v>
      </c>
      <c r="B21" s="22" t="s">
        <v>223</v>
      </c>
      <c r="C21" s="3" t="str">
        <f>CONCATENATE("  &lt;Variant hgvs=",CHAR(34),B21,CHAR(34)," name=",CHAR(34),B22,CHAR(34),"&gt; ")</f>
        <v xml:space="preserve">  &lt;Variant hgvs="NC_000009.12:g.70790948T&gt;C" name="T70790948C"&gt; </v>
      </c>
      <c r="D21" s="3"/>
      <c r="E21" s="3"/>
      <c r="F21" s="3"/>
      <c r="G21" s="3"/>
      <c r="H21" s="9" t="s">
        <v>230</v>
      </c>
    </row>
    <row r="22" spans="1:8" ht="15.75" x14ac:dyDescent="0.25">
      <c r="A22" s="21" t="s">
        <v>27</v>
      </c>
      <c r="B22" s="9" t="s">
        <v>224</v>
      </c>
      <c r="C22" s="3"/>
      <c r="D22" s="3"/>
      <c r="E22" s="3"/>
      <c r="F22" s="3"/>
      <c r="G22" s="3"/>
      <c r="H22">
        <v>0.9</v>
      </c>
    </row>
    <row r="23" spans="1:8" ht="15.75" x14ac:dyDescent="0.25">
      <c r="A23" s="21" t="s">
        <v>28</v>
      </c>
      <c r="B23" s="9" t="s">
        <v>31</v>
      </c>
      <c r="C23" s="3" t="str">
        <f>CONCATENATE("    Instead of ",B23,", there is an ",B24," nucleotide.")</f>
        <v xml:space="preserve">    Instead of thymine (T), there is an cytosine (C)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tr">
        <f>"cytosine (C)"</f>
        <v>cytosine (C)</v>
      </c>
      <c r="C24" s="3"/>
      <c r="D24" s="3"/>
      <c r="E24" s="3"/>
      <c r="F24" s="3"/>
      <c r="G24" s="3"/>
      <c r="H24" s="9" t="s">
        <v>32</v>
      </c>
    </row>
    <row r="25" spans="1:8" ht="15.75" x14ac:dyDescent="0.25">
      <c r="A25" s="21" t="s">
        <v>33</v>
      </c>
      <c r="B25" s="9" t="s">
        <v>225</v>
      </c>
      <c r="C25" s="3" t="str">
        <f>"  &lt;/Variant&gt;"</f>
        <v xml:space="preserve">  &lt;/Variant&gt;</v>
      </c>
      <c r="D25" s="3"/>
      <c r="E25" s="3"/>
      <c r="F25" s="3"/>
      <c r="G25" s="3"/>
      <c r="H25" s="24">
        <v>93.8</v>
      </c>
    </row>
    <row r="26" spans="1:8" ht="15.75" x14ac:dyDescent="0.25">
      <c r="A26" s="23"/>
      <c r="B26" s="16"/>
      <c r="C26" s="17"/>
      <c r="D26" s="17"/>
      <c r="E26" s="17"/>
      <c r="F26" s="17"/>
      <c r="G26" s="17"/>
      <c r="H26" s="17"/>
    </row>
    <row r="27" spans="1:8" ht="15.75" x14ac:dyDescent="0.25">
      <c r="A27" s="23"/>
      <c r="B27" s="16"/>
      <c r="C27" s="17" t="str">
        <f>C20</f>
        <v>&lt;# T70790948C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hgvs="NC_000009.12:g.[70790948T&gt;C];[70790948=]" name="T70790948C"&gt; </v>
      </c>
      <c r="D28" s="3"/>
      <c r="E28" s="3"/>
      <c r="F28" s="3"/>
      <c r="G28" s="3"/>
      <c r="H28" s="3"/>
    </row>
    <row r="29" spans="1:8" ht="15.75" x14ac:dyDescent="0.25">
      <c r="A29" s="21" t="s">
        <v>33</v>
      </c>
      <c r="B29" s="22" t="str">
        <f t="shared" ref="B29:B33" si="0">H15</f>
        <v>[70790948T&gt;C]</v>
      </c>
      <c r="C29" s="3"/>
      <c r="D29" s="3"/>
      <c r="E29" s="3"/>
      <c r="F29" s="3"/>
      <c r="G29" s="3"/>
      <c r="H29" s="3"/>
    </row>
    <row r="30" spans="1:8" ht="15.75" x14ac:dyDescent="0.25">
      <c r="A30" s="21" t="s">
        <v>28</v>
      </c>
      <c r="B30" s="22" t="str">
        <f t="shared" si="0"/>
        <v>[70790948=]</v>
      </c>
      <c r="C30" s="3" t="str">
        <f>CONCATENATE("    # What does this mean?   &lt;# ",B29,";",B30,", one variant #&gt; ")</f>
        <v xml:space="preserve">    # What does this mean?   &lt;# [70790948T&gt;C];[70790948=], one variant #&gt; </v>
      </c>
      <c r="D30" s="3"/>
      <c r="E30" s="3"/>
      <c r="F30" s="3"/>
      <c r="G30" s="3"/>
      <c r="H30" s="3"/>
    </row>
    <row r="31" spans="1:8" ht="15.75" x14ac:dyDescent="0.25">
      <c r="A31" s="21" t="s">
        <v>36</v>
      </c>
      <c r="B31" s="22" t="str">
        <f t="shared" si="0"/>
        <v>People with this variant have one copy of the [T70790948C](https://www.ncbi.nlm.nih.gov/projects/SNP/snp_ref.cgi?rs=10118380) variant. This substitution of a single nucleotide is known as a missense mutation.</v>
      </c>
      <c r="C31" s="3" t="s">
        <v>25</v>
      </c>
      <c r="D31" s="3"/>
      <c r="E31" s="3"/>
      <c r="F31" s="3"/>
      <c r="G31" s="3"/>
      <c r="H31" s="3"/>
    </row>
    <row r="32" spans="1:8" ht="15.75" x14ac:dyDescent="0.25">
      <c r="A32" s="8" t="s">
        <v>37</v>
      </c>
      <c r="B32" s="22" t="str">
        <f t="shared" si="0"/>
        <v>Your variant is [2.6X](https://www.ncbi.nlm.nih.gov/pubmed/27835969)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C32" s="3" t="str">
        <f>CONCATENATE("    ",B31)</f>
        <v xml:space="preserve">    People with this variant have one copy of the [T70790948C](https://www.ncbi.nlm.nih.gov/projects/SNP/snp_ref.cgi?rs=10118380) variant. This substitution of a single nucleotide is known as a missense mutation.</v>
      </c>
      <c r="D32" s="3"/>
      <c r="E32" s="3"/>
      <c r="F32" s="3"/>
      <c r="G32" s="3"/>
      <c r="H32" s="3"/>
    </row>
    <row r="33" spans="1:8" ht="15.75" x14ac:dyDescent="0.25">
      <c r="A33" s="8" t="s">
        <v>38</v>
      </c>
      <c r="B33" s="22">
        <f t="shared" si="0"/>
        <v>5.3</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Your variant is [2.6X](https://www.ncbi.nlm.nih.gov/pubmed/27835969)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percentage=5.3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[T70790948C](https://www.ncbi.nlm.nih.gov/projects/SNP/snp_ref.cgi?rs=10118380) variant. This substitution of a single nucleotide is known as a missense mutation.</v>
      </c>
      <c r="C42" s="3" t="str">
        <f>CONCATENATE("  &lt;Genotype hgvs=",CHAR(34),B28,B29,";",B29,CHAR(34)," name=",CHAR(34),B22,CHAR(34),"&gt; ")</f>
        <v xml:space="preserve">  &lt;Genotype hgvs="NC_000009.12:g.[70790948T&gt;C];[70790948T&gt;C]" name="T70790948C"&gt; </v>
      </c>
      <c r="D42" s="3"/>
      <c r="E42" s="3"/>
      <c r="F42" s="3"/>
      <c r="G42" s="3"/>
      <c r="H42" s="3"/>
    </row>
    <row r="43" spans="1:8" ht="15.75" x14ac:dyDescent="0.25">
      <c r="A43" s="8" t="s">
        <v>42</v>
      </c>
      <c r="B43" s="9" t="str">
        <f t="shared" ref="B43:B44" si="1">H21</f>
        <v>Your variant is [1.2X](https://www.ncbi.nlm.nih.gov/pubmed/27835969)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C43" s="3"/>
      <c r="D43" s="3"/>
      <c r="E43" s="3"/>
      <c r="F43" s="3"/>
      <c r="G43" s="3"/>
      <c r="H43" s="3"/>
    </row>
    <row r="44" spans="1:8" ht="15.75" x14ac:dyDescent="0.25">
      <c r="A44" s="8" t="s">
        <v>38</v>
      </c>
      <c r="B44" s="9">
        <f t="shared" si="1"/>
        <v>0.9</v>
      </c>
      <c r="C44" s="3" t="str">
        <f>CONCATENATE("    # What does this mean?  &lt;# ",B29,";",B29,", two variants #&gt; ")</f>
        <v xml:space="preserve">    # What does this mean?  &lt;# [70790948T&gt;C];[70790948T&gt;C],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[T70790948C](https://www.ncbi.nlm.nih.gov/projects/SNP/snp_ref.cgi?rs=10118380)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Your variant is [1.2X](https://www.ncbi.nlm.nih.gov/pubmed/27835969) more common in ME/CFS patients. It causes the CHRNB4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[Zinc](https://www.ncbi.nlm.nih.gov/pubmed/27021581) helps to improve immune system activity and response.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 [Bulgarian yogurt fermented with L. delbrueckii ssp. Bulgaricus augments NKC activity.](https://www.ncbi.nlm.nih.gov/pubmed/26686726)</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percentage=0.9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hgvs="NC_000009.12:g.[70790948=];[70790948=]" name="T70790948C"&gt; </v>
      </c>
      <c r="D56" s="3"/>
      <c r="E56" s="3"/>
      <c r="F56" s="3"/>
      <c r="G56" s="3"/>
      <c r="H56" s="3"/>
    </row>
    <row r="57" spans="1:8" ht="15.75" x14ac:dyDescent="0.25">
      <c r="A57" s="8" t="s">
        <v>44</v>
      </c>
      <c r="B57" s="9" t="str">
        <f t="shared" ref="B57:B58" si="2">H24</f>
        <v>This variant is not associated with increased risk.</v>
      </c>
      <c r="C57" s="3"/>
      <c r="D57" s="3"/>
      <c r="E57" s="3"/>
      <c r="F57" s="3"/>
      <c r="G57" s="3"/>
      <c r="H57" s="3"/>
    </row>
    <row r="58" spans="1:8" ht="15.75" x14ac:dyDescent="0.25">
      <c r="A58" s="8" t="s">
        <v>38</v>
      </c>
      <c r="B58" s="9">
        <f t="shared" si="2"/>
        <v>93.8</v>
      </c>
      <c r="C58" s="3" t="s">
        <v>216</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21"/>
      <c r="B62" s="9"/>
      <c r="C62" s="3" t="s">
        <v>40</v>
      </c>
      <c r="D62" s="3"/>
      <c r="E62" s="3"/>
      <c r="F62" s="3"/>
      <c r="G62" s="3"/>
      <c r="H62" s="3"/>
    </row>
    <row r="63" spans="1:8" ht="15.75" x14ac:dyDescent="0.25">
      <c r="A63" s="21"/>
      <c r="B63" s="9"/>
      <c r="C63" s="3"/>
      <c r="D63" s="3"/>
      <c r="E63" s="3"/>
      <c r="F63" s="3"/>
      <c r="G63" s="3"/>
      <c r="H63" s="3"/>
    </row>
    <row r="64" spans="1:8" ht="15.75" x14ac:dyDescent="0.25">
      <c r="A64" s="21"/>
      <c r="B64" s="9"/>
      <c r="C64" s="3" t="str">
        <f>CONCATENATE( "    &lt;piechart percentage=",B58," /&gt;")</f>
        <v xml:space="preserve">    &lt;piechart percentage=93.8 /&gt;</v>
      </c>
      <c r="D64" s="3"/>
      <c r="E64" s="3"/>
      <c r="F64" s="3"/>
      <c r="G64" s="3"/>
      <c r="H64" s="3"/>
    </row>
    <row r="65" spans="1:8" ht="15.75" x14ac:dyDescent="0.25">
      <c r="A65" s="21"/>
      <c r="B65" s="9"/>
      <c r="C65" s="3" t="str">
        <f>"  &lt;/Genotype&gt;"</f>
        <v xml:space="preserve">  &lt;/Genotype&gt;</v>
      </c>
      <c r="D65" s="3"/>
      <c r="E65" s="3"/>
      <c r="F65" s="3"/>
      <c r="G65" s="3"/>
      <c r="H65" s="3"/>
    </row>
    <row r="66" spans="1:8" ht="15.75" x14ac:dyDescent="0.25">
      <c r="A66" s="21"/>
      <c r="B66" s="9"/>
      <c r="C66" s="3" t="s">
        <v>45</v>
      </c>
      <c r="D66" s="3"/>
      <c r="E66" s="3"/>
      <c r="F66" s="3"/>
      <c r="G66" s="3"/>
      <c r="H66" s="3"/>
    </row>
    <row r="67" spans="1:8" ht="15.75" x14ac:dyDescent="0.25">
      <c r="A67" s="21" t="s">
        <v>46</v>
      </c>
      <c r="B67" s="9" t="str">
        <f>CONCATENATE("Your ",B14," gene has an unknown variant.")</f>
        <v>Your TRPM3 gene has an unknown variant.</v>
      </c>
      <c r="C67" s="3" t="str">
        <f>CONCATENATE("  &lt;Genotype hgvs=",CHAR(34),"unknown",CHAR(34),"&gt; ")</f>
        <v xml:space="preserve">  &lt;Genotype hgvs="unknown"&gt; </v>
      </c>
      <c r="D67" s="3"/>
      <c r="E67" s="3"/>
      <c r="F67" s="3"/>
      <c r="G67" s="3"/>
      <c r="H67" s="3"/>
    </row>
    <row r="68" spans="1:8" ht="15.75" x14ac:dyDescent="0.25">
      <c r="A68" s="8" t="s">
        <v>46</v>
      </c>
      <c r="B68" s="9" t="s">
        <v>47</v>
      </c>
      <c r="C68" s="3" t="s">
        <v>25</v>
      </c>
      <c r="D68" s="3"/>
      <c r="E68" s="3"/>
      <c r="F68" s="3"/>
      <c r="G68" s="3"/>
      <c r="H68" s="3"/>
    </row>
    <row r="69" spans="1:8" ht="15.75" x14ac:dyDescent="0.25">
      <c r="A69" s="8" t="s">
        <v>38</v>
      </c>
      <c r="B69" s="9"/>
      <c r="C69" s="3" t="s">
        <v>215</v>
      </c>
      <c r="D69" s="3"/>
      <c r="E69" s="3"/>
      <c r="F69" s="3"/>
      <c r="G69" s="3"/>
      <c r="H69" s="3"/>
    </row>
    <row r="70" spans="1:8" ht="15.75" x14ac:dyDescent="0.25">
      <c r="A70" s="8"/>
      <c r="B70" s="9"/>
      <c r="C70" s="3"/>
      <c r="D70" s="3"/>
      <c r="E70" s="3"/>
      <c r="F70" s="3"/>
      <c r="G70" s="3"/>
      <c r="H70" s="3"/>
    </row>
    <row r="71" spans="1:8" ht="15.75" x14ac:dyDescent="0.25">
      <c r="A71" s="8"/>
      <c r="B71" s="9"/>
      <c r="C71" s="3" t="str">
        <f>CONCATENATE("    ",B67)</f>
        <v xml:space="preserve">    Your TRPM3 gene has an unknown variant.</v>
      </c>
      <c r="D71" s="3"/>
      <c r="E71" s="3"/>
      <c r="F71" s="3"/>
      <c r="G71" s="3"/>
      <c r="H71" s="3"/>
    </row>
    <row r="72" spans="1:8" ht="15.75" x14ac:dyDescent="0.25">
      <c r="A72" s="8"/>
      <c r="B72" s="9"/>
      <c r="C72" s="3"/>
      <c r="D72" s="3"/>
      <c r="E72" s="3"/>
      <c r="F72" s="3"/>
      <c r="G72" s="3"/>
      <c r="H72" s="3"/>
    </row>
    <row r="73" spans="1:8" ht="15.75" x14ac:dyDescent="0.25">
      <c r="A73" s="21"/>
      <c r="B73" s="9"/>
      <c r="C73" s="3" t="s">
        <v>40</v>
      </c>
      <c r="D73" s="3"/>
      <c r="E73" s="3"/>
      <c r="F73" s="3"/>
      <c r="G73" s="3"/>
      <c r="H73" s="3"/>
    </row>
    <row r="74" spans="1:8" ht="15.75" x14ac:dyDescent="0.25">
      <c r="A74" s="21"/>
      <c r="B74" s="9"/>
      <c r="C74" s="3"/>
      <c r="D74" s="3"/>
      <c r="E74" s="3"/>
      <c r="F74" s="3"/>
      <c r="G74" s="3"/>
      <c r="H74" s="3"/>
    </row>
    <row r="75" spans="1:8" ht="15.75" x14ac:dyDescent="0.25">
      <c r="A75" s="21"/>
      <c r="B75" s="9"/>
      <c r="C75" s="3" t="str">
        <f>CONCATENATE( "    &lt;piechart percentage=",B69," /&gt;")</f>
        <v xml:space="preserve">    &lt;piechart percentage= /&gt;</v>
      </c>
      <c r="D75" s="3"/>
      <c r="E75" s="3"/>
      <c r="F75" s="3"/>
      <c r="G75" s="3"/>
      <c r="H75" s="3"/>
    </row>
    <row r="76" spans="1:8" ht="15.75" x14ac:dyDescent="0.25">
      <c r="A76" s="21"/>
      <c r="B76" s="9"/>
      <c r="C76" s="3" t="str">
        <f>"  &lt;/Genotype&gt;"</f>
        <v xml:space="preserve">  &lt;/Genotype&gt;</v>
      </c>
      <c r="D76" s="3"/>
      <c r="E76" s="3"/>
      <c r="F76" s="3"/>
      <c r="G76" s="3"/>
      <c r="H76" s="3"/>
    </row>
    <row r="77" spans="1:8" ht="15.75" x14ac:dyDescent="0.25">
      <c r="A77" s="21"/>
      <c r="B77" s="9"/>
      <c r="C77" s="3" t="s">
        <v>48</v>
      </c>
      <c r="D77" s="3"/>
      <c r="E77" s="3"/>
      <c r="F77" s="3"/>
      <c r="G77" s="3"/>
      <c r="H77" s="3"/>
    </row>
    <row r="78" spans="1:8" ht="15.75" x14ac:dyDescent="0.25">
      <c r="A78" s="21" t="s">
        <v>43</v>
      </c>
      <c r="B78" s="9" t="str">
        <f>CONCATENATE("Your ",B14," gene has no variants. A normal gene is referred to as a ",CHAR(34),"wild-type",CHAR(34)," gene.")</f>
        <v>Your TRPM3 gene has no variants. A normal gene is referred to as a "wild-type" gene.</v>
      </c>
      <c r="C78" s="3" t="str">
        <f>CONCATENATE("  &lt;Genotype hgvs=",CHAR(34),"wildtype",CHAR(34),"&gt;")</f>
        <v xml:space="preserve">  &lt;Genotype hgvs="wildtype"&gt;</v>
      </c>
      <c r="D78" s="3"/>
      <c r="E78" s="3"/>
      <c r="F78" s="3"/>
      <c r="G78" s="3"/>
      <c r="H78" s="3"/>
    </row>
    <row r="79" spans="1:8" ht="15.75" x14ac:dyDescent="0.25">
      <c r="A79" s="8" t="s">
        <v>44</v>
      </c>
      <c r="B79" s="9" t="s">
        <v>49</v>
      </c>
      <c r="C79" s="3" t="s">
        <v>25</v>
      </c>
      <c r="D79" s="3"/>
      <c r="E79" s="3"/>
      <c r="F79" s="3"/>
      <c r="G79" s="3"/>
      <c r="H79" s="3"/>
    </row>
    <row r="80" spans="1:8" ht="15.75" x14ac:dyDescent="0.25">
      <c r="A80" s="8" t="s">
        <v>38</v>
      </c>
      <c r="B80" s="9"/>
      <c r="C80" s="3" t="s">
        <v>35</v>
      </c>
      <c r="D80" s="3"/>
      <c r="E80" s="3"/>
      <c r="F80" s="3"/>
      <c r="G80" s="3"/>
      <c r="H80" s="3"/>
    </row>
    <row r="81" spans="1:8" ht="15.75" x14ac:dyDescent="0.25">
      <c r="A81" s="8"/>
      <c r="B81" s="9"/>
      <c r="C81" s="3"/>
      <c r="D81" s="3"/>
      <c r="E81" s="3"/>
      <c r="F81" s="3"/>
      <c r="G81" s="3"/>
      <c r="H81" s="3"/>
    </row>
    <row r="82" spans="1:8" ht="15.75" x14ac:dyDescent="0.25">
      <c r="A82" s="8"/>
      <c r="B82" s="9"/>
      <c r="C82" s="3" t="str">
        <f>CONCATENATE("    ",B78)</f>
        <v xml:space="preserve">    Your TRPM3 gene has no variants. A normal gene is referred to as a "wild-type" gene.</v>
      </c>
      <c r="D82" s="3"/>
      <c r="E82" s="3"/>
      <c r="F82" s="3"/>
      <c r="G82" s="3"/>
      <c r="H82" s="3"/>
    </row>
    <row r="83" spans="1:8" ht="15.75" x14ac:dyDescent="0.25">
      <c r="A83" s="8"/>
      <c r="B83" s="9"/>
      <c r="C83" s="3"/>
      <c r="D83" s="3"/>
      <c r="E83" s="3"/>
      <c r="F83" s="3"/>
      <c r="G83" s="3"/>
      <c r="H83" s="3"/>
    </row>
    <row r="84" spans="1:8" ht="15.75" x14ac:dyDescent="0.25">
      <c r="A84" s="8"/>
      <c r="B84" s="9"/>
      <c r="C84" s="3" t="s">
        <v>40</v>
      </c>
      <c r="D84" s="3"/>
      <c r="E84" s="3"/>
      <c r="F84" s="3"/>
      <c r="G84" s="3"/>
      <c r="H84" s="3"/>
    </row>
    <row r="85" spans="1:8" ht="15.75" x14ac:dyDescent="0.25">
      <c r="A85" s="21"/>
      <c r="B85" s="9"/>
      <c r="C85" s="3"/>
      <c r="D85" s="3"/>
      <c r="E85" s="3"/>
      <c r="F85" s="3"/>
      <c r="G85" s="3"/>
      <c r="H85" s="3"/>
    </row>
    <row r="86" spans="1:8" ht="15.75" x14ac:dyDescent="0.25">
      <c r="A86" s="8"/>
      <c r="B86" s="9"/>
      <c r="C86" s="3" t="str">
        <f>CONCATENATE( "    &lt;piechart percentage=",B80," /&gt;")</f>
        <v xml:space="preserve">    &lt;piechart percentage= /&gt;</v>
      </c>
      <c r="D86" s="3"/>
      <c r="E86" s="3"/>
      <c r="F86" s="3"/>
      <c r="G86" s="3"/>
      <c r="H86" s="3"/>
    </row>
    <row r="87" spans="1:8" ht="15.75" x14ac:dyDescent="0.25">
      <c r="A87" s="8"/>
      <c r="B87" s="9"/>
      <c r="C87" s="3" t="str">
        <f>"  &lt;/Genotype&gt;"</f>
        <v xml:space="preserve">  &lt;/Genotype&gt;</v>
      </c>
      <c r="D87" s="3"/>
      <c r="E87" s="3"/>
      <c r="F87" s="3"/>
      <c r="G87" s="3"/>
      <c r="H87" s="3"/>
    </row>
    <row r="88" spans="1:8" ht="15.75" x14ac:dyDescent="0.25">
      <c r="A88" s="8"/>
      <c r="B88" s="9"/>
      <c r="C88" s="3" t="str">
        <f>"&lt;/GeneAnalysis&gt;"</f>
        <v>&lt;/GeneAnalysis&gt;</v>
      </c>
      <c r="D88" s="3"/>
      <c r="E88" s="3"/>
      <c r="F88" s="3"/>
      <c r="G88" s="3"/>
      <c r="H88" s="3"/>
    </row>
    <row r="89" spans="1:8" ht="15.75" x14ac:dyDescent="0.25">
      <c r="A89" s="23"/>
      <c r="B89" s="16"/>
      <c r="C89" s="17"/>
      <c r="D89" s="17"/>
      <c r="E89" s="17"/>
      <c r="F89" s="17"/>
      <c r="G89" s="17"/>
      <c r="H89" s="17"/>
    </row>
    <row r="90" spans="1:8" ht="15.75" x14ac:dyDescent="0.25">
      <c r="A90" s="3" t="s">
        <v>50</v>
      </c>
      <c r="B90" s="35" t="s">
        <v>231</v>
      </c>
      <c r="C90" s="3" t="str">
        <f>CONCATENATE("&lt;# ",A90," ",B90," #&gt;")</f>
        <v>&lt;# symptoms vision problems D014786 pain D010146 chills and night sweats D023341 multiple chemical sensitivity/allergies D018777 inflammation D007249 #&gt;</v>
      </c>
      <c r="D90" s="3"/>
      <c r="E90" s="3"/>
      <c r="F90" s="3"/>
      <c r="G90" s="3"/>
      <c r="H90" s="3"/>
    </row>
    <row r="91" spans="1:8" ht="15.75" x14ac:dyDescent="0.25">
      <c r="A91" s="3"/>
      <c r="B91" s="9"/>
      <c r="C91" s="3"/>
      <c r="D91" s="3"/>
      <c r="E91" s="3"/>
      <c r="F91" s="3"/>
      <c r="G91" s="3"/>
      <c r="H91" s="3"/>
    </row>
    <row r="92" spans="1:8" ht="15.75" x14ac:dyDescent="0.25">
      <c r="A92" s="3"/>
      <c r="B92" s="35" t="s">
        <v>232</v>
      </c>
      <c r="C92" s="3" t="str">
        <f>CONCATENATE("&lt;symptoms ",B92," /&gt;")</f>
        <v>&lt;symptoms D014786 D010146 D023341 D018777 D007249 /&gt;</v>
      </c>
      <c r="D92" s="3"/>
      <c r="E92" s="3"/>
      <c r="F92" s="3"/>
      <c r="G92" s="3"/>
      <c r="H92" s="3"/>
    </row>
    <row r="93" spans="1:8" ht="15.75" x14ac:dyDescent="0.25">
      <c r="A93" s="3"/>
      <c r="B93" s="9"/>
      <c r="C93" s="3"/>
      <c r="D93" s="3"/>
      <c r="E93" s="3"/>
      <c r="F93" s="3"/>
      <c r="G93" s="3"/>
      <c r="H93" s="3"/>
    </row>
    <row r="94" spans="1:8" ht="15.75" x14ac:dyDescent="0.25">
      <c r="A94" s="3" t="s">
        <v>51</v>
      </c>
      <c r="B94" s="35" t="s">
        <v>235</v>
      </c>
      <c r="C94" s="3" t="str">
        <f>CONCATENATE("&lt;# ",A94," ",B94," #&gt;")</f>
        <v>&lt;# Tissue List Brain and nervous system; Kidney and urinary bladder D005221  #&gt;</v>
      </c>
      <c r="D94" s="3"/>
      <c r="E94" s="3"/>
      <c r="F94" s="3"/>
      <c r="G94" s="3"/>
      <c r="H94" s="3"/>
    </row>
    <row r="95" spans="1:8" ht="15.75" x14ac:dyDescent="0.25">
      <c r="A95" s="3"/>
      <c r="B95" s="9"/>
      <c r="C95" s="3"/>
      <c r="D95" s="3"/>
      <c r="E95" s="3"/>
      <c r="F95" s="3"/>
      <c r="G95" s="3"/>
      <c r="H95" s="3"/>
    </row>
    <row r="96" spans="1:8" ht="15.75" x14ac:dyDescent="0.25">
      <c r="A96" s="3"/>
      <c r="B96" s="35" t="s">
        <v>236</v>
      </c>
      <c r="C96" s="3" t="str">
        <f>CONCATENATE("&lt;TissueList ",B96," /&gt;")</f>
        <v>&lt;TissueList D005837 D004703 /&gt;</v>
      </c>
      <c r="D96" s="3"/>
      <c r="E96" s="3"/>
      <c r="F96" s="3"/>
      <c r="G96" s="3"/>
      <c r="H96" s="3"/>
    </row>
    <row r="97" spans="1:8" ht="15.75" x14ac:dyDescent="0.25">
      <c r="A97" s="3"/>
      <c r="B97" s="35"/>
      <c r="C97" s="3"/>
      <c r="D97" s="3"/>
      <c r="E97" s="3"/>
      <c r="F97" s="3"/>
      <c r="G97" s="3"/>
      <c r="H97" s="3"/>
    </row>
    <row r="98" spans="1:8" ht="15.75" x14ac:dyDescent="0.25">
      <c r="A98" s="3" t="s">
        <v>52</v>
      </c>
      <c r="B98" s="35" t="s">
        <v>233</v>
      </c>
      <c r="C98" s="3" t="str">
        <f>CONCATENATE("&lt;# ",A98," ",B98,"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98" s="3"/>
      <c r="E98" s="3"/>
      <c r="F98" s="3"/>
      <c r="G98" s="3"/>
      <c r="H98" s="3"/>
    </row>
    <row r="99" spans="1:8" ht="15.75" x14ac:dyDescent="0.25">
      <c r="A99" s="3"/>
      <c r="B99" s="9"/>
      <c r="C99" s="3"/>
      <c r="D99" s="3"/>
      <c r="E99" s="3"/>
      <c r="F99" s="3"/>
      <c r="G99" s="3"/>
      <c r="H99" s="3"/>
    </row>
    <row r="100" spans="1:8" ht="15.75" x14ac:dyDescent="0.25">
      <c r="A100" s="3"/>
      <c r="B100" s="35" t="s">
        <v>234</v>
      </c>
      <c r="C100" s="3" t="str">
        <f>CONCATENATE("&lt;diseases ",B100," /&gt;")</f>
        <v>&lt;diseases D059350 D002386 D005901 D001168 D001172 D003920 D004198 D020022 D053201 D029424 D002318 D000544 D009369 D012871 /&gt;</v>
      </c>
      <c r="D100" s="3"/>
      <c r="E100" s="3"/>
      <c r="F100" s="3"/>
      <c r="G100" s="3"/>
      <c r="H1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3021-DDDD-4E25-A395-38CBF2347983}">
  <dimension ref="A1:H100"/>
  <sheetViews>
    <sheetView topLeftCell="A14" workbookViewId="0">
      <selection activeCell="C27" sqref="C27:C65"/>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220</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217</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218</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219</v>
      </c>
      <c r="C12" s="3"/>
      <c r="D12" s="3"/>
      <c r="E12" s="3"/>
      <c r="F12" s="3"/>
      <c r="G12" s="3"/>
      <c r="H12" s="3" t="s">
        <v>20</v>
      </c>
    </row>
    <row r="13" spans="1:8" ht="15.75" x14ac:dyDescent="0.25">
      <c r="A13" s="15"/>
      <c r="B13" s="16"/>
      <c r="C13" s="17"/>
      <c r="D13" s="17"/>
      <c r="E13" s="17"/>
      <c r="F13" s="17"/>
      <c r="G13" s="17"/>
      <c r="H13" s="17" t="str">
        <f>B22</f>
        <v>A70699095G</v>
      </c>
    </row>
    <row r="14" spans="1:8" ht="15.75" x14ac:dyDescent="0.25">
      <c r="A14" s="8" t="s">
        <v>22</v>
      </c>
      <c r="B14" s="9" t="s">
        <v>220</v>
      </c>
      <c r="C14" s="3" t="str">
        <f>CONCATENATE("&lt;GeneAnalysis gene=",CHAR(34),B14,CHAR(34)," interval=",CHAR(34),B15,CHAR(34),"&gt; ")</f>
        <v xml:space="preserve">&lt;GeneAnalysis gene="TRPM3" interval="NC_000009.12:g.70529063_71446950"&gt; </v>
      </c>
      <c r="D14" s="3"/>
      <c r="E14" s="3"/>
      <c r="F14" s="3"/>
      <c r="G14" s="3"/>
      <c r="H14" s="18" t="s">
        <v>226</v>
      </c>
    </row>
    <row r="15" spans="1:8" ht="15.75" x14ac:dyDescent="0.25">
      <c r="A15" s="8" t="s">
        <v>23</v>
      </c>
      <c r="B15" s="9" t="s">
        <v>221</v>
      </c>
      <c r="C15" s="3"/>
      <c r="D15" s="3"/>
      <c r="E15" s="3"/>
      <c r="F15" s="3"/>
      <c r="G15" s="3"/>
      <c r="H15" s="9" t="s">
        <v>239</v>
      </c>
    </row>
    <row r="16" spans="1:8" ht="15.75" x14ac:dyDescent="0.25">
      <c r="A16" s="8" t="s">
        <v>24</v>
      </c>
      <c r="B16" s="9" t="s">
        <v>222</v>
      </c>
      <c r="C16" s="3" t="str">
        <f>CONCATENATE("# What are some common variants of ",B14,"?")</f>
        <v># What are some common variants of TRPM3?</v>
      </c>
      <c r="D16" s="3"/>
      <c r="E16" s="3"/>
      <c r="F16" s="3"/>
      <c r="G16" s="3"/>
      <c r="H16" s="9" t="s">
        <v>240</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[A70699095G](http://journals.sagepub.com/doi/10.4137/III.S25147).</v>
      </c>
      <c r="D18" s="3"/>
      <c r="E18" s="3"/>
      <c r="F18" s="3"/>
      <c r="G18" s="3"/>
      <c r="H18" s="9" t="s">
        <v>241</v>
      </c>
    </row>
    <row r="19" spans="1:8" ht="15.75" x14ac:dyDescent="0.25">
      <c r="A19" s="3"/>
      <c r="C19" s="3"/>
      <c r="D19" s="3"/>
      <c r="E19" s="3"/>
      <c r="F19" s="3"/>
      <c r="G19" s="3"/>
      <c r="H19" s="9">
        <v>50</v>
      </c>
    </row>
    <row r="20" spans="1:8" ht="15.75" x14ac:dyDescent="0.25">
      <c r="A20" s="3"/>
      <c r="C20" s="3" t="str">
        <f>CONCATENATE("&lt;# ",B22," #&gt;")</f>
        <v>&lt;# A70699095G #&gt;</v>
      </c>
      <c r="D20" s="3"/>
      <c r="E20" s="3"/>
      <c r="F20" s="3"/>
      <c r="G20" s="3"/>
      <c r="H20"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row>
    <row r="21" spans="1:8" ht="15.75" x14ac:dyDescent="0.25">
      <c r="A21" s="8" t="s">
        <v>26</v>
      </c>
      <c r="B21" s="18" t="s">
        <v>238</v>
      </c>
      <c r="C21" s="3" t="str">
        <f>CONCATENATE("  &lt;Variant hgvs=",CHAR(34),B21,CHAR(34)," name=",CHAR(34),B22,CHAR(34),"&gt; ")</f>
        <v xml:space="preserve">  &lt;Variant hgvs="NC_000009.12:g.70699095A&gt;G" name="A70699095G"&gt; </v>
      </c>
      <c r="D21" s="3"/>
      <c r="E21" s="3"/>
      <c r="F21" s="3"/>
      <c r="G21" s="3"/>
      <c r="H21" s="9" t="s">
        <v>241</v>
      </c>
    </row>
    <row r="22" spans="1:8" ht="15.75" x14ac:dyDescent="0.25">
      <c r="A22" s="21" t="s">
        <v>27</v>
      </c>
      <c r="B22" s="22" t="s">
        <v>5</v>
      </c>
      <c r="C22" s="3"/>
      <c r="D22" s="3"/>
      <c r="E22" s="3"/>
      <c r="F22" s="3"/>
      <c r="G22" s="3"/>
      <c r="H22" s="9">
        <v>37.200000000000003</v>
      </c>
    </row>
    <row r="23" spans="1:8" ht="15.75" x14ac:dyDescent="0.25">
      <c r="A23" s="21" t="s">
        <v>28</v>
      </c>
      <c r="B23" s="9" t="s">
        <v>62</v>
      </c>
      <c r="C23" s="3" t="str">
        <f>CONCATENATE("    Instead of ",B23,", there is an ",B24," nucleotide.")</f>
        <v xml:space="preserve">    Instead of adenine (A), there is an guanine (G)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
        <v>61</v>
      </c>
      <c r="C24" s="3"/>
      <c r="D24" s="3"/>
      <c r="E24" s="3"/>
      <c r="F24" s="3"/>
      <c r="G24" s="3"/>
      <c r="H24" s="9" t="s">
        <v>32</v>
      </c>
    </row>
    <row r="25" spans="1:8" ht="15.75" x14ac:dyDescent="0.25">
      <c r="A25" s="21" t="s">
        <v>33</v>
      </c>
      <c r="B25" s="9" t="s">
        <v>237</v>
      </c>
      <c r="C25" s="3" t="str">
        <f>"  &lt;/Variant&gt;"</f>
        <v xml:space="preserve">  &lt;/Variant&gt;</v>
      </c>
      <c r="D25" s="3"/>
      <c r="E25" s="3"/>
      <c r="F25" s="3"/>
      <c r="G25" s="3"/>
      <c r="H25" s="9">
        <v>12.8</v>
      </c>
    </row>
    <row r="26" spans="1:8" ht="15.75" x14ac:dyDescent="0.25">
      <c r="A26" s="23"/>
      <c r="B26" s="16"/>
      <c r="C26" s="17"/>
      <c r="D26" s="17"/>
      <c r="E26" s="17"/>
      <c r="F26" s="17"/>
      <c r="G26" s="17"/>
      <c r="H26" s="17"/>
    </row>
    <row r="27" spans="1:8" ht="15.75" x14ac:dyDescent="0.25">
      <c r="A27" s="23"/>
      <c r="B27" s="16"/>
      <c r="C27" s="17" t="str">
        <f>C20</f>
        <v>&lt;# A70699095G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hgvs="NC_000009.12:g.[70699095A&gt;G];[70699095=]" name="A70699095G"&gt; </v>
      </c>
      <c r="D28" s="3"/>
      <c r="E28" s="3"/>
      <c r="F28" s="3"/>
      <c r="G28" s="3"/>
      <c r="H28" s="3"/>
    </row>
    <row r="29" spans="1:8" ht="15.75" x14ac:dyDescent="0.25">
      <c r="A29" s="21" t="s">
        <v>33</v>
      </c>
      <c r="B29" s="22" t="str">
        <f t="shared" ref="B29:B33" si="0">H15</f>
        <v>[70699095A&gt;G]</v>
      </c>
      <c r="C29" s="3"/>
      <c r="D29" s="3"/>
      <c r="E29" s="3"/>
      <c r="F29" s="3"/>
      <c r="G29" s="3"/>
      <c r="H29" s="3"/>
    </row>
    <row r="30" spans="1:8" ht="15.75" x14ac:dyDescent="0.25">
      <c r="A30" s="21" t="s">
        <v>28</v>
      </c>
      <c r="B30" s="22" t="str">
        <f t="shared" si="0"/>
        <v>[70699095=]</v>
      </c>
      <c r="C30" s="3" t="str">
        <f>CONCATENATE("    # What does this mean?   &lt;# ",B29,";",B30,", one variant #&gt; ")</f>
        <v xml:space="preserve">    # What does this mean?   &lt;# [70699095A&gt;G];[70699095=], one variant #&gt; </v>
      </c>
      <c r="D30" s="3"/>
      <c r="E30" s="3"/>
      <c r="F30" s="3"/>
      <c r="G30" s="3"/>
      <c r="H30" s="3"/>
    </row>
    <row r="31" spans="1:8" ht="15.75" x14ac:dyDescent="0.25">
      <c r="A31" s="21" t="s">
        <v>36</v>
      </c>
      <c r="B31" s="22" t="str">
        <f t="shared" si="0"/>
        <v>People with this variant have one copy of the [A70699095G](http://journals.sagepub.com/doi/10.4137/III.S25147) variant. This substitution of a single nucleotide is known as a missense mutation.</v>
      </c>
      <c r="C31" s="3" t="s">
        <v>25</v>
      </c>
      <c r="D31" s="3"/>
      <c r="E31" s="3"/>
      <c r="F31" s="3"/>
      <c r="G31" s="3"/>
      <c r="H31" s="3"/>
    </row>
    <row r="32" spans="1:8" ht="15.75" x14ac:dyDescent="0.25">
      <c r="A32" s="8" t="s">
        <v>37</v>
      </c>
      <c r="B32" s="22" t="str">
        <f t="shared" si="0"/>
        <v>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32" s="3" t="str">
        <f>CONCATENATE("    ",B31)</f>
        <v xml:space="preserve">    People with this variant have one copy of the [A70699095G](http://journals.sagepub.com/doi/10.4137/III.S25147) variant. This substitution of a single nucleotide is known as a missense mutation.</v>
      </c>
      <c r="D32" s="3"/>
      <c r="E32" s="3"/>
      <c r="F32" s="3"/>
      <c r="G32" s="3"/>
      <c r="H32" s="3"/>
    </row>
    <row r="33" spans="1:8" ht="15.75" x14ac:dyDescent="0.25">
      <c r="A33" s="8" t="s">
        <v>38</v>
      </c>
      <c r="B33" s="22">
        <f t="shared" si="0"/>
        <v>50</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percentage=50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[A70699095G](http://journals.sagepub.com/doi/10.4137/III.S25147) variant. This substitution of a single nucleotide is known as a missense mutation.</v>
      </c>
      <c r="C42" s="3" t="str">
        <f>CONCATENATE("  &lt;Genotype hgvs=",CHAR(34),B28,B29,";",B29,CHAR(34)," name=",CHAR(34),B22,CHAR(34),"&gt; ")</f>
        <v xml:space="preserve">  &lt;Genotype hgvs="NC_000009.12:g.[70699095A&gt;G];[70699095A&gt;G]" name="A70699095G"&gt; </v>
      </c>
      <c r="D42" s="3"/>
      <c r="E42" s="3"/>
      <c r="F42" s="3"/>
      <c r="G42" s="3"/>
      <c r="H42" s="3"/>
    </row>
    <row r="43" spans="1:8" ht="15.75" x14ac:dyDescent="0.25">
      <c r="A43" s="8" t="s">
        <v>42</v>
      </c>
      <c r="B43" s="9" t="str">
        <f t="shared" ref="B43:B44" si="1">H21</f>
        <v>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43" s="3"/>
      <c r="D43" s="3"/>
      <c r="E43" s="3"/>
      <c r="F43" s="3"/>
      <c r="G43" s="3"/>
      <c r="H43" s="3"/>
    </row>
    <row r="44" spans="1:8" ht="15.75" x14ac:dyDescent="0.25">
      <c r="A44" s="8" t="s">
        <v>38</v>
      </c>
      <c r="B44" s="9">
        <f t="shared" si="1"/>
        <v>37.200000000000003</v>
      </c>
      <c r="C44" s="3" t="str">
        <f>CONCATENATE("    # What does this mean?  &lt;# ",B29,";",B29,", two variants #&gt; ")</f>
        <v xml:space="preserve">    # What does this mean?  &lt;# [70699095A&gt;G];[70699095A&gt;G],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[A70699095G](http://journals.sagepub.com/doi/10.4137/III.S25147)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percentage=37.2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hgvs="NC_000009.12:g.[70699095=];[70699095=]" name="A70699095G"&gt; </v>
      </c>
      <c r="D56" s="3"/>
      <c r="E56" s="3"/>
      <c r="F56" s="3"/>
      <c r="G56" s="3"/>
      <c r="H56" s="3"/>
    </row>
    <row r="57" spans="1:8" ht="15.75" x14ac:dyDescent="0.25">
      <c r="A57" s="8" t="s">
        <v>44</v>
      </c>
      <c r="B57" s="9" t="str">
        <f t="shared" ref="B57:B58" si="2">H24</f>
        <v>This variant is not associated with increased risk.</v>
      </c>
      <c r="C57" s="3"/>
      <c r="D57" s="3"/>
      <c r="E57" s="3"/>
      <c r="F57" s="3"/>
      <c r="G57" s="3"/>
      <c r="H57" s="3"/>
    </row>
    <row r="58" spans="1:8" ht="15.75" x14ac:dyDescent="0.25">
      <c r="A58" s="8" t="s">
        <v>38</v>
      </c>
      <c r="B58" s="9">
        <f t="shared" si="2"/>
        <v>12.8</v>
      </c>
      <c r="C58" s="3" t="s">
        <v>216</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21"/>
      <c r="B62" s="9"/>
      <c r="C62" s="3" t="s">
        <v>40</v>
      </c>
      <c r="D62" s="3"/>
      <c r="E62" s="3"/>
      <c r="F62" s="3"/>
      <c r="G62" s="3"/>
      <c r="H62" s="3"/>
    </row>
    <row r="63" spans="1:8" ht="15.75" x14ac:dyDescent="0.25">
      <c r="A63" s="21"/>
      <c r="B63" s="9"/>
      <c r="C63" s="3"/>
      <c r="D63" s="3"/>
      <c r="E63" s="3"/>
      <c r="F63" s="3"/>
      <c r="G63" s="3"/>
      <c r="H63" s="3"/>
    </row>
    <row r="64" spans="1:8" ht="15.75" x14ac:dyDescent="0.25">
      <c r="A64" s="21"/>
      <c r="B64" s="9"/>
      <c r="C64" s="3" t="str">
        <f>CONCATENATE( "    &lt;piechart percentage=",B58," /&gt;")</f>
        <v xml:space="preserve">    &lt;piechart percentage=12.8 /&gt;</v>
      </c>
      <c r="D64" s="3"/>
      <c r="E64" s="3"/>
      <c r="F64" s="3"/>
      <c r="G64" s="3"/>
      <c r="H64" s="3"/>
    </row>
    <row r="65" spans="1:8" ht="15.75" x14ac:dyDescent="0.25">
      <c r="A65" s="21"/>
      <c r="B65" s="9"/>
      <c r="C65" s="3" t="str">
        <f>"  &lt;/Genotype&gt;"</f>
        <v xml:space="preserve">  &lt;/Genotype&gt;</v>
      </c>
      <c r="D65" s="3"/>
      <c r="E65" s="3"/>
      <c r="F65" s="3"/>
      <c r="G65" s="3"/>
      <c r="H65" s="3"/>
    </row>
    <row r="66" spans="1:8" ht="15.75" x14ac:dyDescent="0.25">
      <c r="A66" s="21"/>
      <c r="B66" s="9"/>
      <c r="C66" s="3" t="s">
        <v>45</v>
      </c>
      <c r="D66" s="3"/>
      <c r="E66" s="3"/>
      <c r="F66" s="3"/>
      <c r="G66" s="3"/>
      <c r="H66" s="3"/>
    </row>
    <row r="67" spans="1:8" ht="15.75" x14ac:dyDescent="0.25">
      <c r="A67" s="21" t="s">
        <v>46</v>
      </c>
      <c r="B67" s="9" t="str">
        <f>CONCATENATE("Your ",B14," gene has an unknown variant.")</f>
        <v>Your TRPM3 gene has an unknown variant.</v>
      </c>
      <c r="C67" s="3" t="str">
        <f>CONCATENATE("  &lt;Genotype hgvs=",CHAR(34),"unknown",CHAR(34),"&gt; ")</f>
        <v xml:space="preserve">  &lt;Genotype hgvs="unknown"&gt; </v>
      </c>
      <c r="D67" s="3"/>
      <c r="E67" s="3"/>
      <c r="F67" s="3"/>
      <c r="G67" s="3"/>
      <c r="H67" s="3"/>
    </row>
    <row r="68" spans="1:8" ht="15.75" x14ac:dyDescent="0.25">
      <c r="A68" s="8" t="s">
        <v>46</v>
      </c>
      <c r="B68" s="9" t="s">
        <v>47</v>
      </c>
      <c r="C68" s="3" t="s">
        <v>25</v>
      </c>
      <c r="D68" s="3"/>
      <c r="E68" s="3"/>
      <c r="F68" s="3"/>
      <c r="G68" s="3"/>
      <c r="H68" s="3"/>
    </row>
    <row r="69" spans="1:8" ht="15.75" x14ac:dyDescent="0.25">
      <c r="A69" s="8" t="s">
        <v>38</v>
      </c>
      <c r="B69" s="9"/>
      <c r="C69" s="3" t="s">
        <v>215</v>
      </c>
      <c r="D69" s="3"/>
      <c r="E69" s="3"/>
      <c r="F69" s="3"/>
      <c r="G69" s="3"/>
      <c r="H69" s="3"/>
    </row>
    <row r="70" spans="1:8" ht="15.75" x14ac:dyDescent="0.25">
      <c r="A70" s="8"/>
      <c r="B70" s="9"/>
      <c r="C70" s="3"/>
      <c r="D70" s="3"/>
      <c r="E70" s="3"/>
      <c r="F70" s="3"/>
      <c r="G70" s="3"/>
      <c r="H70" s="3"/>
    </row>
    <row r="71" spans="1:8" ht="15.75" x14ac:dyDescent="0.25">
      <c r="A71" s="8"/>
      <c r="B71" s="9"/>
      <c r="C71" s="3" t="str">
        <f>CONCATENATE("    ",B67)</f>
        <v xml:space="preserve">    Your TRPM3 gene has an unknown variant.</v>
      </c>
      <c r="D71" s="3"/>
      <c r="E71" s="3"/>
      <c r="F71" s="3"/>
      <c r="G71" s="3"/>
      <c r="H71" s="3"/>
    </row>
    <row r="72" spans="1:8" ht="15.75" x14ac:dyDescent="0.25">
      <c r="A72" s="8"/>
      <c r="B72" s="9"/>
      <c r="C72" s="3"/>
      <c r="D72" s="3"/>
      <c r="E72" s="3"/>
      <c r="F72" s="3"/>
      <c r="G72" s="3"/>
      <c r="H72" s="3"/>
    </row>
    <row r="73" spans="1:8" ht="15.75" x14ac:dyDescent="0.25">
      <c r="A73" s="21"/>
      <c r="B73" s="9"/>
      <c r="C73" s="3" t="s">
        <v>40</v>
      </c>
      <c r="D73" s="3"/>
      <c r="E73" s="3"/>
      <c r="F73" s="3"/>
      <c r="G73" s="3"/>
      <c r="H73" s="3"/>
    </row>
    <row r="74" spans="1:8" ht="15.75" x14ac:dyDescent="0.25">
      <c r="A74" s="21"/>
      <c r="B74" s="9"/>
      <c r="C74" s="3"/>
      <c r="D74" s="3"/>
      <c r="E74" s="3"/>
      <c r="F74" s="3"/>
      <c r="G74" s="3"/>
      <c r="H74" s="3"/>
    </row>
    <row r="75" spans="1:8" ht="15.75" x14ac:dyDescent="0.25">
      <c r="A75" s="21"/>
      <c r="B75" s="9"/>
      <c r="C75" s="3" t="str">
        <f>CONCATENATE( "    &lt;piechart percentage=",B69," /&gt;")</f>
        <v xml:space="preserve">    &lt;piechart percentage= /&gt;</v>
      </c>
      <c r="D75" s="3"/>
      <c r="E75" s="3"/>
      <c r="F75" s="3"/>
      <c r="G75" s="3"/>
      <c r="H75" s="3"/>
    </row>
    <row r="76" spans="1:8" ht="15.75" x14ac:dyDescent="0.25">
      <c r="A76" s="21"/>
      <c r="B76" s="9"/>
      <c r="C76" s="3" t="str">
        <f>"  &lt;/Genotype&gt;"</f>
        <v xml:space="preserve">  &lt;/Genotype&gt;</v>
      </c>
      <c r="D76" s="3"/>
      <c r="E76" s="3"/>
      <c r="F76" s="3"/>
      <c r="G76" s="3"/>
      <c r="H76" s="3"/>
    </row>
    <row r="77" spans="1:8" ht="15.75" x14ac:dyDescent="0.25">
      <c r="A77" s="21"/>
      <c r="B77" s="9"/>
      <c r="C77" s="3" t="s">
        <v>48</v>
      </c>
      <c r="D77" s="3"/>
      <c r="E77" s="3"/>
      <c r="F77" s="3"/>
      <c r="G77" s="3"/>
      <c r="H77" s="3"/>
    </row>
    <row r="78" spans="1:8" ht="15.75" x14ac:dyDescent="0.25">
      <c r="A78" s="21" t="s">
        <v>43</v>
      </c>
      <c r="B78" s="9" t="str">
        <f>CONCATENATE("Your ",B14," gene has no variants. A normal gene is referred to as a ",CHAR(34),"wild-type",CHAR(34)," gene.")</f>
        <v>Your TRPM3 gene has no variants. A normal gene is referred to as a "wild-type" gene.</v>
      </c>
      <c r="C78" s="3" t="str">
        <f>CONCATENATE("  &lt;Genotype hgvs=",CHAR(34),"wildtype",CHAR(34),"&gt;")</f>
        <v xml:space="preserve">  &lt;Genotype hgvs="wildtype"&gt;</v>
      </c>
      <c r="D78" s="3"/>
      <c r="E78" s="3"/>
      <c r="F78" s="3"/>
      <c r="G78" s="3"/>
      <c r="H78" s="3"/>
    </row>
    <row r="79" spans="1:8" ht="15.75" x14ac:dyDescent="0.25">
      <c r="A79" s="8" t="s">
        <v>44</v>
      </c>
      <c r="B79" s="9" t="s">
        <v>49</v>
      </c>
      <c r="C79" s="3" t="s">
        <v>25</v>
      </c>
      <c r="D79" s="3"/>
      <c r="E79" s="3"/>
      <c r="F79" s="3"/>
      <c r="G79" s="3"/>
      <c r="H79" s="3"/>
    </row>
    <row r="80" spans="1:8" ht="15.75" x14ac:dyDescent="0.25">
      <c r="A80" s="8" t="s">
        <v>38</v>
      </c>
      <c r="B80" s="9"/>
      <c r="C80" s="3" t="s">
        <v>35</v>
      </c>
      <c r="D80" s="3"/>
      <c r="E80" s="3"/>
      <c r="F80" s="3"/>
      <c r="G80" s="3"/>
      <c r="H80" s="3"/>
    </row>
    <row r="81" spans="1:8" ht="15.75" x14ac:dyDescent="0.25">
      <c r="A81" s="8"/>
      <c r="B81" s="9"/>
      <c r="C81" s="3"/>
      <c r="D81" s="3"/>
      <c r="E81" s="3"/>
      <c r="F81" s="3"/>
      <c r="G81" s="3"/>
      <c r="H81" s="3"/>
    </row>
    <row r="82" spans="1:8" ht="15.75" x14ac:dyDescent="0.25">
      <c r="A82" s="8"/>
      <c r="B82" s="9"/>
      <c r="C82" s="3" t="str">
        <f>CONCATENATE("    ",B78)</f>
        <v xml:space="preserve">    Your TRPM3 gene has no variants. A normal gene is referred to as a "wild-type" gene.</v>
      </c>
      <c r="D82" s="3"/>
      <c r="E82" s="3"/>
      <c r="F82" s="3"/>
      <c r="G82" s="3"/>
      <c r="H82" s="3"/>
    </row>
    <row r="83" spans="1:8" ht="15.75" x14ac:dyDescent="0.25">
      <c r="A83" s="8"/>
      <c r="B83" s="9"/>
      <c r="C83" s="3"/>
      <c r="D83" s="3"/>
      <c r="E83" s="3"/>
      <c r="F83" s="3"/>
      <c r="G83" s="3"/>
      <c r="H83" s="3"/>
    </row>
    <row r="84" spans="1:8" ht="15.75" x14ac:dyDescent="0.25">
      <c r="A84" s="8"/>
      <c r="B84" s="9"/>
      <c r="C84" s="3" t="s">
        <v>40</v>
      </c>
      <c r="D84" s="3"/>
      <c r="E84" s="3"/>
      <c r="F84" s="3"/>
      <c r="G84" s="3"/>
      <c r="H84" s="3"/>
    </row>
    <row r="85" spans="1:8" ht="15.75" x14ac:dyDescent="0.25">
      <c r="A85" s="21"/>
      <c r="B85" s="9"/>
      <c r="C85" s="3"/>
      <c r="D85" s="3"/>
      <c r="E85" s="3"/>
      <c r="F85" s="3"/>
      <c r="G85" s="3"/>
      <c r="H85" s="3"/>
    </row>
    <row r="86" spans="1:8" ht="15.75" x14ac:dyDescent="0.25">
      <c r="A86" s="8"/>
      <c r="B86" s="9"/>
      <c r="C86" s="3" t="str">
        <f>CONCATENATE( "    &lt;piechart percentage=",B80," /&gt;")</f>
        <v xml:space="preserve">    &lt;piechart percentage= /&gt;</v>
      </c>
      <c r="D86" s="3"/>
      <c r="E86" s="3"/>
      <c r="F86" s="3"/>
      <c r="G86" s="3"/>
      <c r="H86" s="3"/>
    </row>
    <row r="87" spans="1:8" ht="15.75" x14ac:dyDescent="0.25">
      <c r="A87" s="8"/>
      <c r="B87" s="9"/>
      <c r="C87" s="3" t="str">
        <f>"  &lt;/Genotype&gt;"</f>
        <v xml:space="preserve">  &lt;/Genotype&gt;</v>
      </c>
      <c r="D87" s="3"/>
      <c r="E87" s="3"/>
      <c r="F87" s="3"/>
      <c r="G87" s="3"/>
      <c r="H87" s="3"/>
    </row>
    <row r="88" spans="1:8" ht="15.75" x14ac:dyDescent="0.25">
      <c r="A88" s="8"/>
      <c r="B88" s="9"/>
      <c r="C88" s="3" t="str">
        <f>"&lt;/GeneAnalysis&gt;"</f>
        <v>&lt;/GeneAnalysis&gt;</v>
      </c>
      <c r="D88" s="3"/>
      <c r="E88" s="3"/>
      <c r="F88" s="3"/>
      <c r="G88" s="3"/>
      <c r="H88" s="3"/>
    </row>
    <row r="89" spans="1:8" ht="15.75" x14ac:dyDescent="0.25">
      <c r="A89" s="23"/>
      <c r="B89" s="16"/>
      <c r="C89" s="17"/>
      <c r="D89" s="17"/>
      <c r="E89" s="17"/>
      <c r="F89" s="17"/>
      <c r="G89" s="17"/>
      <c r="H89" s="17"/>
    </row>
    <row r="90" spans="1:8" ht="15.75" x14ac:dyDescent="0.25">
      <c r="A90" s="3" t="s">
        <v>50</v>
      </c>
      <c r="B90" s="35" t="s">
        <v>231</v>
      </c>
      <c r="C90" s="3" t="str">
        <f>CONCATENATE("&lt;# ",A90," ",B90," #&gt;")</f>
        <v>&lt;# symptoms vision problems D014786 pain D010146 chills and night sweats D023341 multiple chemical sensitivity/allergies D018777 inflammation D007249 #&gt;</v>
      </c>
      <c r="D90" s="3"/>
      <c r="E90" s="3"/>
      <c r="F90" s="3"/>
      <c r="G90" s="3"/>
      <c r="H90" s="3"/>
    </row>
    <row r="91" spans="1:8" ht="15.75" x14ac:dyDescent="0.25">
      <c r="A91" s="3"/>
      <c r="B91" s="9"/>
      <c r="C91" s="3"/>
      <c r="D91" s="3"/>
      <c r="E91" s="3"/>
      <c r="F91" s="3"/>
      <c r="G91" s="3"/>
      <c r="H91" s="3"/>
    </row>
    <row r="92" spans="1:8" ht="15.75" x14ac:dyDescent="0.25">
      <c r="A92" s="3"/>
      <c r="B92" s="35" t="s">
        <v>232</v>
      </c>
      <c r="C92" s="3" t="str">
        <f>CONCATENATE("&lt;symptoms ",B92," /&gt;")</f>
        <v>&lt;symptoms D014786 D010146 D023341 D018777 D007249 /&gt;</v>
      </c>
      <c r="D92" s="3"/>
      <c r="E92" s="3"/>
      <c r="F92" s="3"/>
      <c r="G92" s="3"/>
      <c r="H92" s="3"/>
    </row>
    <row r="93" spans="1:8" ht="15.75" x14ac:dyDescent="0.25">
      <c r="A93" s="3"/>
      <c r="B93" s="9"/>
      <c r="C93" s="3"/>
      <c r="D93" s="3"/>
      <c r="E93" s="3"/>
      <c r="F93" s="3"/>
      <c r="G93" s="3"/>
      <c r="H93" s="3"/>
    </row>
    <row r="94" spans="1:8" ht="15.75" x14ac:dyDescent="0.25">
      <c r="A94" s="3" t="s">
        <v>51</v>
      </c>
      <c r="B94" s="35" t="s">
        <v>235</v>
      </c>
      <c r="C94" s="3" t="str">
        <f>CONCATENATE("&lt;# ",A94," ",B94," #&gt;")</f>
        <v>&lt;# Tissue List Brain and nervous system; Kidney and urinary bladder D005221  #&gt;</v>
      </c>
      <c r="D94" s="3"/>
      <c r="E94" s="3"/>
      <c r="F94" s="3"/>
      <c r="G94" s="3"/>
      <c r="H94" s="3"/>
    </row>
    <row r="95" spans="1:8" ht="15.75" x14ac:dyDescent="0.25">
      <c r="A95" s="3"/>
      <c r="B95" s="9"/>
      <c r="C95" s="3"/>
      <c r="D95" s="3"/>
      <c r="E95" s="3"/>
      <c r="F95" s="3"/>
      <c r="G95" s="3"/>
      <c r="H95" s="3"/>
    </row>
    <row r="96" spans="1:8" ht="15.75" x14ac:dyDescent="0.25">
      <c r="A96" s="3"/>
      <c r="B96" s="35" t="s">
        <v>236</v>
      </c>
      <c r="C96" s="3" t="str">
        <f>CONCATENATE("&lt;TissueList ",B96," /&gt;")</f>
        <v>&lt;TissueList D005837 D004703 /&gt;</v>
      </c>
      <c r="D96" s="3"/>
      <c r="E96" s="3"/>
      <c r="F96" s="3"/>
      <c r="G96" s="3"/>
      <c r="H96" s="3"/>
    </row>
    <row r="97" spans="1:8" ht="15.75" x14ac:dyDescent="0.25">
      <c r="A97" s="3"/>
      <c r="B97" s="35"/>
      <c r="C97" s="3"/>
      <c r="D97" s="3"/>
      <c r="E97" s="3"/>
      <c r="F97" s="3"/>
      <c r="G97" s="3"/>
      <c r="H97" s="3"/>
    </row>
    <row r="98" spans="1:8" ht="15.75" x14ac:dyDescent="0.25">
      <c r="A98" s="3" t="s">
        <v>52</v>
      </c>
      <c r="B98" s="35" t="s">
        <v>233</v>
      </c>
      <c r="C98" s="3" t="str">
        <f>CONCATENATE("&lt;# ",A98," ",B98,"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98" s="3"/>
      <c r="E98" s="3"/>
      <c r="F98" s="3"/>
      <c r="G98" s="3"/>
      <c r="H98" s="3"/>
    </row>
    <row r="99" spans="1:8" ht="15.75" x14ac:dyDescent="0.25">
      <c r="A99" s="3"/>
      <c r="B99" s="9"/>
      <c r="C99" s="3"/>
      <c r="D99" s="3"/>
      <c r="E99" s="3"/>
      <c r="F99" s="3"/>
      <c r="G99" s="3"/>
      <c r="H99" s="3"/>
    </row>
    <row r="100" spans="1:8" ht="15.75" x14ac:dyDescent="0.25">
      <c r="A100" s="3"/>
      <c r="B100" s="35" t="s">
        <v>234</v>
      </c>
      <c r="C100" s="3" t="str">
        <f>CONCATENATE("&lt;diseases ",B100," /&gt;")</f>
        <v>&lt;diseases D059350 D002386 D005901 D001168 D001172 D003920 D004198 D020022 D053201 D029424 D002318 D000544 D009369 D012871 /&gt;</v>
      </c>
      <c r="D100" s="3"/>
      <c r="E100" s="3"/>
      <c r="F100" s="3"/>
      <c r="G100" s="3"/>
      <c r="H1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A6AA-8734-4FC5-9E28-1BE3BD47082A}">
  <dimension ref="A1:H100"/>
  <sheetViews>
    <sheetView topLeftCell="A13" workbookViewId="0">
      <selection activeCell="H13" sqref="H13"/>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220</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217</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218</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219</v>
      </c>
      <c r="C12" s="3"/>
      <c r="D12" s="3"/>
      <c r="E12" s="3"/>
      <c r="F12" s="3"/>
      <c r="G12" s="3"/>
      <c r="H12" s="3" t="s">
        <v>20</v>
      </c>
    </row>
    <row r="13" spans="1:8" ht="15.75" x14ac:dyDescent="0.25">
      <c r="A13" s="15"/>
      <c r="B13" s="16"/>
      <c r="C13" s="17"/>
      <c r="D13" s="17"/>
      <c r="E13" s="17"/>
      <c r="F13" s="17"/>
      <c r="G13" s="17"/>
      <c r="H13" s="17" t="str">
        <f>B22</f>
        <v>C70801146T</v>
      </c>
    </row>
    <row r="14" spans="1:8" ht="15.75" x14ac:dyDescent="0.25">
      <c r="A14" s="8" t="s">
        <v>22</v>
      </c>
      <c r="B14" s="9" t="s">
        <v>220</v>
      </c>
      <c r="C14" s="3" t="str">
        <f>CONCATENATE("&lt;GeneAnalysis gene=",CHAR(34),B14,CHAR(34)," interval=",CHAR(34),B15,CHAR(34),"&gt; ")</f>
        <v xml:space="preserve">&lt;GeneAnalysis gene="TRPM3" interval="NC_000009.12:g.70529063_71446950"&gt; </v>
      </c>
      <c r="D14" s="3"/>
      <c r="E14" s="3"/>
      <c r="F14" s="3"/>
      <c r="G14" s="3"/>
      <c r="H14" s="18" t="s">
        <v>226</v>
      </c>
    </row>
    <row r="15" spans="1:8" ht="15.75" x14ac:dyDescent="0.25">
      <c r="A15" s="8" t="s">
        <v>23</v>
      </c>
      <c r="B15" s="9" t="s">
        <v>221</v>
      </c>
      <c r="C15" s="3"/>
      <c r="D15" s="3"/>
      <c r="E15" s="3"/>
      <c r="F15" s="3"/>
      <c r="G15" s="3"/>
      <c r="H15" s="9" t="s">
        <v>245</v>
      </c>
    </row>
    <row r="16" spans="1:8" ht="15.75" x14ac:dyDescent="0.25">
      <c r="A16" s="8" t="s">
        <v>24</v>
      </c>
      <c r="B16" s="9" t="s">
        <v>222</v>
      </c>
      <c r="C16" s="3" t="str">
        <f>CONCATENATE("# What are some common variants of ",B14,"?")</f>
        <v># What are some common variants of TRPM3?</v>
      </c>
      <c r="D16" s="3"/>
      <c r="E16" s="3"/>
      <c r="F16" s="3"/>
      <c r="G16" s="3"/>
      <c r="H16" s="9" t="s">
        <v>246</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[C70801146T](http://journals.sagepub.com/doi/10.4137/III.S25147)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[C70801146T](http://journals.sagepub.com/doi/10.4137/III.S25147).</v>
      </c>
      <c r="D18" s="3"/>
      <c r="E18" s="3"/>
      <c r="F18" s="3"/>
      <c r="G18" s="3"/>
      <c r="H18" s="9" t="s">
        <v>32</v>
      </c>
    </row>
    <row r="19" spans="1:8" ht="15.75" x14ac:dyDescent="0.25">
      <c r="A19" s="3"/>
      <c r="C19" s="3"/>
      <c r="D19" s="3"/>
      <c r="E19" s="3"/>
      <c r="F19" s="3"/>
      <c r="G19" s="3"/>
      <c r="H19" s="9">
        <v>47.6</v>
      </c>
    </row>
    <row r="20" spans="1:8" ht="15.75" x14ac:dyDescent="0.25">
      <c r="A20" s="3"/>
      <c r="C20" s="3" t="str">
        <f>CONCATENATE("&lt;# ",B22," #&gt;")</f>
        <v>&lt;# C70801146T #&gt;</v>
      </c>
      <c r="D20" s="3"/>
      <c r="E20" s="3"/>
      <c r="F20" s="3"/>
      <c r="G20" s="3"/>
      <c r="H20" t="str">
        <f>CONCATENATE("People with this variant have two copies of the ",B25," variant. This substitution of a single nucleotide is known as a missense mutation.")</f>
        <v>People with this variant have two copies of the [C70801146T](http://journals.sagepub.com/doi/10.4137/III.S25147) variant. This substitution of a single nucleotide is known as a missense mutation.</v>
      </c>
    </row>
    <row r="21" spans="1:8" ht="15.75" x14ac:dyDescent="0.25">
      <c r="A21" s="8" t="s">
        <v>26</v>
      </c>
      <c r="B21" s="18" t="s">
        <v>243</v>
      </c>
      <c r="C21" s="3" t="str">
        <f>CONCATENATE("  &lt;Variant hgvs=",CHAR(34),B21,CHAR(34)," name=",CHAR(34),B22,CHAR(34),"&gt; ")</f>
        <v xml:space="preserve">  &lt;Variant hgvs="NC_000009.12:g.70801146G&gt;A" name="C70801146T"&gt; </v>
      </c>
      <c r="D21" s="3"/>
      <c r="E21" s="3"/>
      <c r="F21" s="3"/>
      <c r="G21" s="3"/>
      <c r="H21" s="9" t="s">
        <v>32</v>
      </c>
    </row>
    <row r="22" spans="1:8" ht="15.75" x14ac:dyDescent="0.25">
      <c r="A22" s="21" t="s">
        <v>27</v>
      </c>
      <c r="B22" s="9" t="s">
        <v>10</v>
      </c>
      <c r="C22" s="3"/>
      <c r="D22" s="3"/>
      <c r="E22" s="3"/>
      <c r="F22" s="3"/>
      <c r="G22" s="3"/>
      <c r="H22" s="9">
        <v>6.1</v>
      </c>
    </row>
    <row r="23" spans="1:8" ht="15.75" x14ac:dyDescent="0.25">
      <c r="A23" s="21" t="s">
        <v>28</v>
      </c>
      <c r="B23" s="9" t="str">
        <f>"cytosine (C)"</f>
        <v>cytosine (C)</v>
      </c>
      <c r="C23" s="3" t="str">
        <f>CONCATENATE("    Instead of ",B23,", there is an ",B24," nucleotide.")</f>
        <v xml:space="preserve">    Instead of cytosine (C), there is an thymine (T)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
        <v>31</v>
      </c>
      <c r="C24" s="3"/>
      <c r="D24" s="3"/>
      <c r="E24" s="3"/>
      <c r="F24" s="3"/>
      <c r="G24" s="3"/>
      <c r="H24" t="s">
        <v>242</v>
      </c>
    </row>
    <row r="25" spans="1:8" ht="15.75" x14ac:dyDescent="0.25">
      <c r="A25" s="21" t="s">
        <v>33</v>
      </c>
      <c r="B25" s="9" t="s">
        <v>244</v>
      </c>
      <c r="C25" s="3" t="str">
        <f>"  &lt;/Variant&gt;"</f>
        <v xml:space="preserve">  &lt;/Variant&gt;</v>
      </c>
      <c r="D25" s="3"/>
      <c r="E25" s="3"/>
      <c r="F25" s="3"/>
      <c r="G25" s="3"/>
      <c r="H25" s="9">
        <v>46.3</v>
      </c>
    </row>
    <row r="26" spans="1:8" ht="15.75" x14ac:dyDescent="0.25">
      <c r="A26" s="23"/>
      <c r="B26" s="16"/>
      <c r="C26" s="17"/>
      <c r="D26" s="17"/>
      <c r="E26" s="17"/>
      <c r="F26" s="17"/>
      <c r="G26" s="17"/>
      <c r="H26" s="17"/>
    </row>
    <row r="27" spans="1:8" ht="15.75" x14ac:dyDescent="0.25">
      <c r="A27" s="23"/>
      <c r="B27" s="16"/>
      <c r="C27" s="17" t="str">
        <f>C20</f>
        <v>&lt;# C70801146T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hgvs="NC_000009.12:g.[70801146G&gt;A];[70801146=]" name="C70801146T"&gt; </v>
      </c>
      <c r="D28" s="3"/>
      <c r="E28" s="3"/>
      <c r="F28" s="3"/>
      <c r="G28" s="3"/>
      <c r="H28" s="3"/>
    </row>
    <row r="29" spans="1:8" ht="15.75" x14ac:dyDescent="0.25">
      <c r="A29" s="21" t="s">
        <v>33</v>
      </c>
      <c r="B29" s="22" t="str">
        <f t="shared" ref="B29:B33" si="0">H15</f>
        <v>[70801146G&gt;A]</v>
      </c>
      <c r="C29" s="3"/>
      <c r="D29" s="3"/>
      <c r="E29" s="3"/>
      <c r="F29" s="3"/>
      <c r="G29" s="3"/>
      <c r="H29" s="3"/>
    </row>
    <row r="30" spans="1:8" ht="15.75" x14ac:dyDescent="0.25">
      <c r="A30" s="21" t="s">
        <v>28</v>
      </c>
      <c r="B30" s="22" t="str">
        <f t="shared" si="0"/>
        <v>[70801146=]</v>
      </c>
      <c r="C30" s="3" t="str">
        <f>CONCATENATE("    # What does this mean?   &lt;# ",B29,";",B30,", one variant #&gt; ")</f>
        <v xml:space="preserve">    # What does this mean?   &lt;# [70801146G&gt;A];[70801146=], one variant #&gt; </v>
      </c>
      <c r="D30" s="3"/>
      <c r="E30" s="3"/>
      <c r="F30" s="3"/>
      <c r="G30" s="3"/>
      <c r="H30" s="3"/>
    </row>
    <row r="31" spans="1:8" ht="15.75" x14ac:dyDescent="0.25">
      <c r="A31" s="21" t="s">
        <v>36</v>
      </c>
      <c r="B31" s="22" t="str">
        <f t="shared" si="0"/>
        <v>People with this variant have one copy of the [C70801146T](http://journals.sagepub.com/doi/10.4137/III.S25147) variant. This substitution of a single nucleotide is known as a missense mutation.</v>
      </c>
      <c r="C31" s="3" t="s">
        <v>25</v>
      </c>
      <c r="D31" s="3"/>
      <c r="E31" s="3"/>
      <c r="F31" s="3"/>
      <c r="G31" s="3"/>
      <c r="H31" s="3"/>
    </row>
    <row r="32" spans="1:8" ht="15.75" x14ac:dyDescent="0.25">
      <c r="A32" s="8" t="s">
        <v>37</v>
      </c>
      <c r="B32" s="22" t="str">
        <f t="shared" si="0"/>
        <v>This variant is not associated with increased risk.</v>
      </c>
      <c r="C32" s="3" t="str">
        <f>CONCATENATE("    ",B31)</f>
        <v xml:space="preserve">    People with this variant have one copy of the [C70801146T](http://journals.sagepub.com/doi/10.4137/III.S25147) variant. This substitution of a single nucleotide is known as a missense mutation.</v>
      </c>
      <c r="D32" s="3"/>
      <c r="E32" s="3"/>
      <c r="F32" s="3"/>
      <c r="G32" s="3"/>
      <c r="H32" s="3"/>
    </row>
    <row r="33" spans="1:8" ht="15.75" x14ac:dyDescent="0.25">
      <c r="A33" s="8" t="s">
        <v>38</v>
      </c>
      <c r="B33" s="22">
        <f t="shared" si="0"/>
        <v>47.6</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This variant is not associated with increased risk.</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percentage=47.6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[C70801146T](http://journals.sagepub.com/doi/10.4137/III.S25147) variant. This substitution of a single nucleotide is known as a missense mutation.</v>
      </c>
      <c r="C42" s="3" t="str">
        <f>CONCATENATE("  &lt;Genotype hgvs=",CHAR(34),B28,B29,";",B29,CHAR(34)," name=",CHAR(34),B22,CHAR(34),"&gt; ")</f>
        <v xml:space="preserve">  &lt;Genotype hgvs="NC_000009.12:g.[70801146G&gt;A];[70801146G&gt;A]" name="C70801146T"&gt; </v>
      </c>
      <c r="D42" s="3"/>
      <c r="E42" s="3"/>
      <c r="F42" s="3"/>
      <c r="G42" s="3"/>
      <c r="H42" s="3"/>
    </row>
    <row r="43" spans="1:8" ht="15.75" x14ac:dyDescent="0.25">
      <c r="A43" s="8" t="s">
        <v>42</v>
      </c>
      <c r="B43" s="9" t="str">
        <f t="shared" ref="B43:B44" si="1">H21</f>
        <v>This variant is not associated with increased risk.</v>
      </c>
      <c r="C43" s="3"/>
      <c r="D43" s="3"/>
      <c r="E43" s="3"/>
      <c r="F43" s="3"/>
      <c r="G43" s="3"/>
      <c r="H43" s="3"/>
    </row>
    <row r="44" spans="1:8" ht="15.75" x14ac:dyDescent="0.25">
      <c r="A44" s="8" t="s">
        <v>38</v>
      </c>
      <c r="B44" s="9">
        <f t="shared" si="1"/>
        <v>6.1</v>
      </c>
      <c r="C44" s="3" t="str">
        <f>CONCATENATE("    # What does this mean?  &lt;# ",B29,";",B29,", two variants #&gt; ")</f>
        <v xml:space="preserve">    # What does this mean?  &lt;# [70801146G&gt;A];[70801146G&gt;A],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[C70801146T](http://journals.sagepub.com/doi/10.4137/III.S25147)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This variant is not associated with increased risk.</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percentage=6.1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hgvs="NC_000009.12:g.[70801146=];[70801146=]" name="C70801146T"&gt; </v>
      </c>
      <c r="D56" s="3"/>
      <c r="E56" s="3"/>
      <c r="F56" s="3"/>
      <c r="G56" s="3"/>
      <c r="H56" s="3"/>
    </row>
    <row r="57" spans="1:8" ht="15.75" x14ac:dyDescent="0.25">
      <c r="A57" s="8" t="s">
        <v>44</v>
      </c>
      <c r="B57" s="9" t="str">
        <f t="shared" ref="B57:B58" si="2">H24</f>
        <v>Your [variant](http://journals.sagepub.com/doi/pdf/10.4137/III.S25147) is [1.75X](http://journals.sagepub.com/doi/pdf/10.4137/III.S25147)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57" s="3"/>
      <c r="D57" s="3"/>
      <c r="E57" s="3"/>
      <c r="F57" s="3"/>
      <c r="G57" s="3"/>
      <c r="H57" s="3"/>
    </row>
    <row r="58" spans="1:8" ht="15.75" x14ac:dyDescent="0.25">
      <c r="A58" s="8" t="s">
        <v>38</v>
      </c>
      <c r="B58" s="9">
        <f t="shared" si="2"/>
        <v>46.3</v>
      </c>
      <c r="C58" s="3" t="s">
        <v>216</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21"/>
      <c r="B62" s="9"/>
      <c r="C62" s="3" t="s">
        <v>40</v>
      </c>
      <c r="D62" s="3"/>
      <c r="E62" s="3"/>
      <c r="F62" s="3"/>
      <c r="G62" s="3"/>
      <c r="H62" s="3"/>
    </row>
    <row r="63" spans="1:8" ht="15.75" x14ac:dyDescent="0.25">
      <c r="A63" s="21"/>
      <c r="B63" s="9"/>
      <c r="C63" s="3"/>
      <c r="D63" s="3"/>
      <c r="E63" s="3"/>
      <c r="F63" s="3"/>
      <c r="G63" s="3"/>
      <c r="H63" s="3"/>
    </row>
    <row r="64" spans="1:8" ht="15.75" x14ac:dyDescent="0.25">
      <c r="A64" s="21"/>
      <c r="B64" s="9"/>
      <c r="C64" s="3" t="str">
        <f>CONCATENATE( "    &lt;piechart percentage=",B58," /&gt;")</f>
        <v xml:space="preserve">    &lt;piechart percentage=46.3 /&gt;</v>
      </c>
      <c r="D64" s="3"/>
      <c r="E64" s="3"/>
      <c r="F64" s="3"/>
      <c r="G64" s="3"/>
      <c r="H64" s="3"/>
    </row>
    <row r="65" spans="1:8" ht="15.75" x14ac:dyDescent="0.25">
      <c r="A65" s="21"/>
      <c r="B65" s="9"/>
      <c r="C65" s="3" t="str">
        <f>"  &lt;/Genotype&gt;"</f>
        <v xml:space="preserve">  &lt;/Genotype&gt;</v>
      </c>
      <c r="D65" s="3"/>
      <c r="E65" s="3"/>
      <c r="F65" s="3"/>
      <c r="G65" s="3"/>
      <c r="H65" s="3"/>
    </row>
    <row r="66" spans="1:8" ht="15.75" x14ac:dyDescent="0.25">
      <c r="A66" s="21"/>
      <c r="B66" s="9"/>
      <c r="C66" s="3" t="s">
        <v>45</v>
      </c>
      <c r="D66" s="3"/>
      <c r="E66" s="3"/>
      <c r="F66" s="3"/>
      <c r="G66" s="3"/>
      <c r="H66" s="3"/>
    </row>
    <row r="67" spans="1:8" ht="15.75" x14ac:dyDescent="0.25">
      <c r="A67" s="21" t="s">
        <v>46</v>
      </c>
      <c r="B67" s="9" t="str">
        <f>CONCATENATE("Your ",B14," gene has an unknown variant.")</f>
        <v>Your TRPM3 gene has an unknown variant.</v>
      </c>
      <c r="C67" s="3" t="str">
        <f>CONCATENATE("  &lt;Genotype hgvs=",CHAR(34),"unknown",CHAR(34),"&gt; ")</f>
        <v xml:space="preserve">  &lt;Genotype hgvs="unknown"&gt; </v>
      </c>
      <c r="D67" s="3"/>
      <c r="E67" s="3"/>
      <c r="F67" s="3"/>
      <c r="G67" s="3"/>
      <c r="H67" s="3"/>
    </row>
    <row r="68" spans="1:8" ht="15.75" x14ac:dyDescent="0.25">
      <c r="A68" s="8" t="s">
        <v>46</v>
      </c>
      <c r="B68" s="9" t="s">
        <v>47</v>
      </c>
      <c r="C68" s="3" t="s">
        <v>25</v>
      </c>
      <c r="D68" s="3"/>
      <c r="E68" s="3"/>
      <c r="F68" s="3"/>
      <c r="G68" s="3"/>
      <c r="H68" s="3"/>
    </row>
    <row r="69" spans="1:8" ht="15.75" x14ac:dyDescent="0.25">
      <c r="A69" s="8" t="s">
        <v>38</v>
      </c>
      <c r="B69" s="9"/>
      <c r="C69" s="3" t="s">
        <v>215</v>
      </c>
      <c r="D69" s="3"/>
      <c r="E69" s="3"/>
      <c r="F69" s="3"/>
      <c r="G69" s="3"/>
      <c r="H69" s="3"/>
    </row>
    <row r="70" spans="1:8" ht="15.75" x14ac:dyDescent="0.25">
      <c r="A70" s="8"/>
      <c r="B70" s="9"/>
      <c r="C70" s="3"/>
      <c r="D70" s="3"/>
      <c r="E70" s="3"/>
      <c r="F70" s="3"/>
      <c r="G70" s="3"/>
      <c r="H70" s="3"/>
    </row>
    <row r="71" spans="1:8" ht="15.75" x14ac:dyDescent="0.25">
      <c r="A71" s="8"/>
      <c r="B71" s="9"/>
      <c r="C71" s="3" t="str">
        <f>CONCATENATE("    ",B67)</f>
        <v xml:space="preserve">    Your TRPM3 gene has an unknown variant.</v>
      </c>
      <c r="D71" s="3"/>
      <c r="E71" s="3"/>
      <c r="F71" s="3"/>
      <c r="G71" s="3"/>
      <c r="H71" s="3"/>
    </row>
    <row r="72" spans="1:8" ht="15.75" x14ac:dyDescent="0.25">
      <c r="A72" s="8"/>
      <c r="B72" s="9"/>
      <c r="C72" s="3"/>
      <c r="D72" s="3"/>
      <c r="E72" s="3"/>
      <c r="F72" s="3"/>
      <c r="G72" s="3"/>
      <c r="H72" s="3"/>
    </row>
    <row r="73" spans="1:8" ht="15.75" x14ac:dyDescent="0.25">
      <c r="A73" s="21"/>
      <c r="B73" s="9"/>
      <c r="C73" s="3" t="s">
        <v>40</v>
      </c>
      <c r="D73" s="3"/>
      <c r="E73" s="3"/>
      <c r="F73" s="3"/>
      <c r="G73" s="3"/>
      <c r="H73" s="3"/>
    </row>
    <row r="74" spans="1:8" ht="15.75" x14ac:dyDescent="0.25">
      <c r="A74" s="21"/>
      <c r="B74" s="9"/>
      <c r="C74" s="3"/>
      <c r="D74" s="3"/>
      <c r="E74" s="3"/>
      <c r="F74" s="3"/>
      <c r="G74" s="3"/>
      <c r="H74" s="3"/>
    </row>
    <row r="75" spans="1:8" ht="15.75" x14ac:dyDescent="0.25">
      <c r="A75" s="21"/>
      <c r="B75" s="9"/>
      <c r="C75" s="3" t="str">
        <f>CONCATENATE( "    &lt;piechart percentage=",B69," /&gt;")</f>
        <v xml:space="preserve">    &lt;piechart percentage= /&gt;</v>
      </c>
      <c r="D75" s="3"/>
      <c r="E75" s="3"/>
      <c r="F75" s="3"/>
      <c r="G75" s="3"/>
      <c r="H75" s="3"/>
    </row>
    <row r="76" spans="1:8" ht="15.75" x14ac:dyDescent="0.25">
      <c r="A76" s="21"/>
      <c r="B76" s="9"/>
      <c r="C76" s="3" t="str">
        <f>"  &lt;/Genotype&gt;"</f>
        <v xml:space="preserve">  &lt;/Genotype&gt;</v>
      </c>
      <c r="D76" s="3"/>
      <c r="E76" s="3"/>
      <c r="F76" s="3"/>
      <c r="G76" s="3"/>
      <c r="H76" s="3"/>
    </row>
    <row r="77" spans="1:8" ht="15.75" x14ac:dyDescent="0.25">
      <c r="A77" s="21"/>
      <c r="B77" s="9"/>
      <c r="C77" s="3" t="s">
        <v>48</v>
      </c>
      <c r="D77" s="3"/>
      <c r="E77" s="3"/>
      <c r="F77" s="3"/>
      <c r="G77" s="3"/>
      <c r="H77" s="3"/>
    </row>
    <row r="78" spans="1:8" ht="15.75" x14ac:dyDescent="0.25">
      <c r="A78" s="21" t="s">
        <v>43</v>
      </c>
      <c r="B78" s="9" t="str">
        <f>CONCATENATE("Your ",B14," gene has no variants. A normal gene is referred to as a ",CHAR(34),"wild-type",CHAR(34)," gene.")</f>
        <v>Your TRPM3 gene has no variants. A normal gene is referred to as a "wild-type" gene.</v>
      </c>
      <c r="C78" s="3" t="str">
        <f>CONCATENATE("  &lt;Genotype hgvs=",CHAR(34),"wildtype",CHAR(34),"&gt;")</f>
        <v xml:space="preserve">  &lt;Genotype hgvs="wildtype"&gt;</v>
      </c>
      <c r="D78" s="3"/>
      <c r="E78" s="3"/>
      <c r="F78" s="3"/>
      <c r="G78" s="3"/>
      <c r="H78" s="3"/>
    </row>
    <row r="79" spans="1:8" ht="15.75" x14ac:dyDescent="0.25">
      <c r="A79" s="8" t="s">
        <v>44</v>
      </c>
      <c r="B79" s="9" t="s">
        <v>49</v>
      </c>
      <c r="C79" s="3" t="s">
        <v>25</v>
      </c>
      <c r="D79" s="3"/>
      <c r="E79" s="3"/>
      <c r="F79" s="3"/>
      <c r="G79" s="3"/>
      <c r="H79" s="3"/>
    </row>
    <row r="80" spans="1:8" ht="15.75" x14ac:dyDescent="0.25">
      <c r="A80" s="8" t="s">
        <v>38</v>
      </c>
      <c r="B80" s="9"/>
      <c r="C80" s="3" t="s">
        <v>35</v>
      </c>
      <c r="D80" s="3"/>
      <c r="E80" s="3"/>
      <c r="F80" s="3"/>
      <c r="G80" s="3"/>
      <c r="H80" s="3"/>
    </row>
    <row r="81" spans="1:8" ht="15.75" x14ac:dyDescent="0.25">
      <c r="A81" s="8"/>
      <c r="B81" s="9"/>
      <c r="C81" s="3"/>
      <c r="D81" s="3"/>
      <c r="E81" s="3"/>
      <c r="F81" s="3"/>
      <c r="G81" s="3"/>
      <c r="H81" s="3"/>
    </row>
    <row r="82" spans="1:8" ht="15.75" x14ac:dyDescent="0.25">
      <c r="A82" s="8"/>
      <c r="B82" s="9"/>
      <c r="C82" s="3" t="str">
        <f>CONCATENATE("    ",B78)</f>
        <v xml:space="preserve">    Your TRPM3 gene has no variants. A normal gene is referred to as a "wild-type" gene.</v>
      </c>
      <c r="D82" s="3"/>
      <c r="E82" s="3"/>
      <c r="F82" s="3"/>
      <c r="G82" s="3"/>
      <c r="H82" s="3"/>
    </row>
    <row r="83" spans="1:8" ht="15.75" x14ac:dyDescent="0.25">
      <c r="A83" s="8"/>
      <c r="B83" s="9"/>
      <c r="C83" s="3"/>
      <c r="D83" s="3"/>
      <c r="E83" s="3"/>
      <c r="F83" s="3"/>
      <c r="G83" s="3"/>
      <c r="H83" s="3"/>
    </row>
    <row r="84" spans="1:8" ht="15.75" x14ac:dyDescent="0.25">
      <c r="A84" s="8"/>
      <c r="B84" s="9"/>
      <c r="C84" s="3" t="s">
        <v>40</v>
      </c>
      <c r="D84" s="3"/>
      <c r="E84" s="3"/>
      <c r="F84" s="3"/>
      <c r="G84" s="3"/>
      <c r="H84" s="3"/>
    </row>
    <row r="85" spans="1:8" ht="15.75" x14ac:dyDescent="0.25">
      <c r="A85" s="21"/>
      <c r="B85" s="9"/>
      <c r="C85" s="3"/>
      <c r="D85" s="3"/>
      <c r="E85" s="3"/>
      <c r="F85" s="3"/>
      <c r="G85" s="3"/>
      <c r="H85" s="3"/>
    </row>
    <row r="86" spans="1:8" ht="15.75" x14ac:dyDescent="0.25">
      <c r="A86" s="8"/>
      <c r="B86" s="9"/>
      <c r="C86" s="3" t="str">
        <f>CONCATENATE( "    &lt;piechart percentage=",B80," /&gt;")</f>
        <v xml:space="preserve">    &lt;piechart percentage= /&gt;</v>
      </c>
      <c r="D86" s="3"/>
      <c r="E86" s="3"/>
      <c r="F86" s="3"/>
      <c r="G86" s="3"/>
      <c r="H86" s="3"/>
    </row>
    <row r="87" spans="1:8" ht="15.75" x14ac:dyDescent="0.25">
      <c r="A87" s="8"/>
      <c r="B87" s="9"/>
      <c r="C87" s="3" t="str">
        <f>"  &lt;/Genotype&gt;"</f>
        <v xml:space="preserve">  &lt;/Genotype&gt;</v>
      </c>
      <c r="D87" s="3"/>
      <c r="E87" s="3"/>
      <c r="F87" s="3"/>
      <c r="G87" s="3"/>
      <c r="H87" s="3"/>
    </row>
    <row r="88" spans="1:8" ht="15.75" x14ac:dyDescent="0.25">
      <c r="A88" s="8"/>
      <c r="B88" s="9"/>
      <c r="C88" s="3" t="str">
        <f>"&lt;/GeneAnalysis&gt;"</f>
        <v>&lt;/GeneAnalysis&gt;</v>
      </c>
      <c r="D88" s="3"/>
      <c r="E88" s="3"/>
      <c r="F88" s="3"/>
      <c r="G88" s="3"/>
      <c r="H88" s="3"/>
    </row>
    <row r="89" spans="1:8" ht="15.75" x14ac:dyDescent="0.25">
      <c r="A89" s="23"/>
      <c r="B89" s="16"/>
      <c r="C89" s="17"/>
      <c r="D89" s="17"/>
      <c r="E89" s="17"/>
      <c r="F89" s="17"/>
      <c r="G89" s="17"/>
      <c r="H89" s="17"/>
    </row>
    <row r="90" spans="1:8" ht="15.75" x14ac:dyDescent="0.25">
      <c r="A90" s="3" t="s">
        <v>50</v>
      </c>
      <c r="B90" s="35" t="s">
        <v>231</v>
      </c>
      <c r="C90" s="3" t="str">
        <f>CONCATENATE("&lt;# ",A90," ",B90," #&gt;")</f>
        <v>&lt;# symptoms vision problems D014786 pain D010146 chills and night sweats D023341 multiple chemical sensitivity/allergies D018777 inflammation D007249 #&gt;</v>
      </c>
      <c r="D90" s="3"/>
      <c r="E90" s="3"/>
      <c r="F90" s="3"/>
      <c r="G90" s="3"/>
      <c r="H90" s="3"/>
    </row>
    <row r="91" spans="1:8" ht="15.75" x14ac:dyDescent="0.25">
      <c r="A91" s="3"/>
      <c r="B91" s="9"/>
      <c r="C91" s="3"/>
      <c r="D91" s="3"/>
      <c r="E91" s="3"/>
      <c r="F91" s="3"/>
      <c r="G91" s="3"/>
      <c r="H91" s="3"/>
    </row>
    <row r="92" spans="1:8" ht="15.75" x14ac:dyDescent="0.25">
      <c r="A92" s="3"/>
      <c r="B92" s="35" t="s">
        <v>232</v>
      </c>
      <c r="C92" s="3" t="str">
        <f>CONCATENATE("&lt;symptoms ",B92," /&gt;")</f>
        <v>&lt;symptoms D014786 D010146 D023341 D018777 D007249 /&gt;</v>
      </c>
      <c r="D92" s="3"/>
      <c r="E92" s="3"/>
      <c r="F92" s="3"/>
      <c r="G92" s="3"/>
      <c r="H92" s="3"/>
    </row>
    <row r="93" spans="1:8" ht="15.75" x14ac:dyDescent="0.25">
      <c r="A93" s="3"/>
      <c r="B93" s="9"/>
      <c r="C93" s="3"/>
      <c r="D93" s="3"/>
      <c r="E93" s="3"/>
      <c r="F93" s="3"/>
      <c r="G93" s="3"/>
      <c r="H93" s="3"/>
    </row>
    <row r="94" spans="1:8" ht="15.75" x14ac:dyDescent="0.25">
      <c r="A94" s="3" t="s">
        <v>51</v>
      </c>
      <c r="B94" s="35" t="s">
        <v>235</v>
      </c>
      <c r="C94" s="3" t="str">
        <f>CONCATENATE("&lt;# ",A94," ",B94," #&gt;")</f>
        <v>&lt;# Tissue List Brain and nervous system; Kidney and urinary bladder D005221  #&gt;</v>
      </c>
      <c r="D94" s="3"/>
      <c r="E94" s="3"/>
      <c r="F94" s="3"/>
      <c r="G94" s="3"/>
      <c r="H94" s="3"/>
    </row>
    <row r="95" spans="1:8" ht="15.75" x14ac:dyDescent="0.25">
      <c r="A95" s="3"/>
      <c r="B95" s="9"/>
      <c r="C95" s="3"/>
      <c r="D95" s="3"/>
      <c r="E95" s="3"/>
      <c r="F95" s="3"/>
      <c r="G95" s="3"/>
      <c r="H95" s="3"/>
    </row>
    <row r="96" spans="1:8" ht="15.75" x14ac:dyDescent="0.25">
      <c r="A96" s="3"/>
      <c r="B96" s="35" t="s">
        <v>236</v>
      </c>
      <c r="C96" s="3" t="str">
        <f>CONCATENATE("&lt;TissueList ",B96," /&gt;")</f>
        <v>&lt;TissueList D005837 D004703 /&gt;</v>
      </c>
      <c r="D96" s="3"/>
      <c r="E96" s="3"/>
      <c r="F96" s="3"/>
      <c r="G96" s="3"/>
      <c r="H96" s="3"/>
    </row>
    <row r="97" spans="1:8" ht="15.75" x14ac:dyDescent="0.25">
      <c r="A97" s="3"/>
      <c r="B97" s="35"/>
      <c r="C97" s="3"/>
      <c r="D97" s="3"/>
      <c r="E97" s="3"/>
      <c r="F97" s="3"/>
      <c r="G97" s="3"/>
      <c r="H97" s="3"/>
    </row>
    <row r="98" spans="1:8" ht="15.75" x14ac:dyDescent="0.25">
      <c r="A98" s="3" t="s">
        <v>52</v>
      </c>
      <c r="B98" s="35" t="s">
        <v>233</v>
      </c>
      <c r="C98" s="3" t="str">
        <f>CONCATENATE("&lt;# ",A98," ",B98,"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98" s="3"/>
      <c r="E98" s="3"/>
      <c r="F98" s="3"/>
      <c r="G98" s="3"/>
      <c r="H98" s="3"/>
    </row>
    <row r="99" spans="1:8" ht="15.75" x14ac:dyDescent="0.25">
      <c r="A99" s="3"/>
      <c r="B99" s="9"/>
      <c r="C99" s="3"/>
      <c r="D99" s="3"/>
      <c r="E99" s="3"/>
      <c r="F99" s="3"/>
      <c r="G99" s="3"/>
      <c r="H99" s="3"/>
    </row>
    <row r="100" spans="1:8" ht="15.75" x14ac:dyDescent="0.25">
      <c r="A100" s="3"/>
      <c r="B100" s="35" t="s">
        <v>234</v>
      </c>
      <c r="C100" s="3" t="str">
        <f>CONCATENATE("&lt;diseases ",B100," /&gt;")</f>
        <v>&lt;diseases D059350 D002386 D005901 D001168 D001172 D003920 D004198 D020022 D053201 D029424 D002318 D000544 D009369 D012871 /&gt;</v>
      </c>
      <c r="D100" s="3"/>
      <c r="E100" s="3"/>
      <c r="F100" s="3"/>
      <c r="G100" s="3"/>
      <c r="H10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359F-F87B-4E0C-8DD9-545B1BA1D6F5}">
  <dimension ref="A1:H104"/>
  <sheetViews>
    <sheetView topLeftCell="A19" workbookViewId="0">
      <selection activeCell="C29" sqref="C29"/>
    </sheetView>
  </sheetViews>
  <sheetFormatPr defaultRowHeight="15" x14ac:dyDescent="0.25"/>
  <cols>
    <col min="1" max="1" width="15.7109375" bestFit="1" customWidth="1"/>
    <col min="2" max="2" width="21.140625" customWidth="1"/>
    <col min="8" max="8" width="255.7109375" bestFit="1" customWidth="1"/>
  </cols>
  <sheetData>
    <row r="1" spans="1:8" ht="15.75" x14ac:dyDescent="0.25">
      <c r="A1" s="1" t="s">
        <v>0</v>
      </c>
      <c r="B1" s="2" t="s">
        <v>1</v>
      </c>
      <c r="C1" s="1" t="s">
        <v>2</v>
      </c>
      <c r="D1" s="3"/>
      <c r="E1" s="3"/>
      <c r="F1" s="3"/>
      <c r="G1" s="3"/>
      <c r="H1" s="4"/>
    </row>
    <row r="2" spans="1:8" ht="15.75" x14ac:dyDescent="0.25">
      <c r="A2" s="8" t="s">
        <v>3</v>
      </c>
      <c r="B2" s="9" t="s">
        <v>220</v>
      </c>
      <c r="C2" s="3" t="str">
        <f>CONCATENATE("&lt;",A2," ",B2," /&gt;")</f>
        <v>&lt;Gene_Name TRPM3 /&gt;</v>
      </c>
      <c r="D2" s="9"/>
      <c r="E2" s="3"/>
      <c r="F2" s="3"/>
      <c r="G2" s="3"/>
      <c r="H2" s="4"/>
    </row>
    <row r="3" spans="1:8" ht="15.75" x14ac:dyDescent="0.25">
      <c r="A3" s="1"/>
      <c r="B3" s="2"/>
      <c r="C3" s="1"/>
      <c r="D3" s="9"/>
      <c r="E3" s="3"/>
      <c r="F3" s="3"/>
      <c r="G3" s="3"/>
      <c r="H3" s="4"/>
    </row>
    <row r="4" spans="1:8" ht="15.75" x14ac:dyDescent="0.25">
      <c r="A4" s="8" t="s">
        <v>4</v>
      </c>
      <c r="B4" s="9" t="s">
        <v>217</v>
      </c>
      <c r="C4" s="3" t="str">
        <f>CONCATENATE("&lt;",A4," ",B4," /&gt;")</f>
        <v>&lt;GeneName_full transient receptor potential cation channel subfamily M member 3 /&gt;</v>
      </c>
      <c r="D4" s="9"/>
      <c r="E4" s="3"/>
      <c r="F4" s="3"/>
      <c r="G4" s="3"/>
      <c r="H4" s="4"/>
    </row>
    <row r="5" spans="1:8" ht="15.75" x14ac:dyDescent="0.25">
      <c r="A5" s="8"/>
      <c r="B5" s="2"/>
      <c r="C5" s="1"/>
      <c r="D5" s="9"/>
      <c r="E5" s="3"/>
      <c r="F5" s="3"/>
      <c r="G5" s="3"/>
      <c r="H5" s="4"/>
    </row>
    <row r="6" spans="1:8" ht="15.75" x14ac:dyDescent="0.25">
      <c r="A6" s="8"/>
      <c r="B6" s="3"/>
      <c r="C6" s="3" t="str">
        <f>CONCATENATE("# What does the ",B2," gene do?")</f>
        <v># What does the TRPM3 gene do?</v>
      </c>
      <c r="D6" s="3"/>
      <c r="E6" s="3"/>
      <c r="F6" s="3"/>
      <c r="G6" s="3"/>
      <c r="H6" s="4"/>
    </row>
    <row r="7" spans="1:8" ht="15.75" x14ac:dyDescent="0.25">
      <c r="A7" s="8"/>
      <c r="B7" s="9"/>
      <c r="C7" s="3"/>
      <c r="D7" s="3"/>
      <c r="E7" s="3"/>
      <c r="F7" s="3"/>
      <c r="G7" s="3"/>
      <c r="H7" s="3" t="s">
        <v>5</v>
      </c>
    </row>
    <row r="8" spans="1:8" ht="15.75" x14ac:dyDescent="0.25">
      <c r="A8" s="8" t="s">
        <v>7</v>
      </c>
      <c r="B8" s="10" t="s">
        <v>218</v>
      </c>
      <c r="C8" s="3" t="str">
        <f>CONCATENATE(B8," This gene is located on chromosome ",B10,".")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D8" s="3"/>
      <c r="E8" s="3"/>
      <c r="F8" s="3"/>
      <c r="G8" s="3"/>
      <c r="H8" s="3" t="s">
        <v>8</v>
      </c>
    </row>
    <row r="9" spans="1:8" ht="15.75" x14ac:dyDescent="0.25">
      <c r="A9" s="8"/>
      <c r="B9" s="11"/>
      <c r="C9" s="3"/>
      <c r="D9" s="3"/>
      <c r="E9" s="3"/>
      <c r="F9" s="3"/>
      <c r="G9" s="3"/>
      <c r="H9" s="3" t="s">
        <v>10</v>
      </c>
    </row>
    <row r="10" spans="1:8" ht="15.75" x14ac:dyDescent="0.25">
      <c r="A10" s="8" t="s">
        <v>12</v>
      </c>
      <c r="B10" s="9">
        <v>9</v>
      </c>
      <c r="C10" s="3"/>
      <c r="D10" s="3"/>
      <c r="E10" s="3"/>
      <c r="F10" s="3"/>
      <c r="G10" s="3"/>
      <c r="H10" s="3" t="s">
        <v>13</v>
      </c>
    </row>
    <row r="11" spans="1:8" ht="15.75" x14ac:dyDescent="0.25">
      <c r="A11" s="8" t="s">
        <v>15</v>
      </c>
      <c r="B11" s="9" t="s">
        <v>16</v>
      </c>
      <c r="C11" s="3"/>
      <c r="D11" s="3"/>
      <c r="E11" s="3"/>
      <c r="F11" s="3"/>
      <c r="G11" s="3"/>
      <c r="H11" s="3" t="s">
        <v>17</v>
      </c>
    </row>
    <row r="12" spans="1:8" ht="15.75" x14ac:dyDescent="0.25">
      <c r="A12" s="8" t="s">
        <v>19</v>
      </c>
      <c r="B12" s="9" t="s">
        <v>219</v>
      </c>
      <c r="C12" s="3"/>
      <c r="D12" s="3"/>
      <c r="E12" s="3"/>
      <c r="F12" s="3"/>
      <c r="G12" s="3"/>
      <c r="H12" s="3" t="s">
        <v>20</v>
      </c>
    </row>
    <row r="13" spans="1:8" ht="15.75" x14ac:dyDescent="0.25">
      <c r="A13" s="15"/>
      <c r="B13" s="16"/>
      <c r="C13" s="17"/>
      <c r="D13" s="17"/>
      <c r="E13" s="17"/>
      <c r="F13" s="17"/>
      <c r="G13" s="17"/>
      <c r="H13" s="17" t="str">
        <f>B22</f>
        <v>A70610886C</v>
      </c>
    </row>
    <row r="14" spans="1:8" ht="15.75" x14ac:dyDescent="0.25">
      <c r="A14" s="8" t="s">
        <v>22</v>
      </c>
      <c r="B14" s="9" t="s">
        <v>220</v>
      </c>
      <c r="C14" s="3" t="str">
        <f>CONCATENATE("&lt;GeneAnalysis gene=",CHAR(34),B14,CHAR(34)," interval=",CHAR(34),B15,CHAR(34),"&gt; ")</f>
        <v xml:space="preserve">&lt;GeneAnalysis gene="TRPM3" interval="NC_000009.12:g.70529063_71446950"&gt; </v>
      </c>
      <c r="D14" s="3"/>
      <c r="E14" s="3"/>
      <c r="F14" s="3"/>
      <c r="G14" s="3"/>
      <c r="H14" s="18" t="s">
        <v>226</v>
      </c>
    </row>
    <row r="15" spans="1:8" ht="15.75" x14ac:dyDescent="0.25">
      <c r="A15" s="8" t="s">
        <v>23</v>
      </c>
      <c r="B15" s="9" t="s">
        <v>221</v>
      </c>
      <c r="C15" s="3"/>
      <c r="D15" s="3"/>
      <c r="E15" s="3"/>
      <c r="F15" s="3"/>
      <c r="G15" s="3"/>
      <c r="H15" s="9" t="s">
        <v>249</v>
      </c>
    </row>
    <row r="16" spans="1:8" ht="15.75" x14ac:dyDescent="0.25">
      <c r="A16" s="8" t="s">
        <v>24</v>
      </c>
      <c r="B16" s="9" t="s">
        <v>222</v>
      </c>
      <c r="C16" s="3" t="str">
        <f>CONCATENATE("# What are some common variants of ",B14,"?")</f>
        <v># What are some common variants of TRPM3?</v>
      </c>
      <c r="D16" s="3"/>
      <c r="E16" s="3"/>
      <c r="F16" s="3"/>
      <c r="G16" s="3"/>
      <c r="H16" s="9" t="s">
        <v>250</v>
      </c>
    </row>
    <row r="17" spans="1:8"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[A70610886C](http://journals.sagepub.com/doi/10.4137/III.S25147) variant. This substitution of a single nucleotide is known as a missense mutation.</v>
      </c>
    </row>
    <row r="18" spans="1:8"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nineteen common variant in TRPM3: [A70610886C](http://journals.sagepub.com/doi/10.4137/III.S25147).</v>
      </c>
      <c r="D18" s="3"/>
      <c r="E18" s="3"/>
      <c r="F18" s="3"/>
      <c r="G18" s="3"/>
      <c r="H18" s="9" t="s">
        <v>241</v>
      </c>
    </row>
    <row r="19" spans="1:8" ht="15.75" x14ac:dyDescent="0.25">
      <c r="A19" s="3"/>
      <c r="C19" s="3"/>
      <c r="D19" s="3"/>
      <c r="E19" s="3"/>
      <c r="F19" s="3"/>
      <c r="G19" s="3"/>
      <c r="H19" s="9">
        <v>49.6</v>
      </c>
    </row>
    <row r="20" spans="1:8" ht="15.75" x14ac:dyDescent="0.25">
      <c r="A20" s="3"/>
      <c r="C20" s="3" t="str">
        <f>CONCATENATE("&lt;# ",B22," #&gt;")</f>
        <v>&lt;# A70610886C #&gt;</v>
      </c>
      <c r="D20" s="3"/>
      <c r="E20" s="3"/>
      <c r="F20" s="3"/>
      <c r="G20" s="3"/>
      <c r="H20" t="str">
        <f>CONCATENATE("People with this variant have two copies of the ",B25," variant. This substitution of a single nucleotide is known as a missense mutation.")</f>
        <v>People with this variant have two copies of the [A70610886C](http://journals.sagepub.com/doi/10.4137/III.S25147) variant. This substitution of a single nucleotide is known as a missense mutation.</v>
      </c>
    </row>
    <row r="21" spans="1:8" ht="15.75" x14ac:dyDescent="0.25">
      <c r="A21" s="8" t="s">
        <v>26</v>
      </c>
      <c r="B21" s="18" t="s">
        <v>247</v>
      </c>
      <c r="C21" s="3" t="str">
        <f>CONCATENATE("  &lt;Variant hgvs=",CHAR(34),B21,CHAR(34)," name=",CHAR(34),B22,CHAR(34),"&gt; ")</f>
        <v xml:space="preserve">  &lt;Variant hgvs="NC_000009.12:g.70610886T&gt;A" name="A70610886C"&gt; </v>
      </c>
      <c r="D21" s="3"/>
      <c r="E21" s="3"/>
      <c r="F21" s="3"/>
      <c r="G21" s="3"/>
      <c r="H21" s="9" t="s">
        <v>32</v>
      </c>
    </row>
    <row r="22" spans="1:8" ht="15.75" x14ac:dyDescent="0.25">
      <c r="A22" s="21" t="s">
        <v>27</v>
      </c>
      <c r="B22" s="9" t="s">
        <v>13</v>
      </c>
      <c r="C22" s="3"/>
      <c r="D22" s="3"/>
      <c r="E22" s="3"/>
      <c r="F22" s="3"/>
      <c r="G22" s="3"/>
      <c r="H22" s="9">
        <v>45.4</v>
      </c>
    </row>
    <row r="23" spans="1:8" ht="15.75" x14ac:dyDescent="0.25">
      <c r="A23" s="21" t="s">
        <v>28</v>
      </c>
      <c r="B23" s="9" t="s">
        <v>62</v>
      </c>
      <c r="C23" s="3" t="str">
        <f>CONCATENATE("    Instead of ",B23,", there is an ",B24," nucleotide.")</f>
        <v xml:space="preserve">    Instead of adenine (A), there is an cytosine (C) nucleotide.</v>
      </c>
      <c r="D23" s="3"/>
      <c r="E23" s="3"/>
      <c r="F23" s="3"/>
      <c r="G23" s="3"/>
      <c r="H23" s="9" t="str">
        <f>CONCATENATE("Your ",B14," gene has no variants. A normal gene is referred to as a ",CHAR(34),"wild-type",CHAR(34)," gene.")</f>
        <v>Your TRPM3 gene has no variants. A normal gene is referred to as a "wild-type" gene.</v>
      </c>
    </row>
    <row r="24" spans="1:8" ht="15.75" x14ac:dyDescent="0.25">
      <c r="A24" s="21" t="s">
        <v>30</v>
      </c>
      <c r="B24" s="9" t="str">
        <f>"cytosine (C)"</f>
        <v>cytosine (C)</v>
      </c>
      <c r="C24" s="3"/>
      <c r="D24" s="3"/>
      <c r="E24" s="3"/>
      <c r="F24" s="3"/>
      <c r="G24" s="3"/>
      <c r="H24" s="9" t="s">
        <v>32</v>
      </c>
    </row>
    <row r="25" spans="1:8" ht="15.75" x14ac:dyDescent="0.25">
      <c r="A25" s="21" t="s">
        <v>33</v>
      </c>
      <c r="B25" s="9" t="s">
        <v>248</v>
      </c>
      <c r="C25" s="3" t="str">
        <f>"  &lt;/Variant&gt;"</f>
        <v xml:space="preserve">  &lt;/Variant&gt;</v>
      </c>
      <c r="D25" s="3"/>
      <c r="E25" s="3"/>
      <c r="F25" s="3"/>
      <c r="G25" s="3"/>
      <c r="H25" s="9">
        <v>5</v>
      </c>
    </row>
    <row r="26" spans="1:8" ht="15.75" x14ac:dyDescent="0.25">
      <c r="A26" s="23"/>
      <c r="B26" s="16"/>
      <c r="C26" s="17"/>
      <c r="D26" s="17"/>
      <c r="E26" s="17"/>
      <c r="F26" s="17"/>
      <c r="G26" s="17"/>
      <c r="H26" s="17"/>
    </row>
    <row r="27" spans="1:8" ht="15.75" x14ac:dyDescent="0.25">
      <c r="A27" s="23"/>
      <c r="B27" s="16"/>
      <c r="C27" s="17" t="str">
        <f>C20</f>
        <v>&lt;# A70610886C #&gt;</v>
      </c>
      <c r="D27" s="17"/>
      <c r="E27" s="17"/>
      <c r="F27" s="17"/>
      <c r="G27" s="17"/>
      <c r="H27" s="17"/>
    </row>
    <row r="28" spans="1:8" ht="15.75" x14ac:dyDescent="0.25">
      <c r="A28" s="21" t="s">
        <v>34</v>
      </c>
      <c r="B28" s="22" t="str">
        <f>H14</f>
        <v>NC_000009.12:g.</v>
      </c>
      <c r="C28" s="3" t="str">
        <f>CONCATENATE("  &lt;Genotype hgvs=",CHAR(34),B28,B29,";",B30,CHAR(34)," name=",CHAR(34),B22,CHAR(34),"&gt; ")</f>
        <v xml:space="preserve">  &lt;Genotype hgvs="NC_000009.12:g.[70610886T&gt;A];[70610886=]" name="A70610886C"&gt; </v>
      </c>
      <c r="D28" s="3"/>
      <c r="E28" s="3"/>
      <c r="F28" s="3"/>
      <c r="G28" s="3"/>
      <c r="H28" s="3"/>
    </row>
    <row r="29" spans="1:8" ht="15.75" x14ac:dyDescent="0.25">
      <c r="A29" s="21" t="s">
        <v>33</v>
      </c>
      <c r="B29" s="22" t="str">
        <f t="shared" ref="B29:B33" si="0">H15</f>
        <v>[70610886T&gt;A]</v>
      </c>
      <c r="C29" s="3"/>
      <c r="D29" s="3"/>
      <c r="E29" s="3"/>
      <c r="F29" s="3"/>
      <c r="G29" s="3"/>
      <c r="H29" s="3"/>
    </row>
    <row r="30" spans="1:8" ht="15.75" x14ac:dyDescent="0.25">
      <c r="A30" s="21" t="s">
        <v>28</v>
      </c>
      <c r="B30" s="22" t="str">
        <f t="shared" si="0"/>
        <v>[70610886=]</v>
      </c>
      <c r="C30" s="3" t="str">
        <f>CONCATENATE("    # What does this mean?   &lt;# ",B29,";",B30,", one variant #&gt; ")</f>
        <v xml:space="preserve">    # What does this mean?   &lt;# [70610886T&gt;A];[70610886=], one variant #&gt; </v>
      </c>
      <c r="D30" s="3"/>
      <c r="E30" s="3"/>
      <c r="F30" s="3"/>
      <c r="G30" s="3"/>
      <c r="H30" s="3"/>
    </row>
    <row r="31" spans="1:8" ht="15.75" x14ac:dyDescent="0.25">
      <c r="A31" s="21" t="s">
        <v>36</v>
      </c>
      <c r="B31" s="22" t="str">
        <f t="shared" si="0"/>
        <v>People with this variant have one copy of the [A70610886C](http://journals.sagepub.com/doi/10.4137/III.S25147) variant. This substitution of a single nucleotide is known as a missense mutation.</v>
      </c>
      <c r="C31" s="3" t="s">
        <v>25</v>
      </c>
      <c r="D31" s="3"/>
      <c r="E31" s="3"/>
      <c r="F31" s="3"/>
      <c r="G31" s="3"/>
      <c r="H31" s="3"/>
    </row>
    <row r="32" spans="1:8" ht="15.75" x14ac:dyDescent="0.25">
      <c r="A32" s="8" t="s">
        <v>37</v>
      </c>
      <c r="B32" s="22" t="str">
        <f t="shared" si="0"/>
        <v>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C32" s="3" t="str">
        <f>CONCATENATE("    ",B31)</f>
        <v xml:space="preserve">    People with this variant have one copy of the [A70610886C](http://journals.sagepub.com/doi/10.4137/III.S25147) variant. This substitution of a single nucleotide is known as a missense mutation.</v>
      </c>
      <c r="D32" s="3"/>
      <c r="E32" s="3"/>
      <c r="F32" s="3"/>
      <c r="G32" s="3"/>
      <c r="H32" s="3"/>
    </row>
    <row r="33" spans="1:8" ht="15.75" x14ac:dyDescent="0.25">
      <c r="A33" s="8" t="s">
        <v>38</v>
      </c>
      <c r="B33" s="22">
        <f t="shared" si="0"/>
        <v>49.6</v>
      </c>
      <c r="C33" s="3"/>
      <c r="D33" s="3"/>
      <c r="E33" s="3"/>
      <c r="F33" s="3"/>
      <c r="G33" s="3"/>
      <c r="H33" s="3"/>
    </row>
    <row r="34" spans="1:8" ht="15.75" x14ac:dyDescent="0.25">
      <c r="A34" s="21"/>
      <c r="B34" s="9"/>
      <c r="C34" s="3" t="s">
        <v>39</v>
      </c>
      <c r="D34" s="3"/>
      <c r="E34" s="3"/>
      <c r="F34" s="3"/>
      <c r="G34" s="3"/>
      <c r="H34" s="3"/>
    </row>
    <row r="35" spans="1:8" ht="15.75" x14ac:dyDescent="0.25">
      <c r="A35" s="8"/>
      <c r="B35" s="9"/>
      <c r="C35" s="3"/>
      <c r="D35" s="3"/>
      <c r="E35" s="3"/>
      <c r="F35" s="3"/>
      <c r="G35" s="3"/>
      <c r="H35" s="3"/>
    </row>
    <row r="36" spans="1:8" ht="15.75" x14ac:dyDescent="0.25">
      <c r="A36" s="8"/>
      <c r="B36" s="9"/>
      <c r="C36" s="3" t="str">
        <f>CONCATENATE("    ",B32)</f>
        <v xml:space="preserve">    Your [variant](http://journals.sagepub.com/doi/pdf/10.4137/III.S25147) is [1.4X](http://journals.sagepub.com/doi/pdf/10.4137/III.S25147) more common in ME/CFS patients than in the general population. TRPM3 channels transport calcium and zinc and maintains the body’s homeostasis. Incorrect function has been linked to [cataracts, glaucoma](https://link.springer.com/chapter/10.1007/978-3-642-54215-2_17), [heart problems, and skin diseases](https://www.ncbi.nlm.nih.gov/pubmed/27835969). In [ME/CFS](https://www.ncbi.nlm.nih.gov/pubmed/27835969) patients, TRP channels targeted during inflammatory reactions, may play a role in [multiple chemical sensitivity (MCS)](http://journals.sagepub.com/doi/pdf/10.4137/III.S25147), because they cause the body releases excess numbers of inflammation causing white blood cells. [Insulin and glucose dysregulation](http://jme.endocrinology-journals.org/content/50/3/R75.short) (diabetes) is also found in ME/CFS patients with TRPM3 variants.
    Improper functioning of the pain channels may lead to [generalized pain and central nervous system impairments without tissue damage](https://link.springer.com/article/10.1007/s10067-006-0433-9). This includes:
    - [chronic inflammatory pain syndromes](https://www.ncbi.nlm.nih.gov/pubmed/27835969) 
    - [rheumatoid arthritis](https://www.ncbi.nlm.nih.gov/pubmed/27835969) 
    - [neuropathy](https://www.ncbi.nlm.nih.gov/pubmed/27835969)   
    [Incorrect thermoregulatory responses, including significantly more shivering, sweating, sudden change of skin color, and feeling unusually warm,](http://pediatrics.aappublications.org/content/120/1/e129.short) have been reported in ME/CFS patients. This may be connected to improper functioning of TRPM3 temperature receptors.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[Multidisciplinary pain management programs](https://www.ncbi.nlm.nih.gov/pubmed/22550986), such as [cognitive behavioral therapy](https://www.ncbi.nlm.nih.gov/pubmed/11166973/)</v>
      </c>
      <c r="D36" s="3"/>
      <c r="E36" s="3"/>
      <c r="F36" s="3"/>
      <c r="G36" s="3"/>
      <c r="H36" s="3"/>
    </row>
    <row r="37" spans="1:8" ht="15.75" x14ac:dyDescent="0.25">
      <c r="A37" s="8"/>
      <c r="B37" s="9"/>
      <c r="C37" s="3"/>
      <c r="D37" s="3"/>
      <c r="E37" s="3"/>
      <c r="F37" s="3"/>
      <c r="G37" s="3"/>
      <c r="H37" s="3"/>
    </row>
    <row r="38" spans="1:8" ht="15.75" x14ac:dyDescent="0.25">
      <c r="A38" s="8"/>
      <c r="B38" s="9"/>
      <c r="C38" s="3" t="s">
        <v>40</v>
      </c>
      <c r="D38" s="3"/>
      <c r="E38" s="3"/>
      <c r="F38" s="3"/>
      <c r="G38" s="3"/>
      <c r="H38" s="3"/>
    </row>
    <row r="39" spans="1:8" ht="15.75" x14ac:dyDescent="0.25">
      <c r="A39" s="21"/>
      <c r="B39" s="9"/>
      <c r="C39" s="3"/>
      <c r="D39" s="3"/>
      <c r="E39" s="3"/>
      <c r="F39" s="3"/>
      <c r="G39" s="3"/>
      <c r="H39" s="3"/>
    </row>
    <row r="40" spans="1:8" ht="15.75" x14ac:dyDescent="0.25">
      <c r="A40" s="21"/>
      <c r="B40" s="9"/>
      <c r="C40" s="3" t="str">
        <f>CONCATENATE( "    &lt;piechart percentage=",B33," /&gt;")</f>
        <v xml:space="preserve">    &lt;piechart percentage=49.6 /&gt;</v>
      </c>
      <c r="D40" s="3"/>
      <c r="E40" s="3"/>
      <c r="F40" s="3"/>
      <c r="G40" s="3"/>
      <c r="H40" s="3"/>
    </row>
    <row r="41" spans="1:8" ht="15.75" x14ac:dyDescent="0.25">
      <c r="A41" s="21"/>
      <c r="B41" s="9"/>
      <c r="C41" s="3" t="str">
        <f>"  &lt;/Genotype&gt;"</f>
        <v xml:space="preserve">  &lt;/Genotype&gt;</v>
      </c>
      <c r="D41" s="3"/>
      <c r="E41" s="3"/>
      <c r="F41" s="3"/>
      <c r="G41" s="3"/>
      <c r="H41" s="3"/>
    </row>
    <row r="42" spans="1:8" ht="15.75" x14ac:dyDescent="0.25">
      <c r="A42" s="21" t="s">
        <v>41</v>
      </c>
      <c r="B42" s="9" t="str">
        <f>H20</f>
        <v>People with this variant have two copies of the [A70610886C](http://journals.sagepub.com/doi/10.4137/III.S25147) variant. This substitution of a single nucleotide is known as a missense mutation.</v>
      </c>
      <c r="C42" s="3" t="str">
        <f>CONCATENATE("  &lt;Genotype hgvs=",CHAR(34),B28,B29,";",B29,CHAR(34)," name=",CHAR(34),B22,CHAR(34),"&gt; ")</f>
        <v xml:space="preserve">  &lt;Genotype hgvs="NC_000009.12:g.[70610886T&gt;A];[70610886T&gt;A]" name="A70610886C"&gt; </v>
      </c>
      <c r="D42" s="3"/>
      <c r="E42" s="3"/>
      <c r="F42" s="3"/>
      <c r="G42" s="3"/>
      <c r="H42" s="3"/>
    </row>
    <row r="43" spans="1:8" ht="15.75" x14ac:dyDescent="0.25">
      <c r="A43" s="8" t="s">
        <v>42</v>
      </c>
      <c r="B43" s="9" t="str">
        <f t="shared" ref="B43:B44" si="1">H21</f>
        <v>This variant is not associated with increased risk.</v>
      </c>
      <c r="C43" s="3"/>
      <c r="D43" s="3"/>
      <c r="E43" s="3"/>
      <c r="F43" s="3"/>
      <c r="G43" s="3"/>
      <c r="H43" s="3"/>
    </row>
    <row r="44" spans="1:8" ht="15.75" x14ac:dyDescent="0.25">
      <c r="A44" s="8" t="s">
        <v>38</v>
      </c>
      <c r="B44" s="9">
        <f t="shared" si="1"/>
        <v>45.4</v>
      </c>
      <c r="C44" s="3" t="str">
        <f>CONCATENATE("    # What does this mean?  &lt;# ",B29,";",B29,", two variants #&gt; ")</f>
        <v xml:space="preserve">    # What does this mean?  &lt;# [70610886T&gt;A];[70610886T&gt;A], two variants #&gt; </v>
      </c>
      <c r="D44" s="3"/>
      <c r="E44" s="3"/>
      <c r="F44" s="3"/>
      <c r="G44" s="3"/>
      <c r="H44" s="3"/>
    </row>
    <row r="45" spans="1:8" ht="15.75" x14ac:dyDescent="0.25">
      <c r="A45" s="8"/>
      <c r="B45" s="9"/>
      <c r="C45" s="3"/>
      <c r="D45" s="3"/>
      <c r="E45" s="3"/>
      <c r="F45" s="3"/>
      <c r="G45" s="3"/>
      <c r="H45" s="3"/>
    </row>
    <row r="46" spans="1:8" ht="15.75" x14ac:dyDescent="0.25">
      <c r="A46" s="21"/>
      <c r="B46" s="9"/>
      <c r="C46" s="3" t="str">
        <f>CONCATENATE("    ",B42)</f>
        <v xml:space="preserve">    People with this variant have two copies of the [A70610886C](http://journals.sagepub.com/doi/10.4137/III.S25147) variant. This substitution of a single nucleotide is known as a missense mutation.</v>
      </c>
      <c r="D46" s="3"/>
      <c r="E46" s="3"/>
      <c r="F46" s="3"/>
      <c r="G46" s="3"/>
      <c r="H46" s="3"/>
    </row>
    <row r="47" spans="1:8" ht="15.75" x14ac:dyDescent="0.25">
      <c r="A47" s="8"/>
      <c r="B47" s="9"/>
      <c r="C47" s="3"/>
      <c r="D47" s="3"/>
      <c r="E47" s="3"/>
      <c r="F47" s="3"/>
      <c r="G47" s="3"/>
      <c r="H47" s="3"/>
    </row>
    <row r="48" spans="1:8" ht="15.75" x14ac:dyDescent="0.25">
      <c r="A48" s="8"/>
      <c r="B48" s="9"/>
      <c r="C48" s="3" t="s">
        <v>39</v>
      </c>
      <c r="D48" s="3"/>
      <c r="E48" s="3"/>
      <c r="F48" s="3"/>
      <c r="G48" s="3"/>
      <c r="H48" s="3"/>
    </row>
    <row r="49" spans="1:8" ht="15.75" x14ac:dyDescent="0.25">
      <c r="A49" s="8"/>
      <c r="B49" s="9"/>
      <c r="C49" s="3"/>
      <c r="D49" s="3"/>
      <c r="E49" s="3"/>
      <c r="F49" s="3"/>
      <c r="G49" s="3"/>
      <c r="H49" s="3"/>
    </row>
    <row r="50" spans="1:8" ht="15.75" x14ac:dyDescent="0.25">
      <c r="A50" s="8"/>
      <c r="B50" s="9"/>
      <c r="C50" s="3" t="str">
        <f>CONCATENATE("    ",B43)</f>
        <v xml:space="preserve">    This variant is not associated with increased risk.</v>
      </c>
      <c r="D50" s="3"/>
      <c r="E50" s="3"/>
      <c r="F50" s="3"/>
      <c r="G50" s="3"/>
      <c r="H50" s="3"/>
    </row>
    <row r="51" spans="1:8" ht="15.75" x14ac:dyDescent="0.25">
      <c r="A51" s="8"/>
      <c r="B51" s="9"/>
      <c r="C51" s="3"/>
      <c r="D51" s="3"/>
      <c r="E51" s="3"/>
      <c r="F51" s="3"/>
      <c r="G51" s="3"/>
      <c r="H51" s="3"/>
    </row>
    <row r="52" spans="1:8" ht="15.75" x14ac:dyDescent="0.25">
      <c r="A52" s="21"/>
      <c r="B52" s="9"/>
      <c r="C52" s="3" t="s">
        <v>40</v>
      </c>
      <c r="D52" s="3"/>
      <c r="E52" s="3"/>
      <c r="F52" s="3"/>
      <c r="G52" s="3"/>
      <c r="H52" s="3"/>
    </row>
    <row r="53" spans="1:8" ht="15.75" x14ac:dyDescent="0.25">
      <c r="A53" s="21"/>
      <c r="B53" s="9"/>
      <c r="C53" s="3"/>
      <c r="D53" s="3"/>
      <c r="E53" s="3"/>
      <c r="F53" s="3"/>
      <c r="G53" s="3"/>
      <c r="H53" s="3"/>
    </row>
    <row r="54" spans="1:8" ht="15.75" x14ac:dyDescent="0.25">
      <c r="A54" s="21"/>
      <c r="B54" s="9"/>
      <c r="C54" s="3" t="str">
        <f>CONCATENATE( "    &lt;piechart percentage=",B44," /&gt;")</f>
        <v xml:space="preserve">    &lt;piechart percentage=45.4 /&gt;</v>
      </c>
      <c r="D54" s="3"/>
      <c r="E54" s="3"/>
      <c r="F54" s="3"/>
      <c r="G54" s="3"/>
      <c r="H54" s="3"/>
    </row>
    <row r="55" spans="1:8" ht="15.75" x14ac:dyDescent="0.25">
      <c r="A55" s="21"/>
      <c r="B55" s="9"/>
      <c r="C55" s="3" t="str">
        <f>"  &lt;/Genotype&gt;"</f>
        <v xml:space="preserve">  &lt;/Genotype&gt;</v>
      </c>
      <c r="D55" s="3"/>
      <c r="E55" s="3"/>
      <c r="F55" s="3"/>
      <c r="G55" s="3"/>
      <c r="H55" s="3"/>
    </row>
    <row r="56" spans="1:8" ht="15.75" x14ac:dyDescent="0.25">
      <c r="A56" s="21" t="s">
        <v>43</v>
      </c>
      <c r="B56" s="9" t="str">
        <f>H23</f>
        <v>Your TRPM3 gene has no variants. A normal gene is referred to as a "wild-type" gene.</v>
      </c>
      <c r="C56" s="3" t="str">
        <f>CONCATENATE("  &lt;Genotype hgvs=",CHAR(34),B28,B30,";",B30,CHAR(34)," name=",CHAR(34),B22,CHAR(34),"&gt; ")</f>
        <v xml:space="preserve">  &lt;Genotype hgvs="NC_000009.12:g.[70610886=];[70610886=]" name="A70610886C"&gt; </v>
      </c>
      <c r="D56" s="3"/>
      <c r="E56" s="3"/>
      <c r="F56" s="3"/>
      <c r="G56" s="3"/>
      <c r="H56" s="3"/>
    </row>
    <row r="57" spans="1:8" ht="15.75" x14ac:dyDescent="0.25">
      <c r="A57" s="8" t="s">
        <v>44</v>
      </c>
      <c r="B57" s="9" t="str">
        <f t="shared" ref="B57:B58" si="2">H24</f>
        <v>This variant is not associated with increased risk.</v>
      </c>
      <c r="C57" s="3"/>
      <c r="D57" s="3"/>
      <c r="E57" s="3"/>
      <c r="F57" s="3"/>
      <c r="G57" s="3"/>
      <c r="H57" s="3"/>
    </row>
    <row r="58" spans="1:8" ht="15.75" x14ac:dyDescent="0.25">
      <c r="A58" s="8" t="s">
        <v>38</v>
      </c>
      <c r="B58" s="9">
        <f t="shared" si="2"/>
        <v>5</v>
      </c>
      <c r="C58" s="3" t="s">
        <v>216</v>
      </c>
      <c r="D58" s="3"/>
      <c r="E58" s="3"/>
      <c r="F58" s="3"/>
      <c r="G58" s="3"/>
      <c r="H58" s="3"/>
    </row>
    <row r="59" spans="1:8" ht="15.75" x14ac:dyDescent="0.25">
      <c r="A59" s="21"/>
      <c r="B59" s="9"/>
      <c r="C59" s="3"/>
      <c r="D59" s="3"/>
      <c r="E59" s="3"/>
      <c r="F59" s="3"/>
      <c r="G59" s="3"/>
      <c r="H59" s="3"/>
    </row>
    <row r="60" spans="1:8" ht="15.75" x14ac:dyDescent="0.25">
      <c r="A60" s="8"/>
      <c r="B60" s="9"/>
      <c r="C60" s="3" t="str">
        <f>CONCATENATE("    ",B56)</f>
        <v xml:space="preserve">    Your TRPM3 gene has no variants. A normal gene is referred to as a "wild-type" gene.</v>
      </c>
      <c r="D60" s="3"/>
      <c r="E60" s="3"/>
      <c r="F60" s="3"/>
      <c r="G60" s="3"/>
      <c r="H60" s="3"/>
    </row>
    <row r="61" spans="1:8" ht="15.75" x14ac:dyDescent="0.25">
      <c r="A61" s="8"/>
      <c r="B61" s="9"/>
      <c r="C61" s="3"/>
      <c r="D61" s="3"/>
      <c r="E61" s="3"/>
      <c r="F61" s="3"/>
      <c r="G61" s="3"/>
      <c r="H61" s="3"/>
    </row>
    <row r="62" spans="1:8" ht="15.75" x14ac:dyDescent="0.25">
      <c r="A62" s="8"/>
      <c r="B62" s="9"/>
      <c r="C62" s="3" t="s">
        <v>39</v>
      </c>
      <c r="D62" s="3"/>
      <c r="E62" s="3"/>
      <c r="F62" s="3"/>
      <c r="G62" s="3"/>
      <c r="H62" s="3"/>
    </row>
    <row r="63" spans="1:8" ht="15.75" x14ac:dyDescent="0.25">
      <c r="A63" s="8"/>
      <c r="B63" s="9"/>
      <c r="C63" s="3"/>
      <c r="D63" s="3"/>
      <c r="E63" s="3"/>
      <c r="F63" s="3"/>
      <c r="G63" s="3"/>
      <c r="H63" s="3"/>
    </row>
    <row r="64" spans="1:8" ht="15.75" x14ac:dyDescent="0.25">
      <c r="A64" s="8"/>
      <c r="B64" s="9"/>
      <c r="C64" s="3" t="str">
        <f>CONCATENATE("    ",B57)</f>
        <v xml:space="preserve">    This variant is not associated with increased risk.</v>
      </c>
      <c r="D64" s="3"/>
      <c r="E64" s="3"/>
      <c r="F64" s="3"/>
      <c r="G64" s="3"/>
      <c r="H64" s="3"/>
    </row>
    <row r="65" spans="1:8" ht="15.75" x14ac:dyDescent="0.25">
      <c r="A65" s="8"/>
      <c r="B65" s="9"/>
      <c r="D65" s="3"/>
      <c r="E65" s="3"/>
      <c r="F65" s="3"/>
      <c r="G65" s="3"/>
      <c r="H65" s="3"/>
    </row>
    <row r="66" spans="1:8" ht="15.75" x14ac:dyDescent="0.25">
      <c r="A66" s="21"/>
      <c r="B66" s="9"/>
      <c r="C66" s="3" t="s">
        <v>40</v>
      </c>
      <c r="D66" s="3"/>
      <c r="E66" s="3"/>
      <c r="F66" s="3"/>
      <c r="G66" s="3"/>
      <c r="H66" s="3"/>
    </row>
    <row r="67" spans="1:8" ht="15.75" x14ac:dyDescent="0.25">
      <c r="A67" s="21"/>
      <c r="B67" s="9"/>
      <c r="C67" s="3"/>
      <c r="D67" s="3"/>
      <c r="E67" s="3"/>
      <c r="F67" s="3"/>
      <c r="G67" s="3"/>
      <c r="H67" s="3"/>
    </row>
    <row r="68" spans="1:8" ht="15.75" x14ac:dyDescent="0.25">
      <c r="A68" s="21"/>
      <c r="B68" s="9"/>
      <c r="C68" s="3" t="str">
        <f>CONCATENATE( "    &lt;piechart percentage=",B58," /&gt;")</f>
        <v xml:space="preserve">    &lt;piechart percentage=5 /&gt;</v>
      </c>
      <c r="D68" s="3"/>
      <c r="E68" s="3"/>
      <c r="F68" s="3"/>
      <c r="G68" s="3"/>
      <c r="H68" s="3"/>
    </row>
    <row r="69" spans="1:8" ht="15.75" x14ac:dyDescent="0.25">
      <c r="A69" s="21"/>
      <c r="B69" s="9"/>
      <c r="C69" s="3" t="str">
        <f>"  &lt;/Genotype&gt;"</f>
        <v xml:space="preserve">  &lt;/Genotype&gt;</v>
      </c>
      <c r="D69" s="3"/>
      <c r="E69" s="3"/>
      <c r="F69" s="3"/>
      <c r="G69" s="3"/>
      <c r="H69" s="3"/>
    </row>
    <row r="70" spans="1:8" ht="15.75" x14ac:dyDescent="0.25">
      <c r="A70" s="21"/>
      <c r="B70" s="9"/>
      <c r="C70" s="3" t="s">
        <v>45</v>
      </c>
      <c r="D70" s="3"/>
      <c r="E70" s="3"/>
      <c r="F70" s="3"/>
      <c r="G70" s="3"/>
      <c r="H70" s="3"/>
    </row>
    <row r="71" spans="1:8" ht="15.75" x14ac:dyDescent="0.25">
      <c r="A71" s="21" t="s">
        <v>46</v>
      </c>
      <c r="B71" s="9" t="str">
        <f>CONCATENATE("Your ",B14," gene has an unknown variant.")</f>
        <v>Your TRPM3 gene has an unknown variant.</v>
      </c>
      <c r="C71" s="3" t="str">
        <f>CONCATENATE("  &lt;Genotype hgvs=",CHAR(34),"unknown",CHAR(34),"&gt; ")</f>
        <v xml:space="preserve">  &lt;Genotype hgvs="unknown"&gt; </v>
      </c>
      <c r="D71" s="3"/>
      <c r="E71" s="3"/>
      <c r="F71" s="3"/>
      <c r="G71" s="3"/>
      <c r="H71" s="3"/>
    </row>
    <row r="72" spans="1:8" ht="15.75" x14ac:dyDescent="0.25">
      <c r="A72" s="8" t="s">
        <v>46</v>
      </c>
      <c r="B72" s="9" t="s">
        <v>47</v>
      </c>
      <c r="C72" s="3" t="s">
        <v>25</v>
      </c>
      <c r="D72" s="3"/>
      <c r="E72" s="3"/>
      <c r="F72" s="3"/>
      <c r="G72" s="3"/>
      <c r="H72" s="3"/>
    </row>
    <row r="73" spans="1:8" ht="15.75" x14ac:dyDescent="0.25">
      <c r="A73" s="8" t="s">
        <v>38</v>
      </c>
      <c r="B73" s="9"/>
      <c r="C73" s="3" t="s">
        <v>215</v>
      </c>
      <c r="D73" s="3"/>
      <c r="E73" s="3"/>
      <c r="F73" s="3"/>
      <c r="G73" s="3"/>
      <c r="H73" s="3"/>
    </row>
    <row r="74" spans="1:8" ht="15.75" x14ac:dyDescent="0.25">
      <c r="A74" s="8"/>
      <c r="B74" s="9"/>
      <c r="C74" s="3"/>
      <c r="D74" s="3"/>
      <c r="E74" s="3"/>
      <c r="F74" s="3"/>
      <c r="G74" s="3"/>
      <c r="H74" s="3"/>
    </row>
    <row r="75" spans="1:8" ht="15.75" x14ac:dyDescent="0.25">
      <c r="A75" s="8"/>
      <c r="B75" s="9"/>
      <c r="C75" s="3" t="str">
        <f>CONCATENATE("    ",B71)</f>
        <v xml:space="preserve">    Your TRPM3 gene has an unknown variant.</v>
      </c>
      <c r="D75" s="3"/>
      <c r="E75" s="3"/>
      <c r="F75" s="3"/>
      <c r="G75" s="3"/>
      <c r="H75" s="3"/>
    </row>
    <row r="76" spans="1:8" ht="15.75" x14ac:dyDescent="0.25">
      <c r="A76" s="8"/>
      <c r="B76" s="9"/>
      <c r="C76" s="3"/>
      <c r="D76" s="3"/>
      <c r="E76" s="3"/>
      <c r="F76" s="3"/>
      <c r="G76" s="3"/>
      <c r="H76" s="3"/>
    </row>
    <row r="77" spans="1:8" ht="15.75" x14ac:dyDescent="0.25">
      <c r="A77" s="21"/>
      <c r="B77" s="9"/>
      <c r="C77" s="3" t="s">
        <v>40</v>
      </c>
      <c r="D77" s="3"/>
      <c r="E77" s="3"/>
      <c r="F77" s="3"/>
      <c r="G77" s="3"/>
      <c r="H77" s="3"/>
    </row>
    <row r="78" spans="1:8" ht="15.75" x14ac:dyDescent="0.25">
      <c r="A78" s="21"/>
      <c r="B78" s="9"/>
      <c r="C78" s="3"/>
      <c r="D78" s="3"/>
      <c r="E78" s="3"/>
      <c r="F78" s="3"/>
      <c r="G78" s="3"/>
      <c r="H78" s="3"/>
    </row>
    <row r="79" spans="1:8" ht="15.75" x14ac:dyDescent="0.25">
      <c r="A79" s="21"/>
      <c r="B79" s="9"/>
      <c r="C79" s="3" t="str">
        <f>CONCATENATE( "    &lt;piechart percentage=",B73," /&gt;")</f>
        <v xml:space="preserve">    &lt;piechart percentage= /&gt;</v>
      </c>
      <c r="D79" s="3"/>
      <c r="E79" s="3"/>
      <c r="F79" s="3"/>
      <c r="G79" s="3"/>
      <c r="H79" s="3"/>
    </row>
    <row r="80" spans="1:8" ht="15.75" x14ac:dyDescent="0.25">
      <c r="A80" s="21"/>
      <c r="B80" s="9"/>
      <c r="C80" s="3" t="str">
        <f>"  &lt;/Genotype&gt;"</f>
        <v xml:space="preserve">  &lt;/Genotype&gt;</v>
      </c>
      <c r="D80" s="3"/>
      <c r="E80" s="3"/>
      <c r="F80" s="3"/>
      <c r="G80" s="3"/>
      <c r="H80" s="3"/>
    </row>
    <row r="81" spans="1:8" ht="15.75" x14ac:dyDescent="0.25">
      <c r="A81" s="21"/>
      <c r="B81" s="9"/>
      <c r="C81" s="3" t="s">
        <v>48</v>
      </c>
      <c r="D81" s="3"/>
      <c r="E81" s="3"/>
      <c r="F81" s="3"/>
      <c r="G81" s="3"/>
      <c r="H81" s="3"/>
    </row>
    <row r="82" spans="1:8" ht="15.75" x14ac:dyDescent="0.25">
      <c r="A82" s="21" t="s">
        <v>43</v>
      </c>
      <c r="B82" s="9" t="str">
        <f>CONCATENATE("Your ",B14," gene has no variants. A normal gene is referred to as a ",CHAR(34),"wild-type",CHAR(34)," gene.")</f>
        <v>Your TRPM3 gene has no variants. A normal gene is referred to as a "wild-type" gene.</v>
      </c>
      <c r="C82" s="3" t="str">
        <f>CONCATENATE("  &lt;Genotype hgvs=",CHAR(34),"wildtype",CHAR(34),"&gt;")</f>
        <v xml:space="preserve">  &lt;Genotype hgvs="wildtype"&gt;</v>
      </c>
      <c r="D82" s="3"/>
      <c r="E82" s="3"/>
      <c r="F82" s="3"/>
      <c r="G82" s="3"/>
      <c r="H82" s="3"/>
    </row>
    <row r="83" spans="1:8" ht="15.75" x14ac:dyDescent="0.25">
      <c r="A83" s="8" t="s">
        <v>44</v>
      </c>
      <c r="B83" s="9" t="s">
        <v>49</v>
      </c>
      <c r="C83" s="3" t="s">
        <v>25</v>
      </c>
      <c r="D83" s="3"/>
      <c r="E83" s="3"/>
      <c r="F83" s="3"/>
      <c r="G83" s="3"/>
      <c r="H83" s="3"/>
    </row>
    <row r="84" spans="1:8" ht="15.75" x14ac:dyDescent="0.25">
      <c r="A84" s="8" t="s">
        <v>38</v>
      </c>
      <c r="B84" s="9"/>
      <c r="C84" s="3" t="s">
        <v>35</v>
      </c>
      <c r="D84" s="3"/>
      <c r="E84" s="3"/>
      <c r="F84" s="3"/>
      <c r="G84" s="3"/>
      <c r="H84" s="3"/>
    </row>
    <row r="85" spans="1:8" ht="15.75" x14ac:dyDescent="0.25">
      <c r="A85" s="8"/>
      <c r="B85" s="9"/>
      <c r="C85" s="3"/>
      <c r="D85" s="3"/>
      <c r="E85" s="3"/>
      <c r="F85" s="3"/>
      <c r="G85" s="3"/>
      <c r="H85" s="3"/>
    </row>
    <row r="86" spans="1:8" ht="15.75" x14ac:dyDescent="0.25">
      <c r="A86" s="8"/>
      <c r="B86" s="9"/>
      <c r="C86" s="3" t="str">
        <f>CONCATENATE("    ",B82)</f>
        <v xml:space="preserve">    Your TRPM3 gene has no variants. A normal gene is referred to as a "wild-type" gene.</v>
      </c>
      <c r="D86" s="3"/>
      <c r="E86" s="3"/>
      <c r="F86" s="3"/>
      <c r="G86" s="3"/>
      <c r="H86" s="3"/>
    </row>
    <row r="87" spans="1:8" ht="15.75" x14ac:dyDescent="0.25">
      <c r="A87" s="8"/>
      <c r="B87" s="9"/>
      <c r="C87" s="3"/>
      <c r="D87" s="3"/>
      <c r="E87" s="3"/>
      <c r="F87" s="3"/>
      <c r="G87" s="3"/>
      <c r="H87" s="3"/>
    </row>
    <row r="88" spans="1:8" ht="15.75" x14ac:dyDescent="0.25">
      <c r="A88" s="8"/>
      <c r="B88" s="9"/>
      <c r="C88" s="3" t="s">
        <v>40</v>
      </c>
      <c r="D88" s="3"/>
      <c r="E88" s="3"/>
      <c r="F88" s="3"/>
      <c r="G88" s="3"/>
      <c r="H88" s="3"/>
    </row>
    <row r="89" spans="1:8" ht="15.75" x14ac:dyDescent="0.25">
      <c r="A89" s="21"/>
      <c r="B89" s="9"/>
      <c r="C89" s="3"/>
      <c r="D89" s="3"/>
      <c r="E89" s="3"/>
      <c r="F89" s="3"/>
      <c r="G89" s="3"/>
      <c r="H89" s="3"/>
    </row>
    <row r="90" spans="1:8" ht="15.75" x14ac:dyDescent="0.25">
      <c r="A90" s="8"/>
      <c r="B90" s="9"/>
      <c r="C90" s="3" t="str">
        <f>CONCATENATE( "    &lt;piechart percentage=",B84," /&gt;")</f>
        <v xml:space="preserve">    &lt;piechart percentage= /&gt;</v>
      </c>
      <c r="D90" s="3"/>
      <c r="E90" s="3"/>
      <c r="F90" s="3"/>
      <c r="G90" s="3"/>
      <c r="H90" s="3"/>
    </row>
    <row r="91" spans="1:8" ht="15.75" x14ac:dyDescent="0.25">
      <c r="A91" s="8"/>
      <c r="B91" s="9"/>
      <c r="C91" s="3" t="str">
        <f>"  &lt;/Genotype&gt;"</f>
        <v xml:space="preserve">  &lt;/Genotype&gt;</v>
      </c>
      <c r="D91" s="3"/>
      <c r="E91" s="3"/>
      <c r="F91" s="3"/>
      <c r="G91" s="3"/>
      <c r="H91" s="3"/>
    </row>
    <row r="92" spans="1:8" ht="15.75" x14ac:dyDescent="0.25">
      <c r="A92" s="8"/>
      <c r="B92" s="9"/>
      <c r="C92" s="3" t="str">
        <f>"&lt;/GeneAnalysis&gt;"</f>
        <v>&lt;/GeneAnalysis&gt;</v>
      </c>
      <c r="D92" s="3"/>
      <c r="E92" s="3"/>
      <c r="F92" s="3"/>
      <c r="G92" s="3"/>
      <c r="H92" s="3"/>
    </row>
    <row r="93" spans="1:8" ht="15.75" x14ac:dyDescent="0.25">
      <c r="A93" s="23"/>
      <c r="B93" s="16"/>
      <c r="C93" s="17"/>
      <c r="D93" s="17"/>
      <c r="E93" s="17"/>
      <c r="F93" s="17"/>
      <c r="G93" s="17"/>
      <c r="H93" s="17"/>
    </row>
    <row r="94" spans="1:8" ht="15.75" x14ac:dyDescent="0.25">
      <c r="A94" s="3" t="s">
        <v>50</v>
      </c>
      <c r="B94" s="35" t="s">
        <v>231</v>
      </c>
      <c r="C94" s="3" t="str">
        <f>CONCATENATE("&lt;# ",A94," ",B94," #&gt;")</f>
        <v>&lt;# symptoms vision problems D014786 pain D010146 chills and night sweats D023341 multiple chemical sensitivity/allergies D018777 inflammation D007249 #&gt;</v>
      </c>
      <c r="D94" s="3"/>
      <c r="E94" s="3"/>
      <c r="F94" s="3"/>
      <c r="G94" s="3"/>
      <c r="H94" s="3"/>
    </row>
    <row r="95" spans="1:8" ht="15.75" x14ac:dyDescent="0.25">
      <c r="A95" s="3"/>
      <c r="B95" s="9"/>
      <c r="C95" s="3"/>
      <c r="D95" s="3"/>
      <c r="E95" s="3"/>
      <c r="F95" s="3"/>
      <c r="G95" s="3"/>
      <c r="H95" s="3"/>
    </row>
    <row r="96" spans="1:8" ht="15.75" x14ac:dyDescent="0.25">
      <c r="A96" s="3"/>
      <c r="B96" s="35" t="s">
        <v>232</v>
      </c>
      <c r="C96" s="3" t="str">
        <f>CONCATENATE("&lt;symptoms ",B96," /&gt;")</f>
        <v>&lt;symptoms D014786 D010146 D023341 D018777 D007249 /&gt;</v>
      </c>
      <c r="D96" s="3"/>
      <c r="E96" s="3"/>
      <c r="F96" s="3"/>
      <c r="G96" s="3"/>
      <c r="H96" s="3"/>
    </row>
    <row r="97" spans="1:8" ht="15.75" x14ac:dyDescent="0.25">
      <c r="A97" s="3"/>
      <c r="B97" s="9"/>
      <c r="C97" s="3"/>
      <c r="D97" s="3"/>
      <c r="E97" s="3"/>
      <c r="F97" s="3"/>
      <c r="G97" s="3"/>
      <c r="H97" s="3"/>
    </row>
    <row r="98" spans="1:8" ht="15.75" x14ac:dyDescent="0.25">
      <c r="A98" s="3" t="s">
        <v>51</v>
      </c>
      <c r="B98" s="35" t="s">
        <v>235</v>
      </c>
      <c r="C98" s="3" t="str">
        <f>CONCATENATE("&lt;# ",A98," ",B98," #&gt;")</f>
        <v>&lt;# Tissue List Brain and nervous system; Kidney and urinary bladder D005221  #&gt;</v>
      </c>
      <c r="D98" s="3"/>
      <c r="E98" s="3"/>
      <c r="F98" s="3"/>
      <c r="G98" s="3"/>
      <c r="H98" s="3"/>
    </row>
    <row r="99" spans="1:8" ht="15.75" x14ac:dyDescent="0.25">
      <c r="A99" s="3"/>
      <c r="B99" s="9"/>
      <c r="C99" s="3"/>
      <c r="D99" s="3"/>
      <c r="E99" s="3"/>
      <c r="F99" s="3"/>
      <c r="G99" s="3"/>
      <c r="H99" s="3"/>
    </row>
    <row r="100" spans="1:8" ht="15.75" x14ac:dyDescent="0.25">
      <c r="A100" s="3"/>
      <c r="B100" s="35" t="s">
        <v>236</v>
      </c>
      <c r="C100" s="3" t="str">
        <f>CONCATENATE("&lt;TissueList ",B100," /&gt;")</f>
        <v>&lt;TissueList D005837 D004703 /&gt;</v>
      </c>
      <c r="D100" s="3"/>
      <c r="E100" s="3"/>
      <c r="F100" s="3"/>
      <c r="G100" s="3"/>
      <c r="H100" s="3"/>
    </row>
    <row r="101" spans="1:8" ht="15.75" x14ac:dyDescent="0.25">
      <c r="A101" s="3"/>
      <c r="B101" s="35"/>
      <c r="C101" s="3"/>
      <c r="D101" s="3"/>
      <c r="E101" s="3"/>
      <c r="F101" s="3"/>
      <c r="G101" s="3"/>
      <c r="H101" s="3"/>
    </row>
    <row r="102" spans="1:8" ht="15.75" x14ac:dyDescent="0.25">
      <c r="A102" s="3" t="s">
        <v>52</v>
      </c>
      <c r="B102" s="35" t="s">
        <v>233</v>
      </c>
      <c r="C102" s="3" t="str">
        <f>CONCATENATE("&lt;# ",A102," ",B102," #&gt;")</f>
        <v>&lt;# Diseases disease pain, chronic D059350; cataracts D002386 glaucoma D005901 arthritis D001168 arthritis, rheumatoid arthritis D001172 diabetes D003920 ME/CFS D004198 disease, Genetic Predisposition to Disease D020022; overactive bladder D053201; COPD D029424; cardiovascular disease D002318; alzheimers D000544; cancer D009369; skin diseases D012871;  #&gt;</v>
      </c>
      <c r="D102" s="3"/>
      <c r="E102" s="3"/>
      <c r="F102" s="3"/>
      <c r="G102" s="3"/>
      <c r="H102" s="3"/>
    </row>
    <row r="103" spans="1:8" ht="15.75" x14ac:dyDescent="0.25">
      <c r="A103" s="3"/>
      <c r="B103" s="9"/>
      <c r="C103" s="3"/>
      <c r="D103" s="3"/>
      <c r="E103" s="3"/>
      <c r="F103" s="3"/>
      <c r="G103" s="3"/>
      <c r="H103" s="3"/>
    </row>
    <row r="104" spans="1:8" ht="15.75" x14ac:dyDescent="0.25">
      <c r="A104" s="3"/>
      <c r="B104" s="35" t="s">
        <v>234</v>
      </c>
      <c r="C104" s="3" t="str">
        <f>CONCATENATE("&lt;diseases ",B104," /&gt;")</f>
        <v>&lt;diseases D059350 D002386 D005901 D001168 D001172 D003920 D004198 D020022 D053201 D029424 D002318 D000544 D009369 D012871 /&gt;</v>
      </c>
      <c r="D104" s="3"/>
      <c r="E104" s="3"/>
      <c r="F104" s="3"/>
      <c r="G104" s="3"/>
      <c r="H1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CHRNA3</vt:lpstr>
      <vt:lpstr>CHRNA2</vt:lpstr>
      <vt:lpstr>CHRNA5</vt:lpstr>
      <vt:lpstr>GRIK3</vt:lpstr>
      <vt:lpstr>CLYBL</vt:lpstr>
      <vt:lpstr>TPRM3  70790948T&gt;C </vt:lpstr>
      <vt:lpstr> 70699095A&gt;G </vt:lpstr>
      <vt:lpstr>TRPM3  70801146= </vt:lpstr>
      <vt:lpstr>TRPM3 A70610886C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2018-07-15T05:34:02Z</dcterms:created>
  <dcterms:modified xsi:type="dcterms:W3CDTF">2018-09-18T01:28:43Z</dcterms:modified>
</cp:coreProperties>
</file>