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8F51A5EC-F1F3-4E2B-AB24-9644B21D479B}" xr6:coauthVersionLast="32" xr6:coauthVersionMax="32" xr10:uidLastSave="{00000000-0000-0000-0000-000000000000}"/>
  <bookViews>
    <workbookView xWindow="0" yWindow="0" windowWidth="12045" windowHeight="6315" firstSheet="9" activeTab="13" xr2:uid="{F242D327-181C-4A2D-8161-3E7E0C2ECB73}"/>
  </bookViews>
  <sheets>
    <sheet name="NR3C1" sheetId="1" r:id="rId1"/>
    <sheet name="NPAS2" sheetId="2" r:id="rId2"/>
    <sheet name="HSD11B1" sheetId="3" r:id="rId3"/>
    <sheet name="DRD2" sheetId="4" r:id="rId4"/>
    <sheet name="POMC" sheetId="5" r:id="rId5"/>
    <sheet name="CHRNA2" sheetId="6" r:id="rId6"/>
    <sheet name="HTR2A" sheetId="7" r:id="rId7"/>
    <sheet name="IL12B" sheetId="8" r:id="rId8"/>
    <sheet name="TRPC4" sheetId="9" r:id="rId9"/>
    <sheet name="NOS3" sheetId="10" r:id="rId10"/>
    <sheet name="Sheet1" sheetId="16" r:id="rId11"/>
    <sheet name="GRIK2" sheetId="11" r:id="rId12"/>
    <sheet name="TPH2" sheetId="14" r:id="rId13"/>
    <sheet name="TRPC2" sheetId="12" r:id="rId14"/>
    <sheet name="CRHR1" sheetId="13" r:id="rId15"/>
    <sheet name="IFNG" sheetId="15"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J20" i="16"/>
  <c r="B157" i="16" s="1"/>
  <c r="C161" i="16" s="1"/>
  <c r="I20" i="16"/>
  <c r="H20" i="16"/>
  <c r="B71" i="16" s="1"/>
  <c r="C75" i="16" s="1"/>
  <c r="J17" i="16"/>
  <c r="B143" i="16" s="1"/>
  <c r="C147" i="16" s="1"/>
  <c r="I17" i="16"/>
  <c r="B100" i="16" s="1"/>
  <c r="C104" i="16" s="1"/>
  <c r="H17" i="16"/>
  <c r="J14" i="16"/>
  <c r="B132" i="16" s="1"/>
  <c r="C133" i="16" s="1"/>
  <c r="I14" i="16"/>
  <c r="B89" i="16" s="1"/>
  <c r="C90" i="16" s="1"/>
  <c r="H14" i="16"/>
  <c r="B46" i="16" s="1"/>
  <c r="C47" i="16" s="1"/>
  <c r="B32" i="16"/>
  <c r="C32" i="16" s="1"/>
  <c r="C15" i="16"/>
  <c r="C2517" i="16"/>
  <c r="C2511" i="16"/>
  <c r="C2381" i="16"/>
  <c r="C2375" i="16"/>
  <c r="C2245" i="16"/>
  <c r="C2239" i="16"/>
  <c r="C2109" i="16"/>
  <c r="C2103" i="16"/>
  <c r="C1973" i="16"/>
  <c r="C1967" i="16"/>
  <c r="C1837" i="16"/>
  <c r="C1831" i="16"/>
  <c r="C1701" i="16"/>
  <c r="C1695" i="16"/>
  <c r="C1565" i="16"/>
  <c r="C1559" i="16"/>
  <c r="C1157" i="16"/>
  <c r="C1151" i="16"/>
  <c r="C1021" i="16"/>
  <c r="C1015" i="16"/>
  <c r="C343" i="16"/>
  <c r="C339" i="16"/>
  <c r="C335" i="16"/>
  <c r="C327" i="16"/>
  <c r="C323" i="16"/>
  <c r="C315" i="16"/>
  <c r="C311" i="16"/>
  <c r="C303" i="16"/>
  <c r="C299" i="16"/>
  <c r="B291" i="16"/>
  <c r="C291" i="16" s="1"/>
  <c r="C289" i="16"/>
  <c r="C287" i="16"/>
  <c r="C286" i="16"/>
  <c r="C285" i="16"/>
  <c r="C281" i="16"/>
  <c r="C273" i="16"/>
  <c r="B273" i="16"/>
  <c r="C277" i="16" s="1"/>
  <c r="C271" i="16"/>
  <c r="C270" i="16"/>
  <c r="C266" i="16"/>
  <c r="C262" i="16"/>
  <c r="C258" i="16"/>
  <c r="B258" i="16"/>
  <c r="C256" i="16"/>
  <c r="C255" i="16"/>
  <c r="C251" i="16"/>
  <c r="B245" i="16"/>
  <c r="B244" i="16"/>
  <c r="C242" i="16"/>
  <c r="C241" i="16"/>
  <c r="B231" i="16"/>
  <c r="B230" i="16"/>
  <c r="C237" i="16" s="1"/>
  <c r="C228" i="16"/>
  <c r="B220" i="16"/>
  <c r="C227" i="16" s="1"/>
  <c r="B219" i="16"/>
  <c r="C223" i="16" s="1"/>
  <c r="B217" i="16"/>
  <c r="B216" i="16"/>
  <c r="B215" i="16"/>
  <c r="C243" i="16" s="1"/>
  <c r="C213" i="16"/>
  <c r="B202" i="16"/>
  <c r="C212" i="16" s="1"/>
  <c r="B201" i="16"/>
  <c r="C208" i="16" s="1"/>
  <c r="C199" i="16"/>
  <c r="C194" i="16"/>
  <c r="B188" i="16"/>
  <c r="C198" i="16" s="1"/>
  <c r="B187" i="16"/>
  <c r="C185" i="16"/>
  <c r="C180" i="16"/>
  <c r="B177" i="16"/>
  <c r="C184" i="16" s="1"/>
  <c r="B176" i="16"/>
  <c r="B174" i="16"/>
  <c r="B173" i="16"/>
  <c r="B172" i="16"/>
  <c r="C170" i="16"/>
  <c r="C169" i="16"/>
  <c r="B159" i="16"/>
  <c r="B158" i="16"/>
  <c r="C165" i="16" s="1"/>
  <c r="C156" i="16"/>
  <c r="B145" i="16"/>
  <c r="C155" i="16" s="1"/>
  <c r="B144" i="16"/>
  <c r="C151" i="16" s="1"/>
  <c r="C142" i="16"/>
  <c r="B134" i="16"/>
  <c r="C141" i="16" s="1"/>
  <c r="B133" i="16"/>
  <c r="C137" i="16" s="1"/>
  <c r="B131" i="16"/>
  <c r="B130" i="16"/>
  <c r="B129" i="16"/>
  <c r="C129" i="16" s="1"/>
  <c r="C127" i="16"/>
  <c r="B116" i="16"/>
  <c r="C126" i="16" s="1"/>
  <c r="B115" i="16"/>
  <c r="C122" i="16" s="1"/>
  <c r="C113" i="16"/>
  <c r="B102" i="16"/>
  <c r="C112" i="16" s="1"/>
  <c r="B101" i="16"/>
  <c r="C108" i="16" s="1"/>
  <c r="C99" i="16"/>
  <c r="B91" i="16"/>
  <c r="C98" i="16" s="1"/>
  <c r="B90" i="16"/>
  <c r="C94" i="16" s="1"/>
  <c r="B88" i="16"/>
  <c r="B87" i="16"/>
  <c r="B86" i="16"/>
  <c r="C84" i="16"/>
  <c r="B73" i="16"/>
  <c r="C83" i="16" s="1"/>
  <c r="B72" i="16"/>
  <c r="C79" i="16" s="1"/>
  <c r="C70" i="16"/>
  <c r="B59" i="16"/>
  <c r="C69" i="16" s="1"/>
  <c r="B58" i="16"/>
  <c r="C65" i="16" s="1"/>
  <c r="C56" i="16"/>
  <c r="C51" i="16"/>
  <c r="B48" i="16"/>
  <c r="C55" i="16" s="1"/>
  <c r="B47" i="16"/>
  <c r="B45" i="16"/>
  <c r="B44" i="16"/>
  <c r="B43" i="16"/>
  <c r="C214" i="16"/>
  <c r="C40" i="16"/>
  <c r="B38" i="16"/>
  <c r="C38" i="16" s="1"/>
  <c r="C36" i="16"/>
  <c r="C35" i="16"/>
  <c r="C171" i="16" s="1"/>
  <c r="C34" i="16"/>
  <c r="C30" i="16"/>
  <c r="C29" i="16"/>
  <c r="C128" i="16" s="1"/>
  <c r="C28" i="16"/>
  <c r="C26" i="16"/>
  <c r="C24" i="16"/>
  <c r="C23" i="16"/>
  <c r="C85" i="16" s="1"/>
  <c r="C22" i="16"/>
  <c r="B243" i="16"/>
  <c r="C247" i="16" s="1"/>
  <c r="K20" i="16"/>
  <c r="B200" i="16" s="1"/>
  <c r="C204" i="16" s="1"/>
  <c r="B114" i="16"/>
  <c r="C118" i="16" s="1"/>
  <c r="C20" i="16"/>
  <c r="C18" i="16"/>
  <c r="B229" i="16"/>
  <c r="C233" i="16" s="1"/>
  <c r="K17" i="16"/>
  <c r="B186" i="16" s="1"/>
  <c r="C190" i="16" s="1"/>
  <c r="B57" i="16"/>
  <c r="C61" i="16" s="1"/>
  <c r="C17" i="16"/>
  <c r="C42" i="16" s="1"/>
  <c r="B218" i="16"/>
  <c r="C219" i="16" s="1"/>
  <c r="K14" i="16"/>
  <c r="B175" i="16" s="1"/>
  <c r="C176" i="16" s="1"/>
  <c r="C13" i="16"/>
  <c r="C11" i="16"/>
  <c r="K10" i="16"/>
  <c r="J10" i="16"/>
  <c r="I10" i="16"/>
  <c r="H10" i="16"/>
  <c r="L9" i="16"/>
  <c r="C9" i="16"/>
  <c r="L8" i="16"/>
  <c r="L7" i="16"/>
  <c r="L6" i="16"/>
  <c r="C6" i="16"/>
  <c r="L5" i="16"/>
  <c r="L4" i="16"/>
  <c r="C4" i="16"/>
  <c r="L3" i="16"/>
  <c r="C2" i="16"/>
  <c r="C43" i="9" l="1"/>
  <c r="C86" i="9"/>
  <c r="C129" i="9"/>
  <c r="C57" i="9"/>
  <c r="C71" i="9"/>
  <c r="C100" i="9"/>
  <c r="C114" i="9"/>
  <c r="C143" i="9"/>
  <c r="C157" i="9"/>
  <c r="C186" i="9"/>
  <c r="C200" i="9"/>
  <c r="C172" i="16"/>
  <c r="C43" i="16"/>
  <c r="C86" i="16"/>
  <c r="C215" i="16"/>
  <c r="C57" i="16"/>
  <c r="C71" i="16"/>
  <c r="C100" i="16"/>
  <c r="C114" i="16"/>
  <c r="C143" i="16"/>
  <c r="C157" i="16"/>
  <c r="C186" i="16"/>
  <c r="C200" i="16"/>
  <c r="C229" i="16"/>
  <c r="C15" i="15"/>
  <c r="C2419" i="15"/>
  <c r="C2413" i="15"/>
  <c r="C2283" i="15"/>
  <c r="C2277" i="15"/>
  <c r="C2147" i="15"/>
  <c r="C2141" i="15"/>
  <c r="C2011" i="15"/>
  <c r="C2005" i="15"/>
  <c r="C1875" i="15"/>
  <c r="C1869" i="15"/>
  <c r="C1739" i="15"/>
  <c r="C1733" i="15"/>
  <c r="C1603" i="15"/>
  <c r="C1597" i="15"/>
  <c r="C1467" i="15"/>
  <c r="C1461" i="15"/>
  <c r="C1059" i="15"/>
  <c r="C1053" i="15"/>
  <c r="C923" i="15"/>
  <c r="C917" i="15"/>
  <c r="C245" i="15"/>
  <c r="C241" i="15"/>
  <c r="C237" i="15"/>
  <c r="C229" i="15"/>
  <c r="C225" i="15"/>
  <c r="C217" i="15"/>
  <c r="C213" i="15"/>
  <c r="C205" i="15"/>
  <c r="C201" i="15"/>
  <c r="B193" i="15"/>
  <c r="C193" i="15" s="1"/>
  <c r="C191" i="15"/>
  <c r="C189" i="15"/>
  <c r="C188" i="15"/>
  <c r="C187" i="15"/>
  <c r="C183" i="15"/>
  <c r="C175" i="15"/>
  <c r="B175" i="15"/>
  <c r="C179" i="15" s="1"/>
  <c r="C173" i="15"/>
  <c r="C172" i="15"/>
  <c r="C168" i="15"/>
  <c r="C160" i="15"/>
  <c r="B160" i="15"/>
  <c r="C164" i="15" s="1"/>
  <c r="C158" i="15"/>
  <c r="B147" i="15"/>
  <c r="C157" i="15" s="1"/>
  <c r="B146" i="15"/>
  <c r="C153" i="15" s="1"/>
  <c r="C144" i="15"/>
  <c r="B133" i="15"/>
  <c r="C143" i="15" s="1"/>
  <c r="B132" i="15"/>
  <c r="C139" i="15" s="1"/>
  <c r="C130" i="15"/>
  <c r="B122" i="15"/>
  <c r="C129" i="15" s="1"/>
  <c r="B121" i="15"/>
  <c r="C125" i="15" s="1"/>
  <c r="B120" i="15"/>
  <c r="C121" i="15" s="1"/>
  <c r="B119" i="15"/>
  <c r="B118" i="15"/>
  <c r="B117" i="15"/>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7" i="15"/>
  <c r="C53" i="15"/>
  <c r="B47" i="15"/>
  <c r="B46" i="15"/>
  <c r="C44" i="15"/>
  <c r="B36" i="15"/>
  <c r="C43" i="15" s="1"/>
  <c r="B35" i="15"/>
  <c r="C39" i="15" s="1"/>
  <c r="B33" i="15"/>
  <c r="B32" i="15"/>
  <c r="B31" i="15"/>
  <c r="C116" i="15"/>
  <c r="C28" i="15"/>
  <c r="C26" i="15"/>
  <c r="C24" i="15"/>
  <c r="C23" i="15"/>
  <c r="C73" i="15" s="1"/>
  <c r="C22" i="15"/>
  <c r="B145" i="15"/>
  <c r="C149" i="15" s="1"/>
  <c r="I20" i="15"/>
  <c r="B102" i="15" s="1"/>
  <c r="C106" i="15" s="1"/>
  <c r="H20" i="15"/>
  <c r="B59" i="15" s="1"/>
  <c r="C63" i="15" s="1"/>
  <c r="C20" i="15"/>
  <c r="C18" i="15"/>
  <c r="B131" i="15"/>
  <c r="C135" i="15" s="1"/>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15" i="14"/>
  <c r="C2474" i="14"/>
  <c r="C2468" i="14"/>
  <c r="C2338" i="14"/>
  <c r="C2332" i="14"/>
  <c r="C2202" i="14"/>
  <c r="C2196" i="14"/>
  <c r="C2066" i="14"/>
  <c r="C2060" i="14"/>
  <c r="C1930" i="14"/>
  <c r="C1924" i="14"/>
  <c r="C1794" i="14"/>
  <c r="C1788" i="14"/>
  <c r="C1658" i="14"/>
  <c r="C1652" i="14"/>
  <c r="C1522" i="14"/>
  <c r="C1516" i="14"/>
  <c r="C1114" i="14"/>
  <c r="C1108" i="14"/>
  <c r="C978" i="14"/>
  <c r="C972" i="14"/>
  <c r="C300" i="14"/>
  <c r="C296" i="14"/>
  <c r="C292" i="14"/>
  <c r="C284" i="14"/>
  <c r="C280" i="14"/>
  <c r="C272" i="14"/>
  <c r="C268" i="14"/>
  <c r="C260" i="14"/>
  <c r="C256" i="14"/>
  <c r="B248" i="14"/>
  <c r="C248" i="14" s="1"/>
  <c r="C246" i="14"/>
  <c r="C244" i="14"/>
  <c r="C243" i="14"/>
  <c r="C242" i="14"/>
  <c r="C238" i="14"/>
  <c r="C230" i="14"/>
  <c r="B230" i="14"/>
  <c r="C234" i="14" s="1"/>
  <c r="C228" i="14"/>
  <c r="C227" i="14"/>
  <c r="C223" i="14"/>
  <c r="C215" i="14"/>
  <c r="B215" i="14"/>
  <c r="C219" i="14" s="1"/>
  <c r="C213" i="14"/>
  <c r="C208" i="14"/>
  <c r="B202" i="14"/>
  <c r="C212" i="14" s="1"/>
  <c r="B201" i="14"/>
  <c r="C199" i="14"/>
  <c r="B188" i="14"/>
  <c r="C198" i="14" s="1"/>
  <c r="B187" i="14"/>
  <c r="C194" i="14" s="1"/>
  <c r="C185" i="14"/>
  <c r="B177" i="14"/>
  <c r="C184" i="14" s="1"/>
  <c r="B176" i="14"/>
  <c r="C180" i="14" s="1"/>
  <c r="B174" i="14"/>
  <c r="B173" i="14"/>
  <c r="B172" i="14"/>
  <c r="C170" i="14"/>
  <c r="B159" i="14"/>
  <c r="C169" i="14" s="1"/>
  <c r="B158" i="14"/>
  <c r="C165" i="14" s="1"/>
  <c r="C156" i="14"/>
  <c r="B145" i="14"/>
  <c r="C155" i="14" s="1"/>
  <c r="B144" i="14"/>
  <c r="C151" i="14" s="1"/>
  <c r="C142" i="14"/>
  <c r="B134" i="14"/>
  <c r="C141" i="14" s="1"/>
  <c r="B133" i="14"/>
  <c r="C137" i="14" s="1"/>
  <c r="B131" i="14"/>
  <c r="B130" i="14"/>
  <c r="B129" i="14"/>
  <c r="C127" i="14"/>
  <c r="B116" i="14"/>
  <c r="C126" i="14" s="1"/>
  <c r="B115" i="14"/>
  <c r="C122" i="14" s="1"/>
  <c r="C113" i="14"/>
  <c r="B102" i="14"/>
  <c r="C112" i="14" s="1"/>
  <c r="B101" i="14"/>
  <c r="C108" i="14" s="1"/>
  <c r="C99" i="14"/>
  <c r="C94" i="14"/>
  <c r="B91" i="14"/>
  <c r="C98" i="14" s="1"/>
  <c r="B90" i="14"/>
  <c r="B88" i="14"/>
  <c r="B87" i="14"/>
  <c r="B86" i="14"/>
  <c r="C84" i="14"/>
  <c r="B73" i="14"/>
  <c r="C83" i="14" s="1"/>
  <c r="B72" i="14"/>
  <c r="C79" i="14" s="1"/>
  <c r="C70" i="14"/>
  <c r="B59" i="14"/>
  <c r="C69" i="14" s="1"/>
  <c r="B58" i="14"/>
  <c r="C65" i="14" s="1"/>
  <c r="C56" i="14"/>
  <c r="B48" i="14"/>
  <c r="C55" i="14" s="1"/>
  <c r="B47" i="14"/>
  <c r="C51" i="14" s="1"/>
  <c r="B45" i="14"/>
  <c r="B44" i="14"/>
  <c r="B43" i="14"/>
  <c r="C40" i="14"/>
  <c r="B38" i="14"/>
  <c r="C38" i="14" s="1"/>
  <c r="C35" i="14"/>
  <c r="C171" i="14" s="1"/>
  <c r="C34" i="14"/>
  <c r="C32" i="14"/>
  <c r="C30" i="14"/>
  <c r="C29" i="14"/>
  <c r="C128" i="14" s="1"/>
  <c r="C28" i="14"/>
  <c r="C26" i="14"/>
  <c r="C24" i="14"/>
  <c r="C23" i="14"/>
  <c r="C85" i="14" s="1"/>
  <c r="C22" i="14"/>
  <c r="K20" i="14"/>
  <c r="B200" i="14" s="1"/>
  <c r="C204" i="14" s="1"/>
  <c r="J20" i="14"/>
  <c r="B157" i="14" s="1"/>
  <c r="C161" i="14" s="1"/>
  <c r="I20" i="14"/>
  <c r="B114" i="14" s="1"/>
  <c r="C118" i="14" s="1"/>
  <c r="H20" i="14"/>
  <c r="B71" i="14" s="1"/>
  <c r="C75" i="14" s="1"/>
  <c r="C20" i="14"/>
  <c r="C18" i="14"/>
  <c r="K17" i="14"/>
  <c r="B186" i="14" s="1"/>
  <c r="C190" i="14" s="1"/>
  <c r="J17" i="14"/>
  <c r="B143" i="14" s="1"/>
  <c r="C147" i="14" s="1"/>
  <c r="I17" i="14"/>
  <c r="B100" i="14" s="1"/>
  <c r="C104" i="14" s="1"/>
  <c r="H17" i="14"/>
  <c r="B57" i="14" s="1"/>
  <c r="C61" i="14" s="1"/>
  <c r="C17" i="14"/>
  <c r="C42" i="14" s="1"/>
  <c r="K14" i="14"/>
  <c r="B175" i="14" s="1"/>
  <c r="C176" i="14" s="1"/>
  <c r="J14" i="14"/>
  <c r="B132" i="14" s="1"/>
  <c r="C133" i="14" s="1"/>
  <c r="I14" i="14"/>
  <c r="B89" i="14" s="1"/>
  <c r="C90" i="14" s="1"/>
  <c r="H14" i="14"/>
  <c r="B46" i="14" s="1"/>
  <c r="C47" i="14" s="1"/>
  <c r="C13" i="14"/>
  <c r="C11" i="14"/>
  <c r="J10" i="14"/>
  <c r="I10" i="14"/>
  <c r="H10" i="14"/>
  <c r="L9" i="14"/>
  <c r="C9" i="14"/>
  <c r="L8" i="14"/>
  <c r="L7" i="14"/>
  <c r="L6" i="14"/>
  <c r="C6" i="14"/>
  <c r="L5" i="14"/>
  <c r="L4" i="14"/>
  <c r="C4" i="14"/>
  <c r="L3" i="14"/>
  <c r="C2" i="14"/>
  <c r="C2425" i="13"/>
  <c r="C2419" i="13"/>
  <c r="C2289" i="13"/>
  <c r="C2283" i="13"/>
  <c r="C2153" i="13"/>
  <c r="C2147" i="13"/>
  <c r="C2017" i="13"/>
  <c r="C2011" i="13"/>
  <c r="C1881" i="13"/>
  <c r="C1875" i="13"/>
  <c r="C1745" i="13"/>
  <c r="C1739" i="13"/>
  <c r="C1609" i="13"/>
  <c r="C1603" i="13"/>
  <c r="C1473" i="13"/>
  <c r="C1467" i="13"/>
  <c r="C1065" i="13"/>
  <c r="C1059" i="13"/>
  <c r="C929" i="13"/>
  <c r="C923" i="13"/>
  <c r="C251" i="13"/>
  <c r="C247" i="13"/>
  <c r="C243" i="13"/>
  <c r="C235" i="13"/>
  <c r="C231" i="13"/>
  <c r="C223" i="13"/>
  <c r="C219" i="13"/>
  <c r="C211" i="13"/>
  <c r="C207" i="13"/>
  <c r="B199" i="13"/>
  <c r="C199" i="13" s="1"/>
  <c r="C197" i="13"/>
  <c r="C195" i="13"/>
  <c r="C194" i="13"/>
  <c r="C193" i="13"/>
  <c r="C189" i="13"/>
  <c r="C181" i="13"/>
  <c r="B181" i="13"/>
  <c r="C185" i="13" s="1"/>
  <c r="C179" i="13"/>
  <c r="C178" i="13"/>
  <c r="C174" i="13"/>
  <c r="C166" i="13"/>
  <c r="B166" i="13"/>
  <c r="C170" i="13" s="1"/>
  <c r="C164" i="13"/>
  <c r="C159" i="13"/>
  <c r="B153" i="13"/>
  <c r="C163" i="13" s="1"/>
  <c r="B152" i="13"/>
  <c r="C150" i="13"/>
  <c r="C145" i="13"/>
  <c r="B139" i="13"/>
  <c r="C149" i="13" s="1"/>
  <c r="B138" i="13"/>
  <c r="C136" i="13"/>
  <c r="C131" i="13"/>
  <c r="B128" i="13"/>
  <c r="C135" i="13" s="1"/>
  <c r="B127" i="13"/>
  <c r="B125" i="13"/>
  <c r="B124" i="13"/>
  <c r="B123" i="13"/>
  <c r="C123" i="13" s="1"/>
  <c r="C121" i="13"/>
  <c r="C116" i="13"/>
  <c r="B110" i="13"/>
  <c r="C120" i="13" s="1"/>
  <c r="B109" i="13"/>
  <c r="C107" i="13"/>
  <c r="B96" i="13"/>
  <c r="C106" i="13" s="1"/>
  <c r="B95" i="13"/>
  <c r="C102" i="13" s="1"/>
  <c r="C93" i="13"/>
  <c r="C88" i="13"/>
  <c r="B85" i="13"/>
  <c r="C92" i="13" s="1"/>
  <c r="B84" i="13"/>
  <c r="B83" i="13"/>
  <c r="C84" i="13" s="1"/>
  <c r="B82" i="13"/>
  <c r="B81" i="13"/>
  <c r="B80" i="13"/>
  <c r="C78" i="13"/>
  <c r="C73" i="13"/>
  <c r="B67" i="13"/>
  <c r="C77" i="13" s="1"/>
  <c r="B66" i="13"/>
  <c r="C64" i="13"/>
  <c r="C59" i="13"/>
  <c r="B53" i="13"/>
  <c r="C63" i="13" s="1"/>
  <c r="B52" i="13"/>
  <c r="C50" i="13"/>
  <c r="B42" i="13"/>
  <c r="C49" i="13" s="1"/>
  <c r="B41" i="13"/>
  <c r="C45" i="13" s="1"/>
  <c r="B39" i="13"/>
  <c r="B38" i="13"/>
  <c r="B37" i="13"/>
  <c r="C36" i="13"/>
  <c r="C34" i="13"/>
  <c r="C32" i="13"/>
  <c r="C30" i="13"/>
  <c r="C29" i="13"/>
  <c r="C122" i="13" s="1"/>
  <c r="C28" i="13"/>
  <c r="C26" i="13"/>
  <c r="C24" i="13"/>
  <c r="C23" i="13"/>
  <c r="C79" i="13" s="1"/>
  <c r="C22" i="13"/>
  <c r="J20" i="13"/>
  <c r="B151" i="13" s="1"/>
  <c r="C155" i="13" s="1"/>
  <c r="I20" i="13"/>
  <c r="B108" i="13" s="1"/>
  <c r="C112" i="13" s="1"/>
  <c r="H20" i="13"/>
  <c r="B65" i="13" s="1"/>
  <c r="C69" i="13" s="1"/>
  <c r="C20" i="13"/>
  <c r="C18" i="13"/>
  <c r="J17" i="13"/>
  <c r="B137" i="13" s="1"/>
  <c r="C141" i="13" s="1"/>
  <c r="I17" i="13"/>
  <c r="B94" i="13" s="1"/>
  <c r="C98" i="13" s="1"/>
  <c r="H17" i="13"/>
  <c r="B51" i="13" s="1"/>
  <c r="C55" i="13" s="1"/>
  <c r="C17" i="13"/>
  <c r="C15" i="13"/>
  <c r="J14" i="13"/>
  <c r="B126" i="13" s="1"/>
  <c r="C127" i="13" s="1"/>
  <c r="I14" i="13"/>
  <c r="H14" i="13"/>
  <c r="B40" i="13" s="1"/>
  <c r="C41" i="13" s="1"/>
  <c r="C13" i="13"/>
  <c r="C11" i="13"/>
  <c r="J10" i="13"/>
  <c r="I10" i="13"/>
  <c r="H10" i="13"/>
  <c r="L9" i="13"/>
  <c r="C9" i="13"/>
  <c r="L8" i="13"/>
  <c r="L7" i="13"/>
  <c r="L6" i="13"/>
  <c r="C6" i="13"/>
  <c r="L5" i="13"/>
  <c r="L4" i="13"/>
  <c r="C4" i="13"/>
  <c r="L3" i="13"/>
  <c r="C2" i="13"/>
  <c r="C2327" i="12"/>
  <c r="C2321" i="12"/>
  <c r="C2191" i="12"/>
  <c r="C2185" i="12"/>
  <c r="C2055" i="12"/>
  <c r="C2049" i="12"/>
  <c r="C1919" i="12"/>
  <c r="C1913" i="12"/>
  <c r="C1783" i="12"/>
  <c r="C1777" i="12"/>
  <c r="C1647" i="12"/>
  <c r="C1641" i="12"/>
  <c r="C1511" i="12"/>
  <c r="C1505" i="12"/>
  <c r="C1375" i="12"/>
  <c r="C1369" i="12"/>
  <c r="C967" i="12"/>
  <c r="C961" i="12"/>
  <c r="C831" i="12"/>
  <c r="C825" i="12"/>
  <c r="C153" i="12"/>
  <c r="C149" i="12"/>
  <c r="C145" i="12"/>
  <c r="C137" i="12"/>
  <c r="C133" i="12"/>
  <c r="C125" i="12"/>
  <c r="C121" i="12"/>
  <c r="C113" i="12"/>
  <c r="C109" i="12"/>
  <c r="B101" i="12"/>
  <c r="C101" i="12" s="1"/>
  <c r="C99" i="12"/>
  <c r="C97" i="12"/>
  <c r="C96" i="12"/>
  <c r="C95" i="12"/>
  <c r="C91" i="12"/>
  <c r="C83" i="12"/>
  <c r="B83" i="12"/>
  <c r="C87" i="12" s="1"/>
  <c r="C81" i="12"/>
  <c r="C80" i="12"/>
  <c r="C76" i="12"/>
  <c r="C68" i="12"/>
  <c r="B68" i="12"/>
  <c r="C72" i="12" s="1"/>
  <c r="C66" i="12"/>
  <c r="C61" i="12"/>
  <c r="B55" i="12"/>
  <c r="C65" i="12" s="1"/>
  <c r="B54" i="12"/>
  <c r="B53" i="12"/>
  <c r="C57" i="12" s="1"/>
  <c r="C52" i="12"/>
  <c r="C47" i="12"/>
  <c r="B41" i="12"/>
  <c r="C51" i="12" s="1"/>
  <c r="B40" i="12"/>
  <c r="C38" i="12"/>
  <c r="C33" i="12"/>
  <c r="B30" i="12"/>
  <c r="C37" i="12" s="1"/>
  <c r="B29" i="12"/>
  <c r="B27" i="12"/>
  <c r="B26" i="12"/>
  <c r="B25" i="12"/>
  <c r="C25" i="12" s="1"/>
  <c r="C22" i="12"/>
  <c r="H20" i="12"/>
  <c r="C20" i="12"/>
  <c r="C18" i="12"/>
  <c r="H17" i="12"/>
  <c r="B39" i="12" s="1"/>
  <c r="C43" i="12" s="1"/>
  <c r="C17" i="12"/>
  <c r="C24" i="12" s="1"/>
  <c r="C15" i="12"/>
  <c r="H14" i="12"/>
  <c r="B28" i="12" s="1"/>
  <c r="C29" i="12" s="1"/>
  <c r="C13" i="12"/>
  <c r="C11" i="12"/>
  <c r="H10" i="12"/>
  <c r="L9" i="12"/>
  <c r="C9" i="12"/>
  <c r="L8" i="12"/>
  <c r="L7" i="12"/>
  <c r="L6" i="12"/>
  <c r="C6" i="12"/>
  <c r="L5" i="12"/>
  <c r="L4" i="12"/>
  <c r="C4" i="12"/>
  <c r="L3" i="12"/>
  <c r="C2" i="12"/>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68" i="1"/>
  <c r="P14" i="1"/>
  <c r="P17" i="1"/>
  <c r="B467" i="1" s="1"/>
  <c r="C471" i="1" s="1"/>
  <c r="B456" i="1"/>
  <c r="C457" i="1" s="1"/>
  <c r="C15" i="1"/>
  <c r="C15" i="2"/>
  <c r="C15" i="3"/>
  <c r="C15" i="4"/>
  <c r="C15" i="5"/>
  <c r="C15" i="6"/>
  <c r="C15" i="7"/>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74" i="15" l="1"/>
  <c r="C31" i="15"/>
  <c r="C117" i="15"/>
  <c r="C45" i="15"/>
  <c r="C59" i="15"/>
  <c r="C88" i="15"/>
  <c r="C102" i="15"/>
  <c r="C131" i="15"/>
  <c r="C145" i="15"/>
  <c r="C129" i="14"/>
  <c r="C36" i="14"/>
  <c r="C43" i="14"/>
  <c r="C86" i="14"/>
  <c r="C172" i="14"/>
  <c r="K10" i="14"/>
  <c r="C57" i="14"/>
  <c r="C71" i="14"/>
  <c r="C100" i="14"/>
  <c r="C114" i="14"/>
  <c r="C143" i="14"/>
  <c r="C157" i="14"/>
  <c r="C186" i="14"/>
  <c r="C200" i="14"/>
  <c r="C37" i="13"/>
  <c r="C80" i="13"/>
  <c r="C51" i="13"/>
  <c r="C65" i="13"/>
  <c r="C94" i="13"/>
  <c r="C108" i="13"/>
  <c r="C137" i="13"/>
  <c r="C151" i="13"/>
  <c r="C39" i="12"/>
  <c r="C53" i="12"/>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<sst xmlns="http://schemas.openxmlformats.org/spreadsheetml/2006/main" count="4312" uniqueCount="493">
  <si>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</si>
  <si>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</si>
  <si>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</si>
  <si>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</si>
  <si>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</si>
  <si>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</si>
  <si>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</si>
  <si>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</si>
  <si>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</si>
  <si>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</si>
  <si>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</si>
  <si>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</si>
  <si>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</si>
  <si>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</si>
  <si>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</si>
  <si>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</si>
  <si>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</si>
  <si>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</si>
  <si>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</si>
  <si>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</si>
  <si>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</si>
  <si>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</si>
  <si>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</si>
  <si>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</si>
  <si>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</si>
  <si>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</si>
  <si>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</si>
  <si>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</si>
  <si>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</si>
  <si>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</si>
  <si>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</si>
  <si>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</si>
  <si>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</si>
  <si>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</si>
  <si>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</si>
  <si>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</si>
  <si>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</si>
  <si>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</si>
  <si>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</si>
  <si>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</si>
  <si>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</si>
  <si>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</si>
  <si>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</si>
  <si>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</si>
  <si>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</si>
  <si>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</si>
  <si>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</si>
  <si>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</si>
  <si>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</si>
  <si>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</si>
  <si>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</si>
  <si>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</si>
  <si>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</si>
  <si>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</si>
  <si>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</si>
  <si>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</si>
  <si>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</si>
  <si>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</si>
  <si>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</si>
  <si>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</si>
  <si>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</si>
  <si>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</si>
  <si>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</si>
  <si>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</si>
  <si>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</si>
  <si>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</si>
  <si>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</si>
  <si>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</si>
  <si>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</si>
  <si>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</si>
  <si>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</si>
  <si>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</si>
  <si>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</si>
  <si>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</si>
  <si>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</si>
  <si>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</si>
  <si>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</si>
  <si>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</si>
  <si>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</si>
  <si>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</si>
  <si>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</si>
  <si>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</si>
  <si>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</si>
  <si>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</si>
  <si>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</si>
  <si>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</si>
  <si>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</si>
  <si>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</si>
  <si>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</si>
  <si>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</si>
  <si>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</si>
  <si>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</si>
  <si>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</si>
  <si>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</si>
  <si>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</si>
  <si>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</si>
  <si>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</si>
  <si>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</si>
  <si>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</si>
  <si>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</si>
  <si>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</si>
  <si>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</si>
  <si>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</si>
  <si>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</si>
  <si>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</si>
  <si>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</si>
  <si>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</si>
  <si>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</si>
  <si>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</si>
  <si>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</si>
  <si>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</si>
  <si>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</si>
  <si>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</si>
  <si>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</si>
  <si>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</si>
  <si>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</si>
  <si>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</si>
  <si>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</si>
  <si>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</si>
  <si>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</si>
  <si>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</si>
  <si>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</si>
  <si>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</si>
  <si>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</si>
  <si>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</si>
  <si>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</si>
  <si>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</si>
  <si>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</si>
  <si>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</si>
  <si>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</si>
  <si>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</si>
  <si>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</si>
  <si>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</si>
  <si>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</si>
  <si>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</si>
  <si>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</si>
  <si>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</si>
  <si>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</si>
  <si>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</si>
  <si>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</si>
  <si>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</si>
  <si>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</si>
  <si>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</si>
  <si>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</si>
  <si>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</si>
  <si>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</si>
  <si>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</si>
  <si>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</si>
  <si>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</si>
  <si>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</si>
  <si>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</si>
  <si>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</si>
  <si>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</si>
  <si>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</si>
  <si>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</si>
  <si>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</si>
  <si>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</si>
  <si>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</si>
  <si>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</si>
  <si>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</si>
  <si>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</si>
  <si>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</si>
  <si>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</si>
  <si>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</si>
  <si>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</si>
  <si>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</si>
  <si>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</si>
  <si>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</si>
  <si>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</si>
  <si>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</si>
  <si>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</si>
  <si>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</si>
  <si>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</si>
  <si>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</si>
  <si>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</si>
  <si>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</si>
  <si>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</si>
  <si>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</si>
  <si>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</si>
  <si>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</si>
  <si>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</si>
  <si>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</si>
  <si>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</si>
  <si>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</si>
  <si>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</si>
  <si>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</si>
  <si>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</si>
  <si>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</si>
  <si>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</si>
  <si>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</si>
  <si>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</si>
  <si>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</si>
  <si>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</si>
  <si>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</si>
  <si>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</si>
  <si>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</si>
  <si>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</si>
  <si>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</si>
  <si>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</si>
  <si>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</si>
  <si>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</si>
  <si>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</si>
  <si>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</si>
  <si>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</si>
  <si>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</si>
  <si>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</si>
  <si>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</si>
  <si>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</si>
  <si>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</si>
  <si>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</si>
  <si>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</si>
  <si>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</si>
  <si>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</si>
  <si>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</si>
  <si>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</si>
  <si>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</si>
  <si>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</si>
  <si>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</si>
  <si>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</si>
  <si>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</si>
  <si>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</si>
  <si>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</si>
  <si>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</si>
  <si>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</si>
  <si>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</si>
  <si>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</si>
  <si>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</si>
  <si>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</si>
  <si>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</si>
  <si>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</si>
  <si>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</si>
  <si>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</si>
  <si>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</si>
  <si>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</si>
  <si>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</si>
  <si>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</si>
  <si>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</si>
  <si>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</si>
  <si>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</si>
  <si>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</si>
  <si>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</si>
  <si>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</si>
  <si>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</si>
  <si>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</si>
  <si>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</si>
  <si>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</si>
  <si>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</si>
  <si>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</si>
  <si>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</si>
  <si>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</si>
  <si>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</si>
  <si>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</si>
  <si>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</si>
  <si>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</si>
  <si>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</si>
  <si>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</si>
  <si>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</si>
  <si>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</si>
  <si>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</si>
  <si>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</si>
  <si>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</si>
  <si>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</si>
  <si>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</si>
  <si>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</si>
  <si>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</si>
  <si>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</si>
  <si>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</si>
  <si>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</si>
  <si>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</si>
  <si>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</si>
  <si>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</si>
  <si>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</si>
  <si>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</si>
  <si>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</si>
  <si>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</si>
  <si>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</si>
  <si>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</si>
  <si>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</si>
  <si>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</si>
  <si>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</si>
  <si>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</si>
  <si>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</si>
  <si>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</si>
  <si>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</si>
  <si>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</si>
  <si>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</si>
  <si>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</si>
  <si>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</si>
  <si>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</si>
  <si>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</si>
  <si>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</si>
  <si>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</si>
  <si>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</si>
  <si>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</si>
  <si>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</si>
  <si>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</si>
  <si>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</si>
  <si>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</si>
  <si>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</si>
  <si>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</si>
  <si>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</si>
  <si>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</si>
  <si>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</si>
  <si>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</si>
  <si>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</si>
  <si>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</si>
  <si>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</si>
  <si>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</si>
  <si>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</si>
  <si>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</si>
  <si>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</si>
  <si>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</si>
  <si>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</si>
  <si>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</si>
  <si>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</si>
  <si>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</si>
  <si>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</si>
  <si>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</si>
  <si>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</si>
  <si>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</si>
  <si>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</si>
  <si>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</si>
  <si>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</si>
  <si>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</si>
  <si>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</si>
  <si>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</si>
  <si>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</si>
  <si>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</si>
  <si>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</si>
  <si>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</si>
  <si>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</si>
  <si>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</si>
  <si>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</si>
  <si>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</si>
  <si>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</si>
  <si>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</si>
  <si>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</si>
  <si>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</si>
  <si>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</si>
  <si>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</si>
  <si>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</si>
  <si>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</si>
  <si>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</si>
  <si>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</si>
  <si>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</si>
  <si>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</si>
  <si>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</si>
  <si>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</si>
  <si>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</si>
  <si>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</si>
  <si>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</si>
  <si>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</si>
  <si>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</si>
  <si>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</si>
  <si>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</si>
  <si>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</si>
  <si>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</si>
  <si>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</si>
  <si>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</si>
  <si>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</si>
  <si>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</si>
  <si>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</si>
  <si>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</si>
  <si>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</si>
  <si>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</si>
  <si>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</si>
  <si>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</si>
  <si>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</si>
  <si>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</si>
  <si>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</si>
  <si>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</si>
  <si>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</si>
  <si>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</si>
  <si>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</si>
  <si>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</si>
  <si>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</si>
  <si>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</si>
  <si>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</si>
  <si>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</si>
  <si>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</si>
  <si>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</si>
  <si>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</si>
  <si>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</si>
  <si>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</si>
  <si>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</si>
  <si>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</si>
  <si>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</si>
  <si>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</si>
  <si>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</si>
  <si>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</si>
  <si>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</si>
  <si>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</si>
  <si>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</si>
  <si>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</si>
  <si>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</si>
  <si>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</si>
  <si>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</si>
  <si>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</si>
  <si>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</si>
  <si>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</si>
  <si>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</si>
  <si>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</si>
  <si>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</si>
  <si>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</si>
  <si>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</si>
  <si>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</si>
  <si>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</si>
  <si>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</si>
  <si>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</si>
  <si>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</si>
  <si>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</si>
  <si>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</si>
  <si>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</si>
  <si>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</si>
  <si>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</si>
  <si>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</si>
  <si>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</si>
  <si>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</si>
  <si>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</si>
  <si>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</si>
  <si>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</si>
  <si>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</si>
  <si>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</si>
  <si>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</si>
  <si>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</si>
  <si>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</si>
  <si>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</si>
  <si>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</si>
  <si>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</si>
  <si>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</si>
  <si>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</si>
  <si>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</si>
  <si>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</si>
  <si>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</si>
  <si>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</si>
  <si>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</si>
  <si>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brain D001921 female tissue D005836</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</si>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</sst>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40" t="s">
        <v>78</v>
      </c>
      <c r="P11" s="20" t="s">
        <v>78</v>
      </c>
      <c r="Q11" s="40" t="s">
        <v>78</v>
      </c>
      <c r="R11" s="40" t="s">
        <v>78</v>
      </c>
      <c r="S11" s="20" t="s">
        <v>78</v>
      </c>
      <c r="T11" s="20" t="s">
        <v>78</v>
      </c>
      <c r="U11" s="40" t="s">
        <v>78</v>
      </c>
      <c r="V11" s="40"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366</v>
      </c>
      <c r="P12" s="9" t="s">
        <v>368</v>
      </c>
      <c r="Q12" s="9" t="s">
        <v>370</v>
      </c>
      <c r="R12" s="9" t="s">
        <v>372</v>
      </c>
      <c r="S12" s="9" t="s">
        <v>373</v>
      </c>
      <c r="T12" s="9" t="s">
        <v>375</v>
      </c>
      <c r="U12" s="9" t="s">
        <v>377</v>
      </c>
      <c r="V12" s="9" t="s">
        <v>379</v>
      </c>
      <c r="W12" s="9"/>
      <c r="X12" s="9"/>
      <c r="Y12" s="9"/>
      <c r="Z12" s="9"/>
    </row>
    <row r="13" spans="1:36" x14ac:dyDescent="0.25">
      <c r="A13" s="8" t="s">
        <v>25</v>
      </c>
      <c r="B13" s="9" t="s">
        <v>346</v>
      </c>
      <c r="C13" s="3" t="str">
        <f>CONCATENATE("# What are some common mutations of ",B11,"?")</f>
        <v># What are some common mutations of NR3C1?</v>
      </c>
      <c r="H13" s="9" t="s">
        <v>79</v>
      </c>
      <c r="I13" s="9" t="s">
        <v>84</v>
      </c>
      <c r="J13" s="9" t="s">
        <v>82</v>
      </c>
      <c r="K13" s="9" t="s">
        <v>92</v>
      </c>
      <c r="L13" s="9" t="s">
        <v>90</v>
      </c>
      <c r="M13" s="9" t="s">
        <v>88</v>
      </c>
      <c r="N13" s="9" t="s">
        <v>86</v>
      </c>
      <c r="O13" s="9" t="s">
        <v>367</v>
      </c>
      <c r="P13" s="9" t="s">
        <v>369</v>
      </c>
      <c r="Q13" s="9" t="s">
        <v>371</v>
      </c>
      <c r="R13" s="9" t="s">
        <v>372</v>
      </c>
      <c r="S13" s="9" t="s">
        <v>374</v>
      </c>
      <c r="T13" s="9" t="s">
        <v>376</v>
      </c>
      <c r="U13" s="9" t="s">
        <v>378</v>
      </c>
      <c r="V13" s="9" t="s">
        <v>380</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9"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1" t="s">
        <v>339</v>
      </c>
      <c r="C54" s="3" t="str">
        <f>CONCATENATE("  &lt;Variant hgvs=",CHAR(34),B54,CHAR(34)," name=",CHAR(34),B55,CHAR(34),"&gt; ")</f>
        <v xml:space="preserve">  &lt;Variant hgvs="NC_000005.10:g.143310135C&gt;T" name="A1676G"&gt; </v>
      </c>
    </row>
    <row r="55" spans="1:16" x14ac:dyDescent="0.25">
      <c r="A55" s="15" t="s">
        <v>30</v>
      </c>
      <c r="B55" s="9" t="s">
        <v>352</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364</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40" t="s">
        <v>340</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353</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363</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40" t="s">
        <v>341</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347</v>
      </c>
      <c r="H67" s="9"/>
      <c r="I67" s="9"/>
      <c r="J67" s="9"/>
      <c r="K67" s="9"/>
      <c r="L67" s="9"/>
      <c r="M67" s="9"/>
      <c r="N67" s="9"/>
      <c r="O67" s="9"/>
      <c r="P67" s="9"/>
    </row>
    <row r="68" spans="1:16" x14ac:dyDescent="0.25">
      <c r="A68" s="15" t="s">
        <v>31</v>
      </c>
      <c r="B68" s="30" t="s">
        <v>354</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362</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40" t="s">
        <v>342</v>
      </c>
      <c r="C72" s="3" t="str">
        <f>CONCATENATE("  &lt;Variant hgvs=",CHAR(34),B72,CHAR(34)," name=",CHAR(34),B73,CHAR(34),"&gt; ")</f>
        <v xml:space="preserve">  &lt;Variant hgvs="NC_000005.10:g.143295561T&gt;A" name="T1922A"&gt; </v>
      </c>
    </row>
    <row r="73" spans="1:16" x14ac:dyDescent="0.25">
      <c r="A73" s="15" t="s">
        <v>30</v>
      </c>
      <c r="B73" s="9" t="s">
        <v>356</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361</v>
      </c>
      <c r="C76" s="3" t="str">
        <f>"  &lt;/Variant&gt;"</f>
        <v xml:space="preserve">  &lt;/Variant&gt;</v>
      </c>
    </row>
    <row r="77" spans="1:16" ht="16.5" thickBot="1" x14ac:dyDescent="0.3">
      <c r="A77" s="8"/>
      <c r="C77" s="3" t="str">
        <f>CONCATENATE("&lt;# ",B79," #&gt;")</f>
        <v>&lt;# G2035A #&gt;</v>
      </c>
    </row>
    <row r="78" spans="1:16" ht="16.5" thickBot="1" x14ac:dyDescent="0.3">
      <c r="A78" s="8" t="s">
        <v>29</v>
      </c>
      <c r="B78" s="40" t="s">
        <v>343</v>
      </c>
      <c r="C78" s="3" t="str">
        <f>CONCATENATE("  &lt;Variant hgvs=",CHAR(34),B78,CHAR(34)," name=",CHAR(34),B79,CHAR(34),"&gt; ")</f>
        <v xml:space="preserve">  &lt;Variant hgvs="NC_000005.10:g.143282714C&gt;T" name="G2035A"&gt; </v>
      </c>
    </row>
    <row r="79" spans="1:16" x14ac:dyDescent="0.25">
      <c r="A79" s="15" t="s">
        <v>30</v>
      </c>
      <c r="B79" s="9" t="s">
        <v>348</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360</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40" t="s">
        <v>349</v>
      </c>
      <c r="C84" s="4" t="str">
        <f>CONCATENATE("  &lt;Variant hgvs=",CHAR(34),B84,CHAR(34)," name=",CHAR(34),B85,CHAR(34),"&gt; ")</f>
        <v xml:space="preserve">  &lt;Variant hgvs="NC_000005.10:g.143282014A&gt;G" name="C2209T"&gt; </v>
      </c>
    </row>
    <row r="85" spans="1:3" s="4" customFormat="1" x14ac:dyDescent="0.25">
      <c r="A85" s="22" t="s">
        <v>30</v>
      </c>
      <c r="B85" s="23" t="s">
        <v>355</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359</v>
      </c>
      <c r="C88" s="3" t="str">
        <f>"  &lt;/Variant&gt;"</f>
        <v xml:space="preserve">  &lt;/Variant&gt;</v>
      </c>
    </row>
    <row r="89" spans="1:3" ht="16.5" thickBot="1" x14ac:dyDescent="0.3">
      <c r="A89" s="15"/>
      <c r="C89" s="3" t="str">
        <f>CONCATENATE("&lt;# ",B91," #&gt;")</f>
        <v>&lt;# T2259A #&gt;</v>
      </c>
    </row>
    <row r="90" spans="1:3" ht="16.5" thickBot="1" x14ac:dyDescent="0.3">
      <c r="A90" s="8" t="s">
        <v>29</v>
      </c>
      <c r="B90" s="40" t="s">
        <v>344</v>
      </c>
      <c r="C90" s="3" t="str">
        <f>CONCATENATE("  &lt;Variant hgvs=",CHAR(34),B90,CHAR(34)," name=",CHAR(34),B91,CHAR(34),"&gt; ")</f>
        <v xml:space="preserve">  &lt;Variant hgvs="NC_000005.10:g.143281964T&gt;A" name="T2259A"&gt; </v>
      </c>
    </row>
    <row r="91" spans="1:3" x14ac:dyDescent="0.25">
      <c r="A91" s="15" t="s">
        <v>30</v>
      </c>
      <c r="B91" s="9" t="s">
        <v>350</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358</v>
      </c>
      <c r="C94" s="3" t="str">
        <f>"  &lt;/Variant&gt;"</f>
        <v xml:space="preserve">  &lt;/Variant&gt;</v>
      </c>
    </row>
    <row r="95" spans="1:3" ht="16.5" thickBot="1" x14ac:dyDescent="0.3">
      <c r="A95" s="15"/>
      <c r="C95" s="3" t="str">
        <f>CONCATENATE("&lt;# ",B97," #&gt;")</f>
        <v>&lt;# T2318C #&gt;</v>
      </c>
    </row>
    <row r="96" spans="1:3" ht="16.5" thickBot="1" x14ac:dyDescent="0.3">
      <c r="A96" s="8" t="s">
        <v>29</v>
      </c>
      <c r="B96" s="40" t="s">
        <v>345</v>
      </c>
      <c r="C96" s="3" t="str">
        <f>CONCATENATE("  &lt;Variant hgvs=",CHAR(34),B96,CHAR(34)," name=",CHAR(34),B97,CHAR(34),"&gt; ")</f>
        <v xml:space="preserve">  &lt;Variant hgvs="NC_000005.10:g.143281905A&gt;G" name="T2318C"&gt; </v>
      </c>
    </row>
    <row r="97" spans="1:3" x14ac:dyDescent="0.25">
      <c r="A97" s="15" t="s">
        <v>30</v>
      </c>
      <c r="B97" s="9" t="s">
        <v>351</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357</v>
      </c>
      <c r="C100" s="3" t="str">
        <f>"  &lt;/Variant&gt;"</f>
        <v xml:space="preserve">  &lt;/Variant&gt;</v>
      </c>
    </row>
    <row r="101" spans="1:3" ht="16.5" thickBot="1" x14ac:dyDescent="0.3">
      <c r="A101" s="15"/>
      <c r="C101" s="3" t="str">
        <f>CONCATENATE("&lt;# ",B103," #&gt;")</f>
        <v>&lt;# G1430A #&gt;</v>
      </c>
    </row>
    <row r="102" spans="1:3" ht="16.5" thickBot="1" x14ac:dyDescent="0.3">
      <c r="A102" s="8" t="s">
        <v>29</v>
      </c>
      <c r="B102" s="40" t="s">
        <v>339</v>
      </c>
      <c r="C102" s="3" t="str">
        <f>CONCATENATE("  &lt;Variant hgvs=",CHAR(34),B102,CHAR(34)," name=",CHAR(34),B103,CHAR(34),"&gt; ")</f>
        <v xml:space="preserve">  &lt;Variant hgvs="NC_000005.10:g.143310135C&gt;T" name="G1430A"&gt; </v>
      </c>
    </row>
    <row r="103" spans="1:3" x14ac:dyDescent="0.25">
      <c r="A103" s="15" t="s">
        <v>30</v>
      </c>
      <c r="B103" s="9" t="s">
        <v>338</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365</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 t="shared" ref="B410:B415" si="22">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 t="shared" si="22"/>
        <v>[143300520A&gt;G]</v>
      </c>
    </row>
    <row r="412" spans="1:3" x14ac:dyDescent="0.25">
      <c r="A412" s="15" t="s">
        <v>31</v>
      </c>
      <c r="B412" s="21" t="str">
        <f t="shared" si="22"/>
        <v>[143300520=]</v>
      </c>
      <c r="C412" s="3" t="s">
        <v>38</v>
      </c>
    </row>
    <row r="413" spans="1:3" x14ac:dyDescent="0.25">
      <c r="A413" s="15" t="s">
        <v>39</v>
      </c>
      <c r="B413" s="21" t="str">
        <f t="shared" si="22"/>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 t="shared" si="22"/>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 t="shared" si="22"/>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3">O18</f>
        <v>This variant is not associated with increased risk.</v>
      </c>
      <c r="C425" s="3" t="s">
        <v>26</v>
      </c>
    </row>
    <row r="426" spans="1:3" x14ac:dyDescent="0.25">
      <c r="A426" s="8" t="s">
        <v>41</v>
      </c>
      <c r="B426" s="9">
        <f t="shared" si="23"/>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4">O21</f>
        <v>You are in the Moderate Loss of Function category. See below for more information.</v>
      </c>
      <c r="C439" s="3" t="s">
        <v>26</v>
      </c>
    </row>
    <row r="440" spans="1:3" x14ac:dyDescent="0.25">
      <c r="A440" s="8" t="s">
        <v>41</v>
      </c>
      <c r="B440" s="9">
        <f t="shared" si="24"/>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 t="shared" ref="B453:B458" si="25">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 t="shared" si="25"/>
        <v>[143298666_143298669delACTC]</v>
      </c>
    </row>
    <row r="455" spans="1:3" x14ac:dyDescent="0.25">
      <c r="A455" s="15" t="s">
        <v>31</v>
      </c>
      <c r="B455" s="21" t="str">
        <f t="shared" si="25"/>
        <v>[143298666_143298669=]</v>
      </c>
      <c r="C455" s="3" t="s">
        <v>38</v>
      </c>
    </row>
    <row r="456" spans="1:3" x14ac:dyDescent="0.25">
      <c r="A456" s="15" t="s">
        <v>39</v>
      </c>
      <c r="B456" s="21" t="str">
        <f t="shared" si="25"/>
        <v>People with this variant have one copy of the [1891_1892+2delGAGT](https://www.ncbi.nlm.nih.gov/clinvar/variation/16148/) variant. Changing two base pairs is known as a splice donor variant.</v>
      </c>
      <c r="C456" s="3" t="s">
        <v>26</v>
      </c>
    </row>
    <row r="457" spans="1:3" x14ac:dyDescent="0.25">
      <c r="A457" s="8" t="s">
        <v>40</v>
      </c>
      <c r="B457" s="21" t="str">
        <f t="shared" si="25"/>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 t="shared" si="25"/>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6">P18</f>
        <v>You are in the Moderate Loss of Function category. See below for more information.</v>
      </c>
      <c r="C468" s="3" t="s">
        <v>26</v>
      </c>
    </row>
    <row r="469" spans="1:3" x14ac:dyDescent="0.25">
      <c r="A469" s="8" t="s">
        <v>41</v>
      </c>
      <c r="B469" s="9">
        <f t="shared" si="26"/>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7">Q12</f>
        <v>[143295561T&gt;A]</v>
      </c>
    </row>
    <row r="498" spans="1:17" x14ac:dyDescent="0.25">
      <c r="A498" s="15" t="s">
        <v>31</v>
      </c>
      <c r="B498" s="21" t="str">
        <f t="shared" si="27"/>
        <v>[143295561=]</v>
      </c>
      <c r="C498" s="3" t="s">
        <v>38</v>
      </c>
    </row>
    <row r="499" spans="1:17" x14ac:dyDescent="0.25">
      <c r="A499" s="15" t="s">
        <v>39</v>
      </c>
      <c r="B499" s="21" t="str">
        <f t="shared" si="27"/>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7"/>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7"/>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8">Q18</f>
        <v>This variant is not associated with increased risk.</v>
      </c>
      <c r="C511" s="3" t="s">
        <v>26</v>
      </c>
    </row>
    <row r="512" spans="1:17" x14ac:dyDescent="0.25">
      <c r="A512" s="8" t="s">
        <v>41</v>
      </c>
      <c r="B512" s="9">
        <f t="shared" si="28"/>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9">Q21</f>
        <v>You are in the Moderate Loss of Function category. See below for more information.</v>
      </c>
      <c r="C525" s="4" t="s">
        <v>26</v>
      </c>
    </row>
    <row r="526" spans="1:3" s="4" customFormat="1" x14ac:dyDescent="0.25">
      <c r="A526" s="24" t="s">
        <v>41</v>
      </c>
      <c r="B526" s="23">
        <f t="shared" si="29"/>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30">R12</f>
        <v>[143282714C&gt;T]</v>
      </c>
    </row>
    <row r="541" spans="1:3" s="4" customFormat="1" x14ac:dyDescent="0.25">
      <c r="A541" s="22" t="s">
        <v>31</v>
      </c>
      <c r="B541" s="25" t="str">
        <f t="shared" si="30"/>
        <v>[143282714C&gt;T]</v>
      </c>
      <c r="C541" s="4" t="s">
        <v>38</v>
      </c>
    </row>
    <row r="542" spans="1:3" s="4" customFormat="1" x14ac:dyDescent="0.25">
      <c r="A542" s="22" t="s">
        <v>39</v>
      </c>
      <c r="B542" s="25" t="str">
        <f t="shared" si="30"/>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30"/>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30"/>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31">R18</f>
        <v>This variant is not associated with increased risk.</v>
      </c>
      <c r="C554" s="4" t="s">
        <v>26</v>
      </c>
    </row>
    <row r="555" spans="1:3" s="4" customFormat="1" x14ac:dyDescent="0.25">
      <c r="A555" s="24" t="s">
        <v>41</v>
      </c>
      <c r="B555" s="23">
        <f t="shared" si="31"/>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2">R21</f>
        <v>You are in the Moderate Loss of Function category. See below for more information.</v>
      </c>
      <c r="C568" s="4" t="s">
        <v>26</v>
      </c>
    </row>
    <row r="569" spans="1:3" s="4" customFormat="1" x14ac:dyDescent="0.25">
      <c r="A569" s="24" t="s">
        <v>41</v>
      </c>
      <c r="B569" s="23">
        <f t="shared" si="32"/>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3">S12</f>
        <v>[143282014A&gt;G]</v>
      </c>
    </row>
    <row r="584" spans="1:3" x14ac:dyDescent="0.25">
      <c r="A584" s="15" t="s">
        <v>31</v>
      </c>
      <c r="B584" s="21" t="str">
        <f t="shared" si="33"/>
        <v>[143282014=]</v>
      </c>
      <c r="C584" s="3" t="s">
        <v>38</v>
      </c>
    </row>
    <row r="585" spans="1:3" x14ac:dyDescent="0.25">
      <c r="A585" s="15" t="s">
        <v>39</v>
      </c>
      <c r="B585" s="21" t="str">
        <f t="shared" si="33"/>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3"/>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3"/>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4">S18</f>
        <v>You are in the Moderate Loss of Function category. See below for more information.</v>
      </c>
      <c r="C597" s="3" t="s">
        <v>26</v>
      </c>
    </row>
    <row r="598" spans="1:3" x14ac:dyDescent="0.25">
      <c r="A598" s="8" t="s">
        <v>41</v>
      </c>
      <c r="B598" s="9">
        <f t="shared" si="34"/>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5">S21</f>
        <v>This variant is not associated with increased risk.</v>
      </c>
      <c r="C611" s="3" t="s">
        <v>26</v>
      </c>
    </row>
    <row r="612" spans="1:3" x14ac:dyDescent="0.25">
      <c r="A612" s="8" t="s">
        <v>41</v>
      </c>
      <c r="B612" s="9">
        <f t="shared" si="35"/>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6">T12</f>
        <v>[143281964T&gt;A]</v>
      </c>
    </row>
    <row r="627" spans="1:3" x14ac:dyDescent="0.25">
      <c r="A627" s="15" t="s">
        <v>31</v>
      </c>
      <c r="B627" s="21" t="str">
        <f t="shared" si="36"/>
        <v>[143281964=]</v>
      </c>
      <c r="C627" s="3" t="s">
        <v>38</v>
      </c>
    </row>
    <row r="628" spans="1:3" x14ac:dyDescent="0.25">
      <c r="A628" s="15" t="s">
        <v>39</v>
      </c>
      <c r="B628" s="21" t="str">
        <f t="shared" si="36"/>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6"/>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6"/>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7">T18</f>
        <v>This variant is not associated with increased risk.</v>
      </c>
      <c r="C640" s="3" t="s">
        <v>26</v>
      </c>
    </row>
    <row r="641" spans="1:3" x14ac:dyDescent="0.25">
      <c r="A641" s="8" t="s">
        <v>41</v>
      </c>
      <c r="B641" s="9">
        <f t="shared" si="37"/>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8">T21</f>
        <v>You are in the Moderate Loss of Function category. See below for more information.</v>
      </c>
      <c r="C654" s="3" t="s">
        <v>26</v>
      </c>
    </row>
    <row r="655" spans="1:3" x14ac:dyDescent="0.25">
      <c r="A655" s="8" t="s">
        <v>41</v>
      </c>
      <c r="B655" s="9">
        <f t="shared" si="38"/>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9">U12</f>
        <v>[143281905A&gt;G]</v>
      </c>
    </row>
    <row r="670" spans="1:3" x14ac:dyDescent="0.25">
      <c r="A670" s="15" t="s">
        <v>31</v>
      </c>
      <c r="B670" s="21" t="str">
        <f t="shared" si="39"/>
        <v>[143281905=]</v>
      </c>
      <c r="C670" s="3" t="s">
        <v>38</v>
      </c>
    </row>
    <row r="671" spans="1:3" x14ac:dyDescent="0.25">
      <c r="A671" s="15" t="s">
        <v>39</v>
      </c>
      <c r="B671" s="21" t="str">
        <f t="shared" si="39"/>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9"/>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9"/>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40">U18</f>
        <v>You are in the Moderate Loss of Function category. See below for more information.</v>
      </c>
      <c r="C683" s="3" t="s">
        <v>26</v>
      </c>
    </row>
    <row r="684" spans="1:3" x14ac:dyDescent="0.25">
      <c r="A684" s="8" t="s">
        <v>41</v>
      </c>
      <c r="B684" s="9">
        <f t="shared" si="40"/>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41">U21</f>
        <v>This variant is not associated with increased risk.</v>
      </c>
      <c r="C697" s="3" t="s">
        <v>26</v>
      </c>
    </row>
    <row r="698" spans="1:3" x14ac:dyDescent="0.25">
      <c r="A698" s="8" t="s">
        <v>41</v>
      </c>
      <c r="B698" s="9">
        <f t="shared" si="41"/>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2">V12</f>
        <v>[143310135C&gt;T]</v>
      </c>
    </row>
    <row r="713" spans="1:3" x14ac:dyDescent="0.25">
      <c r="A713" s="15" t="s">
        <v>31</v>
      </c>
      <c r="B713" s="21" t="str">
        <f t="shared" si="42"/>
        <v>[143310135=]</v>
      </c>
      <c r="C713" s="3" t="s">
        <v>38</v>
      </c>
    </row>
    <row r="714" spans="1:3" x14ac:dyDescent="0.25">
      <c r="A714" s="15" t="s">
        <v>39</v>
      </c>
      <c r="B714" s="21" t="str">
        <f t="shared" si="42"/>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2"/>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2"/>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3">V18</f>
        <v>This variant is not associated with increased risk.</v>
      </c>
      <c r="C726" s="3" t="s">
        <v>26</v>
      </c>
    </row>
    <row r="727" spans="1:3" x14ac:dyDescent="0.25">
      <c r="A727" s="8" t="s">
        <v>41</v>
      </c>
      <c r="B727" s="9">
        <f t="shared" si="43"/>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4">V21</f>
        <v>This variant is not associated with increased risk.</v>
      </c>
      <c r="C740" s="3" t="s">
        <v>26</v>
      </c>
    </row>
    <row r="741" spans="1:3" x14ac:dyDescent="0.25">
      <c r="A741" s="8" t="s">
        <v>41</v>
      </c>
      <c r="B741" s="9">
        <f t="shared" si="44"/>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workbookViewId="0">
      <selection activeCell="B17" sqref="B1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381</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407</v>
      </c>
      <c r="H8" s="3" t="s">
        <v>19</v>
      </c>
      <c r="I8" s="11" t="s">
        <v>20</v>
      </c>
      <c r="J8" s="3">
        <v>0.17299999999999999</v>
      </c>
      <c r="K8" s="3">
        <v>0.1</v>
      </c>
      <c r="L8" s="3">
        <f t="shared" si="0"/>
        <v>1.7299999999999998</v>
      </c>
      <c r="Y8" s="6"/>
      <c r="AC8" s="10"/>
    </row>
    <row r="9" spans="1:36" x14ac:dyDescent="0.25">
      <c r="A9" s="15" t="s">
        <v>21</v>
      </c>
      <c r="B9" s="9" t="s">
        <v>409</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381</v>
      </c>
      <c r="C11" s="3" t="str">
        <f>CONCATENATE("&lt;GeneAnalysis gene=",CHAR(34),B11,CHAR(34)," interval=",CHAR(34),B12,CHAR(34),"&gt; ")</f>
        <v xml:space="preserve">&lt;GeneAnalysis gene="NOS3" interval="NC_000007.14:g.150991056_151014599"&gt; </v>
      </c>
      <c r="H11" s="19" t="s">
        <v>396</v>
      </c>
      <c r="I11" s="19" t="s">
        <v>396</v>
      </c>
      <c r="J11" s="19" t="s">
        <v>396</v>
      </c>
      <c r="K11" s="19" t="s">
        <v>396</v>
      </c>
      <c r="L11" s="19" t="s">
        <v>396</v>
      </c>
      <c r="M11" s="19"/>
      <c r="N11" s="19"/>
      <c r="O11" s="20"/>
      <c r="P11" s="20"/>
      <c r="Q11" s="20"/>
      <c r="R11" s="20"/>
      <c r="S11" s="20"/>
      <c r="T11" s="20"/>
      <c r="U11" s="20"/>
      <c r="V11" s="20"/>
      <c r="W11" s="20"/>
      <c r="X11" s="20"/>
      <c r="Y11" s="20"/>
      <c r="Z11" s="20"/>
    </row>
    <row r="12" spans="1:36" x14ac:dyDescent="0.25">
      <c r="A12" s="8" t="s">
        <v>24</v>
      </c>
      <c r="B12" s="9" t="s">
        <v>408</v>
      </c>
      <c r="H12" s="9" t="s">
        <v>397</v>
      </c>
      <c r="I12" s="9" t="s">
        <v>399</v>
      </c>
      <c r="J12" s="9" t="s">
        <v>401</v>
      </c>
      <c r="K12" s="9" t="s">
        <v>405</v>
      </c>
      <c r="L12" s="9" t="s">
        <v>403</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NOS3?</v>
      </c>
      <c r="H13" s="9" t="s">
        <v>398</v>
      </c>
      <c r="I13" s="9" t="s">
        <v>400</v>
      </c>
      <c r="J13" s="9" t="s">
        <v>402</v>
      </c>
      <c r="K13" s="9" t="s">
        <v>406</v>
      </c>
      <c r="L13" s="9" t="s">
        <v>404</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382</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393</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392</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383</v>
      </c>
      <c r="C24" s="3" t="str">
        <f>CONCATENATE("  &lt;Variant hgvs=",CHAR(34),B24,CHAR(34)," name=",CHAR(34),B25,CHAR(34),"&gt; ")</f>
        <v xml:space="preserve">  &lt;Variant hgvs="NC_000007.14:g.151010400C&gt;T" name="C151010400T"&gt; </v>
      </c>
    </row>
    <row r="25" spans="1:26" x14ac:dyDescent="0.25">
      <c r="A25" s="15" t="s">
        <v>30</v>
      </c>
      <c r="B25" s="9" t="s">
        <v>394</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395</v>
      </c>
      <c r="C28" s="3" t="str">
        <f>"  &lt;/Variant&gt;"</f>
        <v xml:space="preserve">  &lt;/Variant&gt;</v>
      </c>
    </row>
    <row r="29" spans="1:26" x14ac:dyDescent="0.25">
      <c r="A29" s="8"/>
      <c r="C29" s="3" t="str">
        <f>CONCATENATE("&lt;# ",B31," #&gt;")</f>
        <v>&lt;# A2984+15G #&gt;</v>
      </c>
    </row>
    <row r="30" spans="1:26" x14ac:dyDescent="0.25">
      <c r="A30" s="8" t="s">
        <v>29</v>
      </c>
      <c r="B30" s="19" t="s">
        <v>384</v>
      </c>
      <c r="C30" s="3" t="str">
        <f>CONCATENATE("  &lt;Variant hgvs=",CHAR(34),B30,CHAR(34)," name=",CHAR(34),B31,CHAR(34),"&gt; ")</f>
        <v xml:space="preserve">  &lt;Variant hgvs="NC_000007.14:g.151011001A&gt;G" name="A2984+15G"&gt; </v>
      </c>
    </row>
    <row r="31" spans="1:26" x14ac:dyDescent="0.25">
      <c r="A31" s="15" t="s">
        <v>30</v>
      </c>
      <c r="B31" s="9" t="s">
        <v>387</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388</v>
      </c>
      <c r="C34" s="3" t="str">
        <f>"  &lt;/Variant&gt;"</f>
        <v xml:space="preserve">  &lt;/Variant&gt;</v>
      </c>
    </row>
    <row r="35" spans="1:3" x14ac:dyDescent="0.25">
      <c r="A35" s="15"/>
      <c r="C35" s="3" t="str">
        <f>CONCATENATE("&lt;# ",B37," #&gt;")</f>
        <v>&lt;# -51-762C= #&gt;</v>
      </c>
    </row>
    <row r="36" spans="1:3" x14ac:dyDescent="0.25">
      <c r="A36" s="8" t="s">
        <v>29</v>
      </c>
      <c r="B36" s="31" t="s">
        <v>386</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389</v>
      </c>
      <c r="C40" s="3" t="str">
        <f>"  &lt;/Variant&gt;"</f>
        <v xml:space="preserve">  &lt;/Variant&gt;</v>
      </c>
    </row>
    <row r="41" spans="1:3" x14ac:dyDescent="0.25">
      <c r="A41" s="15"/>
      <c r="C41" s="3" t="str">
        <f>CONCATENATE("&lt;# ",B43," #&gt;")</f>
        <v>&lt;# T894G #&gt;</v>
      </c>
    </row>
    <row r="42" spans="1:3" x14ac:dyDescent="0.25">
      <c r="A42" s="8" t="s">
        <v>29</v>
      </c>
      <c r="B42" s="19" t="s">
        <v>385</v>
      </c>
      <c r="C42" s="3" t="str">
        <f>CONCATENATE("  &lt;Variant hgvs=",CHAR(34),B42,CHAR(34)," name=",CHAR(34),B43,CHAR(34),"&gt; ")</f>
        <v xml:space="preserve">  &lt;Variant hgvs="NC_000007.14:g.150999023T&gt;G" name="T894G"&gt; </v>
      </c>
    </row>
    <row r="43" spans="1:3" x14ac:dyDescent="0.25">
      <c r="A43" s="15" t="s">
        <v>30</v>
      </c>
      <c r="B43" s="9" t="s">
        <v>390</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391</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4782-BCB2-47D8-9778-130E84493D98}">
  <dimension ref="A1:AJ2522"/>
  <sheetViews>
    <sheetView topLeftCell="A14" workbookViewId="0">
      <selection activeCell="A14"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32" t="s">
        <v>292</v>
      </c>
      <c r="C2" s="3" t="str">
        <f>CONCATENATE("# What does the ",B2," gene do?")</f>
        <v># What does the TRPC4 gene do?</v>
      </c>
      <c r="H2" s="4"/>
      <c r="I2" s="5"/>
      <c r="J2" s="4"/>
      <c r="K2" s="4"/>
      <c r="L2" s="4"/>
      <c r="Y2" s="10"/>
      <c r="Z2" s="10"/>
      <c r="AA2" s="10"/>
      <c r="AC2" s="10"/>
      <c r="AF2" s="7"/>
      <c r="AJ2" s="7"/>
    </row>
    <row r="3" spans="1:36" ht="15.75" x14ac:dyDescent="0.25">
      <c r="A3" s="8"/>
      <c r="B3" s="34"/>
      <c r="H3" s="3" t="s">
        <v>4</v>
      </c>
      <c r="I3" s="11" t="s">
        <v>5</v>
      </c>
      <c r="J3" s="3">
        <v>0.47</v>
      </c>
      <c r="K3" s="3">
        <v>0.33300000000000002</v>
      </c>
      <c r="L3" s="3">
        <f t="shared" ref="L3:L9" si="0">J3/K3</f>
        <v>1.4114114114114114</v>
      </c>
      <c r="Y3" s="10"/>
      <c r="Z3" s="10"/>
      <c r="AA3" s="10"/>
      <c r="AC3" s="10"/>
      <c r="AF3" s="7"/>
      <c r="AJ3" s="7"/>
    </row>
    <row r="4" spans="1:36" ht="15.75" x14ac:dyDescent="0.25">
      <c r="A4" s="8" t="s">
        <v>7</v>
      </c>
      <c r="B4" s="33"/>
      <c r="C4" s="3">
        <f>B4</f>
        <v>0</v>
      </c>
      <c r="H4" s="3" t="s">
        <v>8</v>
      </c>
      <c r="I4" s="11" t="s">
        <v>9</v>
      </c>
      <c r="J4" s="3">
        <v>0.24</v>
      </c>
      <c r="K4" s="3">
        <v>0.13700000000000001</v>
      </c>
      <c r="L4" s="3">
        <f t="shared" si="0"/>
        <v>1.751824817518248</v>
      </c>
      <c r="X4" s="13"/>
      <c r="Y4" s="10"/>
      <c r="Z4" s="10"/>
      <c r="AA4" s="10"/>
      <c r="AC4" s="10"/>
    </row>
    <row r="5" spans="1:36" ht="15.75" x14ac:dyDescent="0.25">
      <c r="A5" s="8"/>
      <c r="B5" s="36"/>
      <c r="H5" s="3" t="s">
        <v>10</v>
      </c>
      <c r="I5" s="11" t="s">
        <v>11</v>
      </c>
      <c r="J5" s="3">
        <v>0.24</v>
      </c>
      <c r="K5" s="3">
        <v>0.13700000000000001</v>
      </c>
      <c r="L5" s="3">
        <f t="shared" si="0"/>
        <v>1.751824817518248</v>
      </c>
      <c r="Y5" s="10"/>
      <c r="Z5" s="10"/>
      <c r="AA5" s="10"/>
      <c r="AC5" s="10"/>
    </row>
    <row r="6" spans="1:36" ht="15.75"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ht="15.75" x14ac:dyDescent="0.25">
      <c r="A7" s="8" t="s">
        <v>14</v>
      </c>
      <c r="B7" s="34" t="s">
        <v>15</v>
      </c>
      <c r="H7" s="3" t="s">
        <v>16</v>
      </c>
      <c r="I7" s="11" t="s">
        <v>17</v>
      </c>
      <c r="J7" s="3">
        <v>0.45</v>
      </c>
      <c r="K7" s="3">
        <v>0.33100000000000002</v>
      </c>
      <c r="L7" s="3">
        <f t="shared" si="0"/>
        <v>1.3595166163141994</v>
      </c>
      <c r="Y7" s="6"/>
      <c r="AC7" s="10"/>
    </row>
    <row r="8" spans="1:36" ht="15.75" x14ac:dyDescent="0.25">
      <c r="A8" s="8" t="s">
        <v>18</v>
      </c>
      <c r="B8" s="34" t="s">
        <v>304</v>
      </c>
      <c r="H8" s="3" t="s">
        <v>19</v>
      </c>
      <c r="I8" s="11" t="s">
        <v>20</v>
      </c>
      <c r="J8" s="3">
        <v>0.17299999999999999</v>
      </c>
      <c r="K8" s="3">
        <v>0.1</v>
      </c>
      <c r="L8" s="3">
        <f t="shared" si="0"/>
        <v>1.7299999999999998</v>
      </c>
      <c r="Y8" s="6"/>
      <c r="AC8" s="10"/>
    </row>
    <row r="9" spans="1:36" ht="15.75"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ht="15.75" x14ac:dyDescent="0.25">
      <c r="A10" s="16"/>
      <c r="B10" s="37"/>
      <c r="H10" s="18" t="str">
        <f>B19</f>
        <v>G37668344T</v>
      </c>
      <c r="I10" s="18" t="str">
        <f>B25</f>
        <v>T159323005C</v>
      </c>
      <c r="J10" s="18" t="str">
        <f>B31</f>
        <v>G37793875T</v>
      </c>
      <c r="K10" s="18" t="str">
        <f>B37</f>
        <v>C37793812T</v>
      </c>
    </row>
    <row r="11" spans="1:36" ht="15.75"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t="s">
        <v>254</v>
      </c>
      <c r="L11" s="19"/>
      <c r="M11" s="19"/>
      <c r="N11" s="19"/>
      <c r="O11" s="20"/>
      <c r="P11" s="20"/>
      <c r="Q11" s="20"/>
      <c r="R11" s="20"/>
      <c r="S11" s="20"/>
      <c r="T11" s="20"/>
      <c r="U11" s="20"/>
      <c r="V11" s="20"/>
      <c r="W11" s="20"/>
      <c r="X11" s="20"/>
      <c r="Y11" s="20"/>
      <c r="Z11" s="20"/>
    </row>
    <row r="12" spans="1:36" ht="15.75" x14ac:dyDescent="0.25">
      <c r="A12" s="8" t="s">
        <v>24</v>
      </c>
      <c r="B12" s="34" t="s">
        <v>305</v>
      </c>
      <c r="H12" s="9" t="s">
        <v>296</v>
      </c>
      <c r="I12" s="9" t="s">
        <v>298</v>
      </c>
      <c r="J12" s="9" t="s">
        <v>300</v>
      </c>
      <c r="K12" s="9" t="s">
        <v>489</v>
      </c>
      <c r="L12" s="9"/>
      <c r="M12" s="9"/>
      <c r="N12" s="9"/>
      <c r="O12" s="9"/>
      <c r="P12" s="9"/>
      <c r="Q12" s="9"/>
      <c r="R12" s="9"/>
      <c r="S12" s="9"/>
      <c r="T12" s="9"/>
      <c r="U12" s="9"/>
      <c r="V12" s="9"/>
      <c r="W12" s="9"/>
      <c r="X12" s="9"/>
      <c r="Y12" s="9"/>
      <c r="Z12" s="9"/>
    </row>
    <row r="13" spans="1:36" ht="15.75" x14ac:dyDescent="0.25">
      <c r="A13" s="8" t="s">
        <v>25</v>
      </c>
      <c r="B13" s="34" t="s">
        <v>451</v>
      </c>
      <c r="C13" s="3" t="str">
        <f>CONCATENATE("# What are some common mutations of ",B11,"?")</f>
        <v># What are some common mutations of TRPC4?</v>
      </c>
      <c r="H13" s="9" t="s">
        <v>297</v>
      </c>
      <c r="I13" s="9" t="s">
        <v>299</v>
      </c>
      <c r="J13" s="9" t="s">
        <v>301</v>
      </c>
      <c r="K13" s="9" t="s">
        <v>490</v>
      </c>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ht="15.75"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ht="15.75" x14ac:dyDescent="0.25">
      <c r="H16" s="9">
        <v>46.2</v>
      </c>
      <c r="I16" s="9">
        <v>49.8</v>
      </c>
      <c r="J16" s="9">
        <v>47.5</v>
      </c>
      <c r="K16" s="9">
        <v>48</v>
      </c>
      <c r="L16" s="9"/>
      <c r="M16" s="9"/>
      <c r="N16" s="9"/>
      <c r="O16" s="9"/>
      <c r="P16" s="9"/>
      <c r="Q16" s="9"/>
      <c r="R16" s="9"/>
      <c r="S16" s="9"/>
      <c r="T16" s="9"/>
      <c r="U16" s="9"/>
      <c r="V16" s="9"/>
      <c r="W16" s="9"/>
      <c r="X16" s="9"/>
      <c r="Y16" s="9"/>
      <c r="Z16" s="9"/>
    </row>
    <row r="17" spans="1:26" ht="15.75"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ht="15.75"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ht="15.75" x14ac:dyDescent="0.25">
      <c r="A19" s="15" t="s">
        <v>30</v>
      </c>
      <c r="B19" s="39" t="s">
        <v>310</v>
      </c>
      <c r="H19" s="9">
        <v>24.7</v>
      </c>
      <c r="I19" s="9">
        <v>34.4</v>
      </c>
      <c r="J19" s="9">
        <v>26.9</v>
      </c>
      <c r="K19" s="9">
        <v>28</v>
      </c>
      <c r="L19" s="9"/>
      <c r="M19" s="9"/>
      <c r="N19" s="9"/>
      <c r="O19" s="9"/>
      <c r="P19" s="9"/>
      <c r="Q19" s="9"/>
      <c r="R19" s="9"/>
      <c r="S19" s="9"/>
      <c r="T19" s="9"/>
      <c r="U19" s="9"/>
      <c r="V19" s="9"/>
      <c r="W19" s="9"/>
      <c r="X19" s="9"/>
      <c r="Y19" s="9"/>
      <c r="Z19" s="9"/>
    </row>
    <row r="20" spans="1:26" ht="15.75"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ht="15.75"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ht="15.75" x14ac:dyDescent="0.25">
      <c r="A22" s="15" t="s">
        <v>35</v>
      </c>
      <c r="B22" s="34" t="s">
        <v>311</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ht="15.75" x14ac:dyDescent="0.25">
      <c r="A23" s="15"/>
      <c r="B23" s="34"/>
      <c r="C23" s="3" t="str">
        <f>CONCATENATE("&lt;# ",B25," #&gt;")</f>
        <v>&lt;# T159323005C #&gt;</v>
      </c>
    </row>
    <row r="24" spans="1:26" ht="15.75" x14ac:dyDescent="0.25">
      <c r="A24" s="8" t="s">
        <v>29</v>
      </c>
      <c r="B24" s="38" t="s">
        <v>294</v>
      </c>
      <c r="C24" s="3" t="str">
        <f>CONCATENATE("  &lt;Variant hgvs=",CHAR(34),B24,CHAR(34)," name=",CHAR(34),B25,CHAR(34),"&gt; ")</f>
        <v xml:space="preserve">  &lt;Variant hgvs="NC_000013.11:g.37656405G&gt;A" name="T159323005C"&gt; </v>
      </c>
    </row>
    <row r="25" spans="1:26" ht="15.75" x14ac:dyDescent="0.25">
      <c r="A25" s="15" t="s">
        <v>30</v>
      </c>
      <c r="B25" s="34" t="s">
        <v>288</v>
      </c>
    </row>
    <row r="26" spans="1:26" ht="15.75"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ht="15.75" x14ac:dyDescent="0.25">
      <c r="A27" s="15" t="s">
        <v>33</v>
      </c>
      <c r="B27" s="34" t="s">
        <v>32</v>
      </c>
    </row>
    <row r="28" spans="1:26" ht="15.75" x14ac:dyDescent="0.25">
      <c r="A28" s="15" t="s">
        <v>35</v>
      </c>
      <c r="B28" s="34" t="s">
        <v>312</v>
      </c>
      <c r="C28" s="3" t="str">
        <f>"  &lt;/Variant&gt;"</f>
        <v xml:space="preserve">  &lt;/Variant&gt;</v>
      </c>
    </row>
    <row r="29" spans="1:26" ht="15.75" x14ac:dyDescent="0.25">
      <c r="A29" s="8"/>
      <c r="B29" s="34"/>
      <c r="C29" s="3" t="str">
        <f>CONCATENATE("&lt;# ",B31," #&gt;")</f>
        <v>&lt;# G37793875T #&gt;</v>
      </c>
    </row>
    <row r="30" spans="1:26" ht="15.75" x14ac:dyDescent="0.25">
      <c r="A30" s="8" t="s">
        <v>29</v>
      </c>
      <c r="B30" s="38" t="s">
        <v>295</v>
      </c>
      <c r="C30" s="3" t="str">
        <f>CONCATENATE("  &lt;Variant hgvs=",CHAR(34),B30,CHAR(34)," name=",CHAR(34),B31,CHAR(34),"&gt; ")</f>
        <v xml:space="preserve">  &lt;Variant hgvs="NC_000013.11:g.37793875G&gt;T" name="G37793875T"&gt; </v>
      </c>
    </row>
    <row r="31" spans="1:26" ht="15.75" x14ac:dyDescent="0.25">
      <c r="A31" s="15" t="s">
        <v>30</v>
      </c>
      <c r="B31" s="34" t="s">
        <v>309</v>
      </c>
    </row>
    <row r="32" spans="1:26" ht="15.75"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ht="15.75" x14ac:dyDescent="0.25">
      <c r="A33" s="15" t="s">
        <v>33</v>
      </c>
      <c r="B33" s="34" t="s">
        <v>32</v>
      </c>
    </row>
    <row r="34" spans="1:3" ht="15.75" x14ac:dyDescent="0.25">
      <c r="A34" s="15" t="s">
        <v>35</v>
      </c>
      <c r="B34" s="34" t="s">
        <v>313</v>
      </c>
      <c r="C34" s="3" t="str">
        <f>"  &lt;/Variant&gt;"</f>
        <v xml:space="preserve">  &lt;/Variant&gt;</v>
      </c>
    </row>
    <row r="35" spans="1:3" ht="15.75" x14ac:dyDescent="0.25">
      <c r="A35" s="15"/>
      <c r="C35" s="3" t="str">
        <f>CONCATENATE("&lt;# ",B37," #&gt;")</f>
        <v>&lt;# C37793812T #&gt;</v>
      </c>
    </row>
    <row r="36" spans="1:3" ht="15.75" x14ac:dyDescent="0.25">
      <c r="A36" s="8" t="s">
        <v>29</v>
      </c>
      <c r="B36" s="31" t="s">
        <v>488</v>
      </c>
      <c r="C36" s="3" t="str">
        <f>CONCATENATE("  &lt;Variant hgvs=",CHAR(34),B36,CHAR(34)," name=",CHAR(34),B37,CHAR(34),"&gt; ")</f>
        <v xml:space="preserve">  &lt;Variant hgvs="NC_000013.11:g.37793812C&gt;T" name="C37793812T"&gt; </v>
      </c>
    </row>
    <row r="37" spans="1:3" ht="15.75" x14ac:dyDescent="0.25">
      <c r="A37" s="15" t="s">
        <v>30</v>
      </c>
      <c r="B37" s="9" t="s">
        <v>491</v>
      </c>
    </row>
    <row r="38" spans="1:3" ht="15.75"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ht="15.75" x14ac:dyDescent="0.25">
      <c r="A39" s="15" t="s">
        <v>33</v>
      </c>
      <c r="B39" s="9" t="s">
        <v>36</v>
      </c>
    </row>
    <row r="40" spans="1:3" ht="15.75" x14ac:dyDescent="0.25">
      <c r="A40" s="15" t="s">
        <v>35</v>
      </c>
      <c r="B40" s="9" t="s">
        <v>492</v>
      </c>
      <c r="C40" s="3" t="str">
        <f>"  &lt;/Variant&gt;"</f>
        <v xml:space="preserve">  &lt;/Variant&gt;</v>
      </c>
    </row>
    <row r="41" spans="1:3" s="18" customFormat="1" ht="15.75" x14ac:dyDescent="0.25">
      <c r="A41" s="27"/>
      <c r="B41" s="17"/>
    </row>
    <row r="42" spans="1:3" s="18" customFormat="1" ht="15.75" x14ac:dyDescent="0.25">
      <c r="A42" s="27"/>
      <c r="B42" s="17"/>
      <c r="C42" s="18" t="str">
        <f>C17</f>
        <v>&lt;# G37668344T #&gt;</v>
      </c>
    </row>
    <row r="43" spans="1:3" ht="15.75" x14ac:dyDescent="0.25">
      <c r="A43" s="15" t="s">
        <v>37</v>
      </c>
      <c r="B43" s="21" t="str">
        <f>H11</f>
        <v>NC_000013.11:g.</v>
      </c>
      <c r="C43" s="3" t="str">
        <f>CONCATENATE("  &lt;Genotype hgvs=",CHAR(34),B43,B44,";",B45,CHAR(34)," name=",CHAR(34),B19,CHAR(34),"&gt; ")</f>
        <v xml:space="preserve">  &lt;Genotype hgvs="NC_000013.11:g.[37668344G&gt;T];[37668344=]" name="G37668344T"&gt; </v>
      </c>
    </row>
    <row r="44" spans="1:3" ht="15.75" x14ac:dyDescent="0.25">
      <c r="A44" s="15" t="s">
        <v>35</v>
      </c>
      <c r="B44" s="21" t="str">
        <f t="shared" ref="B44:B48" si="1">H12</f>
        <v>[37668344G&gt;T]</v>
      </c>
    </row>
    <row r="45" spans="1:3" ht="15.75" x14ac:dyDescent="0.25">
      <c r="A45" s="15" t="s">
        <v>31</v>
      </c>
      <c r="B45" s="21" t="str">
        <f t="shared" si="1"/>
        <v>[37668344=]</v>
      </c>
      <c r="C45" s="3" t="s">
        <v>38</v>
      </c>
    </row>
    <row r="46" spans="1:3" ht="15.75"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ht="15.75"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ht="15.75" x14ac:dyDescent="0.25">
      <c r="A48" s="8" t="s">
        <v>41</v>
      </c>
      <c r="B48" s="21">
        <f t="shared" si="1"/>
        <v>46.2</v>
      </c>
    </row>
    <row r="49" spans="1:3" ht="15.75" x14ac:dyDescent="0.25">
      <c r="A49" s="15"/>
      <c r="C49" s="3" t="s">
        <v>42</v>
      </c>
    </row>
    <row r="50" spans="1:3" ht="15.75" x14ac:dyDescent="0.25">
      <c r="A50" s="8"/>
    </row>
    <row r="51" spans="1:3" ht="15.75" x14ac:dyDescent="0.25">
      <c r="A51" s="8"/>
      <c r="C51" s="3" t="str">
        <f>CONCATENATE("    ",B47)</f>
        <v xml:space="preserve">    This variant is not associated with increased risk.</v>
      </c>
    </row>
    <row r="52" spans="1:3" ht="15.75" x14ac:dyDescent="0.25">
      <c r="A52" s="8"/>
    </row>
    <row r="53" spans="1:3" ht="15.75" x14ac:dyDescent="0.25">
      <c r="A53" s="8"/>
      <c r="C53" s="3" t="s">
        <v>43</v>
      </c>
    </row>
    <row r="54" spans="1:3" ht="15.75" x14ac:dyDescent="0.25">
      <c r="A54" s="15"/>
    </row>
    <row r="55" spans="1:3" ht="15.75" x14ac:dyDescent="0.25">
      <c r="A55" s="15"/>
      <c r="C55" s="3" t="str">
        <f>CONCATENATE( "    &lt;piechart percentage=",B48," /&gt;")</f>
        <v xml:space="preserve">    &lt;piechart percentage=46.2 /&gt;</v>
      </c>
    </row>
    <row r="56" spans="1:3" ht="15.75" x14ac:dyDescent="0.25">
      <c r="A56" s="15"/>
      <c r="C56" s="3" t="str">
        <f>"  &lt;/Genotype&gt;"</f>
        <v xml:space="preserve">  &lt;/Genotype&gt;</v>
      </c>
    </row>
    <row r="57" spans="1:3" ht="15.75"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ht="15.75" x14ac:dyDescent="0.25">
      <c r="A58" s="8" t="s">
        <v>45</v>
      </c>
      <c r="B58" s="9" t="str">
        <f t="shared" ref="B58:B59" si="2">H18</f>
        <v>This variant is not associated with increased risk.</v>
      </c>
      <c r="C58" s="3" t="s">
        <v>26</v>
      </c>
    </row>
    <row r="59" spans="1:3" ht="15.75" x14ac:dyDescent="0.25">
      <c r="A59" s="8" t="s">
        <v>41</v>
      </c>
      <c r="B59" s="9">
        <f t="shared" si="2"/>
        <v>24.7</v>
      </c>
      <c r="C59" s="3" t="s">
        <v>38</v>
      </c>
    </row>
    <row r="60" spans="1:3" ht="15.75" x14ac:dyDescent="0.25">
      <c r="A60" s="8"/>
    </row>
    <row r="61" spans="1:3" ht="15.75"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ht="15.75" x14ac:dyDescent="0.25">
      <c r="A62" s="8"/>
    </row>
    <row r="63" spans="1:3" ht="15.75" x14ac:dyDescent="0.25">
      <c r="A63" s="8"/>
      <c r="C63" s="3" t="s">
        <v>42</v>
      </c>
    </row>
    <row r="64" spans="1:3" ht="15.75" x14ac:dyDescent="0.25">
      <c r="A64" s="8"/>
    </row>
    <row r="65" spans="1:3" ht="15.75" x14ac:dyDescent="0.25">
      <c r="A65" s="8"/>
      <c r="C65" s="3" t="str">
        <f>CONCATENATE("    ",B58)</f>
        <v xml:space="preserve">    This variant is not associated with increased risk.</v>
      </c>
    </row>
    <row r="66" spans="1:3" ht="15.75" x14ac:dyDescent="0.25">
      <c r="A66" s="8"/>
    </row>
    <row r="67" spans="1:3" ht="15.75" x14ac:dyDescent="0.25">
      <c r="A67" s="15"/>
      <c r="C67" s="3" t="s">
        <v>43</v>
      </c>
    </row>
    <row r="68" spans="1:3" ht="15.75" x14ac:dyDescent="0.25">
      <c r="A68" s="15"/>
    </row>
    <row r="69" spans="1:3" ht="15.75" x14ac:dyDescent="0.25">
      <c r="A69" s="15"/>
      <c r="C69" s="3" t="str">
        <f>CONCATENATE( "    &lt;piechart percentage=",B59," /&gt;")</f>
        <v xml:space="preserve">    &lt;piechart percentage=24.7 /&gt;</v>
      </c>
    </row>
    <row r="70" spans="1:3" ht="15.75" x14ac:dyDescent="0.25">
      <c r="A70" s="15"/>
      <c r="C70" s="3" t="str">
        <f>"  &lt;/Genotype&gt;"</f>
        <v xml:space="preserve">  &lt;/Genotype&gt;</v>
      </c>
    </row>
    <row r="71" spans="1:3" ht="15.75"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ht="15.75" x14ac:dyDescent="0.25">
      <c r="A72" s="8" t="s">
        <v>47</v>
      </c>
      <c r="B72" s="9" t="str">
        <f t="shared" ref="B72:B73" si="3">H21</f>
        <v>You are in the Moderate Loss of Function category. See below for more information.</v>
      </c>
      <c r="C72" s="3" t="s">
        <v>26</v>
      </c>
    </row>
    <row r="73" spans="1:3" ht="15.75" x14ac:dyDescent="0.25">
      <c r="A73" s="8" t="s">
        <v>41</v>
      </c>
      <c r="B73" s="9">
        <f t="shared" si="3"/>
        <v>29.1</v>
      </c>
      <c r="C73" s="3" t="s">
        <v>38</v>
      </c>
    </row>
    <row r="74" spans="1:3" ht="15.75" x14ac:dyDescent="0.25">
      <c r="A74" s="15"/>
    </row>
    <row r="75" spans="1:3" ht="15.75" x14ac:dyDescent="0.25">
      <c r="A75" s="8"/>
      <c r="C75" s="3" t="str">
        <f>CONCATENATE("    ",B71)</f>
        <v xml:space="preserve">    Your TRPC4 gene has no variants. A normal gene is referred to as a "wild-type" gene.</v>
      </c>
    </row>
    <row r="76" spans="1:3" ht="15.75" x14ac:dyDescent="0.25">
      <c r="A76" s="8"/>
    </row>
    <row r="77" spans="1:3" ht="15.75" x14ac:dyDescent="0.25">
      <c r="A77" s="8"/>
      <c r="C77" s="3" t="s">
        <v>42</v>
      </c>
    </row>
    <row r="78" spans="1:3" ht="15.75" x14ac:dyDescent="0.25">
      <c r="A78" s="8"/>
    </row>
    <row r="79" spans="1:3" ht="15.75" x14ac:dyDescent="0.25">
      <c r="A79" s="8"/>
      <c r="C79" s="3" t="str">
        <f>CONCATENATE("    ",B72)</f>
        <v xml:space="preserve">    You are in the Moderate Loss of Function category. See below for more information.</v>
      </c>
    </row>
    <row r="80" spans="1:3" ht="15.75" x14ac:dyDescent="0.25">
      <c r="A80" s="15"/>
    </row>
    <row r="81" spans="1:3" ht="15.75" x14ac:dyDescent="0.25">
      <c r="A81" s="15"/>
      <c r="C81" s="3" t="s">
        <v>43</v>
      </c>
    </row>
    <row r="82" spans="1:3" ht="15.75" x14ac:dyDescent="0.25">
      <c r="A82" s="15"/>
    </row>
    <row r="83" spans="1:3" ht="15.75" x14ac:dyDescent="0.25">
      <c r="A83" s="15"/>
      <c r="C83" s="3" t="str">
        <f>CONCATENATE( "    &lt;piechart percentage=",B73," /&gt;")</f>
        <v xml:space="preserve">    &lt;piechart percentage=29.1 /&gt;</v>
      </c>
    </row>
    <row r="84" spans="1:3" ht="15.75" x14ac:dyDescent="0.25">
      <c r="A84" s="15"/>
      <c r="C84" s="3" t="str">
        <f>"  &lt;/Genotype&gt;"</f>
        <v xml:space="preserve">  &lt;/Genotype&gt;</v>
      </c>
    </row>
    <row r="85" spans="1:3" ht="15.75" x14ac:dyDescent="0.25">
      <c r="A85" s="15"/>
      <c r="C85" s="3" t="str">
        <f>C23</f>
        <v>&lt;# T159323005C #&gt;</v>
      </c>
    </row>
    <row r="86" spans="1:3" ht="15.75" x14ac:dyDescent="0.25">
      <c r="A86" s="15" t="s">
        <v>37</v>
      </c>
      <c r="B86" s="21" t="str">
        <f>I11</f>
        <v>NC_000013.11:g.</v>
      </c>
      <c r="C86" s="3" t="str">
        <f>CONCATENATE("  &lt;Genotype hgvs=",CHAR(34),B86,B87,";",B88,CHAR(34)," name=",CHAR(34),B25,CHAR(34),"&gt; ")</f>
        <v xml:space="preserve">  &lt;Genotype hgvs="NC_000013.11:g.[37656405G&gt;A];[37656405=]" name="T159323005C"&gt; </v>
      </c>
    </row>
    <row r="87" spans="1:3" ht="15.75" x14ac:dyDescent="0.25">
      <c r="A87" s="15" t="s">
        <v>35</v>
      </c>
      <c r="B87" s="21" t="str">
        <f t="shared" ref="B87:B91" si="4">I12</f>
        <v>[37656405G&gt;A]</v>
      </c>
    </row>
    <row r="88" spans="1:3" ht="15.75" x14ac:dyDescent="0.25">
      <c r="A88" s="15" t="s">
        <v>31</v>
      </c>
      <c r="B88" s="21" t="str">
        <f t="shared" si="4"/>
        <v>[37656405=]</v>
      </c>
      <c r="C88" s="3" t="s">
        <v>38</v>
      </c>
    </row>
    <row r="89" spans="1:3" ht="15.75"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ht="15.75"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ht="15.75" x14ac:dyDescent="0.25">
      <c r="A91" s="8" t="s">
        <v>41</v>
      </c>
      <c r="B91" s="21">
        <f t="shared" si="4"/>
        <v>49.8</v>
      </c>
    </row>
    <row r="92" spans="1:3" ht="15.75" x14ac:dyDescent="0.25">
      <c r="A92" s="15"/>
      <c r="C92" s="3" t="s">
        <v>42</v>
      </c>
    </row>
    <row r="93" spans="1:3" ht="15.75" x14ac:dyDescent="0.25">
      <c r="A93" s="8"/>
    </row>
    <row r="94" spans="1:3" ht="15.75" x14ac:dyDescent="0.25">
      <c r="A94" s="8"/>
      <c r="C94" s="3" t="str">
        <f>CONCATENATE("    ",B90)</f>
        <v xml:space="preserve">    This variant is not associated with increased risk.</v>
      </c>
    </row>
    <row r="95" spans="1:3" ht="15.75" x14ac:dyDescent="0.25">
      <c r="A95" s="8"/>
    </row>
    <row r="96" spans="1:3" ht="15.75" x14ac:dyDescent="0.25">
      <c r="A96" s="8"/>
      <c r="C96" s="3" t="s">
        <v>43</v>
      </c>
    </row>
    <row r="97" spans="1:3" ht="15.75" x14ac:dyDescent="0.25">
      <c r="A97" s="15"/>
    </row>
    <row r="98" spans="1:3" ht="15.75" x14ac:dyDescent="0.25">
      <c r="A98" s="15"/>
      <c r="C98" s="3" t="str">
        <f>CONCATENATE( "    &lt;piechart percentage=",B91," /&gt;")</f>
        <v xml:space="preserve">    &lt;piechart percentage=49.8 /&gt;</v>
      </c>
    </row>
    <row r="99" spans="1:3" ht="15.75" x14ac:dyDescent="0.25">
      <c r="A99" s="15"/>
      <c r="C99" s="3" t="str">
        <f>"  &lt;/Genotype&gt;"</f>
        <v xml:space="preserve">  &lt;/Genotype&gt;</v>
      </c>
    </row>
    <row r="100" spans="1:3" ht="15.75"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ht="15.75" x14ac:dyDescent="0.25">
      <c r="A101" s="8" t="s">
        <v>45</v>
      </c>
      <c r="B101" s="9" t="str">
        <f t="shared" ref="B101:B102" si="5">I18</f>
        <v>This variant is not associated with increased risk.</v>
      </c>
      <c r="C101" s="3" t="s">
        <v>26</v>
      </c>
    </row>
    <row r="102" spans="1:3" ht="15.75" x14ac:dyDescent="0.25">
      <c r="A102" s="8" t="s">
        <v>41</v>
      </c>
      <c r="B102" s="9">
        <f t="shared" si="5"/>
        <v>34.4</v>
      </c>
      <c r="C102" s="3" t="s">
        <v>38</v>
      </c>
    </row>
    <row r="103" spans="1:3" ht="15.75" x14ac:dyDescent="0.25">
      <c r="A103" s="8"/>
    </row>
    <row r="104" spans="1:3" ht="15.75"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ht="15.75" x14ac:dyDescent="0.25">
      <c r="A105" s="8"/>
    </row>
    <row r="106" spans="1:3" ht="15.75" x14ac:dyDescent="0.25">
      <c r="A106" s="8"/>
      <c r="C106" s="3" t="s">
        <v>42</v>
      </c>
    </row>
    <row r="107" spans="1:3" ht="15.75" x14ac:dyDescent="0.25">
      <c r="A107" s="8"/>
    </row>
    <row r="108" spans="1:3" ht="15.75" x14ac:dyDescent="0.25">
      <c r="A108" s="8"/>
      <c r="C108" s="3" t="str">
        <f>CONCATENATE("    ",B101)</f>
        <v xml:space="preserve">    This variant is not associated with increased risk.</v>
      </c>
    </row>
    <row r="109" spans="1:3" ht="15.75" x14ac:dyDescent="0.25">
      <c r="A109" s="8"/>
    </row>
    <row r="110" spans="1:3" ht="15.75" x14ac:dyDescent="0.25">
      <c r="A110" s="15"/>
      <c r="C110" s="3" t="s">
        <v>43</v>
      </c>
    </row>
    <row r="111" spans="1:3" ht="15.75" x14ac:dyDescent="0.25">
      <c r="A111" s="15"/>
    </row>
    <row r="112" spans="1:3" ht="15.75" x14ac:dyDescent="0.25">
      <c r="A112" s="15"/>
      <c r="C112" s="3" t="str">
        <f>CONCATENATE( "    &lt;piechart percentage=",B102," /&gt;")</f>
        <v xml:space="preserve">    &lt;piechart percentage=34.4 /&gt;</v>
      </c>
    </row>
    <row r="113" spans="1:3" ht="15.75" x14ac:dyDescent="0.25">
      <c r="A113" s="15"/>
      <c r="C113" s="3" t="str">
        <f>"  &lt;/Genotype&gt;"</f>
        <v xml:space="preserve">  &lt;/Genotype&gt;</v>
      </c>
    </row>
    <row r="114" spans="1:3" ht="15.75"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ht="15.75" x14ac:dyDescent="0.25">
      <c r="A115" s="8" t="s">
        <v>47</v>
      </c>
      <c r="B115" s="9" t="str">
        <f t="shared" ref="B115:B116" si="6">I21</f>
        <v>You are in the Moderate Loss of Function category. See below for more information.</v>
      </c>
      <c r="C115" s="3" t="s">
        <v>26</v>
      </c>
    </row>
    <row r="116" spans="1:3" ht="15.75" x14ac:dyDescent="0.25">
      <c r="A116" s="8" t="s">
        <v>41</v>
      </c>
      <c r="B116" s="9">
        <f t="shared" si="6"/>
        <v>15.8</v>
      </c>
      <c r="C116" s="3" t="s">
        <v>38</v>
      </c>
    </row>
    <row r="117" spans="1:3" ht="15.75" x14ac:dyDescent="0.25">
      <c r="A117" s="15"/>
    </row>
    <row r="118" spans="1:3" ht="15.75" x14ac:dyDescent="0.25">
      <c r="A118" s="8"/>
      <c r="C118" s="3" t="str">
        <f>CONCATENATE("    ",B114)</f>
        <v xml:space="preserve">    Your TRPC4 gene has no variants. A normal gene is referred to as a "wild-type" gene.</v>
      </c>
    </row>
    <row r="119" spans="1:3" ht="15.75" x14ac:dyDescent="0.25">
      <c r="A119" s="8"/>
    </row>
    <row r="120" spans="1:3" ht="15.75" x14ac:dyDescent="0.25">
      <c r="A120" s="8"/>
      <c r="C120" s="3" t="s">
        <v>42</v>
      </c>
    </row>
    <row r="121" spans="1:3" ht="15.75" x14ac:dyDescent="0.25">
      <c r="A121" s="8"/>
    </row>
    <row r="122" spans="1:3" ht="15.75" x14ac:dyDescent="0.25">
      <c r="A122" s="8"/>
      <c r="C122" s="3" t="str">
        <f>CONCATENATE("    ",B115)</f>
        <v xml:space="preserve">    You are in the Moderate Loss of Function category. See below for more information.</v>
      </c>
    </row>
    <row r="123" spans="1:3" ht="15.75" x14ac:dyDescent="0.25">
      <c r="A123" s="15"/>
    </row>
    <row r="124" spans="1:3" ht="15.75" x14ac:dyDescent="0.25">
      <c r="A124" s="15"/>
      <c r="C124" s="3" t="s">
        <v>43</v>
      </c>
    </row>
    <row r="125" spans="1:3" ht="15.75" x14ac:dyDescent="0.25">
      <c r="A125" s="15"/>
    </row>
    <row r="126" spans="1:3" ht="15.75" x14ac:dyDescent="0.25">
      <c r="A126" s="15"/>
      <c r="C126" s="3" t="str">
        <f>CONCATENATE( "    &lt;piechart percentage=",B116," /&gt;")</f>
        <v xml:space="preserve">    &lt;piechart percentage=15.8 /&gt;</v>
      </c>
    </row>
    <row r="127" spans="1:3" ht="15.75" x14ac:dyDescent="0.25">
      <c r="A127" s="15"/>
      <c r="C127" s="3" t="str">
        <f>"  &lt;/Genotype&gt;"</f>
        <v xml:space="preserve">  &lt;/Genotype&gt;</v>
      </c>
    </row>
    <row r="128" spans="1:3" ht="15.75" x14ac:dyDescent="0.25">
      <c r="A128" s="15"/>
      <c r="C128" s="3" t="str">
        <f>C29</f>
        <v>&lt;# G37793875T #&gt;</v>
      </c>
    </row>
    <row r="129" spans="1:3" ht="15.75"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ht="15.75" x14ac:dyDescent="0.25">
      <c r="A130" s="15" t="s">
        <v>35</v>
      </c>
      <c r="B130" s="21" t="str">
        <f t="shared" ref="B130:B134" si="7">J12</f>
        <v>[37793875G&gt;T]</v>
      </c>
    </row>
    <row r="131" spans="1:3" ht="15.75" x14ac:dyDescent="0.25">
      <c r="A131" s="15" t="s">
        <v>31</v>
      </c>
      <c r="B131" s="21" t="str">
        <f t="shared" si="7"/>
        <v>[37793875=]</v>
      </c>
      <c r="C131" s="3" t="s">
        <v>38</v>
      </c>
    </row>
    <row r="132" spans="1:3" ht="15.75"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ht="15.75"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ht="15.75" x14ac:dyDescent="0.25">
      <c r="A134" s="8" t="s">
        <v>41</v>
      </c>
      <c r="B134" s="21">
        <f t="shared" si="7"/>
        <v>47.5</v>
      </c>
    </row>
    <row r="135" spans="1:3" ht="15.75" x14ac:dyDescent="0.25">
      <c r="A135" s="15"/>
      <c r="C135" s="3" t="s">
        <v>42</v>
      </c>
    </row>
    <row r="136" spans="1:3" ht="15.75" x14ac:dyDescent="0.25">
      <c r="A136" s="8"/>
    </row>
    <row r="137" spans="1:3" ht="15.75" x14ac:dyDescent="0.25">
      <c r="A137" s="8"/>
      <c r="C137" s="3" t="str">
        <f>CONCATENATE("    ",B133)</f>
        <v xml:space="preserve">    This variant is not associated with increased risk.</v>
      </c>
    </row>
    <row r="138" spans="1:3" ht="15.75" x14ac:dyDescent="0.25">
      <c r="A138" s="8"/>
    </row>
    <row r="139" spans="1:3" ht="15.75" x14ac:dyDescent="0.25">
      <c r="A139" s="8"/>
      <c r="C139" s="3" t="s">
        <v>43</v>
      </c>
    </row>
    <row r="140" spans="1:3" ht="15.75" x14ac:dyDescent="0.25">
      <c r="A140" s="15"/>
    </row>
    <row r="141" spans="1:3" ht="15.75" x14ac:dyDescent="0.25">
      <c r="A141" s="15"/>
      <c r="C141" s="3" t="str">
        <f>CONCATENATE( "    &lt;piechart percentage=",B134," /&gt;")</f>
        <v xml:space="preserve">    &lt;piechart percentage=47.5 /&gt;</v>
      </c>
    </row>
    <row r="142" spans="1:3" ht="15.75" x14ac:dyDescent="0.25">
      <c r="A142" s="15"/>
      <c r="C142" s="3" t="str">
        <f>"  &lt;/Genotype&gt;"</f>
        <v xml:space="preserve">  &lt;/Genotype&gt;</v>
      </c>
    </row>
    <row r="143" spans="1:3" ht="15.75"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ht="15.75" x14ac:dyDescent="0.25">
      <c r="A144" s="8" t="s">
        <v>45</v>
      </c>
      <c r="B144" s="9" t="str">
        <f t="shared" ref="B144:B145" si="8">J18</f>
        <v>You are in the Moderate Loss of Function category. See below for more information.</v>
      </c>
      <c r="C144" s="3" t="s">
        <v>26</v>
      </c>
    </row>
    <row r="145" spans="1:3" ht="15.75" x14ac:dyDescent="0.25">
      <c r="A145" s="8" t="s">
        <v>41</v>
      </c>
      <c r="B145" s="9">
        <f t="shared" si="8"/>
        <v>26.9</v>
      </c>
      <c r="C145" s="3" t="s">
        <v>38</v>
      </c>
    </row>
    <row r="146" spans="1:3" ht="15.75" x14ac:dyDescent="0.25">
      <c r="A146" s="8"/>
    </row>
    <row r="147" spans="1:3" ht="15.75"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ht="15.75" x14ac:dyDescent="0.25">
      <c r="A148" s="8"/>
    </row>
    <row r="149" spans="1:3" ht="15.75" x14ac:dyDescent="0.25">
      <c r="A149" s="8"/>
      <c r="C149" s="3" t="s">
        <v>42</v>
      </c>
    </row>
    <row r="150" spans="1:3" ht="15.75" x14ac:dyDescent="0.25">
      <c r="A150" s="8"/>
    </row>
    <row r="151" spans="1:3" ht="15.75" x14ac:dyDescent="0.25">
      <c r="A151" s="8"/>
      <c r="C151" s="3" t="str">
        <f>CONCATENATE("    ",B144)</f>
        <v xml:space="preserve">    You are in the Moderate Loss of Function category. See below for more information.</v>
      </c>
    </row>
    <row r="152" spans="1:3" ht="15.75" x14ac:dyDescent="0.25">
      <c r="A152" s="8"/>
    </row>
    <row r="153" spans="1:3" ht="15.75" x14ac:dyDescent="0.25">
      <c r="A153" s="15"/>
      <c r="C153" s="3" t="s">
        <v>43</v>
      </c>
    </row>
    <row r="154" spans="1:3" ht="15.75" x14ac:dyDescent="0.25">
      <c r="A154" s="15"/>
    </row>
    <row r="155" spans="1:3" ht="15.75" x14ac:dyDescent="0.25">
      <c r="A155" s="15"/>
      <c r="C155" s="3" t="str">
        <f>CONCATENATE( "    &lt;piechart percentage=",B145," /&gt;")</f>
        <v xml:space="preserve">    &lt;piechart percentage=26.9 /&gt;</v>
      </c>
    </row>
    <row r="156" spans="1:3" ht="15.75" x14ac:dyDescent="0.25">
      <c r="A156" s="15"/>
      <c r="C156" s="3" t="str">
        <f>"  &lt;/Genotype&gt;"</f>
        <v xml:space="preserve">  &lt;/Genotype&gt;</v>
      </c>
    </row>
    <row r="157" spans="1:3" ht="15.75"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ht="15.75" x14ac:dyDescent="0.25">
      <c r="A158" s="8" t="s">
        <v>47</v>
      </c>
      <c r="B158" s="9" t="str">
        <f t="shared" ref="B158:B159" si="9">J21</f>
        <v>This variant is not associated with increased risk.</v>
      </c>
      <c r="C158" s="3" t="s">
        <v>26</v>
      </c>
    </row>
    <row r="159" spans="1:3" ht="15.75" x14ac:dyDescent="0.25">
      <c r="A159" s="8" t="s">
        <v>41</v>
      </c>
      <c r="B159" s="9">
        <f t="shared" si="9"/>
        <v>25.6</v>
      </c>
      <c r="C159" s="3" t="s">
        <v>38</v>
      </c>
    </row>
    <row r="160" spans="1:3" ht="15.75" x14ac:dyDescent="0.25">
      <c r="A160" s="15"/>
    </row>
    <row r="161" spans="1:3" ht="15.75" x14ac:dyDescent="0.25">
      <c r="A161" s="8"/>
      <c r="C161" s="3" t="str">
        <f>CONCATENATE("    ",B157)</f>
        <v xml:space="preserve">    Your TRPC4 gene has no variants. A normal gene is referred to as a "wild-type" gene.</v>
      </c>
    </row>
    <row r="162" spans="1:3" ht="15.75" x14ac:dyDescent="0.25">
      <c r="A162" s="8"/>
    </row>
    <row r="163" spans="1:3" ht="15.75" x14ac:dyDescent="0.25">
      <c r="A163" s="8"/>
      <c r="C163" s="3" t="s">
        <v>42</v>
      </c>
    </row>
    <row r="164" spans="1:3" ht="15.75" x14ac:dyDescent="0.25">
      <c r="A164" s="8"/>
    </row>
    <row r="165" spans="1:3" ht="15.75" x14ac:dyDescent="0.25">
      <c r="A165" s="8"/>
      <c r="C165" s="3" t="str">
        <f>CONCATENATE("    ",B158)</f>
        <v xml:space="preserve">    This variant is not associated with increased risk.</v>
      </c>
    </row>
    <row r="166" spans="1:3" ht="15.75" x14ac:dyDescent="0.25">
      <c r="A166" s="15"/>
    </row>
    <row r="167" spans="1:3" ht="15.75" x14ac:dyDescent="0.25">
      <c r="A167" s="15"/>
      <c r="C167" s="3" t="s">
        <v>43</v>
      </c>
    </row>
    <row r="168" spans="1:3" ht="15.75" x14ac:dyDescent="0.25">
      <c r="A168" s="15"/>
    </row>
    <row r="169" spans="1:3" ht="15.75" x14ac:dyDescent="0.25">
      <c r="A169" s="15"/>
      <c r="C169" s="3" t="str">
        <f>CONCATENATE( "    &lt;piechart percentage=",B159," /&gt;")</f>
        <v xml:space="preserve">    &lt;piechart percentage=25.6 /&gt;</v>
      </c>
    </row>
    <row r="170" spans="1:3" ht="15.75" x14ac:dyDescent="0.25">
      <c r="A170" s="15"/>
      <c r="C170" s="3" t="str">
        <f>"  &lt;/Genotype&gt;"</f>
        <v xml:space="preserve">  &lt;/Genotype&gt;</v>
      </c>
    </row>
    <row r="171" spans="1:3" ht="15.75" x14ac:dyDescent="0.25">
      <c r="A171" s="15"/>
      <c r="C171" s="3" t="str">
        <f>C35</f>
        <v>&lt;# C37793812T #&gt;</v>
      </c>
    </row>
    <row r="172" spans="1:3" ht="15.75"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ht="15.75" x14ac:dyDescent="0.25">
      <c r="A173" s="15" t="s">
        <v>35</v>
      </c>
      <c r="B173" s="21" t="str">
        <f t="shared" ref="B173:B177" si="10">K12</f>
        <v>[37793812C&gt;T]</v>
      </c>
    </row>
    <row r="174" spans="1:3" ht="15.75" x14ac:dyDescent="0.25">
      <c r="A174" s="15" t="s">
        <v>31</v>
      </c>
      <c r="B174" s="21" t="str">
        <f t="shared" si="10"/>
        <v>[37793812=]</v>
      </c>
      <c r="C174" s="3" t="s">
        <v>38</v>
      </c>
    </row>
    <row r="175" spans="1:3" ht="15.75"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ht="15.75"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ht="15.75" x14ac:dyDescent="0.25">
      <c r="A177" s="8" t="s">
        <v>41</v>
      </c>
      <c r="B177" s="21">
        <f t="shared" si="10"/>
        <v>48</v>
      </c>
    </row>
    <row r="178" spans="1:3" ht="15.75" x14ac:dyDescent="0.25">
      <c r="A178" s="15"/>
      <c r="C178" s="3" t="s">
        <v>42</v>
      </c>
    </row>
    <row r="179" spans="1:3" ht="15.75" x14ac:dyDescent="0.25">
      <c r="A179" s="8"/>
    </row>
    <row r="180" spans="1:3" ht="15.75" x14ac:dyDescent="0.25">
      <c r="A180" s="8"/>
      <c r="C180" s="3" t="str">
        <f>CONCATENATE("    ",B176)</f>
        <v xml:space="preserve">    This variant is not associated with increased risk.</v>
      </c>
    </row>
    <row r="181" spans="1:3" ht="15.75" x14ac:dyDescent="0.25">
      <c r="A181" s="8"/>
    </row>
    <row r="182" spans="1:3" ht="15.75" x14ac:dyDescent="0.25">
      <c r="A182" s="8"/>
      <c r="C182" s="3" t="s">
        <v>43</v>
      </c>
    </row>
    <row r="183" spans="1:3" ht="15.75" x14ac:dyDescent="0.25">
      <c r="A183" s="15"/>
    </row>
    <row r="184" spans="1:3" ht="15.75" x14ac:dyDescent="0.25">
      <c r="A184" s="15"/>
      <c r="C184" s="3" t="str">
        <f>CONCATENATE( "    &lt;piechart percentage=",B177," /&gt;")</f>
        <v xml:space="preserve">    &lt;piechart percentage=48 /&gt;</v>
      </c>
    </row>
    <row r="185" spans="1:3" ht="15.75" x14ac:dyDescent="0.25">
      <c r="A185" s="15"/>
      <c r="C185" s="3" t="str">
        <f>"  &lt;/Genotype&gt;"</f>
        <v xml:space="preserve">  &lt;/Genotype&gt;</v>
      </c>
    </row>
    <row r="186" spans="1:3" ht="15.75"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ht="15.75" x14ac:dyDescent="0.25">
      <c r="A187" s="8" t="s">
        <v>45</v>
      </c>
      <c r="B187" s="9" t="str">
        <f t="shared" ref="B187:B188" si="11">K18</f>
        <v>You are in the Moderate Loss of Function category. See below for more information.</v>
      </c>
      <c r="C187" s="3" t="s">
        <v>26</v>
      </c>
    </row>
    <row r="188" spans="1:3" ht="15.75" x14ac:dyDescent="0.25">
      <c r="A188" s="8" t="s">
        <v>41</v>
      </c>
      <c r="B188" s="9">
        <f t="shared" si="11"/>
        <v>28</v>
      </c>
      <c r="C188" s="3" t="s">
        <v>38</v>
      </c>
    </row>
    <row r="189" spans="1:3" ht="15.75" x14ac:dyDescent="0.25">
      <c r="A189" s="8"/>
    </row>
    <row r="190" spans="1:3" ht="15.75"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ht="15.75" x14ac:dyDescent="0.25">
      <c r="A191" s="8"/>
    </row>
    <row r="192" spans="1:3" ht="15.75" x14ac:dyDescent="0.25">
      <c r="A192" s="8"/>
      <c r="C192" s="3" t="s">
        <v>42</v>
      </c>
    </row>
    <row r="193" spans="1:3" ht="15.75" x14ac:dyDescent="0.25">
      <c r="A193" s="8"/>
    </row>
    <row r="194" spans="1:3" ht="15.75" x14ac:dyDescent="0.25">
      <c r="A194" s="8"/>
      <c r="C194" s="3" t="str">
        <f>CONCATENATE("    ",B187)</f>
        <v xml:space="preserve">    You are in the Moderate Loss of Function category. See below for more information.</v>
      </c>
    </row>
    <row r="195" spans="1:3" ht="15.75" x14ac:dyDescent="0.25">
      <c r="A195" s="8"/>
    </row>
    <row r="196" spans="1:3" ht="15.75" x14ac:dyDescent="0.25">
      <c r="A196" s="15"/>
      <c r="C196" s="3" t="s">
        <v>43</v>
      </c>
    </row>
    <row r="197" spans="1:3" ht="15.75" x14ac:dyDescent="0.25">
      <c r="A197" s="15"/>
    </row>
    <row r="198" spans="1:3" ht="15.75" x14ac:dyDescent="0.25">
      <c r="A198" s="15"/>
      <c r="C198" s="3" t="str">
        <f>CONCATENATE( "    &lt;piechart percentage=",B188," /&gt;")</f>
        <v xml:space="preserve">    &lt;piechart percentage=28 /&gt;</v>
      </c>
    </row>
    <row r="199" spans="1:3" ht="15.75" x14ac:dyDescent="0.25">
      <c r="A199" s="15"/>
      <c r="C199" s="3" t="str">
        <f>"  &lt;/Genotype&gt;"</f>
        <v xml:space="preserve">  &lt;/Genotype&gt;</v>
      </c>
    </row>
    <row r="200" spans="1:3" ht="15.75"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ht="15.75" x14ac:dyDescent="0.25">
      <c r="A201" s="8" t="s">
        <v>47</v>
      </c>
      <c r="B201" s="9" t="str">
        <f t="shared" ref="B201:B202" si="12">K21</f>
        <v>This variant is not associated with increased risk.</v>
      </c>
      <c r="C201" s="3" t="s">
        <v>26</v>
      </c>
    </row>
    <row r="202" spans="1:3" ht="15.75" x14ac:dyDescent="0.25">
      <c r="A202" s="8" t="s">
        <v>41</v>
      </c>
      <c r="B202" s="9">
        <f t="shared" si="12"/>
        <v>24</v>
      </c>
      <c r="C202" s="3" t="s">
        <v>38</v>
      </c>
    </row>
    <row r="203" spans="1:3" ht="15.75" x14ac:dyDescent="0.25">
      <c r="A203" s="15"/>
    </row>
    <row r="204" spans="1:3" ht="15.75" x14ac:dyDescent="0.25">
      <c r="A204" s="8"/>
      <c r="C204" s="3" t="str">
        <f>CONCATENATE("    ",B200)</f>
        <v xml:space="preserve">    Your TRPC4 gene has no variants. A normal gene is referred to as a "wild-type" gene.</v>
      </c>
    </row>
    <row r="205" spans="1:3" ht="15.75" x14ac:dyDescent="0.25">
      <c r="A205" s="8"/>
    </row>
    <row r="206" spans="1:3" ht="15.75" x14ac:dyDescent="0.25">
      <c r="A206" s="8"/>
      <c r="C206" s="3" t="s">
        <v>42</v>
      </c>
    </row>
    <row r="207" spans="1:3" ht="15.75" x14ac:dyDescent="0.25">
      <c r="A207" s="8"/>
    </row>
    <row r="208" spans="1:3" ht="15.75" x14ac:dyDescent="0.25">
      <c r="A208" s="8"/>
      <c r="C208" s="3" t="str">
        <f>CONCATENATE("    ",B201)</f>
        <v xml:space="preserve">    This variant is not associated with increased risk.</v>
      </c>
    </row>
    <row r="209" spans="1:3" ht="15.75" x14ac:dyDescent="0.25">
      <c r="A209" s="15"/>
    </row>
    <row r="210" spans="1:3" ht="15.75" x14ac:dyDescent="0.25">
      <c r="A210" s="15"/>
      <c r="C210" s="3" t="s">
        <v>43</v>
      </c>
    </row>
    <row r="211" spans="1:3" ht="15.75" x14ac:dyDescent="0.25">
      <c r="A211" s="15"/>
    </row>
    <row r="212" spans="1:3" ht="15.75" x14ac:dyDescent="0.25">
      <c r="A212" s="15"/>
      <c r="C212" s="3" t="str">
        <f>CONCATENATE( "    &lt;piechart percentage=",B202," /&gt;")</f>
        <v xml:space="preserve">    &lt;piechart percentage=24 /&gt;</v>
      </c>
    </row>
    <row r="213" spans="1:3" ht="15.75" x14ac:dyDescent="0.25">
      <c r="A213" s="15"/>
      <c r="C213" s="3" t="str">
        <f>"  &lt;/Genotype&gt;"</f>
        <v xml:space="preserve">  &lt;/Genotype&gt;</v>
      </c>
    </row>
    <row r="214" spans="1:3" ht="15.75" x14ac:dyDescent="0.25">
      <c r="A214" s="15"/>
      <c r="C214" s="3" t="e">
        <f>#REF!</f>
        <v>#REF!</v>
      </c>
    </row>
    <row r="215" spans="1:3" ht="15.75" x14ac:dyDescent="0.25">
      <c r="A215" s="15" t="s">
        <v>37</v>
      </c>
      <c r="B215" s="21">
        <f>L11</f>
        <v>0</v>
      </c>
      <c r="C215" s="3" t="e">
        <f>CONCATENATE("  &lt;Genotype hgvs=",CHAR(34),B215,B216,";",B217,CHAR(34)," name=",CHAR(34),#REF!,CHAR(34),"&gt; ")</f>
        <v>#REF!</v>
      </c>
    </row>
    <row r="216" spans="1:3" ht="15.75" x14ac:dyDescent="0.25">
      <c r="A216" s="15" t="s">
        <v>35</v>
      </c>
      <c r="B216" s="21">
        <f t="shared" ref="B216:B220" si="13">L12</f>
        <v>0</v>
      </c>
    </row>
    <row r="217" spans="1:3" ht="15.75" x14ac:dyDescent="0.25">
      <c r="A217" s="15" t="s">
        <v>31</v>
      </c>
      <c r="B217" s="21">
        <f t="shared" si="13"/>
        <v>0</v>
      </c>
      <c r="C217" s="3" t="s">
        <v>38</v>
      </c>
    </row>
    <row r="218" spans="1:3" ht="15.75" x14ac:dyDescent="0.25">
      <c r="A218" s="15" t="s">
        <v>39</v>
      </c>
      <c r="B218" s="21">
        <f t="shared" si="13"/>
        <v>0</v>
      </c>
      <c r="C218" s="3" t="s">
        <v>26</v>
      </c>
    </row>
    <row r="219" spans="1:3" ht="15.75" x14ac:dyDescent="0.25">
      <c r="A219" s="8" t="s">
        <v>40</v>
      </c>
      <c r="B219" s="21">
        <f t="shared" si="13"/>
        <v>0</v>
      </c>
      <c r="C219" s="3" t="str">
        <f>CONCATENATE("    ",B218)</f>
        <v xml:space="preserve">    0</v>
      </c>
    </row>
    <row r="220" spans="1:3" ht="15.75" x14ac:dyDescent="0.25">
      <c r="A220" s="8" t="s">
        <v>41</v>
      </c>
      <c r="B220" s="21">
        <f t="shared" si="13"/>
        <v>0</v>
      </c>
    </row>
    <row r="221" spans="1:3" ht="15.75" x14ac:dyDescent="0.25">
      <c r="A221" s="15"/>
      <c r="C221" s="3" t="s">
        <v>42</v>
      </c>
    </row>
    <row r="222" spans="1:3" ht="15.75" x14ac:dyDescent="0.25">
      <c r="A222" s="8"/>
    </row>
    <row r="223" spans="1:3" ht="15.75" x14ac:dyDescent="0.25">
      <c r="A223" s="8"/>
      <c r="C223" s="3" t="str">
        <f>CONCATENATE("    ",B219)</f>
        <v xml:space="preserve">    0</v>
      </c>
    </row>
    <row r="224" spans="1:3" ht="15.75" x14ac:dyDescent="0.25">
      <c r="A224" s="8"/>
    </row>
    <row r="225" spans="1:3" ht="15.75" x14ac:dyDescent="0.25">
      <c r="A225" s="8"/>
      <c r="C225" s="3" t="s">
        <v>43</v>
      </c>
    </row>
    <row r="226" spans="1:3" ht="15.75" x14ac:dyDescent="0.25">
      <c r="A226" s="15"/>
    </row>
    <row r="227" spans="1:3" ht="15.75" x14ac:dyDescent="0.25">
      <c r="A227" s="15"/>
      <c r="C227" s="3" t="str">
        <f>CONCATENATE( "    &lt;piechart percentage=",B220," /&gt;")</f>
        <v xml:space="preserve">    &lt;piechart percentage=0 /&gt;</v>
      </c>
    </row>
    <row r="228" spans="1:3" ht="15.75" x14ac:dyDescent="0.25">
      <c r="A228" s="15"/>
      <c r="C228" s="3" t="str">
        <f>"  &lt;/Genotype&gt;"</f>
        <v xml:space="preserve">  &lt;/Genotype&gt;</v>
      </c>
    </row>
    <row r="229" spans="1:3" ht="15.75" x14ac:dyDescent="0.25">
      <c r="A229" s="15" t="s">
        <v>44</v>
      </c>
      <c r="B229" s="9">
        <f>L17</f>
        <v>0</v>
      </c>
      <c r="C229" s="3" t="e">
        <f>CONCATENATE("  &lt;Genotype hgvs=",CHAR(34),B215,B216,";",B216,CHAR(34)," name=",CHAR(34),#REF!,CHAR(34),"&gt; ")</f>
        <v>#REF!</v>
      </c>
    </row>
    <row r="230" spans="1:3" ht="15.75" x14ac:dyDescent="0.25">
      <c r="A230" s="8" t="s">
        <v>45</v>
      </c>
      <c r="B230" s="9">
        <f t="shared" ref="B230:B231" si="14">L18</f>
        <v>0</v>
      </c>
      <c r="C230" s="3" t="s">
        <v>26</v>
      </c>
    </row>
    <row r="231" spans="1:3" ht="15.75" x14ac:dyDescent="0.25">
      <c r="A231" s="8" t="s">
        <v>41</v>
      </c>
      <c r="B231" s="9">
        <f t="shared" si="14"/>
        <v>0</v>
      </c>
      <c r="C231" s="3" t="s">
        <v>38</v>
      </c>
    </row>
    <row r="232" spans="1:3" ht="15.75" x14ac:dyDescent="0.25">
      <c r="A232" s="8"/>
    </row>
    <row r="233" spans="1:3" ht="15.75" x14ac:dyDescent="0.25">
      <c r="A233" s="15"/>
      <c r="C233" s="3" t="str">
        <f>CONCATENATE("    ",B229)</f>
        <v xml:space="preserve">    0</v>
      </c>
    </row>
    <row r="234" spans="1:3" ht="15.75" x14ac:dyDescent="0.25">
      <c r="A234" s="8"/>
    </row>
    <row r="235" spans="1:3" ht="15.75" x14ac:dyDescent="0.25">
      <c r="A235" s="8"/>
      <c r="C235" s="3" t="s">
        <v>42</v>
      </c>
    </row>
    <row r="236" spans="1:3" ht="15.75" x14ac:dyDescent="0.25">
      <c r="A236" s="8"/>
    </row>
    <row r="237" spans="1:3" ht="15.75" x14ac:dyDescent="0.25">
      <c r="A237" s="8"/>
      <c r="C237" s="3" t="str">
        <f>CONCATENATE("    ",B230)</f>
        <v xml:space="preserve">    0</v>
      </c>
    </row>
    <row r="238" spans="1:3" ht="15.75" x14ac:dyDescent="0.25">
      <c r="A238" s="8"/>
    </row>
    <row r="239" spans="1:3" ht="15.75" x14ac:dyDescent="0.25">
      <c r="A239" s="15"/>
      <c r="C239" s="3" t="s">
        <v>43</v>
      </c>
    </row>
    <row r="240" spans="1:3" ht="15.75" x14ac:dyDescent="0.25">
      <c r="A240" s="15"/>
    </row>
    <row r="241" spans="1:3" ht="15.75" x14ac:dyDescent="0.25">
      <c r="A241" s="15"/>
      <c r="C241" s="3" t="str">
        <f>CONCATENATE( "    &lt;piechart percentage=",B231," /&gt;")</f>
        <v xml:space="preserve">    &lt;piechart percentage=0 /&gt;</v>
      </c>
    </row>
    <row r="242" spans="1:3" ht="15.75" x14ac:dyDescent="0.25">
      <c r="A242" s="15"/>
      <c r="C242" s="3" t="str">
        <f>"  &lt;/Genotype&gt;"</f>
        <v xml:space="preserve">  &lt;/Genotype&gt;</v>
      </c>
    </row>
    <row r="243" spans="1:3" ht="15.75" x14ac:dyDescent="0.25">
      <c r="A243" s="15" t="s">
        <v>46</v>
      </c>
      <c r="B243" s="9">
        <f>L20</f>
        <v>0</v>
      </c>
      <c r="C243" s="3" t="e">
        <f>CONCATENATE("  &lt;Genotype hgvs=",CHAR(34),B215,B217,";",B217,CHAR(34)," name=",CHAR(34),#REF!,CHAR(34),"&gt; ")</f>
        <v>#REF!</v>
      </c>
    </row>
    <row r="244" spans="1:3" ht="15.75" x14ac:dyDescent="0.25">
      <c r="A244" s="8" t="s">
        <v>47</v>
      </c>
      <c r="B244" s="9">
        <f t="shared" ref="B244:B245" si="15">L21</f>
        <v>0</v>
      </c>
      <c r="C244" s="3" t="s">
        <v>26</v>
      </c>
    </row>
    <row r="245" spans="1:3" ht="15.75" x14ac:dyDescent="0.25">
      <c r="A245" s="8" t="s">
        <v>41</v>
      </c>
      <c r="B245" s="9">
        <f t="shared" si="15"/>
        <v>0</v>
      </c>
      <c r="C245" s="3" t="s">
        <v>38</v>
      </c>
    </row>
    <row r="246" spans="1:3" ht="15.75" x14ac:dyDescent="0.25">
      <c r="A246" s="15"/>
    </row>
    <row r="247" spans="1:3" ht="15.75" x14ac:dyDescent="0.25">
      <c r="A247" s="8"/>
      <c r="C247" s="3" t="str">
        <f>CONCATENATE("    ",B243)</f>
        <v xml:space="preserve">    0</v>
      </c>
    </row>
    <row r="248" spans="1:3" ht="15.75" x14ac:dyDescent="0.25">
      <c r="A248" s="8"/>
    </row>
    <row r="249" spans="1:3" ht="15.75" x14ac:dyDescent="0.25">
      <c r="A249" s="8"/>
      <c r="C249" s="3" t="s">
        <v>42</v>
      </c>
    </row>
    <row r="250" spans="1:3" ht="15.75" x14ac:dyDescent="0.25">
      <c r="A250" s="8"/>
    </row>
    <row r="251" spans="1:3" ht="15.75" x14ac:dyDescent="0.25">
      <c r="A251" s="8"/>
      <c r="C251" s="3" t="str">
        <f>CONCATENATE("    ",B244)</f>
        <v xml:space="preserve">    0</v>
      </c>
    </row>
    <row r="252" spans="1:3" ht="15.75" x14ac:dyDescent="0.25">
      <c r="A252" s="15"/>
    </row>
    <row r="253" spans="1:3" ht="15.75" x14ac:dyDescent="0.25">
      <c r="A253" s="15"/>
      <c r="C253" s="3" t="s">
        <v>43</v>
      </c>
    </row>
    <row r="254" spans="1:3" ht="15.75" x14ac:dyDescent="0.25">
      <c r="A254" s="15"/>
    </row>
    <row r="255" spans="1:3" ht="15.75" x14ac:dyDescent="0.25">
      <c r="A255" s="15"/>
      <c r="C255" s="3" t="str">
        <f>CONCATENATE( "    &lt;piechart percentage=",B245," /&gt;")</f>
        <v xml:space="preserve">    &lt;piechart percentage=0 /&gt;</v>
      </c>
    </row>
    <row r="256" spans="1:3" ht="15.75" x14ac:dyDescent="0.25">
      <c r="A256" s="15"/>
      <c r="C256" s="3" t="str">
        <f>"  &lt;/Genotype&gt;"</f>
        <v xml:space="preserve">  &lt;/Genotype&gt;</v>
      </c>
    </row>
    <row r="257" spans="1:3" ht="15.75" x14ac:dyDescent="0.25">
      <c r="A257" s="15"/>
      <c r="C257" s="3" t="s">
        <v>48</v>
      </c>
    </row>
    <row r="258" spans="1:3" ht="15.75" x14ac:dyDescent="0.25">
      <c r="A258" s="15" t="s">
        <v>49</v>
      </c>
      <c r="B258" s="9" t="str">
        <f>CONCATENATE("Your ",B11," gene has an unknown variant.")</f>
        <v>Your TRPC4 gene has an unknown variant.</v>
      </c>
      <c r="C258" s="3" t="str">
        <f>CONCATENATE("  &lt;Genotype hgvs=",CHAR(34),"unknown",CHAR(34),"&gt; ")</f>
        <v xml:space="preserve">  &lt;Genotype hgvs="unknown"&gt; </v>
      </c>
    </row>
    <row r="259" spans="1:3" ht="15.75" x14ac:dyDescent="0.25">
      <c r="A259" s="8" t="s">
        <v>49</v>
      </c>
      <c r="B259" s="9" t="s">
        <v>50</v>
      </c>
      <c r="C259" s="3" t="s">
        <v>26</v>
      </c>
    </row>
    <row r="260" spans="1:3" ht="15.75" x14ac:dyDescent="0.25">
      <c r="A260" s="8" t="s">
        <v>41</v>
      </c>
      <c r="C260" s="3" t="s">
        <v>38</v>
      </c>
    </row>
    <row r="261" spans="1:3" ht="15.75" x14ac:dyDescent="0.25">
      <c r="A261" s="8"/>
    </row>
    <row r="262" spans="1:3" ht="15.75" x14ac:dyDescent="0.25">
      <c r="A262" s="8"/>
      <c r="C262" s="3" t="str">
        <f>CONCATENATE("    ",B258)</f>
        <v xml:space="preserve">    Your TRPC4 gene has an unknown variant.</v>
      </c>
    </row>
    <row r="263" spans="1:3" ht="15.75" x14ac:dyDescent="0.25">
      <c r="A263" s="8"/>
    </row>
    <row r="264" spans="1:3" ht="15.75" x14ac:dyDescent="0.25">
      <c r="A264" s="8"/>
      <c r="C264" s="3" t="s">
        <v>42</v>
      </c>
    </row>
    <row r="265" spans="1:3" ht="15.75" x14ac:dyDescent="0.25">
      <c r="A265" s="8"/>
    </row>
    <row r="266" spans="1:3" ht="15.75" x14ac:dyDescent="0.25">
      <c r="A266" s="15"/>
      <c r="C266" s="3" t="str">
        <f>CONCATENATE("    ",B259)</f>
        <v xml:space="preserve">    The effect is unknown.</v>
      </c>
    </row>
    <row r="267" spans="1:3" ht="15.75" x14ac:dyDescent="0.25">
      <c r="A267" s="8"/>
    </row>
    <row r="268" spans="1:3" ht="15.75" x14ac:dyDescent="0.25">
      <c r="A268" s="15"/>
      <c r="C268" s="3" t="s">
        <v>43</v>
      </c>
    </row>
    <row r="269" spans="1:3" ht="15.75" x14ac:dyDescent="0.25">
      <c r="A269" s="15"/>
    </row>
    <row r="270" spans="1:3" ht="15.75" x14ac:dyDescent="0.25">
      <c r="A270" s="15"/>
      <c r="C270" s="3" t="str">
        <f>CONCATENATE( "    &lt;piechart percentage=",B260," /&gt;")</f>
        <v xml:space="preserve">    &lt;piechart percentage= /&gt;</v>
      </c>
    </row>
    <row r="271" spans="1:3" ht="15.75" x14ac:dyDescent="0.25">
      <c r="A271" s="15"/>
      <c r="C271" s="3" t="str">
        <f>"  &lt;/Genotype&gt;"</f>
        <v xml:space="preserve">  &lt;/Genotype&gt;</v>
      </c>
    </row>
    <row r="272" spans="1:3" ht="15.75" x14ac:dyDescent="0.25">
      <c r="A272" s="15"/>
      <c r="C272" s="3" t="s">
        <v>51</v>
      </c>
    </row>
    <row r="273" spans="1:3" ht="15.75" x14ac:dyDescent="0.25">
      <c r="A273" s="15" t="s">
        <v>46</v>
      </c>
      <c r="B273" s="9" t="str">
        <f>CONCATENATE("Your ",B11," gene has no variants. A normal gene is referred to as a ",CHAR(34),"wild-type",CHAR(34)," gene.")</f>
        <v>Your TRPC4 gene has no variants. A normal gene is referred to as a "wild-type" gene.</v>
      </c>
      <c r="C273" s="3" t="str">
        <f>CONCATENATE("  &lt;Genotype hgvs=",CHAR(34),"wildtype",CHAR(34),"&gt;")</f>
        <v xml:space="preserve">  &lt;Genotype hgvs="wildtype"&gt;</v>
      </c>
    </row>
    <row r="274" spans="1:3" ht="15.75" x14ac:dyDescent="0.25">
      <c r="A274" s="8" t="s">
        <v>47</v>
      </c>
      <c r="B274" s="9" t="s">
        <v>52</v>
      </c>
      <c r="C274" s="3" t="s">
        <v>26</v>
      </c>
    </row>
    <row r="275" spans="1:3" ht="15.75" x14ac:dyDescent="0.25">
      <c r="A275" s="8" t="s">
        <v>41</v>
      </c>
      <c r="C275" s="3" t="s">
        <v>38</v>
      </c>
    </row>
    <row r="276" spans="1:3" ht="15.75" x14ac:dyDescent="0.25">
      <c r="A276" s="8"/>
    </row>
    <row r="277" spans="1:3" ht="15.75" x14ac:dyDescent="0.25">
      <c r="A277" s="8"/>
      <c r="C277" s="3" t="str">
        <f>CONCATENATE("    ",B273)</f>
        <v xml:space="preserve">    Your TRPC4 gene has no variants. A normal gene is referred to as a "wild-type" gene.</v>
      </c>
    </row>
    <row r="278" spans="1:3" ht="15.75" x14ac:dyDescent="0.25">
      <c r="A278" s="8"/>
    </row>
    <row r="279" spans="1:3" ht="15.75" x14ac:dyDescent="0.25">
      <c r="A279" s="8"/>
      <c r="C279" s="3" t="s">
        <v>42</v>
      </c>
    </row>
    <row r="280" spans="1:3" ht="15.75" x14ac:dyDescent="0.25">
      <c r="A280" s="8"/>
    </row>
    <row r="281" spans="1:3" ht="15.75" x14ac:dyDescent="0.25">
      <c r="A281" s="8"/>
      <c r="C281" s="3" t="str">
        <f>CONCATENATE("    ",B274)</f>
        <v xml:space="preserve">    Your variant is not associated with any loss of function.</v>
      </c>
    </row>
    <row r="282" spans="1:3" ht="15.75" x14ac:dyDescent="0.25">
      <c r="A282" s="8"/>
    </row>
    <row r="283" spans="1:3" ht="15.75" x14ac:dyDescent="0.25">
      <c r="A283" s="8"/>
      <c r="C283" s="3" t="s">
        <v>43</v>
      </c>
    </row>
    <row r="284" spans="1:3" ht="15.75" x14ac:dyDescent="0.25">
      <c r="A284" s="15"/>
    </row>
    <row r="285" spans="1:3" ht="15.75" x14ac:dyDescent="0.25">
      <c r="A285" s="8"/>
      <c r="C285" s="3" t="str">
        <f>CONCATENATE( "    &lt;piechart percentage=",B275," /&gt;")</f>
        <v xml:space="preserve">    &lt;piechart percentage= /&gt;</v>
      </c>
    </row>
    <row r="286" spans="1:3" ht="15.75" x14ac:dyDescent="0.25">
      <c r="A286" s="8"/>
      <c r="C286" s="3" t="str">
        <f>"  &lt;/Genotype&gt;"</f>
        <v xml:space="preserve">  &lt;/Genotype&gt;</v>
      </c>
    </row>
    <row r="287" spans="1:3" ht="15.75" x14ac:dyDescent="0.25">
      <c r="A287" s="8"/>
      <c r="C287" s="3" t="str">
        <f>"&lt;/GeneAnalysis&gt;"</f>
        <v>&lt;/GeneAnalysis&gt;</v>
      </c>
    </row>
    <row r="288" spans="1:3" s="18" customFormat="1" ht="15.75" x14ac:dyDescent="0.25">
      <c r="A288" s="27"/>
      <c r="B288" s="17"/>
    </row>
    <row r="289" spans="1:3" ht="15.75" x14ac:dyDescent="0.25">
      <c r="A289" s="15"/>
      <c r="C289" s="3" t="str">
        <f>CONCATENATE("# How do changes in ",B11," affect people?")</f>
        <v># How do changes in TRPC4 affect people?</v>
      </c>
    </row>
    <row r="290" spans="1:3" ht="15.75" x14ac:dyDescent="0.25">
      <c r="A290" s="15"/>
    </row>
    <row r="291" spans="1:3" ht="15.75" x14ac:dyDescent="0.25">
      <c r="A291" s="15" t="s">
        <v>53</v>
      </c>
      <c r="B29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91" s="3" t="str">
        <f>B291</f>
        <v>For the vast majority of people, the overall risk associated with the common TRPC4 variants is small and does not impact treatment. It is possible that variants in this gene interact with other gene variants, which is the reason for our inclusion of this gene.</v>
      </c>
    </row>
    <row r="292" spans="1:3" ht="15.75" x14ac:dyDescent="0.25">
      <c r="A292" s="15"/>
    </row>
    <row r="293" spans="1:3" s="18" customFormat="1" ht="15.75" x14ac:dyDescent="0.25">
      <c r="A293" s="27"/>
      <c r="B293" s="17"/>
      <c r="C293" s="16" t="s">
        <v>54</v>
      </c>
    </row>
    <row r="294" spans="1:3" s="18" customFormat="1" ht="15.75" x14ac:dyDescent="0.25">
      <c r="A294" s="27"/>
      <c r="B294" s="17"/>
      <c r="C294" s="16"/>
    </row>
    <row r="295" spans="1:3" s="18" customFormat="1" ht="15.75" x14ac:dyDescent="0.25">
      <c r="A295" s="16"/>
      <c r="B295" s="17"/>
      <c r="C295" s="16" t="s">
        <v>55</v>
      </c>
    </row>
    <row r="296" spans="1:3" s="18" customFormat="1" ht="15.75" x14ac:dyDescent="0.25">
      <c r="A296" s="16"/>
      <c r="B296" s="17"/>
      <c r="C296" s="16"/>
    </row>
    <row r="297" spans="1:3" ht="15.75" x14ac:dyDescent="0.25">
      <c r="A297" s="15"/>
      <c r="C297" s="3" t="s">
        <v>56</v>
      </c>
    </row>
    <row r="298" spans="1:3" ht="15.75" x14ac:dyDescent="0.25">
      <c r="A298" s="15"/>
    </row>
    <row r="299" spans="1:3" ht="15.75" x14ac:dyDescent="0.25">
      <c r="A299" s="15" t="s">
        <v>26</v>
      </c>
      <c r="B299" s="3" t="s">
        <v>57</v>
      </c>
      <c r="C299" s="3" t="str">
        <f>B299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0" spans="1:3" ht="15.75" x14ac:dyDescent="0.25">
      <c r="A300" s="15"/>
    </row>
    <row r="301" spans="1:3" ht="15.75" x14ac:dyDescent="0.25">
      <c r="A301" s="15"/>
      <c r="C301" s="3" t="s">
        <v>58</v>
      </c>
    </row>
    <row r="302" spans="1:3" ht="15.75" x14ac:dyDescent="0.25">
      <c r="A302" s="15"/>
    </row>
    <row r="303" spans="1:3" ht="15.75" x14ac:dyDescent="0.25">
      <c r="B303" s="3" t="s">
        <v>59</v>
      </c>
      <c r="C303" s="3" t="str">
        <f>B303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04" spans="1:3" ht="15.75" x14ac:dyDescent="0.25">
      <c r="A304" s="15"/>
    </row>
    <row r="305" spans="1:3" s="18" customFormat="1" ht="15.75" x14ac:dyDescent="0.25">
      <c r="A305" s="27"/>
      <c r="B305" s="17"/>
      <c r="C305" s="16" t="s">
        <v>60</v>
      </c>
    </row>
    <row r="306" spans="1:3" s="18" customFormat="1" ht="15.75" x14ac:dyDescent="0.25">
      <c r="A306" s="27"/>
      <c r="B306" s="17"/>
      <c r="C306" s="16"/>
    </row>
    <row r="307" spans="1:3" s="18" customFormat="1" ht="15.75" x14ac:dyDescent="0.25">
      <c r="A307" s="16"/>
      <c r="B307" s="17"/>
      <c r="C307" s="16" t="s">
        <v>61</v>
      </c>
    </row>
    <row r="308" spans="1:3" s="18" customFormat="1" ht="15.75" x14ac:dyDescent="0.25">
      <c r="A308" s="16"/>
      <c r="B308" s="17"/>
      <c r="C308" s="16"/>
    </row>
    <row r="309" spans="1:3" ht="15.75" x14ac:dyDescent="0.25">
      <c r="A309" s="15"/>
      <c r="C309" s="3" t="s">
        <v>56</v>
      </c>
    </row>
    <row r="310" spans="1:3" ht="15.75" x14ac:dyDescent="0.25">
      <c r="A310" s="15"/>
    </row>
    <row r="311" spans="1:3" ht="15.75" x14ac:dyDescent="0.25">
      <c r="A311" s="15" t="s">
        <v>26</v>
      </c>
      <c r="B311" s="9" t="s">
        <v>62</v>
      </c>
      <c r="C311" s="3" t="str">
        <f>B311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2" spans="1:3" ht="15.75" x14ac:dyDescent="0.25">
      <c r="A312" s="15"/>
    </row>
    <row r="313" spans="1:3" ht="15.75" x14ac:dyDescent="0.25">
      <c r="A313" s="15"/>
      <c r="C313" s="3" t="s">
        <v>58</v>
      </c>
    </row>
    <row r="314" spans="1:3" ht="15.75" x14ac:dyDescent="0.25">
      <c r="A314" s="15"/>
    </row>
    <row r="315" spans="1:3" ht="15.75" x14ac:dyDescent="0.25">
      <c r="A315" s="15"/>
      <c r="B315" s="9" t="s">
        <v>63</v>
      </c>
      <c r="C315" s="3" t="str">
        <f>B315</f>
        <v>[Anti-CD20 intervention](https://www.ncbi.nlm.nih.gov/pubmed/27834303) may help CFS patients, and has shown to increase muscarinic antibody positivity and reduced symptoms.</v>
      </c>
    </row>
    <row r="317" spans="1:3" s="18" customFormat="1" ht="15.75" x14ac:dyDescent="0.25">
      <c r="A317" s="27"/>
      <c r="B317" s="17"/>
      <c r="C317" s="16" t="s">
        <v>64</v>
      </c>
    </row>
    <row r="318" spans="1:3" s="18" customFormat="1" ht="15.75" x14ac:dyDescent="0.25">
      <c r="A318" s="27"/>
      <c r="B318" s="17"/>
      <c r="C318" s="16"/>
    </row>
    <row r="319" spans="1:3" s="18" customFormat="1" ht="15.75" x14ac:dyDescent="0.25">
      <c r="A319" s="16"/>
      <c r="B319" s="17"/>
      <c r="C319" s="16" t="s">
        <v>65</v>
      </c>
    </row>
    <row r="320" spans="1:3" s="18" customFormat="1" ht="15.75" x14ac:dyDescent="0.25">
      <c r="A320" s="16"/>
      <c r="B320" s="17"/>
      <c r="C320" s="16"/>
    </row>
    <row r="321" spans="1:3" ht="15.75" x14ac:dyDescent="0.25">
      <c r="A321" s="15"/>
      <c r="C321" s="3" t="s">
        <v>56</v>
      </c>
    </row>
    <row r="322" spans="1:3" ht="15.75" x14ac:dyDescent="0.25">
      <c r="A322" s="15"/>
    </row>
    <row r="323" spans="1:3" ht="15.75" x14ac:dyDescent="0.25">
      <c r="A323" s="15" t="s">
        <v>26</v>
      </c>
      <c r="B323" s="3" t="s">
        <v>66</v>
      </c>
      <c r="C323" s="3" t="str">
        <f>B323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24" spans="1:3" ht="15.75" x14ac:dyDescent="0.25">
      <c r="A324" s="15"/>
    </row>
    <row r="325" spans="1:3" ht="15.75" x14ac:dyDescent="0.25">
      <c r="A325" s="15"/>
      <c r="C325" s="3" t="s">
        <v>58</v>
      </c>
    </row>
    <row r="326" spans="1:3" ht="15.75" x14ac:dyDescent="0.25">
      <c r="A326" s="15"/>
    </row>
    <row r="327" spans="1:3" ht="15.75" x14ac:dyDescent="0.25">
      <c r="A327" s="15"/>
      <c r="B327" s="3" t="s">
        <v>67</v>
      </c>
      <c r="C327" s="3" t="str">
        <f>B327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29" spans="1:3" s="18" customFormat="1" ht="15.75" x14ac:dyDescent="0.25">
      <c r="A329" s="27"/>
      <c r="B329" s="17"/>
      <c r="C329" s="16" t="s">
        <v>68</v>
      </c>
    </row>
    <row r="330" spans="1:3" s="18" customFormat="1" ht="15.75" x14ac:dyDescent="0.25">
      <c r="A330" s="27"/>
      <c r="B330" s="17"/>
      <c r="C330" s="16"/>
    </row>
    <row r="331" spans="1:3" s="18" customFormat="1" ht="15.75" x14ac:dyDescent="0.25">
      <c r="A331" s="16"/>
      <c r="B331" s="17"/>
      <c r="C331" s="16" t="s">
        <v>69</v>
      </c>
    </row>
    <row r="332" spans="1:3" s="18" customFormat="1" ht="15.75" x14ac:dyDescent="0.25">
      <c r="A332" s="16"/>
      <c r="B332" s="17"/>
      <c r="C332" s="16"/>
    </row>
    <row r="333" spans="1:3" ht="15.75" x14ac:dyDescent="0.25">
      <c r="A333" s="15"/>
      <c r="C333" s="3" t="s">
        <v>70</v>
      </c>
    </row>
    <row r="334" spans="1:3" ht="15.75" x14ac:dyDescent="0.25">
      <c r="A334" s="15"/>
    </row>
    <row r="335" spans="1:3" ht="15.75" x14ac:dyDescent="0.25">
      <c r="A335" s="15" t="s">
        <v>26</v>
      </c>
      <c r="B335" s="9" t="s">
        <v>71</v>
      </c>
      <c r="C335" s="3" t="str">
        <f>B335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36" spans="1:3" ht="15.75" x14ac:dyDescent="0.25">
      <c r="A336" s="15"/>
    </row>
    <row r="337" spans="1:3" ht="15.75" x14ac:dyDescent="0.25">
      <c r="A337" s="15"/>
      <c r="C337" s="3" t="s">
        <v>58</v>
      </c>
    </row>
    <row r="338" spans="1:3" ht="15.75" x14ac:dyDescent="0.25">
      <c r="A338" s="15"/>
    </row>
    <row r="339" spans="1:3" ht="15.75" x14ac:dyDescent="0.25">
      <c r="A339" s="15"/>
      <c r="B339" s="9" t="s">
        <v>72</v>
      </c>
      <c r="C339" s="3" t="str">
        <f>B339</f>
        <v>Symptoms may improve after removal of cataracts, and should be monitored carefully to prevent further lens and iris adhesion due to [incorrect surgery](https://www.ncbi.nlm.nih.gov/pubmed/19246951).</v>
      </c>
    </row>
    <row r="341" spans="1:3" s="18" customFormat="1" ht="15.75" x14ac:dyDescent="0.25">
      <c r="B341" s="17"/>
    </row>
    <row r="343" spans="1:3" ht="15.75" x14ac:dyDescent="0.25">
      <c r="A343" s="3" t="s">
        <v>73</v>
      </c>
      <c r="B343" s="9" t="s">
        <v>74</v>
      </c>
      <c r="C343" s="3" t="str">
        <f>CONCATENATE("&lt;symptoms ",B343," /&gt;")</f>
        <v>&lt;symptoms  vision problems D014786 pain D010146 chills and night sweats D023341 multiple chemical sensitivity/allergies D018777 inflamation D007249 /&gt;</v>
      </c>
    </row>
    <row r="1015" spans="3:3" ht="15.75" x14ac:dyDescent="0.25">
      <c r="C1015" s="3" t="str">
        <f>CONCATENATE("    This variant is a change at a specific point in the ",B1006," gene from ",B1015," to ",B1016," resulting in incorrect ",B1009,"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1" spans="3:3" ht="15.75" x14ac:dyDescent="0.25">
      <c r="C1021" s="3" t="str">
        <f>CONCATENATE("    This variant is a change at a specific point in the ",B1006," gene from ",B1021," to ",B1022," resulting in incorrect ",B1009,"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1" spans="3:3" ht="15.75" x14ac:dyDescent="0.25">
      <c r="C1151" s="3" t="str">
        <f>CONCATENATE("    This variant is a change at a specific point in the ",B1142," gene from ",B1151," to ",B1152," resulting in incorrect ",B1145,"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",B1142," gene from ",B1157," to ",B1158," resulting in incorrect ",B1145,"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9" spans="3:3" ht="15.75" x14ac:dyDescent="0.25">
      <c r="C1559" s="3" t="str">
        <f>CONCATENATE("    This variant is a change at a specific point in the ",B1550," gene from ",B1559," to ",B1560," resulting in incorrect ",B1553,"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",B1550," gene from ",B1565," to ",B1566," resulting in incorrect ",B1553,"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95" spans="3:3" ht="15.75" x14ac:dyDescent="0.25">
      <c r="C1695" s="3" t="str">
        <f>CONCATENATE("    This variant is a change at a specific point in the ",B1686," gene from ",B1695," to ",B1696," resulting in incorrect ",B1689,"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",B1686," gene from ",B1701," to ",B1702," resulting in incorrect ",B1689,"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1" spans="3:3" ht="15.75" x14ac:dyDescent="0.25">
      <c r="C1831" s="3" t="str">
        <f>CONCATENATE("    This variant is a change at a specific point in the ",B1822," gene from ",B1831," to ",B1832," resulting in incorrect ",B1825,"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",B1822," gene from ",B1837," to ",B1838," resulting in incorrect ",B1825,"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7" spans="3:3" ht="15.75" x14ac:dyDescent="0.25">
      <c r="C1967" s="3" t="str">
        <f>CONCATENATE("    This variant is a change at a specific point in the ",B1958," gene from ",B1967," to ",B1968," resulting in incorrect ",B1961,"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",B1958," gene from ",B1973," to ",B1974," resulting in incorrect ",B1961,"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3" spans="3:3" ht="15.75" x14ac:dyDescent="0.25">
      <c r="C2103" s="3" t="str">
        <f>CONCATENATE("    This variant is a change at a specific point in the ",B2094," gene from ",B2103," to ",B2104," resulting in incorrect ",B2097,"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",B2094," gene from ",B2109," to ",B2110," resulting in incorrect ",B2097,"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9" spans="3:3" ht="15.75" x14ac:dyDescent="0.25">
      <c r="C2239" s="3" t="str">
        <f>CONCATENATE("    This variant is a change at a specific point in the ",B2230," gene from ",B2239," to ",B2240," resulting in incorrect ",B2233,"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",B2230," gene from ",B2245," to ",B2246," resulting in incorrect ",B2233,"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5" spans="3:3" ht="15.75" x14ac:dyDescent="0.25">
      <c r="C2375" s="3" t="str">
        <f>CONCATENATE("    This variant is a change at a specific point in the ",B2366," gene from ",B2375," to ",B2376," resulting in incorrect ",B2369,"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",B2366," gene from ",B2381," to ",B2382," resulting in incorrect ",B2369,"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1" spans="3:3" ht="15.75" x14ac:dyDescent="0.25">
      <c r="C2511" s="3" t="str">
        <f>CONCATENATE("    This variant is a change at a specific point in the ",B2502," gene from ",B2511," to ",B2512," resulting in incorrect ",B2505,"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",B2502," gene from ",B2517," to ",B2518," resulting in incorrect ",B2505,"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2" spans="3:3" ht="15.7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410</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418</v>
      </c>
      <c r="H8" s="3" t="s">
        <v>19</v>
      </c>
      <c r="I8" s="11" t="s">
        <v>20</v>
      </c>
      <c r="J8" s="3">
        <v>0.17299999999999999</v>
      </c>
      <c r="K8" s="3">
        <v>0.1</v>
      </c>
      <c r="L8" s="3">
        <f t="shared" si="0"/>
        <v>1.7299999999999998</v>
      </c>
      <c r="Y8" s="6"/>
      <c r="AC8" s="10"/>
    </row>
    <row r="9" spans="1:36" x14ac:dyDescent="0.25">
      <c r="A9" s="15" t="s">
        <v>21</v>
      </c>
      <c r="B9" s="9" t="s">
        <v>419</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410</v>
      </c>
      <c r="C11" s="3" t="str">
        <f>CONCATENATE("&lt;GeneAnalysis gene=",CHAR(34),B11,CHAR(34)," interval=",CHAR(34),B12,CHAR(34),"&gt; ")</f>
        <v xml:space="preserve">&lt;GeneAnalysis gene="GRIK2" interval="NC_000006.12:g.101393708_102070083"&gt; </v>
      </c>
      <c r="H11" s="19" t="s">
        <v>412</v>
      </c>
      <c r="I11" s="19"/>
      <c r="J11" s="19"/>
      <c r="K11" s="19"/>
      <c r="L11" s="19"/>
      <c r="M11" s="19"/>
      <c r="N11" s="19"/>
      <c r="O11" s="20"/>
      <c r="P11" s="20"/>
      <c r="Q11" s="20"/>
      <c r="R11" s="20"/>
      <c r="S11" s="20"/>
      <c r="T11" s="20"/>
      <c r="U11" s="20"/>
      <c r="V11" s="20"/>
      <c r="W11" s="20"/>
      <c r="X11" s="20"/>
      <c r="Y11" s="20"/>
      <c r="Z11" s="20"/>
    </row>
    <row r="12" spans="1:36" x14ac:dyDescent="0.25">
      <c r="A12" s="8" t="s">
        <v>24</v>
      </c>
      <c r="B12" s="9" t="s">
        <v>420</v>
      </c>
      <c r="H12" s="9" t="s">
        <v>413</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GRIK2?</v>
      </c>
      <c r="H13" s="9" t="s">
        <v>414</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411</v>
      </c>
      <c r="C18" s="3" t="str">
        <f>CONCATENATE("  &lt;Variant hgvs=",CHAR(34),B18,CHAR(34)," name=",CHAR(34),B19,CHAR(34),"&gt; ")</f>
        <v xml:space="preserve">  &lt;Variant hgvs="NC_000006.12:g.101518578A&gt;G" name="A101518578G"&gt; </v>
      </c>
      <c r="H18" s="9" t="s">
        <v>415</v>
      </c>
      <c r="I18" s="9"/>
      <c r="J18" s="9"/>
      <c r="K18" s="9"/>
      <c r="L18" s="9"/>
      <c r="M18" s="9"/>
      <c r="N18" s="9"/>
      <c r="O18" s="9"/>
      <c r="P18" s="9"/>
      <c r="Q18" s="9"/>
      <c r="R18" s="9"/>
      <c r="S18" s="9"/>
      <c r="T18" s="9"/>
      <c r="U18" s="9"/>
      <c r="V18" s="9"/>
      <c r="W18" s="9"/>
      <c r="X18" s="9"/>
      <c r="Y18" s="9"/>
      <c r="Z18" s="9"/>
    </row>
    <row r="19" spans="1:26" x14ac:dyDescent="0.25">
      <c r="A19" s="15" t="s">
        <v>30</v>
      </c>
      <c r="B19" s="21" t="s">
        <v>416</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417</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74"/>
  <sheetViews>
    <sheetView topLeftCell="A242" workbookViewId="0">
      <selection activeCell="C2" sqref="C2:C248"/>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450</v>
      </c>
      <c r="C2" s="3" t="str">
        <f>CONCATENATE("# What does the ",B2," gene do?")</f>
        <v># What does the TPH2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12</v>
      </c>
      <c r="C6" s="3" t="str">
        <f>CONCATENATE("This gene is located on chromosome ",B6,". The ",B7," it creates acts in your ",B8)</f>
        <v>This gene is located on chromosome 12. The protein it creates acts in your brain.</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466</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A71942732G</v>
      </c>
      <c r="I10" s="18" t="str">
        <f>B25</f>
        <v>A72018440G</v>
      </c>
      <c r="J10" s="18" t="str">
        <f>B31</f>
        <v>A71966484G</v>
      </c>
      <c r="K10" s="18" t="str">
        <f>B37</f>
        <v>C71978821T</v>
      </c>
    </row>
    <row r="11" spans="1:36" x14ac:dyDescent="0.25">
      <c r="A11" s="8" t="s">
        <v>3</v>
      </c>
      <c r="B11" s="9" t="s">
        <v>450</v>
      </c>
      <c r="C11" s="3" t="str">
        <f>CONCATENATE("&lt;GeneAnalysis gene=",CHAR(34),B11,CHAR(34)," interval=",CHAR(34),B12,CHAR(34),"&gt; ")</f>
        <v xml:space="preserve">&lt;GeneAnalysis gene="TPH2" interval="NC_000012.12:g.71938846_72032441"&gt; </v>
      </c>
      <c r="H11" s="19" t="s">
        <v>456</v>
      </c>
      <c r="I11" s="19" t="s">
        <v>456</v>
      </c>
      <c r="J11" s="19" t="s">
        <v>456</v>
      </c>
      <c r="K11" s="19" t="s">
        <v>456</v>
      </c>
      <c r="L11" s="19"/>
      <c r="M11" s="19"/>
      <c r="N11" s="19"/>
      <c r="O11" s="20"/>
      <c r="P11" s="20"/>
      <c r="Q11" s="20"/>
      <c r="R11" s="20"/>
      <c r="S11" s="20"/>
      <c r="T11" s="20"/>
      <c r="U11" s="20"/>
      <c r="V11" s="20"/>
      <c r="W11" s="20"/>
      <c r="X11" s="20"/>
      <c r="Y11" s="20"/>
      <c r="Z11" s="20"/>
    </row>
    <row r="12" spans="1:36" x14ac:dyDescent="0.25">
      <c r="A12" s="8" t="s">
        <v>24</v>
      </c>
      <c r="B12" s="9" t="s">
        <v>465</v>
      </c>
      <c r="H12" s="9" t="s">
        <v>459</v>
      </c>
      <c r="I12" s="9" t="s">
        <v>461</v>
      </c>
      <c r="J12" s="9" t="s">
        <v>463</v>
      </c>
      <c r="K12" s="9" t="s">
        <v>457</v>
      </c>
      <c r="L12" s="9"/>
      <c r="M12" s="9"/>
      <c r="N12" s="9"/>
      <c r="O12" s="9"/>
      <c r="P12" s="9"/>
      <c r="Q12" s="9"/>
      <c r="R12" s="9"/>
      <c r="S12" s="9"/>
      <c r="T12" s="9"/>
      <c r="U12" s="9"/>
      <c r="V12" s="9"/>
      <c r="W12" s="9"/>
      <c r="X12" s="9"/>
      <c r="Y12" s="9"/>
      <c r="Z12" s="9"/>
    </row>
    <row r="13" spans="1:36" x14ac:dyDescent="0.25">
      <c r="A13" s="8" t="s">
        <v>25</v>
      </c>
      <c r="B13" s="9" t="s">
        <v>451</v>
      </c>
      <c r="C13" s="3" t="str">
        <f>CONCATENATE("# What are some common mutations of ",B11,"?")</f>
        <v># What are some common mutations of TPH2?</v>
      </c>
      <c r="H13" s="9" t="s">
        <v>460</v>
      </c>
      <c r="I13" s="9" t="s">
        <v>462</v>
      </c>
      <c r="J13" s="9" t="s">
        <v>464</v>
      </c>
      <c r="K13" s="9" t="s">
        <v>458</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[A71966484G](https://www.ncbi.nlm.nih.gov/clinvar/variation/403250/)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[C71978821T](https://www.ncbi.nlm.nih.gov/clinvar/variation/14016/)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45.7</v>
      </c>
      <c r="I16" s="9">
        <v>49.7</v>
      </c>
      <c r="J16" s="9">
        <v>48.1</v>
      </c>
      <c r="K16" s="9">
        <v>49.7</v>
      </c>
      <c r="L16" s="9"/>
      <c r="M16" s="9"/>
      <c r="N16" s="9"/>
      <c r="O16" s="9"/>
      <c r="P16" s="9"/>
      <c r="Q16" s="9"/>
      <c r="R16" s="9"/>
      <c r="S16" s="9"/>
      <c r="T16" s="9"/>
      <c r="U16" s="9"/>
      <c r="V16" s="9"/>
      <c r="W16" s="9"/>
      <c r="X16" s="9"/>
      <c r="Y16" s="9"/>
      <c r="Z16" s="9"/>
    </row>
    <row r="17" spans="1:26" x14ac:dyDescent="0.25">
      <c r="C17" s="3" t="str">
        <f>CONCATENATE("&lt;# ",B19," #&gt;")</f>
        <v>&lt;# A71942732G #&gt;</v>
      </c>
      <c r="H17" s="9" t="str">
        <f>CONCATENATE("People with this variant have two copies of the ",B22,"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[A71966484G](https://www.ncbi.nlm.nih.gov/clinvar/variation/403250/)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28" t="s">
        <v>452</v>
      </c>
      <c r="C18" s="3" t="str">
        <f>CONCATENATE("  &lt;Variant hgvs=",CHAR(34),B18,CHAR(34)," name=",CHAR(34),B19,CHAR(34),"&gt; ")</f>
        <v xml:space="preserve">  &lt;Variant hgvs="NC_000012.12:g.71942732A&gt;G" name="A71942732G"&gt; </v>
      </c>
      <c r="H18" s="9" t="s">
        <v>27</v>
      </c>
      <c r="I18" s="9" t="s">
        <v>27</v>
      </c>
      <c r="J18" s="9" t="s">
        <v>27</v>
      </c>
      <c r="K18" s="9" t="s">
        <v>27</v>
      </c>
      <c r="L18" s="9"/>
      <c r="M18" s="9"/>
      <c r="N18" s="9"/>
      <c r="O18" s="9"/>
      <c r="P18" s="9"/>
      <c r="Q18" s="9"/>
      <c r="R18" s="9"/>
      <c r="S18" s="9"/>
      <c r="T18" s="9"/>
      <c r="U18" s="9"/>
      <c r="V18" s="9"/>
      <c r="W18" s="9"/>
      <c r="X18" s="9"/>
      <c r="Y18" s="9"/>
      <c r="Z18" s="9"/>
    </row>
    <row r="19" spans="1:26" x14ac:dyDescent="0.25">
      <c r="A19" s="15" t="s">
        <v>30</v>
      </c>
      <c r="B19" s="21" t="s">
        <v>473</v>
      </c>
      <c r="H19" s="9">
        <v>24</v>
      </c>
      <c r="I19" s="9">
        <v>33.9</v>
      </c>
      <c r="J19" s="9">
        <v>28.3</v>
      </c>
      <c r="K19" s="9">
        <v>33.9</v>
      </c>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0" s="9" t="str">
        <f>CONCATENATE("Your ",B11," gene has no variants. A normal gene is referred to as a ",CHAR(34),"wild-type",CHAR(34)," gene.")</f>
        <v>Your TPH2 gene has no variants. A normal gene is referred to as a "wild-type" gene.</v>
      </c>
      <c r="I20" s="9" t="str">
        <f>CONCATENATE("Your ",B11," gene has no variants. A normal gene is referred to as a ",CHAR(34),"wild-type",CHAR(34)," gene.")</f>
        <v>Your TPH2 gene has no variants. A normal gene is referred to as a "wild-type" gene.</v>
      </c>
      <c r="J20" s="9" t="str">
        <f>CONCATENATE("Your ",B11," gene has no variants. A normal gene is referred to as a ",CHAR(34),"wild-type",CHAR(34)," gene.")</f>
        <v>Your TPH2 gene has no variants. A normal gene is referred to as a "wild-type" gene.</v>
      </c>
      <c r="K20" s="9" t="str">
        <f>CONCATENATE("Your ",B11," gene has no variants. A normal gene is referred to as a ",CHAR(34),"wild-type",CHAR(34)," gene.")</f>
        <v>Your TPH2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c r="M21" s="9"/>
      <c r="N21" s="9"/>
      <c r="O21" s="9"/>
      <c r="P21" s="9"/>
      <c r="Q21" s="9"/>
      <c r="R21" s="9"/>
      <c r="S21" s="9"/>
      <c r="T21" s="9"/>
      <c r="U21" s="9"/>
      <c r="V21" s="9"/>
      <c r="W21" s="9"/>
      <c r="X21" s="9"/>
      <c r="Y21" s="9"/>
      <c r="Z21" s="9"/>
    </row>
    <row r="22" spans="1:26" x14ac:dyDescent="0.25">
      <c r="A22" s="15" t="s">
        <v>35</v>
      </c>
      <c r="B22" s="9" t="s">
        <v>474</v>
      </c>
      <c r="C22" s="3" t="str">
        <f>"  &lt;/Variant&gt;"</f>
        <v xml:space="preserve">  &lt;/Variant&gt;</v>
      </c>
      <c r="H22" s="9">
        <v>30.3</v>
      </c>
      <c r="I22" s="9">
        <v>16.399999999999999</v>
      </c>
      <c r="J22" s="9">
        <v>23.6</v>
      </c>
      <c r="K22" s="9">
        <v>16.399999999999999</v>
      </c>
      <c r="L22" s="9"/>
      <c r="M22" s="9"/>
      <c r="N22" s="9"/>
      <c r="O22" s="9"/>
      <c r="P22" s="9"/>
      <c r="Q22" s="9"/>
      <c r="R22" s="9"/>
      <c r="S22" s="9"/>
      <c r="T22" s="9"/>
      <c r="U22" s="9"/>
      <c r="V22" s="9"/>
      <c r="W22" s="9"/>
      <c r="X22" s="9"/>
      <c r="Y22" s="9"/>
      <c r="Z22" s="9"/>
    </row>
    <row r="23" spans="1:26" x14ac:dyDescent="0.25">
      <c r="A23" s="15"/>
      <c r="C23" s="3" t="str">
        <f>CONCATENATE("&lt;# ",B25," #&gt;")</f>
        <v>&lt;# A72018440G #&gt;</v>
      </c>
    </row>
    <row r="24" spans="1:26" x14ac:dyDescent="0.25">
      <c r="A24" s="8" t="s">
        <v>29</v>
      </c>
      <c r="B24" s="28" t="s">
        <v>453</v>
      </c>
      <c r="C24" s="3" t="str">
        <f>CONCATENATE("  &lt;Variant hgvs=",CHAR(34),B24,CHAR(34)," name=",CHAR(34),B25,CHAR(34),"&gt; ")</f>
        <v xml:space="preserve">  &lt;Variant hgvs="NC_000012.12:g.72018440A&gt;G" name="A72018440G"&gt; </v>
      </c>
    </row>
    <row r="25" spans="1:26" x14ac:dyDescent="0.25">
      <c r="A25" s="15" t="s">
        <v>30</v>
      </c>
      <c r="B25" s="9" t="s">
        <v>471</v>
      </c>
    </row>
    <row r="26" spans="1:26" x14ac:dyDescent="0.25">
      <c r="A26" s="15" t="s">
        <v>31</v>
      </c>
      <c r="B26" s="9" t="s">
        <v>32</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27" spans="1:26" x14ac:dyDescent="0.25">
      <c r="A27" s="15" t="s">
        <v>33</v>
      </c>
      <c r="B27" s="9" t="s">
        <v>34</v>
      </c>
    </row>
    <row r="28" spans="1:26" x14ac:dyDescent="0.25">
      <c r="A28" s="15" t="s">
        <v>35</v>
      </c>
      <c r="B28" s="9" t="s">
        <v>472</v>
      </c>
      <c r="C28" s="3" t="str">
        <f>"  &lt;/Variant&gt;"</f>
        <v xml:space="preserve">  &lt;/Variant&gt;</v>
      </c>
    </row>
    <row r="29" spans="1:26" x14ac:dyDescent="0.25">
      <c r="A29" s="8"/>
      <c r="C29" s="3" t="str">
        <f>CONCATENATE("&lt;# ",B31," #&gt;")</f>
        <v>&lt;# A71966484G #&gt;</v>
      </c>
    </row>
    <row r="30" spans="1:26" x14ac:dyDescent="0.25">
      <c r="A30" s="8" t="s">
        <v>29</v>
      </c>
      <c r="B30" s="28" t="s">
        <v>454</v>
      </c>
      <c r="C30" s="3" t="str">
        <f>CONCATENATE("  &lt;Variant hgvs=",CHAR(34),B30,CHAR(34)," name=",CHAR(34),B31,CHAR(34),"&gt; ")</f>
        <v xml:space="preserve">  &lt;Variant hgvs="NC_000012.12:g.71966484A&gt;G" name="A71966484G"&gt; </v>
      </c>
    </row>
    <row r="31" spans="1:26" x14ac:dyDescent="0.25">
      <c r="A31" s="15" t="s">
        <v>30</v>
      </c>
      <c r="B31" s="9" t="s">
        <v>469</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470</v>
      </c>
      <c r="C34" s="3" t="str">
        <f>"  &lt;/Variant&gt;"</f>
        <v xml:space="preserve">  &lt;/Variant&gt;</v>
      </c>
    </row>
    <row r="35" spans="1:3" x14ac:dyDescent="0.25">
      <c r="A35" s="15"/>
      <c r="C35" s="3" t="str">
        <f>CONCATENATE("&lt;# ",B37," #&gt;")</f>
        <v>&lt;# C71978821T #&gt;</v>
      </c>
    </row>
    <row r="36" spans="1:3" x14ac:dyDescent="0.25">
      <c r="A36" s="8" t="s">
        <v>29</v>
      </c>
      <c r="B36" s="28" t="s">
        <v>455</v>
      </c>
      <c r="C36" s="3" t="str">
        <f>CONCATENATE("  &lt;Variant hgvs=",CHAR(34),B36,CHAR(34)," name=",CHAR(34),B37,CHAR(34),"&gt; ")</f>
        <v xml:space="preserve">  &lt;Variant hgvs="NC_000012.12:g.71978821C&gt;T" name="C71978821T"&gt; </v>
      </c>
    </row>
    <row r="37" spans="1:3" x14ac:dyDescent="0.25">
      <c r="A37" s="15" t="s">
        <v>30</v>
      </c>
      <c r="B37" s="9" t="s">
        <v>467</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468</v>
      </c>
      <c r="C40" s="3" t="str">
        <f>"  &lt;/Variant&gt;"</f>
        <v xml:space="preserve">  &lt;/Variant&gt;</v>
      </c>
    </row>
    <row r="41" spans="1:3" s="18" customFormat="1" x14ac:dyDescent="0.25">
      <c r="A41" s="27"/>
      <c r="B41" s="17"/>
    </row>
    <row r="42" spans="1:3" s="18" customFormat="1" x14ac:dyDescent="0.25">
      <c r="A42" s="27"/>
      <c r="B42" s="17"/>
      <c r="C42" s="18" t="str">
        <f>C17</f>
        <v>&lt;# A71942732G #&gt;</v>
      </c>
    </row>
    <row r="43" spans="1:3" x14ac:dyDescent="0.25">
      <c r="A43" s="15" t="s">
        <v>37</v>
      </c>
      <c r="B43" s="21" t="str">
        <f>H11</f>
        <v>NC_000012.12:g.</v>
      </c>
      <c r="C43" s="3" t="str">
        <f>CONCATENATE("  &lt;Genotype hgvs=",CHAR(34),B43,B44,";",B45,CHAR(34)," name=",CHAR(34),B19,CHAR(34),"&gt; ")</f>
        <v xml:space="preserve">  &lt;Genotype hgvs="NC_000012.12:g.[71942732A&gt;G];[71942732=]" name="A71942732G"&gt; </v>
      </c>
    </row>
    <row r="44" spans="1:3" x14ac:dyDescent="0.25">
      <c r="A44" s="15" t="s">
        <v>35</v>
      </c>
      <c r="B44" s="21" t="str">
        <f t="shared" ref="B44:B48" si="1">H12</f>
        <v>[71942732A&gt;G]</v>
      </c>
    </row>
    <row r="45" spans="1:3" x14ac:dyDescent="0.25">
      <c r="A45" s="15" t="s">
        <v>31</v>
      </c>
      <c r="B45" s="21" t="str">
        <f t="shared" si="1"/>
        <v>[71942732=]</v>
      </c>
      <c r="C45" s="3" t="s">
        <v>38</v>
      </c>
    </row>
    <row r="46" spans="1:3" x14ac:dyDescent="0.25">
      <c r="A46" s="15" t="s">
        <v>39</v>
      </c>
      <c r="B46" s="21" t="str">
        <f t="shared" si="1"/>
        <v>People with this variant have one copy of the [A71942732G](https://www.ncbi.nlm.nih.gov/projects/SNP/snp_ref.cgi?rs=1007311)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[A71942732G](https://www.ncbi.nlm.nih.gov/projects/SNP/snp_ref.cgi?rs=1007311) variant. This substitution of a single nucleotide is known as a missense mutation.</v>
      </c>
    </row>
    <row r="48" spans="1:3" x14ac:dyDescent="0.25">
      <c r="A48" s="8" t="s">
        <v>41</v>
      </c>
      <c r="B48" s="21">
        <f t="shared" si="1"/>
        <v>45.7</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percentage=45.7 /&gt;</v>
      </c>
    </row>
    <row r="56" spans="1:3" x14ac:dyDescent="0.25">
      <c r="A56" s="15"/>
      <c r="C56" s="3" t="str">
        <f>"  &lt;/Genotype&gt;"</f>
        <v xml:space="preserve">  &lt;/Genotype&gt;</v>
      </c>
    </row>
    <row r="57" spans="1:3" x14ac:dyDescent="0.25">
      <c r="A57" s="15" t="s">
        <v>44</v>
      </c>
      <c r="B57" s="9" t="str">
        <f>H17</f>
        <v>People with this variant have two copies of the [A71942732G](https://www.ncbi.nlm.nih.gov/projects/SNP/snp_ref.cgi?rs=1007311) variant. This substitution of a single nucleotide is known as a missense mutation.</v>
      </c>
      <c r="C57" s="3" t="str">
        <f>CONCATENATE("  &lt;Genotype hgvs=",CHAR(34),B43,B44,";",B44,CHAR(34)," name=",CHAR(34),B19,CHAR(34),"&gt; ")</f>
        <v xml:space="preserve">  &lt;Genotype hgvs="NC_000012.12:g.[71942732A&gt;G];[71942732A&gt;G]" name="A71942732G"&gt; </v>
      </c>
    </row>
    <row r="58" spans="1:3" x14ac:dyDescent="0.25">
      <c r="A58" s="8" t="s">
        <v>45</v>
      </c>
      <c r="B58" s="9" t="str">
        <f t="shared" ref="B58:B59" si="2">H18</f>
        <v>You are in the Moderate Loss of Function category. See below for more information.</v>
      </c>
      <c r="C58" s="3" t="s">
        <v>26</v>
      </c>
    </row>
    <row r="59" spans="1:3" x14ac:dyDescent="0.25">
      <c r="A59" s="8" t="s">
        <v>41</v>
      </c>
      <c r="B59" s="9">
        <f t="shared" si="2"/>
        <v>24</v>
      </c>
      <c r="C59" s="3" t="s">
        <v>38</v>
      </c>
    </row>
    <row r="60" spans="1:3" x14ac:dyDescent="0.25">
      <c r="A60" s="8"/>
    </row>
    <row r="61" spans="1:3" x14ac:dyDescent="0.25">
      <c r="A61" s="15"/>
      <c r="C61" s="3" t="str">
        <f>CONCATENATE("    ",B57)</f>
        <v xml:space="preserve">    People with this variant have two copies of the [A71942732G](https://www.ncbi.nlm.nih.gov/projects/SNP/snp_ref.cgi?rs=1007311)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You are in the Moderate Loss of Function category. See below for more information.</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 /&gt;</v>
      </c>
    </row>
    <row r="70" spans="1:3" x14ac:dyDescent="0.25">
      <c r="A70" s="15"/>
      <c r="C70" s="3" t="str">
        <f>"  &lt;/Genotype&gt;"</f>
        <v xml:space="preserve">  &lt;/Genotype&gt;</v>
      </c>
    </row>
    <row r="71" spans="1:3" x14ac:dyDescent="0.25">
      <c r="A71" s="15" t="s">
        <v>46</v>
      </c>
      <c r="B71" s="9" t="str">
        <f>H20</f>
        <v>Your TPH2 gene has no variants. A normal gene is referred to as a "wild-type" gene.</v>
      </c>
      <c r="C71" s="3" t="str">
        <f>CONCATENATE("  &lt;Genotype hgvs=",CHAR(34),B43,B45,";",B45,CHAR(34)," name=",CHAR(34),B19,CHAR(34),"&gt; ")</f>
        <v xml:space="preserve">  &lt;Genotype hgvs="NC_000012.12:g.[71942732=];[71942732=]" name="A71942732G"&gt; </v>
      </c>
    </row>
    <row r="72" spans="1:3" x14ac:dyDescent="0.25">
      <c r="A72" s="8" t="s">
        <v>47</v>
      </c>
      <c r="B72" s="9" t="str">
        <f t="shared" ref="B72:B73" si="3">H21</f>
        <v>This variant is not associated with increased risk.</v>
      </c>
      <c r="C72" s="3" t="s">
        <v>26</v>
      </c>
    </row>
    <row r="73" spans="1:3" x14ac:dyDescent="0.25">
      <c r="A73" s="8" t="s">
        <v>41</v>
      </c>
      <c r="B73" s="9">
        <f t="shared" si="3"/>
        <v>30.3</v>
      </c>
      <c r="C73" s="3" t="s">
        <v>38</v>
      </c>
    </row>
    <row r="74" spans="1:3" x14ac:dyDescent="0.25">
      <c r="A74" s="15"/>
    </row>
    <row r="75" spans="1:3" x14ac:dyDescent="0.25">
      <c r="A75" s="8"/>
      <c r="C75" s="3" t="str">
        <f>CONCATENATE("    ",B71)</f>
        <v xml:space="preserve">    Your TPH2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This variant is not associated with increased risk.</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percentage=30.3 /&gt;</v>
      </c>
    </row>
    <row r="84" spans="1:3" x14ac:dyDescent="0.25">
      <c r="A84" s="15"/>
      <c r="C84" s="3" t="str">
        <f>"  &lt;/Genotype&gt;"</f>
        <v xml:space="preserve">  &lt;/Genotype&gt;</v>
      </c>
    </row>
    <row r="85" spans="1:3" x14ac:dyDescent="0.25">
      <c r="A85" s="15"/>
      <c r="C85" s="3" t="str">
        <f>C23</f>
        <v>&lt;# A72018440G #&gt;</v>
      </c>
    </row>
    <row r="86" spans="1:3" x14ac:dyDescent="0.25">
      <c r="A86" s="15" t="s">
        <v>37</v>
      </c>
      <c r="B86" s="21" t="str">
        <f>I11</f>
        <v>NC_000012.12:g.</v>
      </c>
      <c r="C86" s="3" t="str">
        <f>CONCATENATE("  &lt;Genotype hgvs=",CHAR(34),B86,B87,";",B88,CHAR(34)," name=",CHAR(34),B25,CHAR(34),"&gt; ")</f>
        <v xml:space="preserve">  &lt;Genotype hgvs="NC_000012.12:g.[72018440A&gt;G];[72018440=]" name="A72018440G"&gt; </v>
      </c>
    </row>
    <row r="87" spans="1:3" x14ac:dyDescent="0.25">
      <c r="A87" s="15" t="s">
        <v>35</v>
      </c>
      <c r="B87" s="21" t="str">
        <f t="shared" ref="B87:B91" si="4">I12</f>
        <v>[72018440A&gt;G]</v>
      </c>
    </row>
    <row r="88" spans="1:3" x14ac:dyDescent="0.25">
      <c r="A88" s="15" t="s">
        <v>31</v>
      </c>
      <c r="B88" s="21" t="str">
        <f t="shared" si="4"/>
        <v>[72018440=]</v>
      </c>
      <c r="C88" s="3" t="s">
        <v>38</v>
      </c>
    </row>
    <row r="89" spans="1:3" x14ac:dyDescent="0.25">
      <c r="A89" s="15" t="s">
        <v>39</v>
      </c>
      <c r="B89" s="21" t="str">
        <f t="shared" si="4"/>
        <v>People with this variant have one copy of the [A72018440G](https://www.ncbi.nlm.nih.gov/projects/SNP/snp_ref.cgi?rs=2741343)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[A72018440G](https://www.ncbi.nlm.nih.gov/projects/SNP/snp_ref.cgi?rs=2741343) variant. This substitution of a single nucleotide is known as a missense mutation.</v>
      </c>
    </row>
    <row r="91" spans="1:3" x14ac:dyDescent="0.25">
      <c r="A91" s="8" t="s">
        <v>41</v>
      </c>
      <c r="B91" s="21">
        <f t="shared" si="4"/>
        <v>49.7</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percentage=49.7 /&gt;</v>
      </c>
    </row>
    <row r="99" spans="1:3" x14ac:dyDescent="0.25">
      <c r="A99" s="15"/>
      <c r="C99" s="3" t="str">
        <f>"  &lt;/Genotype&gt;"</f>
        <v xml:space="preserve">  &lt;/Genotype&gt;</v>
      </c>
    </row>
    <row r="100" spans="1:3" x14ac:dyDescent="0.25">
      <c r="A100" s="15" t="s">
        <v>44</v>
      </c>
      <c r="B100" s="9" t="str">
        <f>I17</f>
        <v>People with this variant have two copies of the [A72018440G](https://www.ncbi.nlm.nih.gov/projects/SNP/snp_ref.cgi?rs=2741343) variant. This substitution of a single nucleotide is known as a missense mutation.</v>
      </c>
      <c r="C100" s="3" t="str">
        <f>CONCATENATE("  &lt;Genotype hgvs=",CHAR(34),B86,B87,";",B87,CHAR(34)," name=",CHAR(34),B25,CHAR(34),"&gt; ")</f>
        <v xml:space="preserve">  &lt;Genotype hgvs="NC_000012.12:g.[72018440A&gt;G];[72018440A&gt;G]" name="A72018440G"&gt; </v>
      </c>
    </row>
    <row r="101" spans="1:3" x14ac:dyDescent="0.25">
      <c r="A101" s="8" t="s">
        <v>45</v>
      </c>
      <c r="B101" s="9" t="str">
        <f t="shared" ref="B101:B102" si="5">I18</f>
        <v>You are in the Moderate Loss of Function category. See below for more information.</v>
      </c>
      <c r="C101" s="3" t="s">
        <v>26</v>
      </c>
    </row>
    <row r="102" spans="1:3" x14ac:dyDescent="0.25">
      <c r="A102" s="8" t="s">
        <v>41</v>
      </c>
      <c r="B102" s="9">
        <f t="shared" si="5"/>
        <v>33.9</v>
      </c>
      <c r="C102" s="3" t="s">
        <v>38</v>
      </c>
    </row>
    <row r="103" spans="1:3" x14ac:dyDescent="0.25">
      <c r="A103" s="8"/>
    </row>
    <row r="104" spans="1:3" x14ac:dyDescent="0.25">
      <c r="A104" s="15"/>
      <c r="C104" s="3" t="str">
        <f>CONCATENATE("    ",B100)</f>
        <v xml:space="preserve">    People with this variant have two copies of the [A72018440G](https://www.ncbi.nlm.nih.gov/projects/SNP/snp_ref.cgi?rs=2741343)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You are in the Moderate Loss of Function category. See below for more information.</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percentage=33.9 /&gt;</v>
      </c>
    </row>
    <row r="113" spans="1:3" x14ac:dyDescent="0.25">
      <c r="A113" s="15"/>
      <c r="C113" s="3" t="str">
        <f>"  &lt;/Genotype&gt;"</f>
        <v xml:space="preserve">  &lt;/Genotype&gt;</v>
      </c>
    </row>
    <row r="114" spans="1:3" x14ac:dyDescent="0.25">
      <c r="A114" s="15" t="s">
        <v>46</v>
      </c>
      <c r="B114" s="9" t="str">
        <f>I20</f>
        <v>Your TPH2 gene has no variants. A normal gene is referred to as a "wild-type" gene.</v>
      </c>
      <c r="C114" s="3" t="str">
        <f>CONCATENATE("  &lt;Genotype hgvs=",CHAR(34),B86,B88,";",B88,CHAR(34)," name=",CHAR(34),B25,CHAR(34),"&gt; ")</f>
        <v xml:space="preserve">  &lt;Genotype hgvs="NC_000012.12:g.[72018440=];[72018440=]" name="A72018440G"&gt; </v>
      </c>
    </row>
    <row r="115" spans="1:3" x14ac:dyDescent="0.25">
      <c r="A115" s="8" t="s">
        <v>47</v>
      </c>
      <c r="B115" s="9" t="str">
        <f t="shared" ref="B115:B116" si="6">I21</f>
        <v>This variant is not associated with increased risk.</v>
      </c>
      <c r="C115" s="3" t="s">
        <v>26</v>
      </c>
    </row>
    <row r="116" spans="1:3" x14ac:dyDescent="0.25">
      <c r="A116" s="8" t="s">
        <v>41</v>
      </c>
      <c r="B116" s="9">
        <f t="shared" si="6"/>
        <v>16.399999999999999</v>
      </c>
      <c r="C116" s="3" t="s">
        <v>38</v>
      </c>
    </row>
    <row r="117" spans="1:3" x14ac:dyDescent="0.25">
      <c r="A117" s="15"/>
    </row>
    <row r="118" spans="1:3" x14ac:dyDescent="0.25">
      <c r="A118" s="8"/>
      <c r="C118" s="3" t="str">
        <f>CONCATENATE("    ",B114)</f>
        <v xml:space="preserve">    Your TPH2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This variant is not associated with increased risk.</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percentage=16.4 /&gt;</v>
      </c>
    </row>
    <row r="127" spans="1:3" x14ac:dyDescent="0.25">
      <c r="A127" s="15"/>
      <c r="C127" s="3" t="str">
        <f>"  &lt;/Genotype&gt;"</f>
        <v xml:space="preserve">  &lt;/Genotype&gt;</v>
      </c>
    </row>
    <row r="128" spans="1:3" x14ac:dyDescent="0.25">
      <c r="A128" s="15"/>
      <c r="C128" s="3" t="str">
        <f>C29</f>
        <v>&lt;# A71966484G #&gt;</v>
      </c>
    </row>
    <row r="129" spans="1:3" x14ac:dyDescent="0.25">
      <c r="A129" s="15" t="s">
        <v>37</v>
      </c>
      <c r="B129" s="21" t="str">
        <f>J11</f>
        <v>NC_000012.12:g.</v>
      </c>
      <c r="C129" s="3" t="str">
        <f>CONCATENATE("  &lt;Genotype hgvs=",CHAR(34),B129,B130,";",B131,CHAR(34)," name=",CHAR(34),B31,CHAR(34),"&gt; ")</f>
        <v xml:space="preserve">  &lt;Genotype hgvs="NC_000012.12:g.[71966484A&gt;G];[71966484=]" name="A71966484G"&gt; </v>
      </c>
    </row>
    <row r="130" spans="1:3" x14ac:dyDescent="0.25">
      <c r="A130" s="15" t="s">
        <v>35</v>
      </c>
      <c r="B130" s="21" t="str">
        <f t="shared" ref="B130:B134" si="7">J12</f>
        <v>[71966484A&gt;G]</v>
      </c>
    </row>
    <row r="131" spans="1:3" x14ac:dyDescent="0.25">
      <c r="A131" s="15" t="s">
        <v>31</v>
      </c>
      <c r="B131" s="21" t="str">
        <f t="shared" si="7"/>
        <v>[71966484=]</v>
      </c>
      <c r="C131" s="3" t="s">
        <v>38</v>
      </c>
    </row>
    <row r="132" spans="1:3" x14ac:dyDescent="0.25">
      <c r="A132" s="15" t="s">
        <v>39</v>
      </c>
      <c r="B132" s="21" t="str">
        <f t="shared" si="7"/>
        <v>People with this variant have one copy of the [A71966484G](https://www.ncbi.nlm.nih.gov/clinvar/variation/403250/)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[A71966484G](https://www.ncbi.nlm.nih.gov/clinvar/variation/403250/) variant. This substitution of a single nucleotide is known as a missense mutation.</v>
      </c>
    </row>
    <row r="134" spans="1:3" x14ac:dyDescent="0.25">
      <c r="A134" s="8" t="s">
        <v>41</v>
      </c>
      <c r="B134" s="21">
        <f t="shared" si="7"/>
        <v>48.1</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percentage=48.1 /&gt;</v>
      </c>
    </row>
    <row r="142" spans="1:3" x14ac:dyDescent="0.25">
      <c r="A142" s="15"/>
      <c r="C142" s="3" t="str">
        <f>"  &lt;/Genotype&gt;"</f>
        <v xml:space="preserve">  &lt;/Genotype&gt;</v>
      </c>
    </row>
    <row r="143" spans="1:3" x14ac:dyDescent="0.25">
      <c r="A143" s="15" t="s">
        <v>44</v>
      </c>
      <c r="B143" s="9" t="str">
        <f>J17</f>
        <v>People with this variant have two copies of the [A71966484G](https://www.ncbi.nlm.nih.gov/clinvar/variation/403250/) variant. This substitution of a single nucleotide is known as a missense mutation.</v>
      </c>
      <c r="C143" s="3" t="str">
        <f>CONCATENATE("  &lt;Genotype hgvs=",CHAR(34),B129,B130,";",B130,CHAR(34)," name=",CHAR(34),B31,CHAR(34),"&gt; ")</f>
        <v xml:space="preserve">  &lt;Genotype hgvs="NC_000012.12:g.[71966484A&gt;G];[71966484A&gt;G]" name="A71966484G"&gt;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28.3</v>
      </c>
      <c r="C145" s="3" t="s">
        <v>38</v>
      </c>
    </row>
    <row r="146" spans="1:3" x14ac:dyDescent="0.25">
      <c r="A146" s="8"/>
    </row>
    <row r="147" spans="1:3" x14ac:dyDescent="0.25">
      <c r="A147" s="15"/>
      <c r="C147" s="3" t="str">
        <f>CONCATENATE("    ",B143)</f>
        <v xml:space="preserve">    People with this variant have two copies of the [A71966484G](https://www.ncbi.nlm.nih.gov/clinvar/variation/403250/)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percentage=28.3 /&gt;</v>
      </c>
    </row>
    <row r="156" spans="1:3" x14ac:dyDescent="0.25">
      <c r="A156" s="15"/>
      <c r="C156" s="3" t="str">
        <f>"  &lt;/Genotype&gt;"</f>
        <v xml:space="preserve">  &lt;/Genotype&gt;</v>
      </c>
    </row>
    <row r="157" spans="1:3" x14ac:dyDescent="0.25">
      <c r="A157" s="15" t="s">
        <v>46</v>
      </c>
      <c r="B157" s="9" t="str">
        <f>J20</f>
        <v>Your TPH2 gene has no variants. A normal gene is referred to as a "wild-type" gene.</v>
      </c>
      <c r="C157" s="3" t="str">
        <f>CONCATENATE("  &lt;Genotype hgvs=",CHAR(34),B129,B131,";",B131,CHAR(34)," name=",CHAR(34),B31,CHAR(34),"&gt; ")</f>
        <v xml:space="preserve">  &lt;Genotype hgvs="NC_000012.12:g.[71966484=];[71966484=]" name="A71966484G"&gt; </v>
      </c>
    </row>
    <row r="158" spans="1:3" x14ac:dyDescent="0.25">
      <c r="A158" s="8" t="s">
        <v>47</v>
      </c>
      <c r="B158" s="9" t="str">
        <f t="shared" ref="B158:B159" si="9">J21</f>
        <v>This variant is not associated with increased risk.</v>
      </c>
      <c r="C158" s="3" t="s">
        <v>26</v>
      </c>
    </row>
    <row r="159" spans="1:3" x14ac:dyDescent="0.25">
      <c r="A159" s="8" t="s">
        <v>41</v>
      </c>
      <c r="B159" s="9">
        <f t="shared" si="9"/>
        <v>23.6</v>
      </c>
      <c r="C159" s="3" t="s">
        <v>38</v>
      </c>
    </row>
    <row r="160" spans="1:3" x14ac:dyDescent="0.25">
      <c r="A160" s="15"/>
    </row>
    <row r="161" spans="1:3" x14ac:dyDescent="0.25">
      <c r="A161" s="8"/>
      <c r="C161" s="3" t="str">
        <f>CONCATENATE("    ",B157)</f>
        <v xml:space="preserve">    Your TPH2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percentage=23.6 /&gt;</v>
      </c>
    </row>
    <row r="170" spans="1:3" x14ac:dyDescent="0.25">
      <c r="A170" s="15"/>
      <c r="C170" s="3" t="str">
        <f>"  &lt;/Genotype&gt;"</f>
        <v xml:space="preserve">  &lt;/Genotype&gt;</v>
      </c>
    </row>
    <row r="171" spans="1:3" x14ac:dyDescent="0.25">
      <c r="A171" s="15"/>
      <c r="C171" s="3" t="str">
        <f>C35</f>
        <v>&lt;# C71978821T #&gt;</v>
      </c>
    </row>
    <row r="172" spans="1:3" x14ac:dyDescent="0.25">
      <c r="A172" s="15" t="s">
        <v>37</v>
      </c>
      <c r="B172" s="21" t="str">
        <f>K11</f>
        <v>NC_000012.12:g.</v>
      </c>
      <c r="C172" s="3" t="str">
        <f>CONCATENATE("  &lt;Genotype hgvs=",CHAR(34),B172,B173,";",B174,CHAR(34)," name=",CHAR(34),B37,CHAR(34),"&gt; ")</f>
        <v xml:space="preserve">  &lt;Genotype hgvs="NC_000012.12:g.[71978821C&gt;T];[71978821=]" name="C71978821T"&gt; </v>
      </c>
    </row>
    <row r="173" spans="1:3" x14ac:dyDescent="0.25">
      <c r="A173" s="15" t="s">
        <v>35</v>
      </c>
      <c r="B173" s="21" t="str">
        <f t="shared" ref="B173:B177" si="10">K12</f>
        <v>[71978821C&gt;T]</v>
      </c>
    </row>
    <row r="174" spans="1:3" x14ac:dyDescent="0.25">
      <c r="A174" s="15" t="s">
        <v>31</v>
      </c>
      <c r="B174" s="21" t="str">
        <f t="shared" si="10"/>
        <v>[71978821=]</v>
      </c>
      <c r="C174" s="3" t="s">
        <v>38</v>
      </c>
    </row>
    <row r="175" spans="1:3" x14ac:dyDescent="0.25">
      <c r="A175" s="15" t="s">
        <v>39</v>
      </c>
      <c r="B175" s="21" t="str">
        <f t="shared" si="10"/>
        <v>People with this variant have one copy of the [C71978821T](https://www.ncbi.nlm.nih.gov/clinvar/variation/14016/)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[C71978821T](https://www.ncbi.nlm.nih.gov/clinvar/variation/14016/) variant. This substitution of a single nucleotide is known as a missense mutation.</v>
      </c>
    </row>
    <row r="177" spans="1:3" x14ac:dyDescent="0.25">
      <c r="A177" s="8" t="s">
        <v>41</v>
      </c>
      <c r="B177" s="21">
        <f t="shared" si="10"/>
        <v>49.7</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percentage=49.7 /&gt;</v>
      </c>
    </row>
    <row r="185" spans="1:3" x14ac:dyDescent="0.25">
      <c r="A185" s="15"/>
      <c r="C185" s="3" t="str">
        <f>"  &lt;/Genotype&gt;"</f>
        <v xml:space="preserve">  &lt;/Genotype&gt;</v>
      </c>
    </row>
    <row r="186" spans="1:3" x14ac:dyDescent="0.25">
      <c r="A186" s="15" t="s">
        <v>44</v>
      </c>
      <c r="B186" s="9" t="str">
        <f>K17</f>
        <v>People with this variant have two copies of the [C71978821T](https://www.ncbi.nlm.nih.gov/clinvar/variation/14016/) variant. This substitution of a single nucleotide is known as a missense mutation.</v>
      </c>
      <c r="C186" s="3" t="str">
        <f>CONCATENATE("  &lt;Genotype hgvs=",CHAR(34),B172,B173,";",B173,CHAR(34)," name=",CHAR(34),B37,CHAR(34),"&gt; ")</f>
        <v xml:space="preserve">  &lt;Genotype hgvs="NC_000012.12:g.[71978821C&gt;T];[71978821C&gt;T]" name="C71978821T"&gt;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33.9</v>
      </c>
      <c r="C188" s="3" t="s">
        <v>38</v>
      </c>
    </row>
    <row r="189" spans="1:3" x14ac:dyDescent="0.25">
      <c r="A189" s="8"/>
    </row>
    <row r="190" spans="1:3" x14ac:dyDescent="0.25">
      <c r="A190" s="15"/>
      <c r="C190" s="3" t="str">
        <f>CONCATENATE("    ",B186)</f>
        <v xml:space="preserve">    People with this variant have two copies of the [C71978821T](https://www.ncbi.nlm.nih.gov/clinvar/variation/14016/)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percentage=33.9 /&gt;</v>
      </c>
    </row>
    <row r="199" spans="1:3" x14ac:dyDescent="0.25">
      <c r="A199" s="15"/>
      <c r="C199" s="3" t="str">
        <f>"  &lt;/Genotype&gt;"</f>
        <v xml:space="preserve">  &lt;/Genotype&gt;</v>
      </c>
    </row>
    <row r="200" spans="1:3" x14ac:dyDescent="0.25">
      <c r="A200" s="15" t="s">
        <v>46</v>
      </c>
      <c r="B200" s="9" t="str">
        <f>K20</f>
        <v>Your TPH2 gene has no variants. A normal gene is referred to as a "wild-type" gene.</v>
      </c>
      <c r="C200" s="3" t="str">
        <f>CONCATENATE("  &lt;Genotype hgvs=",CHAR(34),B172,B174,";",B174,CHAR(34)," name=",CHAR(34),B37,CHAR(34),"&gt; ")</f>
        <v xml:space="preserve">  &lt;Genotype hgvs="NC_000012.12:g.[71978821=];[71978821=]" name="C71978821T"&gt; </v>
      </c>
    </row>
    <row r="201" spans="1:3" x14ac:dyDescent="0.25">
      <c r="A201" s="8" t="s">
        <v>47</v>
      </c>
      <c r="B201" s="9" t="str">
        <f t="shared" ref="B201:B202" si="12">K21</f>
        <v>This variant is not associated with increased risk.</v>
      </c>
      <c r="C201" s="3" t="s">
        <v>26</v>
      </c>
    </row>
    <row r="202" spans="1:3" x14ac:dyDescent="0.25">
      <c r="A202" s="8" t="s">
        <v>41</v>
      </c>
      <c r="B202" s="9">
        <f t="shared" si="12"/>
        <v>16.399999999999999</v>
      </c>
      <c r="C202" s="3" t="s">
        <v>38</v>
      </c>
    </row>
    <row r="203" spans="1:3" x14ac:dyDescent="0.25">
      <c r="A203" s="15"/>
    </row>
    <row r="204" spans="1:3" x14ac:dyDescent="0.25">
      <c r="A204" s="8"/>
      <c r="C204" s="3" t="str">
        <f>CONCATENATE("    ",B200)</f>
        <v xml:space="preserve">    Your TPH2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percentage=16.4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TPH2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TPH2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TPH2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TPH2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TPH2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TPH2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TPH2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27"/>
  <sheetViews>
    <sheetView tabSelected="1" workbookViewId="0">
      <selection activeCell="A13"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425</v>
      </c>
      <c r="C2" s="3" t="str">
        <f>CONCATENATE("# What does the ",B2," gene do?")</f>
        <v># What does the TRPC2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426</v>
      </c>
      <c r="H8" s="3" t="s">
        <v>19</v>
      </c>
      <c r="I8" s="11" t="s">
        <v>20</v>
      </c>
      <c r="J8" s="3">
        <v>0.17299999999999999</v>
      </c>
      <c r="K8" s="3">
        <v>0.1</v>
      </c>
      <c r="L8" s="3">
        <f t="shared" si="0"/>
        <v>1.7299999999999998</v>
      </c>
      <c r="Y8" s="6"/>
      <c r="AC8" s="10"/>
    </row>
    <row r="9" spans="1:36"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G3628856T</v>
      </c>
    </row>
    <row r="11" spans="1:36" x14ac:dyDescent="0.25">
      <c r="A11" s="8" t="s">
        <v>3</v>
      </c>
      <c r="B11" s="9" t="s">
        <v>425</v>
      </c>
      <c r="C11" s="3" t="str">
        <f>CONCATENATE("&lt;GeneAnalysis gene=",CHAR(34),B11,CHAR(34)," interval=",CHAR(34),B12,CHAR(34),"&gt; ")</f>
        <v xml:space="preserve">&lt;GeneAnalysis gene="TRPC2" interval="NC_000011.10:g.3626460_3637559"&gt; </v>
      </c>
      <c r="H11" s="19" t="s">
        <v>169</v>
      </c>
      <c r="I11" s="19"/>
      <c r="J11" s="19"/>
      <c r="K11" s="19"/>
      <c r="L11" s="19"/>
      <c r="M11" s="19"/>
      <c r="N11" s="19"/>
      <c r="O11" s="20"/>
      <c r="P11" s="20"/>
      <c r="Q11" s="20"/>
      <c r="R11" s="20"/>
      <c r="S11" s="20"/>
      <c r="T11" s="20"/>
      <c r="U11" s="20"/>
      <c r="V11" s="20"/>
      <c r="W11" s="20"/>
      <c r="X11" s="20"/>
      <c r="Y11" s="20"/>
      <c r="Z11" s="20"/>
    </row>
    <row r="12" spans="1:36" x14ac:dyDescent="0.25">
      <c r="A12" s="8" t="s">
        <v>24</v>
      </c>
      <c r="B12" s="9" t="s">
        <v>428</v>
      </c>
      <c r="H12" s="9" t="s">
        <v>422</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TRPC2?</v>
      </c>
      <c r="H13" s="9" t="s">
        <v>423</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TRPC2: [G3628856T](https://www.ncbi.nlm.nih.gov/projects/SNP/snp_ref.cgi?rs=7108612).</v>
      </c>
      <c r="H15" s="9" t="s">
        <v>27</v>
      </c>
      <c r="I15" s="9"/>
      <c r="J15" s="9"/>
      <c r="K15" s="9"/>
      <c r="L15" s="9"/>
      <c r="M15" s="9"/>
      <c r="N15" s="9"/>
      <c r="O15" s="9"/>
      <c r="P15" s="9"/>
      <c r="Q15" s="9"/>
      <c r="R15" s="9"/>
      <c r="S15" s="9"/>
      <c r="T15" s="9"/>
      <c r="U15" s="9"/>
      <c r="V15" s="9"/>
      <c r="W15" s="9"/>
      <c r="X15" s="9"/>
      <c r="Y15" s="9"/>
      <c r="Z15" s="9"/>
    </row>
    <row r="16" spans="1:36" x14ac:dyDescent="0.25">
      <c r="H16" s="9">
        <v>26.7</v>
      </c>
      <c r="I16" s="9"/>
      <c r="J16" s="9"/>
      <c r="K16" s="9"/>
      <c r="L16" s="9"/>
      <c r="M16" s="9"/>
      <c r="N16" s="9"/>
      <c r="O16" s="9"/>
      <c r="P16" s="9"/>
      <c r="Q16" s="9"/>
      <c r="R16" s="9"/>
      <c r="S16" s="9"/>
      <c r="T16" s="9"/>
      <c r="U16" s="9"/>
      <c r="V16" s="9"/>
      <c r="W16" s="9"/>
      <c r="X16" s="9"/>
      <c r="Y16" s="9"/>
      <c r="Z16" s="9"/>
    </row>
    <row r="17" spans="1:26" x14ac:dyDescent="0.25">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421</v>
      </c>
      <c r="C18" s="3" t="str">
        <f>CONCATENATE("  &lt;Variant hgvs=",CHAR(34),B18,CHAR(34)," name=",CHAR(34),B19,CHAR(34),"&gt; ")</f>
        <v xml:space="preserve">  &lt;Variant hgvs="NC_000011.10:g.3628856G&gt;T" name="G3628856T"&gt; </v>
      </c>
      <c r="H18" s="9" t="s">
        <v>28</v>
      </c>
      <c r="I18" s="9"/>
      <c r="J18" s="9"/>
      <c r="K18" s="9"/>
      <c r="L18" s="9"/>
      <c r="M18" s="9"/>
      <c r="N18" s="9"/>
      <c r="O18" s="9"/>
      <c r="P18" s="9"/>
      <c r="Q18" s="9"/>
      <c r="R18" s="9"/>
      <c r="S18" s="9"/>
      <c r="T18" s="9"/>
      <c r="U18" s="9"/>
      <c r="V18" s="9"/>
      <c r="W18" s="9"/>
      <c r="X18" s="9"/>
      <c r="Y18" s="9"/>
      <c r="Z18" s="9"/>
    </row>
    <row r="19" spans="1:26" x14ac:dyDescent="0.25">
      <c r="A19" s="15" t="s">
        <v>30</v>
      </c>
      <c r="B19" s="21" t="s">
        <v>308</v>
      </c>
      <c r="H19" s="9">
        <v>9.1999999999999993</v>
      </c>
      <c r="I19" s="9"/>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424</v>
      </c>
      <c r="C22" s="3" t="str">
        <f>"  &lt;/Variant&gt;"</f>
        <v xml:space="preserve">  &lt;/Variant&gt;</v>
      </c>
      <c r="H22" s="9">
        <v>64.099999999999994</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G3628856T #&gt;</v>
      </c>
    </row>
    <row r="25" spans="1:26" x14ac:dyDescent="0.25">
      <c r="A25" s="15" t="s">
        <v>37</v>
      </c>
      <c r="B25" s="21" t="str">
        <f>H11</f>
        <v>NC_000011.10:g.</v>
      </c>
      <c r="C25" s="3" t="str">
        <f>CONCATENATE("  &lt;Genotype hgvs=",CHAR(34),B25,B26,";",B27,CHAR(34)," name=",CHAR(34),B19,CHAR(34),"&gt; ")</f>
        <v xml:space="preserve">  &lt;Genotype hgvs="NC_000011.10:g.[3628856G&gt;T];[3628856=]" name="G3628856T"&gt; </v>
      </c>
    </row>
    <row r="26" spans="1:26" x14ac:dyDescent="0.25">
      <c r="A26" s="15" t="s">
        <v>35</v>
      </c>
      <c r="B26" s="21" t="str">
        <f t="shared" ref="B26:B30" si="1">H12</f>
        <v>[3628856G&gt;T]</v>
      </c>
    </row>
    <row r="27" spans="1:26" x14ac:dyDescent="0.25">
      <c r="A27" s="15" t="s">
        <v>31</v>
      </c>
      <c r="B27" s="21" t="str">
        <f t="shared" si="1"/>
        <v>[3628856=]</v>
      </c>
      <c r="C27" s="3" t="s">
        <v>38</v>
      </c>
    </row>
    <row r="28" spans="1:26" x14ac:dyDescent="0.25">
      <c r="A28" s="15" t="s">
        <v>39</v>
      </c>
      <c r="B28" s="21" t="str">
        <f t="shared" si="1"/>
        <v>People with this variant have one copy of the [G3628856T](https://www.ncbi.nlm.nih.gov/projects/SNP/snp_ref.cgi?rs=7108612)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[G3628856T](https://www.ncbi.nlm.nih.gov/projects/SNP/snp_ref.cgi?rs=7108612) variant. This substitution of a single nucleotide is known as a missense mutation.</v>
      </c>
    </row>
    <row r="30" spans="1:26" x14ac:dyDescent="0.25">
      <c r="A30" s="8" t="s">
        <v>41</v>
      </c>
      <c r="B30" s="21">
        <f t="shared" si="1"/>
        <v>26.7</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percentage=26.7 /&gt;</v>
      </c>
    </row>
    <row r="38" spans="1:3" x14ac:dyDescent="0.25">
      <c r="A38" s="15"/>
      <c r="C38" s="3" t="str">
        <f>"  &lt;/Genotype&gt;"</f>
        <v xml:space="preserve">  &lt;/Genotype&gt;</v>
      </c>
    </row>
    <row r="39" spans="1:3" x14ac:dyDescent="0.25">
      <c r="A39" s="15" t="s">
        <v>44</v>
      </c>
      <c r="B39" s="9" t="str">
        <f>H17</f>
        <v>People with this variant have two copies of the [G3628856T](https://www.ncbi.nlm.nih.gov/projects/SNP/snp_ref.cgi?rs=7108612) variant. This substitution of a single nucleotide is known as a missense mutation.</v>
      </c>
      <c r="C39" s="3" t="str">
        <f>CONCATENATE("  &lt;Genotype hgvs=",CHAR(34),B25,B26,";",B26,CHAR(34)," name=",CHAR(34),B19,CHAR(34),"&gt; ")</f>
        <v xml:space="preserve">  &lt;Genotype hgvs="NC_000011.10:g.[3628856G&gt;T];[3628856G&gt;T]" name="G3628856T"&gt; </v>
      </c>
    </row>
    <row r="40" spans="1:3" x14ac:dyDescent="0.25">
      <c r="A40" s="8" t="s">
        <v>45</v>
      </c>
      <c r="B40" s="9" t="str">
        <f t="shared" ref="B40:B41" si="2">H18</f>
        <v>This variant is not associated with increased risk.</v>
      </c>
      <c r="C40" s="3" t="s">
        <v>26</v>
      </c>
    </row>
    <row r="41" spans="1:3" x14ac:dyDescent="0.25">
      <c r="A41" s="8" t="s">
        <v>41</v>
      </c>
      <c r="B41" s="9">
        <f t="shared" si="2"/>
        <v>9.1999999999999993</v>
      </c>
      <c r="C41" s="3" t="s">
        <v>38</v>
      </c>
    </row>
    <row r="42" spans="1:3" x14ac:dyDescent="0.25">
      <c r="A42" s="8"/>
    </row>
    <row r="43" spans="1:3" x14ac:dyDescent="0.25">
      <c r="A43" s="15"/>
      <c r="C43" s="3" t="str">
        <f>CONCATENATE("    ",B39)</f>
        <v xml:space="preserve">    People with this variant have two copies of the [G3628856T](https://www.ncbi.nlm.nih.gov/projects/SNP/snp_ref.cgi?rs=7108612)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This variant is not associated with increased risk.</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percentage=9.2 /&gt;</v>
      </c>
    </row>
    <row r="52" spans="1:3" x14ac:dyDescent="0.25">
      <c r="A52" s="15"/>
      <c r="C52" s="3" t="str">
        <f>"  &lt;/Genotype&gt;"</f>
        <v xml:space="preserve">  &lt;/Genotype&gt;</v>
      </c>
    </row>
    <row r="53" spans="1:3" x14ac:dyDescent="0.25">
      <c r="A53" s="15" t="s">
        <v>46</v>
      </c>
      <c r="B53" s="9" t="str">
        <f>H20</f>
        <v>Your TRPC2 gene has no variants. A normal gene is referred to as a "wild-type" gene.</v>
      </c>
      <c r="C53" s="3" t="str">
        <f>CONCATENATE("  &lt;Genotype hgvs=",CHAR(34),B25,B27,";",B27,CHAR(34)," name=",CHAR(34),B19,CHAR(34),"&gt; ")</f>
        <v xml:space="preserve">  &lt;Genotype hgvs="NC_000011.10:g.[3628856=];[3628856=]" name="G3628856T"&gt; </v>
      </c>
    </row>
    <row r="54" spans="1:3" x14ac:dyDescent="0.25">
      <c r="A54" s="8" t="s">
        <v>47</v>
      </c>
      <c r="B54" s="9" t="str">
        <f t="shared" ref="B54:B55" si="3">H21</f>
        <v>This variant is not associated with increased risk.</v>
      </c>
      <c r="C54" s="3" t="s">
        <v>26</v>
      </c>
    </row>
    <row r="55" spans="1:3" x14ac:dyDescent="0.25">
      <c r="A55" s="8" t="s">
        <v>41</v>
      </c>
      <c r="B55" s="9">
        <f t="shared" si="3"/>
        <v>64.099999999999994</v>
      </c>
      <c r="C55" s="3" t="s">
        <v>38</v>
      </c>
    </row>
    <row r="56" spans="1:3" x14ac:dyDescent="0.25">
      <c r="A56" s="15"/>
    </row>
    <row r="57" spans="1:3" x14ac:dyDescent="0.25">
      <c r="A57" s="8"/>
      <c r="C57" s="3" t="str">
        <f>CONCATENATE("    ",B53)</f>
        <v xml:space="preserve">    Your TRPC2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percentage=64.1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TRPC2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TRPC2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TRPC2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TRPC2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TRPC2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TRPC2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F40C-70A1-465B-815E-4341911AEF16}">
  <dimension ref="A1:AJ2425"/>
  <sheetViews>
    <sheetView topLeftCell="A198" workbookViewId="0">
      <selection activeCell="C2" sqref="C2:C199"/>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429</v>
      </c>
      <c r="C2" s="3" t="str">
        <f>CONCATENATE("# What does the ",B2," gene do?")</f>
        <v># What does the CRHR1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17</v>
      </c>
      <c r="C6" s="3" t="str">
        <f>CONCATENATE("This gene is located on chromosome ",B6,". The ",B7," it creates acts in your ",B8)</f>
        <v>This gene is located on chromosome 17. The protein it creates acts in your endometrium and brain.</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435</v>
      </c>
      <c r="H8" s="3" t="s">
        <v>19</v>
      </c>
      <c r="I8" s="11" t="s">
        <v>20</v>
      </c>
      <c r="J8" s="3">
        <v>0.17299999999999999</v>
      </c>
      <c r="K8" s="3">
        <v>0.1</v>
      </c>
      <c r="L8" s="3">
        <f t="shared" si="0"/>
        <v>1.7299999999999998</v>
      </c>
      <c r="Y8" s="6"/>
      <c r="AC8" s="10"/>
    </row>
    <row r="9" spans="1:36" x14ac:dyDescent="0.25">
      <c r="A9" s="15" t="s">
        <v>21</v>
      </c>
      <c r="B9" s="34" t="s">
        <v>436</v>
      </c>
      <c r="C9" s="3" t="str">
        <f>CONCATENATE("&lt;TissueList ",B9," /&gt;")</f>
        <v>&lt;TissueList brain D001921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A45815234G</v>
      </c>
      <c r="I10" s="18" t="str">
        <f>B25</f>
        <v>T159323005C</v>
      </c>
      <c r="J10" s="18" t="str">
        <f>B31</f>
        <v>G45825631A</v>
      </c>
    </row>
    <row r="11" spans="1:36" x14ac:dyDescent="0.25">
      <c r="A11" s="8" t="s">
        <v>3</v>
      </c>
      <c r="B11" s="32" t="s">
        <v>429</v>
      </c>
      <c r="C11" s="3" t="str">
        <f>CONCATENATE("&lt;GeneAnalysis gene=",CHAR(34),B11,CHAR(34)," interval=",CHAR(34),B12,CHAR(34),"&gt; ")</f>
        <v xml:space="preserve">&lt;GeneAnalysis gene="CRHR1" interval="NC_000017.11:g.45784280_45835828"&gt; </v>
      </c>
      <c r="H11" s="31" t="s">
        <v>443</v>
      </c>
      <c r="I11" s="19" t="s">
        <v>169</v>
      </c>
      <c r="J11" s="19" t="s">
        <v>443</v>
      </c>
      <c r="K11" s="19"/>
      <c r="L11" s="19"/>
      <c r="M11" s="19"/>
      <c r="N11" s="19"/>
      <c r="O11" s="20"/>
      <c r="P11" s="20"/>
      <c r="Q11" s="20"/>
      <c r="R11" s="20"/>
      <c r="S11" s="20"/>
      <c r="T11" s="20"/>
      <c r="U11" s="20"/>
      <c r="V11" s="20"/>
      <c r="W11" s="20"/>
      <c r="X11" s="20"/>
      <c r="Y11" s="20"/>
      <c r="Z11" s="20"/>
    </row>
    <row r="12" spans="1:36" x14ac:dyDescent="0.25">
      <c r="A12" s="8" t="s">
        <v>24</v>
      </c>
      <c r="B12" s="34" t="s">
        <v>437</v>
      </c>
      <c r="H12" s="9" t="s">
        <v>448</v>
      </c>
      <c r="I12" s="9" t="s">
        <v>446</v>
      </c>
      <c r="J12" s="9" t="s">
        <v>444</v>
      </c>
      <c r="K12" s="9"/>
      <c r="L12" s="9"/>
      <c r="M12" s="9"/>
      <c r="N12" s="9"/>
      <c r="O12" s="9"/>
      <c r="P12" s="9"/>
      <c r="Q12" s="9"/>
      <c r="R12" s="9"/>
      <c r="S12" s="9"/>
      <c r="T12" s="9"/>
      <c r="U12" s="9"/>
      <c r="V12" s="9"/>
      <c r="W12" s="9"/>
      <c r="X12" s="9"/>
      <c r="Y12" s="9"/>
      <c r="Z12" s="9"/>
    </row>
    <row r="13" spans="1:36" x14ac:dyDescent="0.25">
      <c r="A13" s="8" t="s">
        <v>25</v>
      </c>
      <c r="B13" s="34" t="s">
        <v>125</v>
      </c>
      <c r="C13" s="3" t="str">
        <f>CONCATENATE("# What are some common mutations of ",B11,"?")</f>
        <v># What are some common mutations of CRHR1?</v>
      </c>
      <c r="H13" s="9" t="s">
        <v>449</v>
      </c>
      <c r="I13" s="9" t="s">
        <v>447</v>
      </c>
      <c r="J13" s="9" t="s">
        <v>445</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CRHR1: [A45815234G](https://www.ncbi.nlm.nih.gov/projects/SNP/snp_ref.cgi?rs=242940), [T159323005C](https://www.ncbi.nlm.nih.gov/projects/SNP/snp_ref.cgi?rs=685828), and [G45825631A](https://www.ncbi.nlm.nih.gov/projects/SNP/snp_ref.cgi?rs=1396862).</v>
      </c>
      <c r="H15" s="9" t="s">
        <v>28</v>
      </c>
      <c r="I15" s="9" t="s">
        <v>27</v>
      </c>
      <c r="J15" s="9" t="s">
        <v>27</v>
      </c>
      <c r="K15" s="9"/>
      <c r="L15" s="9"/>
      <c r="M15" s="9"/>
      <c r="N15" s="9"/>
      <c r="O15" s="9"/>
      <c r="P15" s="9"/>
      <c r="Q15" s="9"/>
      <c r="R15" s="9"/>
      <c r="S15" s="9"/>
      <c r="T15" s="9"/>
      <c r="U15" s="9"/>
      <c r="V15" s="9"/>
      <c r="W15" s="9"/>
      <c r="X15" s="9"/>
      <c r="Y15" s="9"/>
      <c r="Z15" s="9"/>
    </row>
    <row r="16" spans="1:36" x14ac:dyDescent="0.25">
      <c r="H16" s="9">
        <v>48.4</v>
      </c>
      <c r="I16" s="9">
        <v>15.7</v>
      </c>
      <c r="J16" s="9">
        <v>15.7</v>
      </c>
      <c r="K16" s="9"/>
      <c r="L16" s="9"/>
      <c r="M16" s="9"/>
      <c r="N16" s="9"/>
      <c r="O16" s="9"/>
      <c r="P16" s="9"/>
      <c r="Q16" s="9"/>
      <c r="R16" s="9"/>
      <c r="S16" s="9"/>
      <c r="T16" s="9"/>
      <c r="U16" s="9"/>
      <c r="V16" s="9"/>
      <c r="W16" s="9"/>
      <c r="X16" s="9"/>
      <c r="Y16" s="9"/>
      <c r="Z16" s="9"/>
    </row>
    <row r="17" spans="1:26" x14ac:dyDescent="0.25">
      <c r="C17" s="3" t="str">
        <f>CONCATENATE("&lt;# ",B19," #&gt;")</f>
        <v>&lt;# A45815234G #&gt;</v>
      </c>
      <c r="H17" s="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8" t="s">
        <v>432</v>
      </c>
      <c r="C18" s="3" t="str">
        <f>CONCATENATE("  &lt;Variant hgvs=",CHAR(34),B18,CHAR(34)," name=",CHAR(34),B19,CHAR(34),"&gt; ")</f>
        <v xml:space="preserve">  &lt;Variant hgvs="NC_000017.11:g.45815234A&gt;G" name="A45815234G"&gt; </v>
      </c>
      <c r="H18" s="9" t="s">
        <v>27</v>
      </c>
      <c r="I18" s="9" t="s">
        <v>27</v>
      </c>
      <c r="J18" s="9" t="s">
        <v>27</v>
      </c>
      <c r="K18" s="9"/>
      <c r="L18" s="9"/>
      <c r="M18" s="9"/>
      <c r="N18" s="9"/>
      <c r="O18" s="9"/>
      <c r="P18" s="9"/>
      <c r="Q18" s="9"/>
      <c r="R18" s="9"/>
      <c r="S18" s="9"/>
      <c r="T18" s="9"/>
      <c r="U18" s="9"/>
      <c r="V18" s="9"/>
      <c r="W18" s="9"/>
      <c r="X18" s="9"/>
      <c r="Y18" s="9"/>
      <c r="Z18" s="9"/>
    </row>
    <row r="19" spans="1:26" x14ac:dyDescent="0.25">
      <c r="A19" s="15" t="s">
        <v>30</v>
      </c>
      <c r="B19" s="39" t="s">
        <v>438</v>
      </c>
      <c r="H19" s="9">
        <v>35.5</v>
      </c>
      <c r="I19" s="9">
        <v>14.6</v>
      </c>
      <c r="J19" s="9">
        <v>4.7</v>
      </c>
      <c r="K19" s="9"/>
      <c r="L19" s="9"/>
      <c r="M19" s="9"/>
      <c r="N19" s="9"/>
      <c r="O19" s="9"/>
      <c r="P19" s="9"/>
      <c r="Q19" s="9"/>
      <c r="R19" s="9"/>
      <c r="S19" s="9"/>
      <c r="T19" s="9"/>
      <c r="U19" s="9"/>
      <c r="V19" s="9"/>
      <c r="W19" s="9"/>
      <c r="X19" s="9"/>
      <c r="Y19" s="9"/>
      <c r="Z19" s="9"/>
    </row>
    <row r="20" spans="1:26"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H20" s="9" t="str">
        <f>CONCATENATE("Your ",B11," gene has no variants. A normal gene is referred to as a ",CHAR(34),"wild-type",CHAR(34)," gene.")</f>
        <v>Your CRHR1 gene has no variants. A normal gene is referred to as a "wild-type" gene.</v>
      </c>
      <c r="I20" s="9" t="str">
        <f>CONCATENATE("Your ",B11," gene has no variants. A normal gene is referred to as a ",CHAR(34),"wild-type",CHAR(34)," gene.")</f>
        <v>Your CRHR1 gene has no variants. A normal gene is referred to as a "wild-type" gene.</v>
      </c>
      <c r="J20" s="9" t="str">
        <f>CONCATENATE("Your ",B11," gene has no variants. A normal gene is referred to as a ",CHAR(34),"wild-type",CHAR(34)," gene.")</f>
        <v>Your CRHR1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4" t="s">
        <v>34</v>
      </c>
      <c r="H21" s="9" t="s">
        <v>28</v>
      </c>
      <c r="I21" s="9" t="s">
        <v>27</v>
      </c>
      <c r="J21" s="9" t="s">
        <v>28</v>
      </c>
      <c r="K21" s="9"/>
      <c r="L21" s="9"/>
      <c r="M21" s="9"/>
      <c r="N21" s="9"/>
      <c r="O21" s="9"/>
      <c r="P21" s="9"/>
      <c r="Q21" s="9"/>
      <c r="R21" s="9"/>
      <c r="S21" s="9"/>
      <c r="T21" s="9"/>
      <c r="U21" s="9"/>
      <c r="V21" s="9"/>
      <c r="W21" s="9"/>
      <c r="X21" s="9"/>
      <c r="Y21" s="9"/>
      <c r="Z21" s="9"/>
    </row>
    <row r="22" spans="1:26" x14ac:dyDescent="0.25">
      <c r="A22" s="15" t="s">
        <v>35</v>
      </c>
      <c r="B22" s="34" t="s">
        <v>439</v>
      </c>
      <c r="C22" s="3" t="str">
        <f>"  &lt;/Variant&gt;"</f>
        <v xml:space="preserve">  &lt;/Variant&gt;</v>
      </c>
      <c r="H22" s="9">
        <v>16.3</v>
      </c>
      <c r="I22" s="9">
        <v>69.7</v>
      </c>
      <c r="J22" s="9">
        <v>79.599999999999994</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8" t="s">
        <v>442</v>
      </c>
      <c r="C24" s="3" t="str">
        <f>CONCATENATE("  &lt;Variant hgvs=",CHAR(34),B24,CHAR(34)," name=",CHAR(34),B25,CHAR(34),"&gt; ")</f>
        <v xml:space="preserve">  &lt;Variant hgvs="NC_000011.10:g.101073644G&gt;T"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434</v>
      </c>
      <c r="C28" s="3" t="str">
        <f>"  &lt;/Variant&gt;"</f>
        <v xml:space="preserve">  &lt;/Variant&gt;</v>
      </c>
    </row>
    <row r="29" spans="1:26" x14ac:dyDescent="0.25">
      <c r="A29" s="8"/>
      <c r="C29" s="3" t="str">
        <f>CONCATENATE("&lt;# ",B31," #&gt;")</f>
        <v>&lt;# G45825631A #&gt;</v>
      </c>
    </row>
    <row r="30" spans="1:26" x14ac:dyDescent="0.25">
      <c r="A30" s="8" t="s">
        <v>29</v>
      </c>
      <c r="B30" s="38" t="s">
        <v>433</v>
      </c>
      <c r="C30" s="3" t="str">
        <f>CONCATENATE("  &lt;Variant hgvs=",CHAR(34),B30,CHAR(34)," name=",CHAR(34),B31,CHAR(34),"&gt; ")</f>
        <v xml:space="preserve">  &lt;Variant hgvs="NC_000017.11:g.45825631G&gt;A" name="G45825631A"&gt; </v>
      </c>
    </row>
    <row r="31" spans="1:26" x14ac:dyDescent="0.25">
      <c r="A31" s="15" t="s">
        <v>30</v>
      </c>
      <c r="B31" s="34" t="s">
        <v>441</v>
      </c>
    </row>
    <row r="32" spans="1:26" x14ac:dyDescent="0.25">
      <c r="A32" s="15" t="s">
        <v>31</v>
      </c>
      <c r="B32" s="34"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440</v>
      </c>
      <c r="C34" s="3" t="str">
        <f>"  &lt;/Variant&gt;"</f>
        <v xml:space="preserve">  &lt;/Variant&gt;</v>
      </c>
    </row>
    <row r="35" spans="1:3" s="18" customFormat="1" x14ac:dyDescent="0.25">
      <c r="A35" s="27"/>
      <c r="B35" s="37"/>
    </row>
    <row r="36" spans="1:3" s="18" customFormat="1" x14ac:dyDescent="0.25">
      <c r="A36" s="27"/>
      <c r="B36" s="37"/>
      <c r="C36" s="18" t="str">
        <f>C17</f>
        <v>&lt;# A45815234G #&gt;</v>
      </c>
    </row>
    <row r="37" spans="1:3" x14ac:dyDescent="0.25">
      <c r="A37" s="15" t="s">
        <v>37</v>
      </c>
      <c r="B37" s="39" t="str">
        <f>H11</f>
        <v>NC_000017.11:g.</v>
      </c>
      <c r="C37" s="3" t="str">
        <f>CONCATENATE("  &lt;Genotype hgvs=",CHAR(34),B37,B38,";",B39,CHAR(34)," name=",CHAR(34),B19,CHAR(34),"&gt; ")</f>
        <v xml:space="preserve">  &lt;Genotype hgvs="NC_000017.11:g.[45815234A&gt;G];[45815234=]" name="A45815234G"&gt; </v>
      </c>
    </row>
    <row r="38" spans="1:3" x14ac:dyDescent="0.25">
      <c r="A38" s="15" t="s">
        <v>35</v>
      </c>
      <c r="B38" s="39" t="str">
        <f t="shared" ref="B38:B42" si="1">H12</f>
        <v>[45815234A&gt;G]</v>
      </c>
    </row>
    <row r="39" spans="1:3" x14ac:dyDescent="0.25">
      <c r="A39" s="15" t="s">
        <v>31</v>
      </c>
      <c r="B39" s="39" t="str">
        <f t="shared" si="1"/>
        <v>[45815234=]</v>
      </c>
      <c r="C39" s="3" t="s">
        <v>38</v>
      </c>
    </row>
    <row r="40" spans="1:3" x14ac:dyDescent="0.25">
      <c r="A40" s="15" t="s">
        <v>39</v>
      </c>
      <c r="B40" s="39" t="str">
        <f t="shared" si="1"/>
        <v>People with this variant have one copy of the [A45815234G](https://www.ncbi.nlm.nih.gov/projects/SNP/snp_ref.cgi?rs=242940) variant. This substitution of a single nucleotide is known as a missense mutation.</v>
      </c>
      <c r="C40" s="3" t="s">
        <v>26</v>
      </c>
    </row>
    <row r="41" spans="1:3" x14ac:dyDescent="0.25">
      <c r="A41" s="8" t="s">
        <v>40</v>
      </c>
      <c r="B41" s="39" t="str">
        <f t="shared" si="1"/>
        <v>This variant is not associated with increased risk.</v>
      </c>
      <c r="C41" s="3" t="str">
        <f>CONCATENATE("    ",B40)</f>
        <v xml:space="preserve">    People with this variant have one copy of the [A45815234G](https://www.ncbi.nlm.nih.gov/projects/SNP/snp_ref.cgi?rs=242940) variant. This substitution of a single nucleotide is known as a missense mutation.</v>
      </c>
    </row>
    <row r="42" spans="1:3" x14ac:dyDescent="0.25">
      <c r="A42" s="8" t="s">
        <v>41</v>
      </c>
      <c r="B42" s="39">
        <f t="shared" si="1"/>
        <v>48.4</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percentage=48.4 /&gt;</v>
      </c>
    </row>
    <row r="50" spans="1:3" x14ac:dyDescent="0.25">
      <c r="A50" s="15"/>
      <c r="C50" s="3" t="str">
        <f>"  &lt;/Genotype&gt;"</f>
        <v xml:space="preserve">  &lt;/Genotype&gt;</v>
      </c>
    </row>
    <row r="51" spans="1:3" x14ac:dyDescent="0.25">
      <c r="A51" s="15" t="s">
        <v>44</v>
      </c>
      <c r="B51" s="34" t="str">
        <f>H17</f>
        <v>People with this variant have two copies of the [A45815234G](https://www.ncbi.nlm.nih.gov/projects/SNP/snp_ref.cgi?rs=242940) variant. This substitution of a single nucleotide is known as a missense mutation.</v>
      </c>
      <c r="C51" s="3" t="str">
        <f>CONCATENATE("  &lt;Genotype hgvs=",CHAR(34),B37,B38,";",B38,CHAR(34)," name=",CHAR(34),B19,CHAR(34),"&gt; ")</f>
        <v xml:space="preserve">  &lt;Genotype hgvs="NC_000017.11:g.[45815234A&gt;G];[45815234A&gt;G]" name="A45815234G"&gt; </v>
      </c>
    </row>
    <row r="52" spans="1:3" x14ac:dyDescent="0.25">
      <c r="A52" s="8" t="s">
        <v>45</v>
      </c>
      <c r="B52" s="34" t="str">
        <f t="shared" ref="B52:B53" si="2">H18</f>
        <v>You are in the Moderate Loss of Function category. See below for more information.</v>
      </c>
      <c r="C52" s="3" t="s">
        <v>26</v>
      </c>
    </row>
    <row r="53" spans="1:3" x14ac:dyDescent="0.25">
      <c r="A53" s="8" t="s">
        <v>41</v>
      </c>
      <c r="B53" s="34">
        <f t="shared" si="2"/>
        <v>35.5</v>
      </c>
      <c r="C53" s="3" t="s">
        <v>38</v>
      </c>
    </row>
    <row r="54" spans="1:3" x14ac:dyDescent="0.25">
      <c r="A54" s="8"/>
    </row>
    <row r="55" spans="1:3" x14ac:dyDescent="0.25">
      <c r="A55" s="15"/>
      <c r="C55" s="3" t="str">
        <f>CONCATENATE("    ",B51)</f>
        <v xml:space="preserve">    People with this variant have two copies of the [A45815234G](https://www.ncbi.nlm.nih.gov/projects/SNP/snp_ref.cgi?rs=242940)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You are in the Moderate Loss of Function category. See below for more information.</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percentage=35.5 /&gt;</v>
      </c>
    </row>
    <row r="64" spans="1:3" x14ac:dyDescent="0.25">
      <c r="A64" s="15"/>
      <c r="C64" s="3" t="str">
        <f>"  &lt;/Genotype&gt;"</f>
        <v xml:space="preserve">  &lt;/Genotype&gt;</v>
      </c>
    </row>
    <row r="65" spans="1:3" x14ac:dyDescent="0.25">
      <c r="A65" s="15" t="s">
        <v>46</v>
      </c>
      <c r="B65" s="34" t="str">
        <f>H20</f>
        <v>Your CRHR1 gene has no variants. A normal gene is referred to as a "wild-type" gene.</v>
      </c>
      <c r="C65" s="3" t="str">
        <f>CONCATENATE("  &lt;Genotype hgvs=",CHAR(34),B37,B39,";",B39,CHAR(34)," name=",CHAR(34),B19,CHAR(34),"&gt; ")</f>
        <v xml:space="preserve">  &lt;Genotype hgvs="NC_000017.11:g.[45815234=];[45815234=]" name="A45815234G"&gt; </v>
      </c>
    </row>
    <row r="66" spans="1:3" x14ac:dyDescent="0.25">
      <c r="A66" s="8" t="s">
        <v>47</v>
      </c>
      <c r="B66" s="34" t="str">
        <f t="shared" ref="B66:B67" si="3">H21</f>
        <v>This variant is not associated with increased risk.</v>
      </c>
      <c r="C66" s="3" t="s">
        <v>26</v>
      </c>
    </row>
    <row r="67" spans="1:3" x14ac:dyDescent="0.25">
      <c r="A67" s="8" t="s">
        <v>41</v>
      </c>
      <c r="B67" s="34">
        <f t="shared" si="3"/>
        <v>16.3</v>
      </c>
      <c r="C67" s="3" t="s">
        <v>38</v>
      </c>
    </row>
    <row r="68" spans="1:3" x14ac:dyDescent="0.25">
      <c r="A68" s="15"/>
    </row>
    <row r="69" spans="1:3" x14ac:dyDescent="0.25">
      <c r="A69" s="8"/>
      <c r="C69" s="3" t="str">
        <f>CONCATENATE("    ",B65)</f>
        <v xml:space="preserve">    Your CRHR1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This variant is not associated with increased risk.</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percentage=16.3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9" t="str">
        <f>I11</f>
        <v>NC_000011.10:g.</v>
      </c>
      <c r="C80" s="3" t="str">
        <f>CONCATENATE("  &lt;Genotype hgvs=",CHAR(34),B80,B81,";",B82,CHAR(34)," name=",CHAR(34),B25,CHAR(34),"&gt; ")</f>
        <v xml:space="preserve">  &lt;Genotype hgvs="NC_000011.10:g.[101073644G&gt;T];[101073644=]" name="T159323005C"&gt; </v>
      </c>
    </row>
    <row r="81" spans="1:3" x14ac:dyDescent="0.25">
      <c r="A81" s="15" t="s">
        <v>35</v>
      </c>
      <c r="B81" s="39" t="str">
        <f t="shared" ref="B81:B85" si="4">I12</f>
        <v>[101073644G&gt;T]</v>
      </c>
    </row>
    <row r="82" spans="1:3" x14ac:dyDescent="0.25">
      <c r="A82" s="15" t="s">
        <v>31</v>
      </c>
      <c r="B82" s="39" t="str">
        <f t="shared" si="4"/>
        <v>[101073644=]</v>
      </c>
      <c r="C82" s="3" t="s">
        <v>38</v>
      </c>
    </row>
    <row r="83" spans="1:3" x14ac:dyDescent="0.25">
      <c r="A83" s="15" t="s">
        <v>39</v>
      </c>
      <c r="B83" s="39" t="str">
        <f t="shared" si="4"/>
        <v>People with this variant have one copy of the [T159323005C](https://www.ncbi.nlm.nih.gov/projects/SNP/snp_ref.cgi?rs=685828) variant. This substitution of a single nucleotide is known as a missense mutation.</v>
      </c>
      <c r="C83" s="3" t="s">
        <v>26</v>
      </c>
    </row>
    <row r="84" spans="1:3" x14ac:dyDescent="0.25">
      <c r="A84" s="8" t="s">
        <v>40</v>
      </c>
      <c r="B84" s="39" t="str">
        <f t="shared" si="4"/>
        <v>You are in the Moderate Loss of Function category. See below for more information.</v>
      </c>
      <c r="C84" s="3" t="str">
        <f>CONCATENATE("    ",B83)</f>
        <v xml:space="preserve">    People with this variant have one copy of the [T159323005C](https://www.ncbi.nlm.nih.gov/projects/SNP/snp_ref.cgi?rs=685828) variant. This substitution of a single nucleotide is known as a missense mutation.</v>
      </c>
    </row>
    <row r="85" spans="1:3" x14ac:dyDescent="0.25">
      <c r="A85" s="8" t="s">
        <v>41</v>
      </c>
      <c r="B85" s="39">
        <f t="shared" si="4"/>
        <v>15.7</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percentage=15.7 /&gt;</v>
      </c>
    </row>
    <row r="93" spans="1:3" x14ac:dyDescent="0.25">
      <c r="A93" s="15"/>
      <c r="C93" s="3" t="str">
        <f>"  &lt;/Genotype&gt;"</f>
        <v xml:space="preserve">  &lt;/Genotype&gt;</v>
      </c>
    </row>
    <row r="94" spans="1:3" x14ac:dyDescent="0.25">
      <c r="A94" s="15" t="s">
        <v>44</v>
      </c>
      <c r="B94" s="34" t="str">
        <f>I17</f>
        <v>People with this variant have two copies of the [T159323005C](https://www.ncbi.nlm.nih.gov/projects/SNP/snp_ref.cgi?rs=685828) variant. This substitution of a single nucleotide is known as a missense mutation.</v>
      </c>
      <c r="C94" s="3" t="str">
        <f>CONCATENATE("  &lt;Genotype hgvs=",CHAR(34),B80,B81,";",B81,CHAR(34)," name=",CHAR(34),B25,CHAR(34),"&gt; ")</f>
        <v xml:space="preserve">  &lt;Genotype hgvs="NC_000011.10:g.[101073644G&gt;T];[101073644G&gt;T]" name="T159323005C"&gt; </v>
      </c>
    </row>
    <row r="95" spans="1:3" x14ac:dyDescent="0.25">
      <c r="A95" s="8" t="s">
        <v>45</v>
      </c>
      <c r="B95" s="34" t="str">
        <f t="shared" ref="B95:B96" si="5">I18</f>
        <v>You are in the Moderate Loss of Function category. See below for more information.</v>
      </c>
      <c r="C95" s="3" t="s">
        <v>26</v>
      </c>
    </row>
    <row r="96" spans="1:3" x14ac:dyDescent="0.25">
      <c r="A96" s="8" t="s">
        <v>41</v>
      </c>
      <c r="B96" s="34">
        <f t="shared" si="5"/>
        <v>14.6</v>
      </c>
      <c r="C96" s="3" t="s">
        <v>38</v>
      </c>
    </row>
    <row r="97" spans="1:3" x14ac:dyDescent="0.25">
      <c r="A97" s="8"/>
    </row>
    <row r="98" spans="1:3" x14ac:dyDescent="0.25">
      <c r="A98" s="15"/>
      <c r="C98" s="3" t="str">
        <f>CONCATENATE("    ",B94)</f>
        <v xml:space="preserve">    People with this variant have two copies of the [T159323005C](https://www.ncbi.nlm.nih.gov/projects/SNP/snp_ref.cgi?rs=685828)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percentage=14.6 /&gt;</v>
      </c>
    </row>
    <row r="107" spans="1:3" x14ac:dyDescent="0.25">
      <c r="A107" s="15"/>
      <c r="C107" s="3" t="str">
        <f>"  &lt;/Genotype&gt;"</f>
        <v xml:space="preserve">  &lt;/Genotype&gt;</v>
      </c>
    </row>
    <row r="108" spans="1:3" x14ac:dyDescent="0.25">
      <c r="A108" s="15" t="s">
        <v>46</v>
      </c>
      <c r="B108" s="34" t="str">
        <f>I20</f>
        <v>Your CRHR1 gene has no variants. A normal gene is referred to as a "wild-type" gene.</v>
      </c>
      <c r="C108" s="3" t="str">
        <f>CONCATENATE("  &lt;Genotype hgvs=",CHAR(34),B80,B82,";",B82,CHAR(34)," name=",CHAR(34),B25,CHAR(34),"&gt; ")</f>
        <v xml:space="preserve">  &lt;Genotype hgvs="NC_000011.10:g.[101073644=];[101073644=]" name="T159323005C"&gt; </v>
      </c>
    </row>
    <row r="109" spans="1:3" x14ac:dyDescent="0.25">
      <c r="A109" s="8" t="s">
        <v>47</v>
      </c>
      <c r="B109" s="34" t="str">
        <f t="shared" ref="B109:B110" si="6">I21</f>
        <v>You are in the Moderate Loss of Function category. See below for more information.</v>
      </c>
      <c r="C109" s="3" t="s">
        <v>26</v>
      </c>
    </row>
    <row r="110" spans="1:3" x14ac:dyDescent="0.25">
      <c r="A110" s="8" t="s">
        <v>41</v>
      </c>
      <c r="B110" s="34">
        <f t="shared" si="6"/>
        <v>69.7</v>
      </c>
      <c r="C110" s="3" t="s">
        <v>38</v>
      </c>
    </row>
    <row r="111" spans="1:3" x14ac:dyDescent="0.25">
      <c r="A111" s="15"/>
    </row>
    <row r="112" spans="1:3" x14ac:dyDescent="0.25">
      <c r="A112" s="8"/>
      <c r="C112" s="3" t="str">
        <f>CONCATENATE("    ",B108)</f>
        <v xml:space="preserve">    Your CRHR1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percentage=69.7 /&gt;</v>
      </c>
    </row>
    <row r="121" spans="1:3" x14ac:dyDescent="0.25">
      <c r="A121" s="15"/>
      <c r="C121" s="3" t="str">
        <f>"  &lt;/Genotype&gt;"</f>
        <v xml:space="preserve">  &lt;/Genotype&gt;</v>
      </c>
    </row>
    <row r="122" spans="1:3" x14ac:dyDescent="0.25">
      <c r="A122" s="15"/>
      <c r="C122" s="3" t="str">
        <f>C29</f>
        <v>&lt;# G45825631A #&gt;</v>
      </c>
    </row>
    <row r="123" spans="1:3" x14ac:dyDescent="0.25">
      <c r="A123" s="15" t="s">
        <v>37</v>
      </c>
      <c r="B123" s="39" t="str">
        <f>J11</f>
        <v>NC_000017.11:g.</v>
      </c>
      <c r="C123" s="3" t="str">
        <f>CONCATENATE("  &lt;Genotype hgvs=",CHAR(34),B123,B124,";",B125,CHAR(34)," name=",CHAR(34),B31,CHAR(34),"&gt; ")</f>
        <v xml:space="preserve">  &lt;Genotype hgvs="NC_000017.11:g.[45825631G&gt;A];[45825631=]" name="G45825631A"&gt; </v>
      </c>
    </row>
    <row r="124" spans="1:3" x14ac:dyDescent="0.25">
      <c r="A124" s="15" t="s">
        <v>35</v>
      </c>
      <c r="B124" s="39" t="str">
        <f t="shared" ref="B124:B128" si="7">J12</f>
        <v>[45825631G&gt;A]</v>
      </c>
    </row>
    <row r="125" spans="1:3" x14ac:dyDescent="0.25">
      <c r="A125" s="15" t="s">
        <v>31</v>
      </c>
      <c r="B125" s="39" t="str">
        <f t="shared" si="7"/>
        <v>[45825631=]</v>
      </c>
      <c r="C125" s="3" t="s">
        <v>38</v>
      </c>
    </row>
    <row r="126" spans="1:3" x14ac:dyDescent="0.25">
      <c r="A126" s="15" t="s">
        <v>39</v>
      </c>
      <c r="B126" s="39" t="str">
        <f t="shared" si="7"/>
        <v>People with this variant have one copy of the [G45825631A](https://www.ncbi.nlm.nih.gov/projects/SNP/snp_ref.cgi?rs=1396862) variant. This substitution of a single nucleotide is known as a missense mutation.</v>
      </c>
      <c r="C126" s="3" t="s">
        <v>26</v>
      </c>
    </row>
    <row r="127" spans="1:3" x14ac:dyDescent="0.25">
      <c r="A127" s="8" t="s">
        <v>40</v>
      </c>
      <c r="B127" s="39" t="str">
        <f t="shared" si="7"/>
        <v>You are in the Moderate Loss of Function category. See below for more information.</v>
      </c>
      <c r="C127" s="3" t="str">
        <f>CONCATENATE("    ",B126)</f>
        <v xml:space="preserve">    People with this variant have one copy of the [G45825631A](https://www.ncbi.nlm.nih.gov/projects/SNP/snp_ref.cgi?rs=1396862) variant. This substitution of a single nucleotide is known as a missense mutation.</v>
      </c>
    </row>
    <row r="128" spans="1:3" x14ac:dyDescent="0.25">
      <c r="A128" s="8" t="s">
        <v>41</v>
      </c>
      <c r="B128" s="39">
        <f t="shared" si="7"/>
        <v>15.7</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percentage=15.7 /&gt;</v>
      </c>
    </row>
    <row r="136" spans="1:3" x14ac:dyDescent="0.25">
      <c r="A136" s="15"/>
      <c r="C136" s="3" t="str">
        <f>"  &lt;/Genotype&gt;"</f>
        <v xml:space="preserve">  &lt;/Genotype&gt;</v>
      </c>
    </row>
    <row r="137" spans="1:3" x14ac:dyDescent="0.25">
      <c r="A137" s="15" t="s">
        <v>44</v>
      </c>
      <c r="B137" s="34" t="str">
        <f>J17</f>
        <v>People with this variant have two copies of the [G45825631A](https://www.ncbi.nlm.nih.gov/projects/SNP/snp_ref.cgi?rs=1396862) variant. This substitution of a single nucleotide is known as a missense mutation.</v>
      </c>
      <c r="C137" s="3" t="str">
        <f>CONCATENATE("  &lt;Genotype hgvs=",CHAR(34),B123,B124,";",B124,CHAR(34)," name=",CHAR(34),B31,CHAR(34),"&gt; ")</f>
        <v xml:space="preserve">  &lt;Genotype hgvs="NC_000017.11:g.[45825631G&gt;A];[45825631G&gt;A]" name="G45825631A"&gt; </v>
      </c>
    </row>
    <row r="138" spans="1:3" x14ac:dyDescent="0.25">
      <c r="A138" s="8" t="s">
        <v>45</v>
      </c>
      <c r="B138" s="34" t="str">
        <f t="shared" ref="B138:B139" si="8">J18</f>
        <v>You are in the Moderate Loss of Function category. See below for more information.</v>
      </c>
      <c r="C138" s="3" t="s">
        <v>26</v>
      </c>
    </row>
    <row r="139" spans="1:3" x14ac:dyDescent="0.25">
      <c r="A139" s="8" t="s">
        <v>41</v>
      </c>
      <c r="B139" s="34">
        <f t="shared" si="8"/>
        <v>4.7</v>
      </c>
      <c r="C139" s="3" t="s">
        <v>38</v>
      </c>
    </row>
    <row r="140" spans="1:3" x14ac:dyDescent="0.25">
      <c r="A140" s="8"/>
    </row>
    <row r="141" spans="1:3" x14ac:dyDescent="0.25">
      <c r="A141" s="15"/>
      <c r="C141" s="3" t="str">
        <f>CONCATENATE("    ",B137)</f>
        <v xml:space="preserve">    People with this variant have two copies of the [G45825631A](https://www.ncbi.nlm.nih.gov/projects/SNP/snp_ref.cgi?rs=1396862)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percentage=4.7 /&gt;</v>
      </c>
    </row>
    <row r="150" spans="1:3" x14ac:dyDescent="0.25">
      <c r="A150" s="15"/>
      <c r="C150" s="3" t="str">
        <f>"  &lt;/Genotype&gt;"</f>
        <v xml:space="preserve">  &lt;/Genotype&gt;</v>
      </c>
    </row>
    <row r="151" spans="1:3" x14ac:dyDescent="0.25">
      <c r="A151" s="15" t="s">
        <v>46</v>
      </c>
      <c r="B151" s="34" t="str">
        <f>J20</f>
        <v>Your CRHR1 gene has no variants. A normal gene is referred to as a "wild-type" gene.</v>
      </c>
      <c r="C151" s="3" t="str">
        <f>CONCATENATE("  &lt;Genotype hgvs=",CHAR(34),B123,B125,";",B125,CHAR(34)," name=",CHAR(34),B31,CHAR(34),"&gt; ")</f>
        <v xml:space="preserve">  &lt;Genotype hgvs="NC_000017.11:g.[45825631=];[45825631=]" name="G45825631A"&gt; </v>
      </c>
    </row>
    <row r="152" spans="1:3" x14ac:dyDescent="0.25">
      <c r="A152" s="8" t="s">
        <v>47</v>
      </c>
      <c r="B152" s="34" t="str">
        <f t="shared" ref="B152:B153" si="9">J21</f>
        <v>This variant is not associated with increased risk.</v>
      </c>
      <c r="C152" s="3" t="s">
        <v>26</v>
      </c>
    </row>
    <row r="153" spans="1:3" x14ac:dyDescent="0.25">
      <c r="A153" s="8" t="s">
        <v>41</v>
      </c>
      <c r="B153" s="34">
        <f t="shared" si="9"/>
        <v>79.599999999999994</v>
      </c>
      <c r="C153" s="3" t="s">
        <v>38</v>
      </c>
    </row>
    <row r="154" spans="1:3" x14ac:dyDescent="0.25">
      <c r="A154" s="15"/>
    </row>
    <row r="155" spans="1:3" x14ac:dyDescent="0.25">
      <c r="A155" s="8"/>
      <c r="C155" s="3" t="str">
        <f>CONCATENATE("    ",B151)</f>
        <v xml:space="preserve">    Your CRHR1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percentage=79.6 /&gt;</v>
      </c>
    </row>
    <row r="164" spans="1:3" x14ac:dyDescent="0.25">
      <c r="A164" s="15"/>
      <c r="C164" s="3" t="str">
        <f>"  &lt;/Genotype&gt;"</f>
        <v xml:space="preserve">  &lt;/Genotype&gt;</v>
      </c>
    </row>
    <row r="165" spans="1:3" x14ac:dyDescent="0.25">
      <c r="A165" s="15"/>
      <c r="C165" s="3" t="s">
        <v>48</v>
      </c>
    </row>
    <row r="166" spans="1:3" x14ac:dyDescent="0.25">
      <c r="A166" s="15" t="s">
        <v>49</v>
      </c>
      <c r="B166" s="34" t="str">
        <f>CONCATENATE("Your ",B11," gene has an unknown variant.")</f>
        <v>Your CRHR1 gene has an unknown variant.</v>
      </c>
      <c r="C166" s="3" t="str">
        <f>CONCATENATE("  &lt;Genotype hgvs=",CHAR(34),"unknown",CHAR(34),"&gt; ")</f>
        <v xml:space="preserve">  &lt;Genotype hgvs="unknown"&gt; </v>
      </c>
    </row>
    <row r="167" spans="1:3" x14ac:dyDescent="0.25">
      <c r="A167" s="8" t="s">
        <v>49</v>
      </c>
      <c r="B167" s="34" t="s">
        <v>50</v>
      </c>
      <c r="C167" s="3" t="s">
        <v>26</v>
      </c>
    </row>
    <row r="168" spans="1:3" x14ac:dyDescent="0.25">
      <c r="A168" s="8" t="s">
        <v>41</v>
      </c>
      <c r="C168" s="3" t="s">
        <v>38</v>
      </c>
    </row>
    <row r="169" spans="1:3" x14ac:dyDescent="0.25">
      <c r="A169" s="8"/>
    </row>
    <row r="170" spans="1:3" x14ac:dyDescent="0.25">
      <c r="A170" s="8"/>
      <c r="C170" s="3" t="str">
        <f>CONCATENATE("    ",B166)</f>
        <v xml:space="preserve">    Your CRHR1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4" t="str">
        <f>CONCATENATE("Your ",B11," gene has no variants. A normal gene is referred to as a ",CHAR(34),"wild-type",CHAR(34)," gene.")</f>
        <v>Your CRHR1 gene has no variants. A normal gene is referred to as a "wild-type" gene.</v>
      </c>
      <c r="C181" s="3" t="str">
        <f>CONCATENATE("  &lt;Genotype hgvs=",CHAR(34),"wildtype",CHAR(34),"&gt;")</f>
        <v xml:space="preserve">  &lt;Genotype hgvs="wildtype"&gt;</v>
      </c>
    </row>
    <row r="182" spans="1:3" x14ac:dyDescent="0.25">
      <c r="A182" s="8" t="s">
        <v>47</v>
      </c>
      <c r="B182" s="34" t="s">
        <v>52</v>
      </c>
      <c r="C182" s="3" t="s">
        <v>26</v>
      </c>
    </row>
    <row r="183" spans="1:3" x14ac:dyDescent="0.25">
      <c r="A183" s="8" t="s">
        <v>41</v>
      </c>
      <c r="C183" s="3" t="s">
        <v>38</v>
      </c>
    </row>
    <row r="184" spans="1:3" x14ac:dyDescent="0.25">
      <c r="A184" s="8"/>
    </row>
    <row r="185" spans="1:3" x14ac:dyDescent="0.25">
      <c r="A185" s="8"/>
      <c r="C185" s="3" t="str">
        <f>CONCATENATE("    ",B181)</f>
        <v xml:space="preserve">    Your CRHR1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7"/>
    </row>
    <row r="197" spans="1:3" x14ac:dyDescent="0.25">
      <c r="A197" s="15"/>
      <c r="C197" s="3" t="str">
        <f>CONCATENATE("# How do changes in ",B11," affect people?")</f>
        <v># How do changes in CRHR1 affect people?</v>
      </c>
    </row>
    <row r="198" spans="1:3" x14ac:dyDescent="0.25">
      <c r="A198" s="15"/>
    </row>
    <row r="199" spans="1:3"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CRHR1 variants is small and does not impact treatment. It is possible that variants in this gene interact with other gene variants, which is the reason for our inclusion of this gene.</v>
      </c>
      <c r="C199" s="3" t="str">
        <f>B199</f>
        <v>For the vast majority of people, the overall risk associated with the common CRHR1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7"/>
      <c r="C201" s="16" t="s">
        <v>54</v>
      </c>
    </row>
    <row r="202" spans="1:3" s="18" customFormat="1" x14ac:dyDescent="0.25">
      <c r="A202" s="27"/>
      <c r="B202" s="37"/>
      <c r="C202" s="16"/>
    </row>
    <row r="203" spans="1:3" s="18" customFormat="1" x14ac:dyDescent="0.25">
      <c r="A203" s="16"/>
      <c r="B203" s="37"/>
      <c r="C203" s="16" t="s">
        <v>55</v>
      </c>
    </row>
    <row r="204" spans="1:3" s="18" customFormat="1" x14ac:dyDescent="0.25">
      <c r="A204" s="16"/>
      <c r="B204" s="37"/>
      <c r="C204" s="16"/>
    </row>
    <row r="205" spans="1:3" x14ac:dyDescent="0.25">
      <c r="A205" s="15"/>
      <c r="C205" s="3" t="s">
        <v>56</v>
      </c>
    </row>
    <row r="206" spans="1:3" x14ac:dyDescent="0.25">
      <c r="A206" s="15"/>
    </row>
    <row r="207" spans="1:3"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7"/>
      <c r="C213" s="16" t="s">
        <v>60</v>
      </c>
    </row>
    <row r="214" spans="1:3" s="18" customFormat="1" x14ac:dyDescent="0.25">
      <c r="A214" s="27"/>
      <c r="B214" s="37"/>
      <c r="C214" s="16"/>
    </row>
    <row r="215" spans="1:3" s="18" customFormat="1" x14ac:dyDescent="0.25">
      <c r="A215" s="16"/>
      <c r="B215" s="37"/>
      <c r="C215" s="16" t="s">
        <v>61</v>
      </c>
    </row>
    <row r="216" spans="1:3" s="18" customFormat="1" x14ac:dyDescent="0.25">
      <c r="A216" s="16"/>
      <c r="B216" s="37"/>
      <c r="C216" s="16"/>
    </row>
    <row r="217" spans="1:3" x14ac:dyDescent="0.25">
      <c r="A217" s="15"/>
      <c r="C217" s="3" t="s">
        <v>56</v>
      </c>
    </row>
    <row r="218" spans="1:3" x14ac:dyDescent="0.25">
      <c r="A218" s="15"/>
    </row>
    <row r="219" spans="1:3"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4" t="s">
        <v>63</v>
      </c>
      <c r="C223" s="3" t="str">
        <f>B223</f>
        <v>[Anti-CD20 intervention](https://www.ncbi.nlm.nih.gov/pubmed/27834303) may help CFS patients, and has shown to increase muscarinic antibody positivity and reduced symptoms.</v>
      </c>
    </row>
    <row r="225" spans="1:3" s="18" customFormat="1" x14ac:dyDescent="0.25">
      <c r="A225" s="27"/>
      <c r="B225" s="37"/>
      <c r="C225" s="16" t="s">
        <v>64</v>
      </c>
    </row>
    <row r="226" spans="1:3" s="18" customFormat="1" x14ac:dyDescent="0.25">
      <c r="A226" s="27"/>
      <c r="B226" s="37"/>
      <c r="C226" s="16"/>
    </row>
    <row r="227" spans="1:3" s="18" customFormat="1" x14ac:dyDescent="0.25">
      <c r="A227" s="16"/>
      <c r="B227" s="37"/>
      <c r="C227" s="16" t="s">
        <v>65</v>
      </c>
    </row>
    <row r="228" spans="1:3" s="18" customFormat="1" x14ac:dyDescent="0.25">
      <c r="A228" s="16"/>
      <c r="B228" s="37"/>
      <c r="C228" s="16"/>
    </row>
    <row r="229" spans="1:3" x14ac:dyDescent="0.25">
      <c r="A229" s="15"/>
      <c r="C229" s="3" t="s">
        <v>56</v>
      </c>
    </row>
    <row r="230" spans="1:3" x14ac:dyDescent="0.25">
      <c r="A230" s="15"/>
    </row>
    <row r="231" spans="1:3"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7"/>
      <c r="C237" s="16" t="s">
        <v>68</v>
      </c>
    </row>
    <row r="238" spans="1:3" s="18" customFormat="1" x14ac:dyDescent="0.25">
      <c r="A238" s="27"/>
      <c r="B238" s="37"/>
      <c r="C238" s="16"/>
    </row>
    <row r="239" spans="1:3" s="18" customFormat="1" x14ac:dyDescent="0.25">
      <c r="A239" s="16"/>
      <c r="B239" s="37"/>
      <c r="C239" s="16" t="s">
        <v>69</v>
      </c>
    </row>
    <row r="240" spans="1:3" s="18" customFormat="1" x14ac:dyDescent="0.25">
      <c r="A240" s="16"/>
      <c r="B240" s="37"/>
      <c r="C240" s="16"/>
    </row>
    <row r="241" spans="1:3" x14ac:dyDescent="0.25">
      <c r="A241" s="15"/>
      <c r="C241" s="3" t="s">
        <v>70</v>
      </c>
    </row>
    <row r="242" spans="1:3" x14ac:dyDescent="0.25">
      <c r="A242" s="15"/>
    </row>
    <row r="243" spans="1:3"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7"/>
    </row>
    <row r="251" spans="1:3"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419"/>
  <sheetViews>
    <sheetView topLeftCell="A11" workbookViewId="0">
      <selection activeCell="H23" sqref="H23"/>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475</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476</v>
      </c>
      <c r="H8" s="3" t="s">
        <v>19</v>
      </c>
      <c r="I8" s="11" t="s">
        <v>20</v>
      </c>
      <c r="J8" s="3">
        <v>0.17299999999999999</v>
      </c>
      <c r="K8" s="3">
        <v>0.1</v>
      </c>
      <c r="L8" s="3">
        <f t="shared" si="0"/>
        <v>1.7299999999999998</v>
      </c>
      <c r="Y8" s="6"/>
      <c r="AC8" s="10"/>
    </row>
    <row r="9" spans="1:36" x14ac:dyDescent="0.25">
      <c r="A9" s="15" t="s">
        <v>21</v>
      </c>
      <c r="B9" s="34" t="s">
        <v>477</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475</v>
      </c>
      <c r="C11" s="3" t="str">
        <f>CONCATENATE("&lt;GeneAnalysis gene=",CHAR(34),B11,CHAR(34)," interval=",CHAR(34),B12,CHAR(34),"&gt; ")</f>
        <v xml:space="preserve">&lt;GeneAnalysis gene="IFNG" interval="NC_000012.12:g.68154770_68159741"&gt; </v>
      </c>
      <c r="H11" s="31" t="s">
        <v>456</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478</v>
      </c>
      <c r="H12" s="9" t="s">
        <v>486</v>
      </c>
      <c r="I12" s="9" t="s">
        <v>484</v>
      </c>
      <c r="J12" s="9"/>
      <c r="K12" s="9"/>
      <c r="L12" s="9"/>
      <c r="M12" s="9"/>
      <c r="N12" s="9"/>
      <c r="O12" s="9"/>
      <c r="P12" s="9"/>
      <c r="Q12" s="9"/>
      <c r="R12" s="9"/>
      <c r="S12" s="9"/>
      <c r="T12" s="9"/>
      <c r="U12" s="9"/>
      <c r="V12" s="9"/>
      <c r="W12" s="9"/>
      <c r="X12" s="9"/>
      <c r="Y12" s="9"/>
      <c r="Z12" s="9"/>
    </row>
    <row r="13" spans="1:36" x14ac:dyDescent="0.25">
      <c r="A13" s="8" t="s">
        <v>25</v>
      </c>
      <c r="B13" s="34" t="s">
        <v>479</v>
      </c>
      <c r="C13" s="3" t="str">
        <f>CONCATENATE("# What are some common mutations of ",B11,"?")</f>
        <v># What are some common mutations of IFNG?</v>
      </c>
      <c r="H13" s="9" t="s">
        <v>487</v>
      </c>
      <c r="I13" s="9" t="s">
        <v>485</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430</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482</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adenine (A) to guanine (G)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34</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483</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431</v>
      </c>
      <c r="C24" s="3" t="str">
        <f>CONCATENATE("  &lt;Variant hgvs=",CHAR(34),B24,CHAR(34)," name=",CHAR(34),B25,CHAR(34),"&gt; ")</f>
        <v xml:space="preserve">  &lt;Variant hgvs="NC_000005.10:g.40831840C&gt;T" name="G-179T"&gt; </v>
      </c>
    </row>
    <row r="25" spans="1:26" x14ac:dyDescent="0.25">
      <c r="A25" s="15" t="s">
        <v>30</v>
      </c>
      <c r="B25" s="34" t="s">
        <v>480</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481</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e">
        <f>#REF!</f>
        <v>#REF!</v>
      </c>
    </row>
    <row r="117" spans="1:3" x14ac:dyDescent="0.25">
      <c r="A117" s="15" t="s">
        <v>37</v>
      </c>
      <c r="B117" s="39">
        <f>J11</f>
        <v>0</v>
      </c>
      <c r="C117" s="3" t="e">
        <f>CONCATENATE("  &lt;Genotype hgvs=",CHAR(34),B117,B118,";",B119,CHAR(34)," name=",CHAR(34),#REF!,CHAR(34),"&gt; ")</f>
        <v>#REF!</v>
      </c>
    </row>
    <row r="118" spans="1:3" x14ac:dyDescent="0.25">
      <c r="A118" s="15" t="s">
        <v>35</v>
      </c>
      <c r="B118" s="39">
        <f t="shared" ref="B118:B122" si="7">J12</f>
        <v>0</v>
      </c>
    </row>
    <row r="119" spans="1:3" x14ac:dyDescent="0.25">
      <c r="A119" s="15" t="s">
        <v>31</v>
      </c>
      <c r="B119" s="39">
        <f t="shared" si="7"/>
        <v>0</v>
      </c>
      <c r="C119" s="3" t="s">
        <v>38</v>
      </c>
    </row>
    <row r="120" spans="1:3" x14ac:dyDescent="0.25">
      <c r="A120" s="15" t="s">
        <v>39</v>
      </c>
      <c r="B120" s="39">
        <f t="shared" si="7"/>
        <v>0</v>
      </c>
      <c r="C120" s="3" t="s">
        <v>26</v>
      </c>
    </row>
    <row r="121" spans="1:3" x14ac:dyDescent="0.25">
      <c r="A121" s="8" t="s">
        <v>40</v>
      </c>
      <c r="B121" s="39">
        <f t="shared" si="7"/>
        <v>0</v>
      </c>
      <c r="C121" s="3" t="str">
        <f>CONCATENATE("    ",B120)</f>
        <v xml:space="preserve">    0</v>
      </c>
    </row>
    <row r="122" spans="1:3" x14ac:dyDescent="0.25">
      <c r="A122" s="8" t="s">
        <v>41</v>
      </c>
      <c r="B122" s="39">
        <f t="shared" si="7"/>
        <v>0</v>
      </c>
    </row>
    <row r="123" spans="1:3" x14ac:dyDescent="0.25">
      <c r="A123" s="15"/>
      <c r="C123" s="3" t="s">
        <v>42</v>
      </c>
    </row>
    <row r="124" spans="1:3" x14ac:dyDescent="0.25">
      <c r="A124" s="8"/>
    </row>
    <row r="125" spans="1:3" x14ac:dyDescent="0.25">
      <c r="A125" s="8"/>
      <c r="C125" s="3" t="str">
        <f>CONCATENATE("    ",B121)</f>
        <v xml:space="preserve">    0</v>
      </c>
    </row>
    <row r="126" spans="1:3" x14ac:dyDescent="0.25">
      <c r="A126" s="8"/>
    </row>
    <row r="127" spans="1:3" x14ac:dyDescent="0.25">
      <c r="A127" s="8"/>
      <c r="C127" s="3" t="s">
        <v>43</v>
      </c>
    </row>
    <row r="128" spans="1:3" x14ac:dyDescent="0.25">
      <c r="A128" s="15"/>
    </row>
    <row r="129" spans="1:3" x14ac:dyDescent="0.25">
      <c r="A129" s="15"/>
      <c r="C129" s="3" t="str">
        <f>CONCATENATE( "    &lt;piechart percentage=",B122," /&gt;")</f>
        <v xml:space="preserve">    &lt;piechart percentage=0 /&gt;</v>
      </c>
    </row>
    <row r="130" spans="1:3" x14ac:dyDescent="0.25">
      <c r="A130" s="15"/>
      <c r="C130" s="3" t="str">
        <f>"  &lt;/Genotype&gt;"</f>
        <v xml:space="preserve">  &lt;/Genotype&gt;</v>
      </c>
    </row>
    <row r="131" spans="1:3" x14ac:dyDescent="0.25">
      <c r="A131" s="15" t="s">
        <v>44</v>
      </c>
      <c r="B131" s="34">
        <f>J17</f>
        <v>0</v>
      </c>
      <c r="C131" s="3" t="e">
        <f>CONCATENATE("  &lt;Genotype hgvs=",CHAR(34),B117,B118,";",B118,CHAR(34)," name=",CHAR(34),#REF!,CHAR(34),"&gt; ")</f>
        <v>#REF!</v>
      </c>
    </row>
    <row r="132" spans="1:3" x14ac:dyDescent="0.25">
      <c r="A132" s="8" t="s">
        <v>45</v>
      </c>
      <c r="B132" s="34">
        <f t="shared" ref="B132:B133" si="8">J18</f>
        <v>0</v>
      </c>
      <c r="C132" s="3" t="s">
        <v>26</v>
      </c>
    </row>
    <row r="133" spans="1:3" x14ac:dyDescent="0.25">
      <c r="A133" s="8" t="s">
        <v>41</v>
      </c>
      <c r="B133" s="34">
        <f t="shared" si="8"/>
        <v>0</v>
      </c>
      <c r="C133" s="3" t="s">
        <v>38</v>
      </c>
    </row>
    <row r="134" spans="1:3" x14ac:dyDescent="0.25">
      <c r="A134" s="8"/>
    </row>
    <row r="135" spans="1:3" x14ac:dyDescent="0.25">
      <c r="A135" s="15"/>
      <c r="C135" s="3" t="str">
        <f>CONCATENATE("    ",B131)</f>
        <v xml:space="preserve">    0</v>
      </c>
    </row>
    <row r="136" spans="1:3" x14ac:dyDescent="0.25">
      <c r="A136" s="8"/>
    </row>
    <row r="137" spans="1:3" x14ac:dyDescent="0.25">
      <c r="A137" s="8"/>
      <c r="C137" s="3" t="s">
        <v>42</v>
      </c>
    </row>
    <row r="138" spans="1:3" x14ac:dyDescent="0.25">
      <c r="A138" s="8"/>
    </row>
    <row r="139" spans="1:3" x14ac:dyDescent="0.25">
      <c r="A139" s="8"/>
      <c r="C139" s="3" t="str">
        <f>CONCATENATE("    ",B132)</f>
        <v xml:space="preserve">    0</v>
      </c>
    </row>
    <row r="140" spans="1:3" x14ac:dyDescent="0.25">
      <c r="A140" s="8"/>
    </row>
    <row r="141" spans="1:3" x14ac:dyDescent="0.25">
      <c r="A141" s="15"/>
      <c r="C141" s="3" t="s">
        <v>43</v>
      </c>
    </row>
    <row r="142" spans="1:3" x14ac:dyDescent="0.25">
      <c r="A142" s="15"/>
    </row>
    <row r="143" spans="1:3" x14ac:dyDescent="0.25">
      <c r="A143" s="15"/>
      <c r="C143" s="3" t="str">
        <f>CONCATENATE( "    &lt;piechart percentage=",B133," /&gt;")</f>
        <v xml:space="preserve">    &lt;piechart percentage=0 /&gt;</v>
      </c>
    </row>
    <row r="144" spans="1:3" x14ac:dyDescent="0.25">
      <c r="A144" s="15"/>
      <c r="C144" s="3" t="str">
        <f>"  &lt;/Genotype&gt;"</f>
        <v xml:space="preserve">  &lt;/Genotype&gt;</v>
      </c>
    </row>
    <row r="145" spans="1:3" x14ac:dyDescent="0.25">
      <c r="A145" s="15" t="s">
        <v>46</v>
      </c>
      <c r="B145" s="34">
        <f>J20</f>
        <v>0</v>
      </c>
      <c r="C145" s="3" t="e">
        <f>CONCATENATE("  &lt;Genotype hgvs=",CHAR(34),B117,B119,";",B119,CHAR(34)," name=",CHAR(34),#REF!,CHAR(34),"&gt; ")</f>
        <v>#REF!</v>
      </c>
    </row>
    <row r="146" spans="1:3" x14ac:dyDescent="0.25">
      <c r="A146" s="8" t="s">
        <v>47</v>
      </c>
      <c r="B146" s="34">
        <f t="shared" ref="B146:B147" si="9">J21</f>
        <v>0</v>
      </c>
      <c r="C146" s="3" t="s">
        <v>26</v>
      </c>
    </row>
    <row r="147" spans="1:3" x14ac:dyDescent="0.25">
      <c r="A147" s="8" t="s">
        <v>41</v>
      </c>
      <c r="B147" s="34">
        <f t="shared" si="9"/>
        <v>0</v>
      </c>
      <c r="C147" s="3" t="s">
        <v>38</v>
      </c>
    </row>
    <row r="148" spans="1:3" x14ac:dyDescent="0.25">
      <c r="A148" s="15"/>
    </row>
    <row r="149" spans="1:3" x14ac:dyDescent="0.25">
      <c r="A149" s="8"/>
      <c r="C149" s="3" t="str">
        <f>CONCATENATE("    ",B145)</f>
        <v xml:space="preserve">    0</v>
      </c>
    </row>
    <row r="150" spans="1:3" x14ac:dyDescent="0.25">
      <c r="A150" s="8"/>
    </row>
    <row r="151" spans="1:3" x14ac:dyDescent="0.25">
      <c r="A151" s="8"/>
      <c r="C151" s="3" t="s">
        <v>42</v>
      </c>
    </row>
    <row r="152" spans="1:3" x14ac:dyDescent="0.25">
      <c r="A152" s="8"/>
    </row>
    <row r="153" spans="1:3" x14ac:dyDescent="0.25">
      <c r="A153" s="8"/>
      <c r="C153" s="3" t="str">
        <f>CONCATENATE("    ",B146)</f>
        <v xml:space="preserve">    0</v>
      </c>
    </row>
    <row r="154" spans="1:3" x14ac:dyDescent="0.25">
      <c r="A154" s="15"/>
    </row>
    <row r="155" spans="1:3" x14ac:dyDescent="0.25">
      <c r="A155" s="15"/>
      <c r="C155" s="3" t="s">
        <v>43</v>
      </c>
    </row>
    <row r="156" spans="1:3" x14ac:dyDescent="0.25">
      <c r="A156" s="15"/>
    </row>
    <row r="157" spans="1:3" x14ac:dyDescent="0.25">
      <c r="A157" s="15"/>
      <c r="C157" s="3" t="str">
        <f>CONCATENATE( "    &lt;piechart percentage=",B147," /&gt;")</f>
        <v xml:space="preserve">    &lt;piechart percentage=0 /&gt;</v>
      </c>
    </row>
    <row r="158" spans="1:3" x14ac:dyDescent="0.25">
      <c r="A158" s="15"/>
      <c r="C158" s="3" t="str">
        <f>"  &lt;/Genotype&gt;"</f>
        <v xml:space="preserve">  &lt;/Genotype&gt;</v>
      </c>
    </row>
    <row r="159" spans="1:3" x14ac:dyDescent="0.25">
      <c r="A159" s="15"/>
      <c r="C159" s="3" t="s">
        <v>48</v>
      </c>
    </row>
    <row r="160" spans="1:3" x14ac:dyDescent="0.25">
      <c r="A160" s="15" t="s">
        <v>49</v>
      </c>
      <c r="B160" s="34" t="str">
        <f>CONCATENATE("Your ",B11," gene has an unknown variant.")</f>
        <v>Your IFNG gene has an unknown variant.</v>
      </c>
      <c r="C160" s="3" t="str">
        <f>CONCATENATE("  &lt;Genotype hgvs=",CHAR(34),"unknown",CHAR(34),"&gt; ")</f>
        <v xml:space="preserve">  &lt;Genotype hgvs="unknown"&gt; </v>
      </c>
    </row>
    <row r="161" spans="1:3" x14ac:dyDescent="0.25">
      <c r="A161" s="8" t="s">
        <v>49</v>
      </c>
      <c r="B161" s="34" t="s">
        <v>50</v>
      </c>
      <c r="C161" s="3" t="s">
        <v>26</v>
      </c>
    </row>
    <row r="162" spans="1:3" x14ac:dyDescent="0.25">
      <c r="A162" s="8" t="s">
        <v>41</v>
      </c>
      <c r="C162" s="3" t="s">
        <v>38</v>
      </c>
    </row>
    <row r="163" spans="1:3" x14ac:dyDescent="0.25">
      <c r="A163" s="8"/>
    </row>
    <row r="164" spans="1:3" x14ac:dyDescent="0.25">
      <c r="A164" s="8"/>
      <c r="C164" s="3" t="str">
        <f>CONCATENATE("    ",B160)</f>
        <v xml:space="preserve">    Your IFNG gene has an unknown variant.</v>
      </c>
    </row>
    <row r="165" spans="1:3" x14ac:dyDescent="0.25">
      <c r="A165" s="8"/>
    </row>
    <row r="166" spans="1:3" x14ac:dyDescent="0.25">
      <c r="A166" s="8"/>
      <c r="C166" s="3" t="s">
        <v>42</v>
      </c>
    </row>
    <row r="167" spans="1:3" x14ac:dyDescent="0.25">
      <c r="A167" s="8"/>
    </row>
    <row r="168" spans="1:3" x14ac:dyDescent="0.25">
      <c r="A168" s="15"/>
      <c r="C168" s="3" t="str">
        <f>CONCATENATE("    ",B161)</f>
        <v xml:space="preserve">    The effect is unknown.</v>
      </c>
    </row>
    <row r="169" spans="1:3" x14ac:dyDescent="0.25">
      <c r="A169" s="8"/>
    </row>
    <row r="170" spans="1:3" x14ac:dyDescent="0.25">
      <c r="A170" s="15"/>
      <c r="C170" s="3" t="s">
        <v>43</v>
      </c>
    </row>
    <row r="171" spans="1:3" x14ac:dyDescent="0.25">
      <c r="A171" s="15"/>
    </row>
    <row r="172" spans="1:3" x14ac:dyDescent="0.25">
      <c r="A172" s="15"/>
      <c r="C172" s="3" t="str">
        <f>CONCATENATE( "    &lt;piechart percentage=",B162," /&gt;")</f>
        <v xml:space="preserve">    &lt;piechart percentage= /&gt;</v>
      </c>
    </row>
    <row r="173" spans="1:3" x14ac:dyDescent="0.25">
      <c r="A173" s="15"/>
      <c r="C173" s="3" t="str">
        <f>"  &lt;/Genotype&gt;"</f>
        <v xml:space="preserve">  &lt;/Genotype&gt;</v>
      </c>
    </row>
    <row r="174" spans="1:3" x14ac:dyDescent="0.25">
      <c r="A174" s="15"/>
      <c r="C174" s="3" t="s">
        <v>51</v>
      </c>
    </row>
    <row r="175" spans="1:3" x14ac:dyDescent="0.25">
      <c r="A175" s="15" t="s">
        <v>46</v>
      </c>
      <c r="B175" s="34" t="str">
        <f>CONCATENATE("Your ",B11," gene has no variants. A normal gene is referred to as a ",CHAR(34),"wild-type",CHAR(34)," gene.")</f>
        <v>Your IFNG gene has no variants. A normal gene is referred to as a "wild-type" gene.</v>
      </c>
      <c r="C175" s="3" t="str">
        <f>CONCATENATE("  &lt;Genotype hgvs=",CHAR(34),"wildtype",CHAR(34),"&gt;")</f>
        <v xml:space="preserve">  &lt;Genotype hgvs="wildtype"&gt;</v>
      </c>
    </row>
    <row r="176" spans="1:3" x14ac:dyDescent="0.25">
      <c r="A176" s="8" t="s">
        <v>47</v>
      </c>
      <c r="B176" s="34" t="s">
        <v>52</v>
      </c>
      <c r="C176" s="3" t="s">
        <v>26</v>
      </c>
    </row>
    <row r="177" spans="1:3" x14ac:dyDescent="0.25">
      <c r="A177" s="8" t="s">
        <v>41</v>
      </c>
      <c r="C177" s="3" t="s">
        <v>38</v>
      </c>
    </row>
    <row r="178" spans="1:3" x14ac:dyDescent="0.25">
      <c r="A178" s="8"/>
    </row>
    <row r="179" spans="1:3" x14ac:dyDescent="0.25">
      <c r="A179" s="8"/>
      <c r="C179" s="3" t="str">
        <f>CONCATENATE("    ",B175)</f>
        <v xml:space="preserve">    Your IFNG gene has no variants. A normal gene is referred to as a "wild-type" gene.</v>
      </c>
    </row>
    <row r="180" spans="1:3" x14ac:dyDescent="0.25">
      <c r="A180" s="8"/>
    </row>
    <row r="181" spans="1:3" x14ac:dyDescent="0.25">
      <c r="A181" s="8"/>
      <c r="C181" s="3" t="s">
        <v>42</v>
      </c>
    </row>
    <row r="182" spans="1:3" x14ac:dyDescent="0.25">
      <c r="A182" s="8"/>
    </row>
    <row r="183" spans="1:3" x14ac:dyDescent="0.25">
      <c r="A183" s="8"/>
      <c r="C183" s="3" t="str">
        <f>CONCATENATE("    ",B176)</f>
        <v xml:space="preserve">    Your variant is not associated with any loss of function.</v>
      </c>
    </row>
    <row r="184" spans="1:3" x14ac:dyDescent="0.25">
      <c r="A184" s="8"/>
    </row>
    <row r="185" spans="1:3" x14ac:dyDescent="0.25">
      <c r="A185" s="8"/>
      <c r="C185" s="3" t="s">
        <v>43</v>
      </c>
    </row>
    <row r="186" spans="1:3" x14ac:dyDescent="0.25">
      <c r="A186" s="15"/>
    </row>
    <row r="187" spans="1:3" x14ac:dyDescent="0.25">
      <c r="A187" s="8"/>
      <c r="C187" s="3" t="str">
        <f>CONCATENATE( "    &lt;piechart percentage=",B177," /&gt;")</f>
        <v xml:space="preserve">    &lt;piechart percentage= /&gt;</v>
      </c>
    </row>
    <row r="188" spans="1:3" x14ac:dyDescent="0.25">
      <c r="A188" s="8"/>
      <c r="C188" s="3" t="str">
        <f>"  &lt;/Genotype&gt;"</f>
        <v xml:space="preserve">  &lt;/Genotype&gt;</v>
      </c>
    </row>
    <row r="189" spans="1:3" x14ac:dyDescent="0.25">
      <c r="A189" s="8"/>
      <c r="C189" s="3" t="str">
        <f>"&lt;/GeneAnalysis&gt;"</f>
        <v>&lt;/GeneAnalysis&gt;</v>
      </c>
    </row>
    <row r="190" spans="1:3" s="18" customFormat="1" x14ac:dyDescent="0.25">
      <c r="A190" s="27"/>
      <c r="B190" s="37"/>
    </row>
    <row r="191" spans="1:3" x14ac:dyDescent="0.25">
      <c r="A191" s="15"/>
      <c r="C191" s="3" t="str">
        <f>CONCATENATE("# How do changes in ",B11," affect people?")</f>
        <v># How do changes in IFNG affect people?</v>
      </c>
    </row>
    <row r="192" spans="1:3" x14ac:dyDescent="0.25">
      <c r="A192" s="15"/>
    </row>
    <row r="193" spans="1:3" x14ac:dyDescent="0.25">
      <c r="A193" s="15" t="s">
        <v>53</v>
      </c>
      <c r="B193"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93" s="3" t="str">
        <f>B193</f>
        <v>For the vast majority of people, the overall risk associated with the common IFNG variants is small and does not impact treatment. It is possible that variants in this gene interact with other gene variants, which is the reason for our inclusion of this gene.</v>
      </c>
    </row>
    <row r="194" spans="1:3" x14ac:dyDescent="0.25">
      <c r="A194" s="15"/>
    </row>
    <row r="195" spans="1:3" s="18" customFormat="1" x14ac:dyDescent="0.25">
      <c r="A195" s="27"/>
      <c r="B195" s="37"/>
      <c r="C195" s="16" t="s">
        <v>54</v>
      </c>
    </row>
    <row r="196" spans="1:3" s="18" customFormat="1" x14ac:dyDescent="0.25">
      <c r="A196" s="27"/>
      <c r="B196" s="37"/>
      <c r="C196" s="16"/>
    </row>
    <row r="197" spans="1:3" s="18" customFormat="1" x14ac:dyDescent="0.25">
      <c r="A197" s="16"/>
      <c r="B197" s="37"/>
      <c r="C197" s="16" t="s">
        <v>55</v>
      </c>
    </row>
    <row r="198" spans="1:3" s="18" customFormat="1" x14ac:dyDescent="0.25">
      <c r="A198" s="16"/>
      <c r="B198" s="37"/>
      <c r="C198" s="16"/>
    </row>
    <row r="199" spans="1:3" x14ac:dyDescent="0.25">
      <c r="A199" s="15"/>
      <c r="C199" s="3" t="s">
        <v>56</v>
      </c>
    </row>
    <row r="200" spans="1:3" x14ac:dyDescent="0.25">
      <c r="A200" s="15"/>
    </row>
    <row r="201" spans="1:3" x14ac:dyDescent="0.25">
      <c r="A201" s="15" t="s">
        <v>26</v>
      </c>
      <c r="B201" s="34" t="s">
        <v>57</v>
      </c>
      <c r="C201" s="3" t="str">
        <f>B201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2" spans="1:3" x14ac:dyDescent="0.25">
      <c r="A202" s="15"/>
    </row>
    <row r="203" spans="1:3" x14ac:dyDescent="0.25">
      <c r="A203" s="15"/>
      <c r="C203" s="3" t="s">
        <v>58</v>
      </c>
    </row>
    <row r="204" spans="1:3" x14ac:dyDescent="0.25">
      <c r="A204" s="15"/>
    </row>
    <row r="205" spans="1:3" x14ac:dyDescent="0.25">
      <c r="B205" s="34" t="s">
        <v>59</v>
      </c>
      <c r="C205" s="3" t="str">
        <f>B205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06" spans="1:3" x14ac:dyDescent="0.25">
      <c r="A206" s="15"/>
    </row>
    <row r="207" spans="1:3" s="18" customFormat="1" x14ac:dyDescent="0.25">
      <c r="A207" s="27"/>
      <c r="B207" s="37"/>
      <c r="C207" s="16" t="s">
        <v>60</v>
      </c>
    </row>
    <row r="208" spans="1:3" s="18" customFormat="1" x14ac:dyDescent="0.25">
      <c r="A208" s="27"/>
      <c r="B208" s="37"/>
      <c r="C208" s="16"/>
    </row>
    <row r="209" spans="1:3" s="18" customFormat="1" x14ac:dyDescent="0.25">
      <c r="A209" s="16"/>
      <c r="B209" s="37"/>
      <c r="C209" s="16" t="s">
        <v>61</v>
      </c>
    </row>
    <row r="210" spans="1:3" s="18" customFormat="1" x14ac:dyDescent="0.25">
      <c r="A210" s="16"/>
      <c r="B210" s="37"/>
      <c r="C210" s="16"/>
    </row>
    <row r="211" spans="1:3" x14ac:dyDescent="0.25">
      <c r="A211" s="15"/>
      <c r="C211" s="3" t="s">
        <v>56</v>
      </c>
    </row>
    <row r="212" spans="1:3" x14ac:dyDescent="0.25">
      <c r="A212" s="15"/>
    </row>
    <row r="213" spans="1:3" x14ac:dyDescent="0.25">
      <c r="A213" s="15" t="s">
        <v>26</v>
      </c>
      <c r="B213" s="34" t="s">
        <v>62</v>
      </c>
      <c r="C213" s="3" t="str">
        <f>B213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14" spans="1:3" x14ac:dyDescent="0.25">
      <c r="A214" s="15"/>
    </row>
    <row r="215" spans="1:3" x14ac:dyDescent="0.25">
      <c r="A215" s="15"/>
      <c r="C215" s="3" t="s">
        <v>58</v>
      </c>
    </row>
    <row r="216" spans="1:3" x14ac:dyDescent="0.25">
      <c r="A216" s="15"/>
    </row>
    <row r="217" spans="1:3" x14ac:dyDescent="0.25">
      <c r="A217" s="15"/>
      <c r="B217" s="34" t="s">
        <v>63</v>
      </c>
      <c r="C217" s="3" t="str">
        <f>B217</f>
        <v>[Anti-CD20 intervention](https://www.ncbi.nlm.nih.gov/pubmed/27834303) may help CFS patients, and has shown to increase muscarinic antibody positivity and reduced symptoms.</v>
      </c>
    </row>
    <row r="219" spans="1:3" s="18" customFormat="1" x14ac:dyDescent="0.25">
      <c r="A219" s="27"/>
      <c r="B219" s="37"/>
      <c r="C219" s="16" t="s">
        <v>64</v>
      </c>
    </row>
    <row r="220" spans="1:3" s="18" customFormat="1" x14ac:dyDescent="0.25">
      <c r="A220" s="27"/>
      <c r="B220" s="37"/>
      <c r="C220" s="16"/>
    </row>
    <row r="221" spans="1:3" s="18" customFormat="1" x14ac:dyDescent="0.25">
      <c r="A221" s="16"/>
      <c r="B221" s="37"/>
      <c r="C221" s="16" t="s">
        <v>65</v>
      </c>
    </row>
    <row r="222" spans="1:3" s="18" customFormat="1" x14ac:dyDescent="0.25">
      <c r="A222" s="16"/>
      <c r="B222" s="37"/>
      <c r="C222" s="16"/>
    </row>
    <row r="223" spans="1:3" x14ac:dyDescent="0.25">
      <c r="A223" s="15"/>
      <c r="C223" s="3" t="s">
        <v>56</v>
      </c>
    </row>
    <row r="224" spans="1:3" x14ac:dyDescent="0.25">
      <c r="A224" s="15"/>
    </row>
    <row r="225" spans="1:3" x14ac:dyDescent="0.25">
      <c r="A225" s="15" t="s">
        <v>26</v>
      </c>
      <c r="B225" s="34" t="s">
        <v>66</v>
      </c>
      <c r="C225" s="3" t="str">
        <f>B225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26" spans="1:3" x14ac:dyDescent="0.25">
      <c r="A226" s="15"/>
    </row>
    <row r="227" spans="1:3" x14ac:dyDescent="0.25">
      <c r="A227" s="15"/>
      <c r="C227" s="3" t="s">
        <v>58</v>
      </c>
    </row>
    <row r="228" spans="1:3" x14ac:dyDescent="0.25">
      <c r="A228" s="15"/>
    </row>
    <row r="229" spans="1:3" x14ac:dyDescent="0.25">
      <c r="A229" s="15"/>
      <c r="B229" s="34" t="s">
        <v>67</v>
      </c>
      <c r="C229" s="3" t="str">
        <f>B229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1" spans="1:3" s="18" customFormat="1" x14ac:dyDescent="0.25">
      <c r="A231" s="27"/>
      <c r="B231" s="37"/>
      <c r="C231" s="16" t="s">
        <v>68</v>
      </c>
    </row>
    <row r="232" spans="1:3" s="18" customFormat="1" x14ac:dyDescent="0.25">
      <c r="A232" s="27"/>
      <c r="B232" s="37"/>
      <c r="C232" s="16"/>
    </row>
    <row r="233" spans="1:3" s="18" customFormat="1" x14ac:dyDescent="0.25">
      <c r="A233" s="16"/>
      <c r="B233" s="37"/>
      <c r="C233" s="16" t="s">
        <v>69</v>
      </c>
    </row>
    <row r="234" spans="1:3" s="18" customFormat="1" x14ac:dyDescent="0.25">
      <c r="A234" s="16"/>
      <c r="B234" s="37"/>
      <c r="C234" s="16"/>
    </row>
    <row r="235" spans="1:3" x14ac:dyDescent="0.25">
      <c r="A235" s="15"/>
      <c r="C235" s="3" t="s">
        <v>70</v>
      </c>
    </row>
    <row r="236" spans="1:3" x14ac:dyDescent="0.25">
      <c r="A236" s="15"/>
    </row>
    <row r="237" spans="1:3" x14ac:dyDescent="0.25">
      <c r="A237" s="15" t="s">
        <v>26</v>
      </c>
      <c r="B237" s="34" t="s">
        <v>71</v>
      </c>
      <c r="C237" s="3" t="str">
        <f>B237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38" spans="1:3" x14ac:dyDescent="0.25">
      <c r="A238" s="15"/>
    </row>
    <row r="239" spans="1:3" x14ac:dyDescent="0.25">
      <c r="A239" s="15"/>
      <c r="C239" s="3" t="s">
        <v>58</v>
      </c>
    </row>
    <row r="240" spans="1:3" x14ac:dyDescent="0.25">
      <c r="A240" s="15"/>
    </row>
    <row r="241" spans="1:3" x14ac:dyDescent="0.25">
      <c r="A241" s="15"/>
      <c r="B241" s="34" t="s">
        <v>72</v>
      </c>
      <c r="C241" s="3" t="str">
        <f>B241</f>
        <v>Symptoms may improve after removal of cataracts, and should be monitored carefully to prevent further lens and iris adhesion due to [incorrect surgery](https://www.ncbi.nlm.nih.gov/pubmed/19246951).</v>
      </c>
    </row>
    <row r="243" spans="1:3" s="18" customFormat="1" x14ac:dyDescent="0.25">
      <c r="B243" s="37"/>
    </row>
    <row r="245" spans="1:3" x14ac:dyDescent="0.25">
      <c r="A245" s="3" t="s">
        <v>73</v>
      </c>
      <c r="B245" s="34" t="s">
        <v>74</v>
      </c>
      <c r="C245" s="3" t="str">
        <f>CONCATENATE("&lt;symptoms ",B245," /&gt;")</f>
        <v>&lt;symptoms  vision problems D014786 pain D010146 chills and night sweats D023341 multiple chemical sensitivity/allergies D018777 inflamation D007249 /&gt;</v>
      </c>
    </row>
    <row r="917" spans="3:3" x14ac:dyDescent="0.25">
      <c r="C917" s="3" t="str">
        <f>CONCATENATE("    This variant is a change at a specific point in the ",B908," gene from ",B917," to ",B918,"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3" spans="3:3" x14ac:dyDescent="0.25">
      <c r="C923" s="3" t="str">
        <f>CONCATENATE("    This variant is a change at a specific point in the ",B908," gene from ",B923," to ",B924,"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",B1044," gene from ",B1053," to ",B1054,"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",B1044," gene from ",B1059," to ",B1060,"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",B1452," gene from ",B1461," to ",B1462,"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",B1452," gene from ",B1467," to ",B1468,"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",B1588," gene from ",B1597," to ",B1598,"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",B1588," gene from ",B1603," to ",B1604,"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",B1724," gene from ",B1733," to ",B1734,"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",B1724," gene from ",B1739," to ",B1740,"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",B1860," gene from ",B1869," to ",B1870,"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",B1860," gene from ",B1875," to ",B1876,"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",B1996," gene from ",B2005," to ",B2006,"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",B1996," gene from ",B2011," to ",B2012,"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",B2132," gene from ",B2141," to ",B2142,"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",B2132," gene from ",B2147," to ",B2148,"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",B2268," gene from ",B2277," to ",B2278,"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",B2268," gene from ",B2283," to ",B2284,"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",B2404," gene from ",B2413," to ",B2414,"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",B2404," gene from ",B2419," to ",B2420,"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114</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122</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126</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137</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135</v>
      </c>
      <c r="C24" s="3" t="str">
        <f>CONCATENATE("  &lt;Variant hgvs=",CHAR(34),B24,CHAR(34)," name=",CHAR(34),B25,CHAR(34),"&gt; ")</f>
        <v xml:space="preserve">  &lt;Variant hgvs="NC_000001.11:g.209714373T&gt;C" name="T209714373C"&gt; </v>
      </c>
    </row>
    <row r="25" spans="1:26" x14ac:dyDescent="0.25">
      <c r="A25" s="15" t="s">
        <v>30</v>
      </c>
      <c r="B25" s="9" t="s">
        <v>141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143</v>
      </c>
      <c r="C28" s="3" t="str">
        <f>"  &lt;/Variant&gt;"</f>
        <v xml:space="preserve">  &lt;/Variant&gt;</v>
      </c>
    </row>
    <row r="29" spans="1:26" x14ac:dyDescent="0.25">
      <c r="A29" s="8"/>
      <c r="C29" s="3" t="str">
        <f>CONCATENATE("&lt;# ",B31," #&gt;")</f>
        <v>&lt;# G209732389C #&gt;</v>
      </c>
    </row>
    <row r="30" spans="1:26" x14ac:dyDescent="0.25">
      <c r="A30" s="8" t="s">
        <v>29</v>
      </c>
      <c r="B30" s="19" t="s">
        <v>136</v>
      </c>
      <c r="C30" s="3" t="str">
        <f>CONCATENATE("  &lt;Variant hgvs=",CHAR(34),B30,CHAR(34)," name=",CHAR(34),B31,CHAR(34),"&gt; ")</f>
        <v xml:space="preserve">  &lt;Variant hgvs="NC_000001.11:g.209732389G&gt;C" name="G209732389C"&gt; </v>
      </c>
    </row>
    <row r="31" spans="1:26" x14ac:dyDescent="0.25">
      <c r="A31" s="15" t="s">
        <v>30</v>
      </c>
      <c r="B31" s="9" t="s">
        <v>139</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144</v>
      </c>
      <c r="C34" s="3" t="str">
        <f>"  &lt;/Variant&gt;"</f>
        <v xml:space="preserve">  &lt;/Variant&gt;</v>
      </c>
    </row>
    <row r="35" spans="1:3" x14ac:dyDescent="0.25">
      <c r="A35" s="15"/>
      <c r="C35" s="3" t="str">
        <f>CONCATENATE("&lt;# ",B37," #&gt;")</f>
        <v>&lt;# LYS187ASN #&gt;</v>
      </c>
    </row>
    <row r="36" spans="1:3" x14ac:dyDescent="0.25">
      <c r="A36" s="8" t="s">
        <v>29</v>
      </c>
      <c r="B36" s="19" t="s">
        <v>335</v>
      </c>
      <c r="C36" s="3" t="str">
        <f>CONCATENATE("  &lt;Variant hgvs=",CHAR(34),B36,CHAR(34)," name=",CHAR(34),B37,CHAR(34),"&gt; ")</f>
        <v xml:space="preserve">  &lt;Variant hgvs="NC_000001.11:g.209707020C&gt;T" name="LYS187ASN"&gt; </v>
      </c>
    </row>
    <row r="37" spans="1:3" x14ac:dyDescent="0.25">
      <c r="A37" s="15" t="s">
        <v>30</v>
      </c>
      <c r="B37" s="9" t="s">
        <v>333</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334</v>
      </c>
      <c r="C40" s="3" t="str">
        <f>"  &lt;/Variant&gt;"</f>
        <v xml:space="preserve">  &lt;/Variant&gt;</v>
      </c>
    </row>
    <row r="41" spans="1:3" x14ac:dyDescent="0.25">
      <c r="A41" s="15"/>
      <c r="C41" s="3" t="str">
        <f>CONCATENATE("&lt;# ",B43," #&gt;")</f>
        <v>&lt;# C409T #&gt;</v>
      </c>
    </row>
    <row r="42" spans="1:3" x14ac:dyDescent="0.25">
      <c r="A42" s="8" t="s">
        <v>29</v>
      </c>
      <c r="B42" s="19" t="s">
        <v>335</v>
      </c>
      <c r="C42" s="3" t="str">
        <f>CONCATENATE("  &lt;Variant hgvs=",CHAR(34),B42,CHAR(34)," name=",CHAR(34),B43,CHAR(34),"&gt; ")</f>
        <v xml:space="preserve">  &lt;Variant hgvs="NC_000001.11:g.209707020C&gt;T" name="C409T"&gt; </v>
      </c>
    </row>
    <row r="43" spans="1:3" x14ac:dyDescent="0.25">
      <c r="A43" s="15" t="s">
        <v>30</v>
      </c>
      <c r="B43" s="9" t="s">
        <v>336</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337</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workbookViewId="0">
      <selection activeCell="C2" sqref="C2:C44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145</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147</v>
      </c>
      <c r="H8" s="3" t="s">
        <v>19</v>
      </c>
      <c r="I8" s="11" t="s">
        <v>20</v>
      </c>
      <c r="J8" s="3">
        <v>0.17299999999999999</v>
      </c>
      <c r="K8" s="3">
        <v>0.1</v>
      </c>
      <c r="L8" s="3">
        <f t="shared" si="0"/>
        <v>1.7299999999999998</v>
      </c>
      <c r="Y8" s="6"/>
      <c r="AC8" s="10"/>
    </row>
    <row r="9" spans="1:36"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154</v>
      </c>
      <c r="C24" s="3" t="str">
        <f>CONCATENATE("  &lt;Variant hgvs=",CHAR(34),B24,CHAR(34)," name=",CHAR(34),B25,CHAR(34),"&gt; ")</f>
        <v xml:space="preserve">  &lt;Variant hgvs="NC_000011.10:g.113412966C&gt;A" name="G811-83T"&gt; </v>
      </c>
    </row>
    <row r="25" spans="1:26" x14ac:dyDescent="0.25">
      <c r="A25" s="15" t="s">
        <v>30</v>
      </c>
      <c r="B25" s="9" t="s">
        <v>152</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153</v>
      </c>
      <c r="C28" s="3" t="str">
        <f>"  &lt;/Variant&gt;"</f>
        <v xml:space="preserve">  &lt;/Variant&gt;</v>
      </c>
    </row>
    <row r="29" spans="1:26" x14ac:dyDescent="0.25">
      <c r="A29" s="8"/>
      <c r="C29" s="3" t="str">
        <f>CONCATENATE("&lt;# ",B31," #&gt;")</f>
        <v>&lt;# C113282275A #&gt;</v>
      </c>
    </row>
    <row r="30" spans="1:26" x14ac:dyDescent="0.25">
      <c r="A30" s="8" t="s">
        <v>29</v>
      </c>
      <c r="B30" s="19" t="s">
        <v>155</v>
      </c>
      <c r="C30" s="3" t="str">
        <f>CONCATENATE("  &lt;Variant hgvs=",CHAR(34),B30,CHAR(34)," name=",CHAR(34),B31,CHAR(34),"&gt; ")</f>
        <v xml:space="preserve">  &lt;Variant hgvs="NC_000011.9:g.113282275C&gt;A" name="C113282275A"&gt; </v>
      </c>
    </row>
    <row r="31" spans="1:26" x14ac:dyDescent="0.25">
      <c r="A31" s="15" t="s">
        <v>30</v>
      </c>
      <c r="B31" s="9" t="s">
        <v>187</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188</v>
      </c>
      <c r="C34" s="3" t="str">
        <f>"  &lt;/Variant&gt;"</f>
        <v xml:space="preserve">  &lt;/Variant&gt;</v>
      </c>
    </row>
    <row r="35" spans="1:3" x14ac:dyDescent="0.25">
      <c r="A35" s="15"/>
      <c r="C35" s="3" t="str">
        <f>CONCATENATE("&lt;# ",B37," #&gt;")</f>
        <v>&lt;# 113475530insA #&gt;</v>
      </c>
    </row>
    <row r="36" spans="1:3" x14ac:dyDescent="0.25">
      <c r="A36" s="8" t="s">
        <v>29</v>
      </c>
      <c r="B36" s="19" t="s">
        <v>156</v>
      </c>
      <c r="C36" s="3" t="str">
        <f>CONCATENATE("  &lt;Variant hgvs=",CHAR(34),B36,CHAR(34)," name=",CHAR(34),B37,CHAR(34),"&gt; ")</f>
        <v xml:space="preserve">  &lt;Variant hgvs="NC_000011.10:g.113475529_113475530insA" name="113475530insA"&gt; </v>
      </c>
    </row>
    <row r="37" spans="1:3" x14ac:dyDescent="0.25">
      <c r="A37" s="15" t="s">
        <v>30</v>
      </c>
      <c r="B37" s="9" t="s">
        <v>189</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190</v>
      </c>
      <c r="C40" s="3" t="str">
        <f>"  &lt;/Variant&gt;"</f>
        <v xml:space="preserve">  &lt;/Variant&gt;</v>
      </c>
    </row>
    <row r="41" spans="1:3" x14ac:dyDescent="0.25">
      <c r="A41" s="15"/>
      <c r="C41" s="3" t="str">
        <f>CONCATENATE("&lt;# ",B43," #&gt;")</f>
        <v>&lt;# G2137A #&gt;</v>
      </c>
    </row>
    <row r="42" spans="1:3" x14ac:dyDescent="0.25">
      <c r="A42" s="8" t="s">
        <v>29</v>
      </c>
      <c r="B42" s="19" t="s">
        <v>159</v>
      </c>
      <c r="C42" s="3" t="str">
        <f>CONCATENATE("  &lt;Variant hgvs=",CHAR(34),B42,CHAR(34)," name=",CHAR(34),B43,CHAR(34),"&gt; ")</f>
        <v xml:space="preserve">  &lt;Variant hgvs="NC_000011.10:g.113400106G&gt;A" name="G2137A"&gt; </v>
      </c>
    </row>
    <row r="43" spans="1:3" x14ac:dyDescent="0.25">
      <c r="A43" s="15" t="s">
        <v>30</v>
      </c>
      <c r="B43" s="9" t="s">
        <v>158</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157</v>
      </c>
      <c r="C46" s="3" t="str">
        <f>"  &lt;/Variant&gt;"</f>
        <v xml:space="preserve">  &lt;/Variant&gt;</v>
      </c>
    </row>
    <row r="47" spans="1:3" x14ac:dyDescent="0.25">
      <c r="A47" s="15"/>
      <c r="C47" s="3" t="str">
        <f>CONCATENATE("&lt;# ",B49," #&gt;")</f>
        <v>&lt;# C113411553A #&gt;</v>
      </c>
    </row>
    <row r="48" spans="1:3" x14ac:dyDescent="0.25">
      <c r="A48" s="8" t="s">
        <v>29</v>
      </c>
      <c r="B48" s="19" t="s">
        <v>160</v>
      </c>
      <c r="C48" s="3" t="str">
        <f>CONCATENATE("  &lt;Variant hgvs=",CHAR(34),B48,CHAR(34)," name=",CHAR(34),B49,CHAR(34),"&gt; ")</f>
        <v xml:space="preserve">  &lt;Variant hgvs="NC_000011.10:g.113411553C&gt;A" name="C113411553A"&gt; </v>
      </c>
    </row>
    <row r="49" spans="1:16" x14ac:dyDescent="0.25">
      <c r="A49" s="15" t="s">
        <v>30</v>
      </c>
      <c r="B49" s="9" t="s">
        <v>161</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162</v>
      </c>
      <c r="C52" s="3" t="str">
        <f>"  &lt;/Variant&gt;"</f>
        <v xml:space="preserve">  &lt;/Variant&gt;</v>
      </c>
    </row>
    <row r="53" spans="1:16" x14ac:dyDescent="0.25">
      <c r="A53" s="15"/>
      <c r="C53" s="3" t="str">
        <f>CONCATENATE("&lt;# ",B55," #&gt;")</f>
        <v>&lt;# G113460810A #&gt;</v>
      </c>
    </row>
    <row r="54" spans="1:16" x14ac:dyDescent="0.25">
      <c r="A54" s="8" t="s">
        <v>29</v>
      </c>
      <c r="B54" s="19" t="s">
        <v>163</v>
      </c>
      <c r="C54" s="3" t="str">
        <f>CONCATENATE("  &lt;Variant hgvs=",CHAR(34),B54,CHAR(34)," name=",CHAR(34),B55,CHAR(34),"&gt; ")</f>
        <v xml:space="preserve">  &lt;Variant hgvs="NC_000011.10:g.113460810G&gt;A" name="G113460810A"&gt; </v>
      </c>
    </row>
    <row r="55" spans="1:16" x14ac:dyDescent="0.25">
      <c r="A55" s="15" t="s">
        <v>30</v>
      </c>
      <c r="B55" s="9" t="s">
        <v>164</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165</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167</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166</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C2"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191</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207</v>
      </c>
      <c r="H8" s="3" t="s">
        <v>19</v>
      </c>
      <c r="I8" s="11" t="s">
        <v>20</v>
      </c>
      <c r="J8" s="3">
        <v>0.17299999999999999</v>
      </c>
      <c r="K8" s="3">
        <v>0.1</v>
      </c>
      <c r="L8" s="3">
        <f t="shared" si="0"/>
        <v>1.7299999999999998</v>
      </c>
      <c r="Y8" s="6"/>
      <c r="AC8" s="10"/>
    </row>
    <row r="9" spans="1:36"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327</v>
      </c>
      <c r="L11" s="19" t="s">
        <v>116</v>
      </c>
      <c r="M11" s="19"/>
      <c r="N11" s="19"/>
      <c r="O11" s="20"/>
      <c r="P11" s="20"/>
      <c r="Q11" s="20"/>
      <c r="R11" s="20"/>
      <c r="S11" s="20"/>
      <c r="T11" s="20"/>
      <c r="U11" s="20"/>
      <c r="V11" s="20"/>
      <c r="W11" s="20"/>
      <c r="X11" s="20"/>
      <c r="Y11" s="20"/>
      <c r="Z11" s="20"/>
    </row>
    <row r="12" spans="1:36" x14ac:dyDescent="0.25">
      <c r="A12" s="8" t="s">
        <v>24</v>
      </c>
      <c r="B12" s="9" t="s">
        <v>208</v>
      </c>
      <c r="H12" s="9" t="s">
        <v>201</v>
      </c>
      <c r="I12" s="9" t="s">
        <v>203</v>
      </c>
      <c r="J12" s="9" t="s">
        <v>205</v>
      </c>
      <c r="K12" s="9" t="s">
        <v>328</v>
      </c>
      <c r="L12" s="9" t="s">
        <v>330</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POMC?</v>
      </c>
      <c r="H13" s="9" t="s">
        <v>202</v>
      </c>
      <c r="I13" s="9" t="s">
        <v>204</v>
      </c>
      <c r="J13" s="9" t="s">
        <v>206</v>
      </c>
      <c r="K13" s="9" t="s">
        <v>329</v>
      </c>
      <c r="L13" s="9" t="s">
        <v>331</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193</v>
      </c>
      <c r="C24" s="3" t="str">
        <f>CONCATENATE("  &lt;Variant hgvs=",CHAR(34),B24,CHAR(34)," name=",CHAR(34),B25,CHAR(34),"&gt; ")</f>
        <v xml:space="preserve">  &lt;Variant hgvs="NC_000002.12:g.25161964T&gt;C" name="T25161964C"&gt; </v>
      </c>
    </row>
    <row r="25" spans="1:26" x14ac:dyDescent="0.25">
      <c r="A25" s="15" t="s">
        <v>30</v>
      </c>
      <c r="B25" s="9" t="s">
        <v>197</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198</v>
      </c>
      <c r="C28" s="3" t="str">
        <f>"  &lt;/Variant&gt;"</f>
        <v xml:space="preserve">  &lt;/Variant&gt;</v>
      </c>
    </row>
    <row r="29" spans="1:26" x14ac:dyDescent="0.25">
      <c r="A29" s="8"/>
      <c r="C29" s="3" t="str">
        <f>CONCATENATE("&lt;# ",B31," #&gt;")</f>
        <v>&lt;# A25166355G #&gt;</v>
      </c>
    </row>
    <row r="30" spans="1:26" x14ac:dyDescent="0.25">
      <c r="A30" s="8" t="s">
        <v>29</v>
      </c>
      <c r="B30" s="19" t="s">
        <v>194</v>
      </c>
      <c r="C30" s="3" t="str">
        <f>CONCATENATE("  &lt;Variant hgvs=",CHAR(34),B30,CHAR(34)," name=",CHAR(34),B31,CHAR(34),"&gt; ")</f>
        <v xml:space="preserve">  &lt;Variant hgvs="NC_000002.12:g.25166355A&gt;G" name="A25166355G"&gt; </v>
      </c>
    </row>
    <row r="31" spans="1:26" x14ac:dyDescent="0.25">
      <c r="A31" s="15" t="s">
        <v>30</v>
      </c>
      <c r="B31" s="9" t="s">
        <v>195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196</v>
      </c>
      <c r="C34" s="3" t="str">
        <f>"  &lt;/Variant&gt;"</f>
        <v xml:space="preserve">  &lt;/Variant&gt;</v>
      </c>
    </row>
    <row r="35" spans="1:3" x14ac:dyDescent="0.25">
      <c r="A35" s="15"/>
      <c r="C35" s="3" t="str">
        <f>CONCATENATE("&lt;# ",B37," #&gt;")</f>
        <v>&lt;# A133-2C #&gt;</v>
      </c>
    </row>
    <row r="36" spans="1:3" x14ac:dyDescent="0.25">
      <c r="A36" s="8" t="s">
        <v>29</v>
      </c>
      <c r="B36" s="19" t="s">
        <v>324</v>
      </c>
      <c r="C36" s="3" t="str">
        <f>CONCATENATE("  &lt;Variant hgvs=",CHAR(34),B36,CHAR(34)," name=",CHAR(34),B37,CHAR(34),"&gt; ")</f>
        <v xml:space="preserve">  &lt;Variant hgvs="NC_000002.12:g.25161754T&gt;G" name="A133-2C"&gt; </v>
      </c>
    </row>
    <row r="37" spans="1:3" x14ac:dyDescent="0.25">
      <c r="A37" s="15" t="s">
        <v>30</v>
      </c>
      <c r="B37" s="9" t="s">
        <v>325</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326</v>
      </c>
      <c r="C40" s="3" t="str">
        <f>"  &lt;/Variant&gt;"</f>
        <v xml:space="preserve">  &lt;/Variant&gt;</v>
      </c>
    </row>
    <row r="41" spans="1:3" x14ac:dyDescent="0.25">
      <c r="A41" s="15"/>
      <c r="C41" s="3" t="str">
        <f>CONCATENATE("&lt;# ",B43," #&gt;")</f>
        <v>&lt;# Ser7Argfs #&gt;</v>
      </c>
    </row>
    <row r="42" spans="1:3" x14ac:dyDescent="0.25">
      <c r="A42" s="8" t="s">
        <v>29</v>
      </c>
      <c r="B42" s="19" t="s">
        <v>322</v>
      </c>
      <c r="C42" s="3" t="str">
        <f>CONCATENATE("  &lt;Variant hgvs=",CHAR(34),B42,CHAR(34)," name=",CHAR(34),B43,CHAR(34),"&gt; ")</f>
        <v xml:space="preserve">  &lt;Variant hgvs="NC_000002.12:g.25164752_25164753insCCACCCGAGGGGCCCCCGAGGGCCC" name="Ser7Argfs"&gt; </v>
      </c>
    </row>
    <row r="43" spans="1:3" x14ac:dyDescent="0.25">
      <c r="A43" s="15" t="s">
        <v>30</v>
      </c>
      <c r="B43" s="9" t="s">
        <v>321</v>
      </c>
    </row>
    <row r="44" spans="1:3" x14ac:dyDescent="0.25">
      <c r="A44" s="15" t="s">
        <v>31</v>
      </c>
      <c r="B44" s="9" t="s">
        <v>323</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320</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210</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212</v>
      </c>
      <c r="H8" s="3" t="s">
        <v>19</v>
      </c>
      <c r="I8" s="11" t="s">
        <v>20</v>
      </c>
      <c r="J8" s="3">
        <v>0.17299999999999999</v>
      </c>
      <c r="K8" s="3">
        <v>0.1</v>
      </c>
      <c r="L8" s="3">
        <f t="shared" si="0"/>
        <v>1.7299999999999998</v>
      </c>
      <c r="Y8" s="6"/>
      <c r="AC8" s="10"/>
    </row>
    <row r="9" spans="1:36"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216</v>
      </c>
      <c r="C24" s="3" t="str">
        <f>CONCATENATE("  &lt;Variant hgvs=",CHAR(34),B24,CHAR(34)," name=",CHAR(34),B25,CHAR(34),"&gt; ")</f>
        <v xml:space="preserve">  &lt;Variant hgvs="NC_000008.11:g.27468610A&gt;G" name="A27468610G"&gt; </v>
      </c>
    </row>
    <row r="25" spans="1:26" x14ac:dyDescent="0.25">
      <c r="A25" s="15" t="s">
        <v>30</v>
      </c>
      <c r="B25" s="9" t="s">
        <v>221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222</v>
      </c>
      <c r="C28" s="3" t="str">
        <f>"  &lt;/Variant&gt;"</f>
        <v xml:space="preserve">  &lt;/Variant&gt;</v>
      </c>
    </row>
    <row r="29" spans="1:26" x14ac:dyDescent="0.25">
      <c r="A29" s="8"/>
      <c r="C29" s="3" t="str">
        <f>CONCATENATE("&lt;# ",B31," #&gt;")</f>
        <v>&lt;# A373G #&gt;</v>
      </c>
    </row>
    <row r="30" spans="1:26" x14ac:dyDescent="0.25">
      <c r="A30" s="8" t="s">
        <v>29</v>
      </c>
      <c r="B30" s="19" t="s">
        <v>225</v>
      </c>
      <c r="C30" s="3" t="str">
        <f>CONCATENATE("  &lt;Variant hgvs=",CHAR(34),B30,CHAR(34)," name=",CHAR(34),B31,CHAR(34),"&gt; ")</f>
        <v xml:space="preserve">  &lt;Variant hgvs="NC_000008.11:g.27467305T&gt;C" name="A373G"&gt; </v>
      </c>
    </row>
    <row r="31" spans="1:26" x14ac:dyDescent="0.25">
      <c r="A31" s="15" t="s">
        <v>30</v>
      </c>
      <c r="B31" s="9" t="s">
        <v>224</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223</v>
      </c>
      <c r="C34" s="3" t="str">
        <f>"  &lt;/Variant&gt;"</f>
        <v xml:space="preserve">  &lt;/Variant&gt;</v>
      </c>
    </row>
    <row r="35" spans="1:3" x14ac:dyDescent="0.25">
      <c r="A35" s="15"/>
      <c r="C35" s="3" t="str">
        <f>CONCATENATE("&lt;# ",B37," #&gt;")</f>
        <v>&lt;# T836A #&gt;</v>
      </c>
    </row>
    <row r="36" spans="1:3" x14ac:dyDescent="0.25">
      <c r="A36" s="8" t="s">
        <v>29</v>
      </c>
      <c r="B36" s="19" t="s">
        <v>314</v>
      </c>
      <c r="C36" s="3" t="str">
        <f>CONCATENATE("  &lt;Variant hgvs=",CHAR(34),B36,CHAR(34)," name=",CHAR(34),B37,CHAR(34),"&gt; ")</f>
        <v xml:space="preserve">  &lt;Variant hgvs="NC_000008.11:g.27463607A&gt;T" name="T836A"&gt; </v>
      </c>
    </row>
    <row r="37" spans="1:3" x14ac:dyDescent="0.25">
      <c r="A37" s="15" t="s">
        <v>30</v>
      </c>
      <c r="B37" s="9" t="s">
        <v>316</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315</v>
      </c>
      <c r="C40" s="3" t="str">
        <f>"  &lt;/Variant&gt;"</f>
        <v xml:space="preserve">  &lt;/Variant&gt;</v>
      </c>
    </row>
    <row r="41" spans="1:3" x14ac:dyDescent="0.25">
      <c r="A41" s="15"/>
      <c r="C41" s="3" t="str">
        <f>CONCATENATE("&lt;# ",B43," #&gt;")</f>
        <v>&lt;# T889A #&gt;</v>
      </c>
    </row>
    <row r="42" spans="1:3" x14ac:dyDescent="0.25">
      <c r="A42" s="8" t="s">
        <v>29</v>
      </c>
      <c r="B42" s="19" t="s">
        <v>317</v>
      </c>
      <c r="C42" s="3" t="str">
        <f>CONCATENATE("  &lt;Variant hgvs=",CHAR(34),B42,CHAR(34)," name=",CHAR(34),B43,CHAR(34),"&gt; ")</f>
        <v xml:space="preserve">  &lt;Variant hgvs="NC_000008.11:g.27463554T&gt;A" name="T889A"&gt; </v>
      </c>
    </row>
    <row r="43" spans="1:3" x14ac:dyDescent="0.25">
      <c r="A43" s="15" t="s">
        <v>30</v>
      </c>
      <c r="B43" s="9" t="s">
        <v>318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319</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workbookViewId="0">
      <selection activeCell="C444" sqref="C2:C44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271</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272</v>
      </c>
      <c r="H8" s="3" t="s">
        <v>19</v>
      </c>
      <c r="I8" s="11" t="s">
        <v>20</v>
      </c>
      <c r="J8" s="3">
        <v>0.17299999999999999</v>
      </c>
      <c r="K8" s="3">
        <v>0.1</v>
      </c>
      <c r="L8" s="3">
        <f t="shared" si="0"/>
        <v>1.7299999999999998</v>
      </c>
      <c r="Y8" s="6"/>
      <c r="AC8" s="10"/>
    </row>
    <row r="9" spans="1:36"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231</v>
      </c>
      <c r="C24" s="3" t="str">
        <f>CONCATENATE("  &lt;Variant hgvs=",CHAR(34),B24,CHAR(34)," name=",CHAR(34),B25,CHAR(34),"&gt; ")</f>
        <v xml:space="preserve">  &lt;Variant hgvs="NC_000013.11:g.46847701C&gt;T" name="C46847701T"&gt; </v>
      </c>
    </row>
    <row r="25" spans="1:26" x14ac:dyDescent="0.25">
      <c r="A25" s="15" t="s">
        <v>30</v>
      </c>
      <c r="B25" s="9" t="s">
        <v>240</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241</v>
      </c>
      <c r="C28" s="3" t="str">
        <f>"  &lt;/Variant&gt;"</f>
        <v xml:space="preserve">  &lt;/Variant&gt;</v>
      </c>
    </row>
    <row r="29" spans="1:26" x14ac:dyDescent="0.25">
      <c r="A29" s="8"/>
      <c r="C29" s="3" t="str">
        <f>CONCATENATE("&lt;# ",B31," #&gt;")</f>
        <v>&lt;# T46848951C #&gt;</v>
      </c>
    </row>
    <row r="30" spans="1:26" x14ac:dyDescent="0.25">
      <c r="A30" s="8" t="s">
        <v>29</v>
      </c>
      <c r="B30" s="19" t="s">
        <v>232</v>
      </c>
      <c r="C30" s="3" t="str">
        <f>CONCATENATE("  &lt;Variant hgvs=",CHAR(34),B30,CHAR(34)," name=",CHAR(34),B31,CHAR(34),"&gt; ")</f>
        <v xml:space="preserve">  &lt;Variant hgvs="NC_000013.11:g.46848951T&gt;C" name="T46848951C"&gt; </v>
      </c>
    </row>
    <row r="31" spans="1:26" x14ac:dyDescent="0.25">
      <c r="A31" s="15" t="s">
        <v>30</v>
      </c>
      <c r="B31" s="9" t="s">
        <v>242</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243</v>
      </c>
      <c r="C34" s="3" t="str">
        <f>"  &lt;/Variant&gt;"</f>
        <v xml:space="preserve">  &lt;/Variant&gt;</v>
      </c>
    </row>
    <row r="35" spans="1:3" x14ac:dyDescent="0.25">
      <c r="A35" s="15"/>
      <c r="C35" s="3" t="str">
        <f>CONCATENATE("&lt;# ",B37," #&gt;")</f>
        <v>&lt;# Ile197Val #&gt;</v>
      </c>
    </row>
    <row r="36" spans="1:3" x14ac:dyDescent="0.25">
      <c r="A36" s="8" t="s">
        <v>29</v>
      </c>
      <c r="B36" s="19" t="s">
        <v>233</v>
      </c>
      <c r="C36" s="3" t="str">
        <f>CONCATENATE("  &lt;Variant hgvs=",CHAR(34),B36,CHAR(34)," name=",CHAR(34),B37,CHAR(34),"&gt; ")</f>
        <v xml:space="preserve">  &lt;Variant hgvs="NC_000013.11:g.46892414T&gt;C" name="Ile197Val"&gt; </v>
      </c>
    </row>
    <row r="37" spans="1:3" x14ac:dyDescent="0.25">
      <c r="A37" s="15" t="s">
        <v>30</v>
      </c>
      <c r="B37" s="9" t="s">
        <v>253</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245</v>
      </c>
      <c r="C40" s="3" t="str">
        <f>"  &lt;/Variant&gt;"</f>
        <v xml:space="preserve">  &lt;/Variant&gt;</v>
      </c>
    </row>
    <row r="41" spans="1:3" x14ac:dyDescent="0.25">
      <c r="A41" s="15"/>
      <c r="C41" s="3" t="str">
        <f>CONCATENATE("&lt;# ",B43," #&gt;")</f>
        <v>&lt;# C46897343T #&gt;</v>
      </c>
    </row>
    <row r="42" spans="1:3" x14ac:dyDescent="0.25">
      <c r="A42" s="8" t="s">
        <v>29</v>
      </c>
      <c r="B42" s="19" t="s">
        <v>234</v>
      </c>
      <c r="C42" s="3" t="str">
        <f>CONCATENATE("  &lt;Variant hgvs=",CHAR(34),B42,CHAR(34)," name=",CHAR(34),B43,CHAR(34),"&gt; ")</f>
        <v xml:space="preserve">  &lt;Variant hgvs="NC_000013.11:g.46897343C&gt;T" name="C46897343T"&gt; </v>
      </c>
    </row>
    <row r="43" spans="1:3" x14ac:dyDescent="0.25">
      <c r="A43" s="15" t="s">
        <v>30</v>
      </c>
      <c r="B43" s="9" t="s">
        <v>244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246</v>
      </c>
      <c r="C46" s="3" t="str">
        <f>"  &lt;/Variant&gt;"</f>
        <v xml:space="preserve">  &lt;/Variant&gt;</v>
      </c>
    </row>
    <row r="47" spans="1:3" x14ac:dyDescent="0.25">
      <c r="A47" s="15"/>
      <c r="C47" s="3" t="str">
        <f>CONCATENATE("&lt;# ",B49," #&gt;")</f>
        <v>&lt;# His452Tyr #&gt;</v>
      </c>
    </row>
    <row r="48" spans="1:3" x14ac:dyDescent="0.25">
      <c r="A48" s="8" t="s">
        <v>29</v>
      </c>
      <c r="B48" s="19" t="s">
        <v>235</v>
      </c>
      <c r="C48" s="3" t="str">
        <f>CONCATENATE("  &lt;Variant hgvs=",CHAR(34),B48,CHAR(34)," name=",CHAR(34),B49,CHAR(34),"&gt; ")</f>
        <v xml:space="preserve">  &lt;Variant hgvs="NC_000013.11:g.46834899G&gt;A" name="His452Tyr"&gt; </v>
      </c>
    </row>
    <row r="49" spans="1:16" x14ac:dyDescent="0.25">
      <c r="A49" s="15" t="s">
        <v>30</v>
      </c>
      <c r="B49" s="9" t="s">
        <v>247</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248</v>
      </c>
      <c r="C52" s="3" t="str">
        <f>"  &lt;/Variant&gt;"</f>
        <v xml:space="preserve">  &lt;/Variant&gt;</v>
      </c>
    </row>
    <row r="53" spans="1:16" x14ac:dyDescent="0.25">
      <c r="A53" s="15"/>
      <c r="C53" s="3" t="str">
        <f>CONCATENATE("&lt;# ",B55," #&gt;")</f>
        <v>&lt;# T614-2211C #&gt;</v>
      </c>
    </row>
    <row r="54" spans="1:16" x14ac:dyDescent="0.25">
      <c r="A54" s="8" t="s">
        <v>29</v>
      </c>
      <c r="B54" s="19" t="s">
        <v>236</v>
      </c>
      <c r="C54" s="3" t="str">
        <f>CONCATENATE("  &lt;Variant hgvs=",CHAR(34),B54,CHAR(34)," name=",CHAR(34),B55,CHAR(34),"&gt; ")</f>
        <v xml:space="preserve">  &lt;Variant hgvs="NC_000013.11:g.46837850A&gt;G" name="T614-2211C"&gt; </v>
      </c>
    </row>
    <row r="55" spans="1:16" x14ac:dyDescent="0.25">
      <c r="A55" s="15" t="s">
        <v>30</v>
      </c>
      <c r="B55" s="9" t="s">
        <v>249</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250</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251</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252</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11" t="s">
        <v>276</v>
      </c>
      <c r="C2" s="3" t="str">
        <f>CONCATENATE("# What does the ",B2," gene do?")</f>
        <v># What does the IL12B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277</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C1095A</v>
      </c>
      <c r="I10" s="18" t="str">
        <f>B25</f>
        <v>T159323005C</v>
      </c>
      <c r="J10" s="18" t="str">
        <f>B31</f>
        <v>A159C</v>
      </c>
    </row>
    <row r="11" spans="1:36" x14ac:dyDescent="0.25">
      <c r="A11" s="8" t="s">
        <v>3</v>
      </c>
      <c r="B11" s="11" t="s">
        <v>276</v>
      </c>
      <c r="C11" s="3" t="str">
        <f>CONCATENATE("&lt;GeneAnalysis gene=",CHAR(34),B11,CHAR(34)," interval=",CHAR(34),B12,CHAR(34),"&gt; ")</f>
        <v xml:space="preserve">&lt;GeneAnalysis gene="IL12B" interval="NC_000005.10:g.159314783_159330473"&gt; </v>
      </c>
      <c r="H11" s="31" t="s">
        <v>78</v>
      </c>
      <c r="I11" s="19" t="s">
        <v>78</v>
      </c>
      <c r="J11" s="19" t="s">
        <v>78</v>
      </c>
      <c r="K11" s="19"/>
      <c r="L11" s="19"/>
      <c r="M11" s="19"/>
      <c r="N11" s="19"/>
      <c r="O11" s="20"/>
      <c r="P11" s="20"/>
      <c r="Q11" s="20"/>
      <c r="R11" s="20"/>
      <c r="S11" s="20"/>
      <c r="T11" s="20"/>
      <c r="U11" s="20"/>
      <c r="V11" s="20"/>
      <c r="W11" s="20"/>
      <c r="X11" s="20"/>
      <c r="Y11" s="20"/>
      <c r="Z11" s="20"/>
    </row>
    <row r="12" spans="1:36"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x14ac:dyDescent="0.25">
      <c r="H16" s="9">
        <v>14.7</v>
      </c>
      <c r="I16" s="9">
        <v>39.700000000000003</v>
      </c>
      <c r="J16" s="9">
        <v>46</v>
      </c>
      <c r="K16" s="9"/>
      <c r="L16" s="9"/>
      <c r="M16" s="9"/>
      <c r="N16" s="9"/>
      <c r="O16" s="9"/>
      <c r="P16" s="9"/>
      <c r="Q16" s="9"/>
      <c r="R16" s="9"/>
      <c r="S16" s="9"/>
      <c r="T16" s="9"/>
      <c r="U16" s="9"/>
      <c r="V16" s="9"/>
      <c r="W16" s="9"/>
      <c r="X16" s="9"/>
      <c r="Y16" s="9"/>
      <c r="Z16" s="9"/>
    </row>
    <row r="17" spans="1:26"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29" t="s">
        <v>282</v>
      </c>
      <c r="C24" s="3" t="str">
        <f>CONCATENATE("  &lt;Variant hgvs=",CHAR(34),B24,CHAR(34)," name=",CHAR(34),B25,CHAR(34),"&gt; ")</f>
        <v xml:space="preserve">  &lt;Variant hgvs="NC_000005.10:g.159323005T&gt;C" name="T159323005C"&gt; </v>
      </c>
    </row>
    <row r="25" spans="1:26" x14ac:dyDescent="0.25">
      <c r="A25" s="15" t="s">
        <v>30</v>
      </c>
      <c r="B25" s="9" t="s">
        <v>288</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290</v>
      </c>
      <c r="C28" s="3" t="str">
        <f>"  &lt;/Variant&gt;"</f>
        <v xml:space="preserve">  &lt;/Variant&gt;</v>
      </c>
    </row>
    <row r="29" spans="1:26" x14ac:dyDescent="0.25">
      <c r="A29" s="8"/>
      <c r="C29" s="3" t="str">
        <f>CONCATENATE("&lt;# ",B31," #&gt;")</f>
        <v>&lt;# A159C #&gt;</v>
      </c>
    </row>
    <row r="30" spans="1:26" x14ac:dyDescent="0.25">
      <c r="A30" s="8" t="s">
        <v>29</v>
      </c>
      <c r="B30" s="19" t="s">
        <v>285</v>
      </c>
      <c r="C30" s="3" t="str">
        <f>CONCATENATE("  &lt;Variant hgvs=",CHAR(34),B30,CHAR(34)," name=",CHAR(34),B31,CHAR(34),"&gt; ")</f>
        <v xml:space="preserve">  &lt;Variant hgvs="NC_000005.10:g.159315942T&gt;G" name="A159C"&gt; </v>
      </c>
    </row>
    <row r="31" spans="1:26" x14ac:dyDescent="0.25">
      <c r="A31" s="15" t="s">
        <v>30</v>
      </c>
      <c r="B31" s="9" t="s">
        <v>286</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291</v>
      </c>
      <c r="C34" s="3" t="str">
        <f>"  &lt;/Variant&gt;"</f>
        <v xml:space="preserve">  &lt;/Variant&gt;</v>
      </c>
    </row>
    <row r="35" spans="1:3" s="18" customFormat="1" x14ac:dyDescent="0.25">
      <c r="A35" s="27"/>
      <c r="B35" s="17"/>
    </row>
    <row r="36" spans="1:3" s="18" customFormat="1" x14ac:dyDescent="0.25">
      <c r="A36" s="27"/>
      <c r="B36" s="17"/>
      <c r="C36" s="18" t="str">
        <f>C17</f>
        <v>&lt;# C1095A #&gt;</v>
      </c>
    </row>
    <row r="37" spans="1:3" x14ac:dyDescent="0.25">
      <c r="A37" s="15" t="s">
        <v>37</v>
      </c>
      <c r="B37" s="21" t="str">
        <f>H11</f>
        <v>NC_000005.10:g.</v>
      </c>
      <c r="C37" s="3" t="str">
        <f>CONCATENATE("  &lt;Genotype hgvs=",CHAR(34),B37,B38,";",B39,CHAR(34)," name=",CHAR(34),B19,CHAR(34),"&gt; ")</f>
        <v xml:space="preserve">  &lt;Genotype hgvs="NC_000005.10:g.[159315006G&gt;T];[159315006=]" name="C1095A"&gt; </v>
      </c>
    </row>
    <row r="38" spans="1:3" x14ac:dyDescent="0.25">
      <c r="A38" s="15" t="s">
        <v>35</v>
      </c>
      <c r="B38" s="21" t="str">
        <f t="shared" ref="B38:B42" si="1">H12</f>
        <v>[159315006G&gt;T]</v>
      </c>
    </row>
    <row r="39" spans="1:3" x14ac:dyDescent="0.25">
      <c r="A39" s="15" t="s">
        <v>31</v>
      </c>
      <c r="B39" s="21" t="str">
        <f t="shared" si="1"/>
        <v>[159315006=]</v>
      </c>
      <c r="C39" s="3" t="s">
        <v>38</v>
      </c>
    </row>
    <row r="40" spans="1:3"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x14ac:dyDescent="0.25">
      <c r="A42" s="8" t="s">
        <v>41</v>
      </c>
      <c r="B42" s="21">
        <f t="shared" si="1"/>
        <v>14.7</v>
      </c>
    </row>
    <row r="43" spans="1:3" x14ac:dyDescent="0.25">
      <c r="A43" s="15"/>
      <c r="C43" s="3" t="s">
        <v>42</v>
      </c>
    </row>
    <row r="44" spans="1:3" x14ac:dyDescent="0.25">
      <c r="A44" s="8"/>
    </row>
    <row r="45" spans="1:3" x14ac:dyDescent="0.25">
      <c r="A45" s="8"/>
      <c r="C45" s="3" t="str">
        <f>CONCATENATE("    ",B41)</f>
        <v xml:space="preserve">     </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percentage=14.7 /&gt;</v>
      </c>
    </row>
    <row r="50" spans="1:3" x14ac:dyDescent="0.25">
      <c r="A50" s="15"/>
      <c r="C50" s="3" t="str">
        <f>"  &lt;/Genotype&gt;"</f>
        <v xml:space="preserve">  &lt;/Genotype&gt;</v>
      </c>
    </row>
    <row r="51" spans="1:3"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x14ac:dyDescent="0.25">
      <c r="A52" s="8" t="s">
        <v>45</v>
      </c>
      <c r="B52" s="9" t="str">
        <f t="shared" ref="B52:B53" si="2">H18</f>
        <v xml:space="preserve"> </v>
      </c>
      <c r="C52" s="3" t="s">
        <v>26</v>
      </c>
    </row>
    <row r="53" spans="1:3" x14ac:dyDescent="0.25">
      <c r="A53" s="8" t="s">
        <v>41</v>
      </c>
      <c r="B53" s="9">
        <f t="shared" si="2"/>
        <v>4.3</v>
      </c>
      <c r="C53" s="3" t="s">
        <v>38</v>
      </c>
    </row>
    <row r="54" spans="1:3" x14ac:dyDescent="0.25">
      <c r="A54" s="8"/>
    </row>
    <row r="55" spans="1:3"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percentage=4.3 /&gt;</v>
      </c>
    </row>
    <row r="64" spans="1:3" x14ac:dyDescent="0.25">
      <c r="A64" s="15"/>
      <c r="C64" s="3" t="str">
        <f>"  &lt;/Genotype&gt;"</f>
        <v xml:space="preserve">  &lt;/Genotype&gt;</v>
      </c>
    </row>
    <row r="65" spans="1:3"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x14ac:dyDescent="0.25">
      <c r="A66" s="8" t="s">
        <v>47</v>
      </c>
      <c r="B66" s="9" t="str">
        <f t="shared" ref="B66:B67" si="3">H21</f>
        <v xml:space="preserve"> </v>
      </c>
      <c r="C66" s="3" t="s">
        <v>26</v>
      </c>
    </row>
    <row r="67" spans="1:3" x14ac:dyDescent="0.25">
      <c r="A67" s="8" t="s">
        <v>41</v>
      </c>
      <c r="B67" s="9">
        <f t="shared" si="3"/>
        <v>81</v>
      </c>
      <c r="C67" s="3" t="s">
        <v>38</v>
      </c>
    </row>
    <row r="68" spans="1:3" x14ac:dyDescent="0.25">
      <c r="A68" s="15"/>
    </row>
    <row r="69" spans="1:3" x14ac:dyDescent="0.25">
      <c r="A69" s="8"/>
      <c r="C69" s="3" t="str">
        <f>CONCATENATE("    ",B65)</f>
        <v xml:space="preserve">    Your IL12B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percentage=81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21" t="str">
        <f>I11</f>
        <v>NC_000005.10:g.</v>
      </c>
      <c r="C80" s="3" t="str">
        <f>CONCATENATE("  &lt;Genotype hgvs=",CHAR(34),B80,B81,";",B82,CHAR(34)," name=",CHAR(34),B25,CHAR(34),"&gt; ")</f>
        <v xml:space="preserve">  &lt;Genotype hgvs="NC_000005.10:g.[159323005T&gt;C];[159323005=]" name="T159323005C"&gt; </v>
      </c>
    </row>
    <row r="81" spans="1:3" x14ac:dyDescent="0.25">
      <c r="A81" s="15" t="s">
        <v>35</v>
      </c>
      <c r="B81" s="21" t="str">
        <f t="shared" ref="B81:B85" si="4">I12</f>
        <v>[159323005T&gt;C]</v>
      </c>
    </row>
    <row r="82" spans="1:3" x14ac:dyDescent="0.25">
      <c r="A82" s="15" t="s">
        <v>31</v>
      </c>
      <c r="B82" s="21" t="str">
        <f t="shared" si="4"/>
        <v>[159323005=]</v>
      </c>
      <c r="C82" s="3" t="s">
        <v>38</v>
      </c>
    </row>
    <row r="83" spans="1:3"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x14ac:dyDescent="0.25">
      <c r="A85" s="8" t="s">
        <v>41</v>
      </c>
      <c r="B85" s="21">
        <f t="shared" si="4"/>
        <v>39.700000000000003</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percentage=39.7 /&gt;</v>
      </c>
    </row>
    <row r="93" spans="1:3" x14ac:dyDescent="0.25">
      <c r="A93" s="15"/>
      <c r="C93" s="3" t="str">
        <f>"  &lt;/Genotype&gt;"</f>
        <v xml:space="preserve">  &lt;/Genotype&gt;</v>
      </c>
    </row>
    <row r="94" spans="1:3"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x14ac:dyDescent="0.25">
      <c r="A95" s="8" t="s">
        <v>45</v>
      </c>
      <c r="B95" s="9" t="str">
        <f t="shared" ref="B95:B96" si="5">I18</f>
        <v>You are in the Moderate Loss of Function category. See below for more information.</v>
      </c>
      <c r="C95" s="3" t="s">
        <v>26</v>
      </c>
    </row>
    <row r="96" spans="1:3" x14ac:dyDescent="0.25">
      <c r="A96" s="8" t="s">
        <v>41</v>
      </c>
      <c r="B96" s="9">
        <f t="shared" si="5"/>
        <v>26.2</v>
      </c>
      <c r="C96" s="3" t="s">
        <v>38</v>
      </c>
    </row>
    <row r="97" spans="1:3" x14ac:dyDescent="0.25">
      <c r="A97" s="8"/>
    </row>
    <row r="98" spans="1:3"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percentage=26.2 /&gt;</v>
      </c>
    </row>
    <row r="107" spans="1:3" x14ac:dyDescent="0.25">
      <c r="A107" s="15"/>
      <c r="C107" s="3" t="str">
        <f>"  &lt;/Genotype&gt;"</f>
        <v xml:space="preserve">  &lt;/Genotype&gt;</v>
      </c>
    </row>
    <row r="108" spans="1:3"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x14ac:dyDescent="0.25">
      <c r="A109" s="8" t="s">
        <v>47</v>
      </c>
      <c r="B109" s="9" t="str">
        <f t="shared" ref="B109:B110" si="6">I21</f>
        <v>This variant is not associated with increased risk.</v>
      </c>
      <c r="C109" s="3" t="s">
        <v>26</v>
      </c>
    </row>
    <row r="110" spans="1:3" x14ac:dyDescent="0.25">
      <c r="A110" s="8" t="s">
        <v>41</v>
      </c>
      <c r="B110" s="9">
        <f t="shared" si="6"/>
        <v>34.1</v>
      </c>
      <c r="C110" s="3" t="s">
        <v>38</v>
      </c>
    </row>
    <row r="111" spans="1:3" x14ac:dyDescent="0.25">
      <c r="A111" s="15"/>
    </row>
    <row r="112" spans="1:3" x14ac:dyDescent="0.25">
      <c r="A112" s="8"/>
      <c r="C112" s="3" t="str">
        <f>CONCATENATE("    ",B108)</f>
        <v xml:space="preserve">    Your IL12B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This variant is not associated with increased risk.</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percentage=34.1 /&gt;</v>
      </c>
    </row>
    <row r="121" spans="1:3" x14ac:dyDescent="0.25">
      <c r="A121" s="15"/>
      <c r="C121" s="3" t="str">
        <f>"  &lt;/Genotype&gt;"</f>
        <v xml:space="preserve">  &lt;/Genotype&gt;</v>
      </c>
    </row>
    <row r="122" spans="1:3" x14ac:dyDescent="0.25">
      <c r="A122" s="15"/>
      <c r="C122" s="3" t="str">
        <f>C29</f>
        <v>&lt;# A159C #&gt;</v>
      </c>
    </row>
    <row r="123" spans="1:3"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x14ac:dyDescent="0.25">
      <c r="A124" s="15" t="s">
        <v>35</v>
      </c>
      <c r="B124" s="21" t="str">
        <f t="shared" ref="B124:B128" si="7">J12</f>
        <v>[159315942T&gt;G]</v>
      </c>
    </row>
    <row r="125" spans="1:3" x14ac:dyDescent="0.25">
      <c r="A125" s="15" t="s">
        <v>31</v>
      </c>
      <c r="B125" s="21" t="str">
        <f t="shared" si="7"/>
        <v>[159315942=]</v>
      </c>
      <c r="C125" s="3" t="s">
        <v>38</v>
      </c>
    </row>
    <row r="126" spans="1:3"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x14ac:dyDescent="0.25">
      <c r="A128" s="8" t="s">
        <v>41</v>
      </c>
      <c r="B128" s="21">
        <f t="shared" si="7"/>
        <v>46</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percentage=46 /&gt;</v>
      </c>
    </row>
    <row r="136" spans="1:3" x14ac:dyDescent="0.25">
      <c r="A136" s="15"/>
      <c r="C136" s="3" t="str">
        <f>"  &lt;/Genotype&gt;"</f>
        <v xml:space="preserve">  &lt;/Genotype&gt;</v>
      </c>
    </row>
    <row r="137" spans="1:3"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x14ac:dyDescent="0.25">
      <c r="A138" s="8" t="s">
        <v>45</v>
      </c>
      <c r="B138" s="9" t="str">
        <f t="shared" ref="B138:B139" si="8">J18</f>
        <v>This variant is not associated with increased risk.</v>
      </c>
      <c r="C138" s="3" t="s">
        <v>26</v>
      </c>
    </row>
    <row r="139" spans="1:3" x14ac:dyDescent="0.25">
      <c r="A139" s="8" t="s">
        <v>41</v>
      </c>
      <c r="B139" s="9">
        <f t="shared" si="8"/>
        <v>52.5</v>
      </c>
      <c r="C139" s="3" t="s">
        <v>38</v>
      </c>
    </row>
    <row r="140" spans="1:3" x14ac:dyDescent="0.25">
      <c r="A140" s="8"/>
    </row>
    <row r="141" spans="1:3"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percentage=52.5 /&gt;</v>
      </c>
    </row>
    <row r="150" spans="1:3" x14ac:dyDescent="0.25">
      <c r="A150" s="15"/>
      <c r="C150" s="3" t="str">
        <f>"  &lt;/Genotype&gt;"</f>
        <v xml:space="preserve">  &lt;/Genotype&gt;</v>
      </c>
    </row>
    <row r="151" spans="1:3"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x14ac:dyDescent="0.25">
      <c r="A152" s="8" t="s">
        <v>47</v>
      </c>
      <c r="B152" s="9" t="str">
        <f t="shared" ref="B152:B153" si="9">J21</f>
        <v>This variant is not associated with increased risk.</v>
      </c>
      <c r="C152" s="3" t="s">
        <v>26</v>
      </c>
    </row>
    <row r="153" spans="1:3" x14ac:dyDescent="0.25">
      <c r="A153" s="8" t="s">
        <v>41</v>
      </c>
      <c r="B153" s="9">
        <f t="shared" si="9"/>
        <v>1.5</v>
      </c>
      <c r="C153" s="3" t="s">
        <v>38</v>
      </c>
    </row>
    <row r="154" spans="1:3" x14ac:dyDescent="0.25">
      <c r="A154" s="15"/>
    </row>
    <row r="155" spans="1:3" x14ac:dyDescent="0.25">
      <c r="A155" s="8"/>
      <c r="C155" s="3" t="str">
        <f>CONCATENATE("    ",B151)</f>
        <v xml:space="preserve">    Your IL12B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percentage=1.5 /&gt;</v>
      </c>
    </row>
    <row r="164" spans="1:3" x14ac:dyDescent="0.25">
      <c r="A164" s="15"/>
      <c r="C164" s="3" t="str">
        <f>"  &lt;/Genotype&gt;"</f>
        <v xml:space="preserve">  &lt;/Genotype&gt;</v>
      </c>
    </row>
    <row r="165" spans="1:3" x14ac:dyDescent="0.25">
      <c r="A165" s="15"/>
      <c r="C165" s="3" t="str">
        <f>"  &lt;/Genotype&gt;"</f>
        <v xml:space="preserve">  &lt;/Genotype&gt;</v>
      </c>
    </row>
    <row r="166" spans="1:3" x14ac:dyDescent="0.25">
      <c r="A166" s="15"/>
      <c r="C166" s="3" t="s">
        <v>48</v>
      </c>
    </row>
    <row r="167" spans="1:3"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x14ac:dyDescent="0.25">
      <c r="A168" s="8" t="s">
        <v>49</v>
      </c>
      <c r="B168" s="9" t="s">
        <v>50</v>
      </c>
      <c r="C168" s="3" t="s">
        <v>26</v>
      </c>
    </row>
    <row r="169" spans="1:3" x14ac:dyDescent="0.25">
      <c r="A169" s="8" t="s">
        <v>41</v>
      </c>
      <c r="C169" s="3" t="s">
        <v>38</v>
      </c>
    </row>
    <row r="170" spans="1:3" x14ac:dyDescent="0.25">
      <c r="A170" s="8"/>
    </row>
    <row r="171" spans="1:3" x14ac:dyDescent="0.25">
      <c r="A171" s="8"/>
      <c r="C171" s="3" t="str">
        <f>CONCATENATE("    ",B167)</f>
        <v xml:space="preserve">    Your IL12B gene has an unknown variant.</v>
      </c>
    </row>
    <row r="172" spans="1:3" x14ac:dyDescent="0.25">
      <c r="A172" s="8"/>
    </row>
    <row r="173" spans="1:3" x14ac:dyDescent="0.25">
      <c r="A173" s="8"/>
      <c r="C173" s="3" t="s">
        <v>42</v>
      </c>
    </row>
    <row r="174" spans="1:3" x14ac:dyDescent="0.25">
      <c r="A174" s="8"/>
    </row>
    <row r="175" spans="1:3" x14ac:dyDescent="0.25">
      <c r="A175" s="15"/>
      <c r="C175" s="3" t="str">
        <f>CONCATENATE("    ",B168)</f>
        <v xml:space="preserve">    The effect is unknown.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 /&gt;</v>
      </c>
    </row>
    <row r="180" spans="1:3" x14ac:dyDescent="0.25">
      <c r="A180" s="15"/>
      <c r="C180" s="3" t="str">
        <f>"  &lt;/Genotype&gt;"</f>
        <v xml:space="preserve">  &lt;/Genotype&gt;</v>
      </c>
    </row>
    <row r="181" spans="1:3" x14ac:dyDescent="0.25">
      <c r="A181" s="15"/>
      <c r="C181" s="3" t="s">
        <v>51</v>
      </c>
    </row>
    <row r="182" spans="1:3"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x14ac:dyDescent="0.25">
      <c r="A183" s="8" t="s">
        <v>47</v>
      </c>
      <c r="B183" s="9" t="s">
        <v>52</v>
      </c>
      <c r="C183" s="3" t="s">
        <v>26</v>
      </c>
    </row>
    <row r="184" spans="1:3" x14ac:dyDescent="0.25">
      <c r="A184" s="8" t="s">
        <v>41</v>
      </c>
      <c r="C184" s="3" t="s">
        <v>38</v>
      </c>
    </row>
    <row r="185" spans="1:3" x14ac:dyDescent="0.25">
      <c r="A185" s="8"/>
    </row>
    <row r="186" spans="1:3" x14ac:dyDescent="0.25">
      <c r="A186" s="8"/>
      <c r="C186" s="3" t="str">
        <f>CONCATENATE("    ",B182)</f>
        <v xml:space="preserve">    Your IL12B gene has no variants. A normal gene is referred to as a "wild-type" gene.</v>
      </c>
    </row>
    <row r="187" spans="1:3" x14ac:dyDescent="0.25">
      <c r="A187" s="8"/>
    </row>
    <row r="188" spans="1:3" x14ac:dyDescent="0.25">
      <c r="A188" s="8"/>
      <c r="C188" s="3" t="s">
        <v>42</v>
      </c>
    </row>
    <row r="189" spans="1:3" x14ac:dyDescent="0.25">
      <c r="A189" s="8"/>
    </row>
    <row r="190" spans="1:3" x14ac:dyDescent="0.25">
      <c r="A190" s="8"/>
      <c r="C190" s="3" t="str">
        <f>CONCATENATE("    ",B183)</f>
        <v xml:space="preserve">    Your variant is not associated with any loss of function.</v>
      </c>
    </row>
    <row r="191" spans="1:3" x14ac:dyDescent="0.25">
      <c r="A191" s="8"/>
    </row>
    <row r="192" spans="1:3" x14ac:dyDescent="0.25">
      <c r="A192" s="8"/>
      <c r="C192" s="3" t="s">
        <v>43</v>
      </c>
    </row>
    <row r="193" spans="1:3" x14ac:dyDescent="0.25">
      <c r="A193" s="15"/>
    </row>
    <row r="194" spans="1:3" x14ac:dyDescent="0.25">
      <c r="A194" s="8"/>
      <c r="C194" s="3" t="str">
        <f>CONCATENATE( "    &lt;piechart percentage=",B184," /&gt;")</f>
        <v xml:space="preserve">    &lt;piechart percentage= /&gt;</v>
      </c>
    </row>
    <row r="195" spans="1:3" x14ac:dyDescent="0.25">
      <c r="A195" s="8"/>
      <c r="C195" s="3" t="str">
        <f>"  &lt;/Genotype&gt;"</f>
        <v xml:space="preserve">  &lt;/Genotype&gt;</v>
      </c>
    </row>
    <row r="196" spans="1:3" x14ac:dyDescent="0.25">
      <c r="A196" s="8"/>
      <c r="C196" s="3" t="str">
        <f>"&lt;/GeneAnalysis&gt;"</f>
        <v>&lt;/GeneAnalysis&gt;</v>
      </c>
    </row>
    <row r="197" spans="1:3" s="18" customFormat="1" x14ac:dyDescent="0.25">
      <c r="A197" s="27"/>
      <c r="B197" s="17"/>
    </row>
    <row r="198" spans="1:3" x14ac:dyDescent="0.25">
      <c r="A198" s="15"/>
      <c r="C198" s="3" t="str">
        <f>CONCATENATE("# How do changes in ",B11," affect people?")</f>
        <v># How do changes in IL12B affect people?</v>
      </c>
    </row>
    <row r="199" spans="1:3" x14ac:dyDescent="0.25">
      <c r="A199" s="15"/>
    </row>
    <row r="200" spans="1:3"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x14ac:dyDescent="0.25">
      <c r="A201" s="15"/>
    </row>
    <row r="202" spans="1:3" s="18" customFormat="1" x14ac:dyDescent="0.25">
      <c r="A202" s="27"/>
      <c r="B202" s="17"/>
      <c r="C202" s="16" t="s">
        <v>54</v>
      </c>
    </row>
    <row r="203" spans="1:3" s="18" customFormat="1" x14ac:dyDescent="0.25">
      <c r="A203" s="27"/>
      <c r="B203" s="17"/>
      <c r="C203" s="16"/>
    </row>
    <row r="204" spans="1:3" s="18" customFormat="1" x14ac:dyDescent="0.25">
      <c r="A204" s="16"/>
      <c r="B204" s="17"/>
      <c r="C204" s="16" t="s">
        <v>55</v>
      </c>
    </row>
    <row r="205" spans="1:3" s="18" customFormat="1" x14ac:dyDescent="0.25">
      <c r="A205" s="16"/>
      <c r="B205" s="17"/>
      <c r="C205" s="16"/>
    </row>
    <row r="206" spans="1:3" x14ac:dyDescent="0.25">
      <c r="A206" s="15"/>
      <c r="C206" s="3" t="s">
        <v>56</v>
      </c>
    </row>
    <row r="207" spans="1:3" x14ac:dyDescent="0.25">
      <c r="A207" s="15"/>
    </row>
    <row r="208" spans="1:3"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x14ac:dyDescent="0.25">
      <c r="A209" s="15"/>
    </row>
    <row r="210" spans="1:3" x14ac:dyDescent="0.25">
      <c r="A210" s="15"/>
      <c r="C210" s="3" t="s">
        <v>58</v>
      </c>
    </row>
    <row r="211" spans="1:3" x14ac:dyDescent="0.25">
      <c r="A211" s="15"/>
    </row>
    <row r="212" spans="1:3"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x14ac:dyDescent="0.25">
      <c r="A213" s="15"/>
    </row>
    <row r="214" spans="1:3" s="18" customFormat="1" x14ac:dyDescent="0.25">
      <c r="A214" s="27"/>
      <c r="B214" s="17"/>
      <c r="C214" s="16" t="s">
        <v>60</v>
      </c>
    </row>
    <row r="215" spans="1:3" s="18" customFormat="1" x14ac:dyDescent="0.25">
      <c r="A215" s="27"/>
      <c r="B215" s="17"/>
      <c r="C215" s="16"/>
    </row>
    <row r="216" spans="1:3" s="18" customFormat="1" x14ac:dyDescent="0.25">
      <c r="A216" s="16"/>
      <c r="B216" s="17"/>
      <c r="C216" s="16" t="s">
        <v>61</v>
      </c>
    </row>
    <row r="217" spans="1:3" s="18" customFormat="1" x14ac:dyDescent="0.25">
      <c r="A217" s="16"/>
      <c r="B217" s="17"/>
      <c r="C217" s="16"/>
    </row>
    <row r="218" spans="1:3" x14ac:dyDescent="0.25">
      <c r="A218" s="15"/>
      <c r="C218" s="3" t="s">
        <v>56</v>
      </c>
    </row>
    <row r="219" spans="1:3" x14ac:dyDescent="0.25">
      <c r="A219" s="15"/>
    </row>
    <row r="220" spans="1:3"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x14ac:dyDescent="0.25">
      <c r="A221" s="15"/>
    </row>
    <row r="222" spans="1:3" x14ac:dyDescent="0.25">
      <c r="A222" s="15"/>
      <c r="C222" s="3" t="s">
        <v>58</v>
      </c>
    </row>
    <row r="223" spans="1:3" x14ac:dyDescent="0.25">
      <c r="A223" s="15"/>
    </row>
    <row r="224" spans="1:3" x14ac:dyDescent="0.25">
      <c r="A224" s="15"/>
      <c r="B224" s="9" t="s">
        <v>63</v>
      </c>
      <c r="C224" s="3" t="str">
        <f>B224</f>
        <v>[Anti-CD20 intervention](https://www.ncbi.nlm.nih.gov/pubmed/27834303) may help CFS patients, and has shown to increase muscarinic antibody positivity and reduced symptoms.</v>
      </c>
    </row>
    <row r="226" spans="1:3" s="18" customFormat="1" x14ac:dyDescent="0.25">
      <c r="A226" s="27"/>
      <c r="B226" s="17"/>
      <c r="C226" s="16" t="s">
        <v>64</v>
      </c>
    </row>
    <row r="227" spans="1:3" s="18" customFormat="1" x14ac:dyDescent="0.25">
      <c r="A227" s="27"/>
      <c r="B227" s="17"/>
      <c r="C227" s="16"/>
    </row>
    <row r="228" spans="1:3" s="18" customFormat="1" x14ac:dyDescent="0.25">
      <c r="A228" s="16"/>
      <c r="B228" s="17"/>
      <c r="C228" s="16" t="s">
        <v>65</v>
      </c>
    </row>
    <row r="229" spans="1:3" s="18" customFormat="1" x14ac:dyDescent="0.25">
      <c r="A229" s="16"/>
      <c r="B229" s="17"/>
      <c r="C229" s="16"/>
    </row>
    <row r="230" spans="1:3" x14ac:dyDescent="0.25">
      <c r="A230" s="15"/>
      <c r="C230" s="3" t="s">
        <v>56</v>
      </c>
    </row>
    <row r="231" spans="1:3" x14ac:dyDescent="0.25">
      <c r="A231" s="15"/>
    </row>
    <row r="232" spans="1:3"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x14ac:dyDescent="0.25">
      <c r="A233" s="15"/>
    </row>
    <row r="234" spans="1:3" x14ac:dyDescent="0.25">
      <c r="A234" s="15"/>
      <c r="C234" s="3" t="s">
        <v>58</v>
      </c>
    </row>
    <row r="235" spans="1:3" x14ac:dyDescent="0.25">
      <c r="A235" s="15"/>
    </row>
    <row r="236" spans="1:3"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x14ac:dyDescent="0.25">
      <c r="A238" s="27"/>
      <c r="B238" s="17"/>
      <c r="C238" s="16" t="s">
        <v>68</v>
      </c>
    </row>
    <row r="239" spans="1:3" s="18" customFormat="1" x14ac:dyDescent="0.25">
      <c r="A239" s="27"/>
      <c r="B239" s="17"/>
      <c r="C239" s="16"/>
    </row>
    <row r="240" spans="1:3" s="18" customFormat="1" x14ac:dyDescent="0.25">
      <c r="A240" s="16"/>
      <c r="B240" s="17"/>
      <c r="C240" s="16" t="s">
        <v>69</v>
      </c>
    </row>
    <row r="241" spans="1:3" s="18" customFormat="1" x14ac:dyDescent="0.25">
      <c r="A241" s="16"/>
      <c r="B241" s="17"/>
      <c r="C241" s="16"/>
    </row>
    <row r="242" spans="1:3" x14ac:dyDescent="0.25">
      <c r="A242" s="15"/>
      <c r="C242" s="3" t="s">
        <v>70</v>
      </c>
    </row>
    <row r="243" spans="1:3" x14ac:dyDescent="0.25">
      <c r="A243" s="15"/>
    </row>
    <row r="244" spans="1:3"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x14ac:dyDescent="0.25">
      <c r="A245" s="15"/>
    </row>
    <row r="246" spans="1:3" x14ac:dyDescent="0.25">
      <c r="A246" s="15"/>
      <c r="C246" s="3" t="s">
        <v>58</v>
      </c>
    </row>
    <row r="247" spans="1:3" x14ac:dyDescent="0.25">
      <c r="A247" s="15"/>
    </row>
    <row r="248" spans="1:3"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x14ac:dyDescent="0.25">
      <c r="B250" s="17"/>
    </row>
    <row r="252" spans="1:3"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206" workbookViewId="0">
      <selection activeCell="B211" sqref="B21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292</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304</v>
      </c>
      <c r="H8" s="3" t="s">
        <v>19</v>
      </c>
      <c r="I8" s="11" t="s">
        <v>20</v>
      </c>
      <c r="J8" s="3">
        <v>0.17299999999999999</v>
      </c>
      <c r="K8" s="3">
        <v>0.1</v>
      </c>
      <c r="L8" s="3">
        <f t="shared" si="0"/>
        <v>1.7299999999999998</v>
      </c>
      <c r="Y8" s="6"/>
      <c r="AC8" s="10"/>
    </row>
    <row r="9" spans="1:36"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t="s">
        <v>254</v>
      </c>
      <c r="L11" s="19"/>
      <c r="M11" s="19"/>
      <c r="N11" s="19"/>
      <c r="O11" s="20"/>
      <c r="P11" s="20"/>
      <c r="Q11" s="20"/>
      <c r="R11" s="20"/>
      <c r="S11" s="20"/>
      <c r="T11" s="20"/>
      <c r="U11" s="20"/>
      <c r="V11" s="20"/>
      <c r="W11" s="20"/>
      <c r="X11" s="20"/>
      <c r="Y11" s="20"/>
      <c r="Z11" s="20"/>
    </row>
    <row r="12" spans="1:36" x14ac:dyDescent="0.25">
      <c r="A12" s="8" t="s">
        <v>24</v>
      </c>
      <c r="B12" s="34" t="s">
        <v>305</v>
      </c>
      <c r="H12" s="9" t="s">
        <v>296</v>
      </c>
      <c r="I12" s="9" t="s">
        <v>298</v>
      </c>
      <c r="J12" s="9" t="s">
        <v>300</v>
      </c>
      <c r="K12" s="9" t="s">
        <v>489</v>
      </c>
      <c r="L12" s="9"/>
      <c r="M12" s="9"/>
      <c r="N12" s="9"/>
      <c r="O12" s="9"/>
      <c r="P12" s="9"/>
      <c r="Q12" s="9"/>
      <c r="R12" s="9"/>
      <c r="S12" s="9"/>
      <c r="T12" s="9"/>
      <c r="U12" s="9"/>
      <c r="V12" s="9"/>
      <c r="W12" s="9"/>
      <c r="X12" s="9"/>
      <c r="Y12" s="9"/>
      <c r="Z12" s="9"/>
    </row>
    <row r="13" spans="1:36" x14ac:dyDescent="0.25">
      <c r="A13" s="8" t="s">
        <v>25</v>
      </c>
      <c r="B13" s="34" t="s">
        <v>451</v>
      </c>
      <c r="C13" s="3" t="str">
        <f>CONCATENATE("# What are some common mutations of ",B11,"?")</f>
        <v># What are some common mutations of TRPC4?</v>
      </c>
      <c r="H13" s="9" t="s">
        <v>297</v>
      </c>
      <c r="I13" s="9" t="s">
        <v>299</v>
      </c>
      <c r="J13" s="9" t="s">
        <v>301</v>
      </c>
      <c r="K13" s="9" t="s">
        <v>490</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310</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311</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294</v>
      </c>
      <c r="C24" s="3" t="str">
        <f>CONCATENATE("  &lt;Variant hgvs=",CHAR(34),B24,CHAR(34)," name=",CHAR(34),B25,CHAR(34),"&gt; ")</f>
        <v xml:space="preserve">  &lt;Variant hgvs="NC_000013.11:g.37656405G&gt;A"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312</v>
      </c>
      <c r="C28" s="3" t="str">
        <f>"  &lt;/Variant&gt;"</f>
        <v xml:space="preserve">  &lt;/Variant&gt;</v>
      </c>
    </row>
    <row r="29" spans="1:26" x14ac:dyDescent="0.25">
      <c r="A29" s="8"/>
      <c r="B29" s="34"/>
      <c r="C29" s="3" t="str">
        <f>CONCATENATE("&lt;# ",B31," #&gt;")</f>
        <v>&lt;# G37793875T #&gt;</v>
      </c>
    </row>
    <row r="30" spans="1:26" x14ac:dyDescent="0.25">
      <c r="A30" s="8" t="s">
        <v>29</v>
      </c>
      <c r="B30" s="38" t="s">
        <v>295</v>
      </c>
      <c r="C30" s="3" t="str">
        <f>CONCATENATE("  &lt;Variant hgvs=",CHAR(34),B30,CHAR(34)," name=",CHAR(34),B31,CHAR(34),"&gt; ")</f>
        <v xml:space="preserve">  &lt;Variant hgvs="NC_000013.11:g.37793875G&gt;T" name="G37793875T"&gt; </v>
      </c>
    </row>
    <row r="31" spans="1:26" x14ac:dyDescent="0.25">
      <c r="A31" s="15" t="s">
        <v>30</v>
      </c>
      <c r="B31" s="34" t="s">
        <v>309</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313</v>
      </c>
      <c r="C34" s="3" t="str">
        <f>"  &lt;/Variant&gt;"</f>
        <v xml:space="preserve">  &lt;/Variant&gt;</v>
      </c>
    </row>
    <row r="35" spans="1:3" x14ac:dyDescent="0.25">
      <c r="A35" s="15"/>
      <c r="C35" s="3" t="str">
        <f>CONCATENATE("&lt;# ",B37," #&gt;")</f>
        <v>&lt;# C37793812T #&gt;</v>
      </c>
    </row>
    <row r="36" spans="1:3" x14ac:dyDescent="0.25">
      <c r="A36" s="8" t="s">
        <v>29</v>
      </c>
      <c r="B36" s="31" t="s">
        <v>488</v>
      </c>
      <c r="C36" s="3" t="str">
        <f>CONCATENATE("  &lt;Variant hgvs=",CHAR(34),B36,CHAR(34)," name=",CHAR(34),B37,CHAR(34),"&gt; ")</f>
        <v xml:space="preserve">  &lt;Variant hgvs="NC_000013.11:g.37793812C&gt;T" name="C37793812T"&gt; </v>
      </c>
    </row>
    <row r="37" spans="1:3" x14ac:dyDescent="0.25">
      <c r="A37" s="15" t="s">
        <v>30</v>
      </c>
      <c r="B37" s="9" t="s">
        <v>491</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492</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NR3C1</vt:lpstr>
      <vt:lpstr>NPAS2</vt:lpstr>
      <vt:lpstr>HSD11B1</vt:lpstr>
      <vt:lpstr>DRD2</vt:lpstr>
      <vt:lpstr>POMC</vt:lpstr>
      <vt:lpstr>CHRNA2</vt:lpstr>
      <vt:lpstr>HTR2A</vt:lpstr>
      <vt:lpstr>IL12B</vt:lpstr>
      <vt:lpstr>TRPC4</vt:lpstr>
      <vt:lpstr>NOS3</vt:lpstr>
      <vt:lpstr>Sheet1</vt:lpstr>
      <vt:lpstr>GRIK2</vt:lpstr>
      <vt:lpstr>TPH2</vt:lpstr>
      <vt:lpstr>TRPC2</vt:lpstr>
      <vt:lpstr>CRHR1</vt:lpstr>
      <vt:lpstr>IFNG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2018-05-11T10:37:39Z</dcterms:modified>
</cp:coreProperties>
</file>