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A98D0EB5-AF97-4ADD-A06A-88A4ECEAFA73}" xr6:coauthVersionLast="32" xr6:coauthVersionMax="32" xr10:uidLastSave="{00000000-0000-0000-0000-000000000000}"/>
  <bookViews>
    <workbookView xWindow="0" yWindow="0" windowWidth="20490" windowHeight="6930" firstSheet="1" activeTab="3"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7" i="6" l="1"/>
  <c r="T147" i="6" s="1"/>
  <c r="S147" i="6"/>
  <c r="R147" i="6"/>
  <c r="N147" i="6"/>
  <c r="C111" i="2" l="1"/>
  <c r="T80" i="6"/>
  <c r="S80" i="6"/>
  <c r="R80" i="6"/>
  <c r="N80" i="6" s="1"/>
  <c r="T48" i="6"/>
  <c r="S48" i="6"/>
  <c r="R48" i="6"/>
  <c r="N48" i="6" s="1"/>
  <c r="T93" i="6"/>
  <c r="R93" i="6"/>
  <c r="N93" i="6"/>
  <c r="S93" i="6"/>
  <c r="F49" i="2"/>
  <c r="T102" i="6"/>
  <c r="T103" i="6"/>
  <c r="T104" i="6"/>
  <c r="T105" i="6"/>
  <c r="T106" i="6"/>
  <c r="T107" i="6"/>
  <c r="T108" i="6"/>
  <c r="T109" i="6"/>
  <c r="T110" i="6"/>
  <c r="S110" i="6"/>
  <c r="R110" i="6"/>
  <c r="N110" i="6" s="1"/>
  <c r="S109" i="6"/>
  <c r="R109" i="6"/>
  <c r="N109" i="6" s="1"/>
  <c r="S108" i="6"/>
  <c r="R108" i="6"/>
  <c r="N108" i="6" s="1"/>
  <c r="S107" i="6"/>
  <c r="R107" i="6"/>
  <c r="N107" i="6" s="1"/>
  <c r="S106" i="6"/>
  <c r="R106" i="6"/>
  <c r="N106" i="6" s="1"/>
  <c r="S105" i="6"/>
  <c r="R105" i="6"/>
  <c r="N105" i="6" s="1"/>
  <c r="S104" i="6"/>
  <c r="R104" i="6"/>
  <c r="N104" i="6" s="1"/>
  <c r="S103" i="6"/>
  <c r="R103" i="6"/>
  <c r="N103" i="6" s="1"/>
  <c r="S102" i="6"/>
  <c r="R102" i="6"/>
  <c r="N102" i="6" s="1"/>
  <c r="C111" i="6"/>
  <c r="T68" i="6"/>
  <c r="T67" i="6"/>
  <c r="S68" i="6"/>
  <c r="R68" i="6"/>
  <c r="N68" i="6" s="1"/>
  <c r="S67" i="6"/>
  <c r="R67" i="6"/>
  <c r="N67" i="6" s="1"/>
  <c r="T114" i="6"/>
  <c r="T113" i="6"/>
  <c r="S114" i="6"/>
  <c r="R114" i="6"/>
  <c r="N114" i="6" s="1"/>
  <c r="S113" i="6"/>
  <c r="R113" i="6"/>
  <c r="N113" i="6" s="1"/>
  <c r="S22" i="6"/>
  <c r="R22" i="6"/>
  <c r="N22" i="6" s="1"/>
  <c r="T22" i="6" s="1"/>
  <c r="S21" i="6"/>
  <c r="T21" i="6"/>
  <c r="T73" i="6"/>
  <c r="S73" i="6"/>
  <c r="R73" i="6"/>
  <c r="N73" i="6" s="1"/>
  <c r="F42" i="2"/>
  <c r="K57" i="6"/>
  <c r="T51" i="6"/>
  <c r="S51" i="6"/>
  <c r="R51" i="6"/>
  <c r="N51" i="6" s="1"/>
  <c r="C51" i="6"/>
  <c r="T28" i="6"/>
  <c r="R28" i="6"/>
  <c r="N28" i="6" s="1"/>
  <c r="S28" i="6"/>
  <c r="R161" i="6"/>
  <c r="N161" i="6" s="1"/>
  <c r="T161" i="6" s="1"/>
  <c r="S161" i="6"/>
  <c r="R162" i="6"/>
  <c r="N162" i="6" s="1"/>
  <c r="T162" i="6" s="1"/>
  <c r="S162" i="6"/>
  <c r="R163" i="6"/>
  <c r="N163" i="6" s="1"/>
  <c r="T163" i="6" s="1"/>
  <c r="S163" i="6"/>
  <c r="R164" i="6"/>
  <c r="N164" i="6" s="1"/>
  <c r="T164" i="6" s="1"/>
  <c r="S164" i="6"/>
  <c r="R165" i="6"/>
  <c r="N165" i="6" s="1"/>
  <c r="T165" i="6" s="1"/>
  <c r="S165" i="6"/>
  <c r="R166" i="6"/>
  <c r="N166" i="6" s="1"/>
  <c r="T166" i="6" s="1"/>
  <c r="S166" i="6"/>
  <c r="R167" i="6"/>
  <c r="N167" i="6" s="1"/>
  <c r="T167" i="6" s="1"/>
  <c r="S167" i="6"/>
  <c r="S148" i="6"/>
  <c r="R148" i="6"/>
  <c r="N148" i="6" s="1"/>
  <c r="T148" i="6" s="1"/>
  <c r="S27" i="6" l="1"/>
  <c r="S26" i="6"/>
  <c r="R27" i="6"/>
  <c r="N27" i="6" s="1"/>
  <c r="T27" i="6" s="1"/>
  <c r="R26" i="6"/>
  <c r="N26" i="6" s="1"/>
  <c r="T26" i="6" s="1"/>
  <c r="T124" i="6"/>
  <c r="T125" i="6"/>
  <c r="S124" i="6"/>
  <c r="S125" i="6"/>
  <c r="R123" i="6"/>
  <c r="N123" i="6" s="1"/>
  <c r="T123" i="6" s="1"/>
  <c r="R122" i="6"/>
  <c r="N122" i="6" s="1"/>
  <c r="T122" i="6" s="1"/>
  <c r="R121" i="6"/>
  <c r="N121" i="6" s="1"/>
  <c r="T121" i="6" s="1"/>
  <c r="S123" i="6"/>
  <c r="S122" i="6"/>
  <c r="S121" i="6"/>
  <c r="S24" i="6"/>
  <c r="R24" i="6"/>
  <c r="N24" i="6" s="1"/>
  <c r="T24" i="6" s="1"/>
  <c r="C160" i="6" l="1"/>
  <c r="R160" i="6"/>
  <c r="N160" i="6" s="1"/>
  <c r="S160" i="6"/>
  <c r="R159" i="6"/>
  <c r="N159" i="6" s="1"/>
  <c r="T159" i="6" s="1"/>
  <c r="S159" i="6"/>
  <c r="S158" i="6"/>
  <c r="R158" i="6"/>
  <c r="N158" i="6" s="1"/>
  <c r="T158" i="6" s="1"/>
  <c r="T31" i="6"/>
  <c r="T56" i="6"/>
  <c r="T133" i="6"/>
  <c r="S129" i="6"/>
  <c r="R129" i="6"/>
  <c r="N129" i="6" s="1"/>
  <c r="T129" i="6" s="1"/>
  <c r="S2" i="6"/>
  <c r="R2" i="6"/>
  <c r="N2" i="6" s="1"/>
  <c r="C2" i="6"/>
  <c r="S134" i="6"/>
  <c r="R134" i="6"/>
  <c r="N134" i="6" s="1"/>
  <c r="T134" i="6" s="1"/>
  <c r="F189" i="2"/>
  <c r="V4" i="3"/>
  <c r="C101" i="6"/>
  <c r="C100" i="6"/>
  <c r="C98" i="6"/>
  <c r="C97" i="6"/>
  <c r="C96" i="6"/>
  <c r="C95" i="6"/>
  <c r="C94" i="6"/>
  <c r="C91" i="6"/>
  <c r="C90" i="6"/>
  <c r="C89" i="6"/>
  <c r="C87" i="6"/>
  <c r="C86" i="6"/>
  <c r="C85" i="6"/>
  <c r="C81" i="6"/>
  <c r="C79" i="6"/>
  <c r="C78" i="6"/>
  <c r="S72" i="6"/>
  <c r="S74" i="6"/>
  <c r="S75" i="6"/>
  <c r="S76" i="6"/>
  <c r="S77" i="6"/>
  <c r="S78" i="6"/>
  <c r="S79" i="6"/>
  <c r="S81" i="6"/>
  <c r="S82" i="6"/>
  <c r="S83" i="6"/>
  <c r="S84" i="6"/>
  <c r="S85" i="6"/>
  <c r="S86" i="6"/>
  <c r="S87" i="6"/>
  <c r="S88" i="6"/>
  <c r="S89" i="6"/>
  <c r="S90" i="6"/>
  <c r="S91" i="6"/>
  <c r="S92" i="6"/>
  <c r="S94" i="6"/>
  <c r="S95" i="6"/>
  <c r="S96" i="6"/>
  <c r="S97" i="6"/>
  <c r="S98" i="6"/>
  <c r="S99" i="6"/>
  <c r="S100" i="6"/>
  <c r="S101" i="6"/>
  <c r="S111" i="6"/>
  <c r="S112" i="6"/>
  <c r="S115" i="6"/>
  <c r="S116" i="6"/>
  <c r="S117" i="6"/>
  <c r="S118" i="6"/>
  <c r="S119" i="6"/>
  <c r="S120" i="6"/>
  <c r="S126" i="6"/>
  <c r="S127" i="6"/>
  <c r="S128" i="6"/>
  <c r="S130" i="6"/>
  <c r="S131" i="6"/>
  <c r="S132" i="6"/>
  <c r="S133" i="6"/>
  <c r="S135" i="6"/>
  <c r="S136" i="6"/>
  <c r="S137" i="6"/>
  <c r="S138" i="6"/>
  <c r="S139" i="6"/>
  <c r="S140" i="6"/>
  <c r="S141" i="6"/>
  <c r="S142" i="6"/>
  <c r="S143" i="6"/>
  <c r="S144" i="6"/>
  <c r="S145" i="6"/>
  <c r="S146" i="6"/>
  <c r="S149" i="6"/>
  <c r="S150" i="6"/>
  <c r="S151" i="6"/>
  <c r="S152" i="6"/>
  <c r="S153" i="6"/>
  <c r="S154" i="6"/>
  <c r="S155" i="6"/>
  <c r="S156" i="6"/>
  <c r="S157" i="6"/>
  <c r="S168" i="6"/>
  <c r="S169" i="6"/>
  <c r="S170" i="6"/>
  <c r="S171" i="6"/>
  <c r="S172" i="6"/>
  <c r="S173" i="6"/>
  <c r="S174" i="6"/>
  <c r="S175" i="6"/>
  <c r="C75" i="6"/>
  <c r="C74" i="6"/>
  <c r="S31" i="6"/>
  <c r="S32" i="6"/>
  <c r="S33" i="6"/>
  <c r="S34" i="6"/>
  <c r="S35" i="6"/>
  <c r="S36" i="6"/>
  <c r="S37" i="6"/>
  <c r="S38" i="6"/>
  <c r="S39" i="6"/>
  <c r="S40" i="6"/>
  <c r="S41" i="6"/>
  <c r="S42" i="6"/>
  <c r="S43" i="6"/>
  <c r="S44" i="6"/>
  <c r="S45" i="6"/>
  <c r="S46" i="6"/>
  <c r="S47" i="6"/>
  <c r="S49" i="6"/>
  <c r="S50" i="6"/>
  <c r="S52" i="6"/>
  <c r="S53" i="6"/>
  <c r="S54" i="6"/>
  <c r="S55" i="6"/>
  <c r="S56" i="6"/>
  <c r="S57" i="6"/>
  <c r="S58" i="6"/>
  <c r="S59" i="6"/>
  <c r="S60" i="6"/>
  <c r="S61" i="6"/>
  <c r="S62" i="6"/>
  <c r="S63" i="6"/>
  <c r="S64" i="6"/>
  <c r="S65" i="6"/>
  <c r="S66" i="6"/>
  <c r="S69" i="6"/>
  <c r="S70" i="6"/>
  <c r="S71" i="6"/>
  <c r="R71" i="6"/>
  <c r="N71" i="6" s="1"/>
  <c r="C71" i="6"/>
  <c r="C70" i="6"/>
  <c r="C69" i="6"/>
  <c r="C66" i="6"/>
  <c r="R62" i="6"/>
  <c r="N62" i="6" s="1"/>
  <c r="C62" i="6"/>
  <c r="C60" i="6"/>
  <c r="C59" i="6"/>
  <c r="C57" i="6"/>
  <c r="C54" i="6"/>
  <c r="C53" i="6"/>
  <c r="C49" i="6"/>
  <c r="C47" i="6"/>
  <c r="C46" i="6"/>
  <c r="R45" i="6"/>
  <c r="N45" i="6" s="1"/>
  <c r="T45" i="6" s="1"/>
  <c r="C42" i="6"/>
  <c r="C41" i="6"/>
  <c r="C34" i="6"/>
  <c r="C33" i="6"/>
  <c r="K32" i="6"/>
  <c r="R32" i="6" s="1"/>
  <c r="N32" i="6" s="1"/>
  <c r="C32"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3" i="6"/>
  <c r="S25" i="6"/>
  <c r="S29" i="6"/>
  <c r="S30"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3" i="6"/>
  <c r="N23" i="6" s="1"/>
  <c r="T23" i="6" s="1"/>
  <c r="R25" i="6"/>
  <c r="N25" i="6" s="1"/>
  <c r="T25" i="6" s="1"/>
  <c r="R29" i="6"/>
  <c r="N29" i="6" s="1"/>
  <c r="T29" i="6" s="1"/>
  <c r="R30" i="6"/>
  <c r="N30" i="6" s="1"/>
  <c r="T30" i="6" s="1"/>
  <c r="R33" i="6"/>
  <c r="N33" i="6" s="1"/>
  <c r="R34" i="6"/>
  <c r="N34" i="6" s="1"/>
  <c r="R35" i="6"/>
  <c r="N35" i="6" s="1"/>
  <c r="T35" i="6" s="1"/>
  <c r="R36" i="6"/>
  <c r="N36" i="6" s="1"/>
  <c r="T36" i="6" s="1"/>
  <c r="R37" i="6"/>
  <c r="N37" i="6" s="1"/>
  <c r="T37" i="6" s="1"/>
  <c r="R38" i="6"/>
  <c r="N38" i="6" s="1"/>
  <c r="T38" i="6" s="1"/>
  <c r="R39" i="6"/>
  <c r="N39" i="6" s="1"/>
  <c r="T39" i="6" s="1"/>
  <c r="R40" i="6"/>
  <c r="N40" i="6" s="1"/>
  <c r="T40" i="6" s="1"/>
  <c r="R41" i="6"/>
  <c r="N41" i="6" s="1"/>
  <c r="R42" i="6"/>
  <c r="N42" i="6" s="1"/>
  <c r="R43" i="6"/>
  <c r="N43" i="6" s="1"/>
  <c r="T43" i="6" s="1"/>
  <c r="R44" i="6"/>
  <c r="N44" i="6" s="1"/>
  <c r="T44" i="6" s="1"/>
  <c r="R46" i="6"/>
  <c r="N46" i="6" s="1"/>
  <c r="R47" i="6"/>
  <c r="N47" i="6" s="1"/>
  <c r="R49" i="6"/>
  <c r="N49" i="6" s="1"/>
  <c r="R50" i="6"/>
  <c r="N50" i="6" s="1"/>
  <c r="T50" i="6" s="1"/>
  <c r="R52" i="6"/>
  <c r="N52" i="6" s="1"/>
  <c r="T52" i="6" s="1"/>
  <c r="R53" i="6"/>
  <c r="N53" i="6" s="1"/>
  <c r="R54" i="6"/>
  <c r="N54" i="6" s="1"/>
  <c r="R55" i="6"/>
  <c r="N55" i="6" s="1"/>
  <c r="T55" i="6" s="1"/>
  <c r="R57" i="6"/>
  <c r="N57" i="6" s="1"/>
  <c r="R58" i="6"/>
  <c r="N58" i="6" s="1"/>
  <c r="T58" i="6" s="1"/>
  <c r="R59" i="6"/>
  <c r="N59" i="6" s="1"/>
  <c r="R60" i="6"/>
  <c r="N60" i="6" s="1"/>
  <c r="R61" i="6"/>
  <c r="N61" i="6" s="1"/>
  <c r="T61" i="6" s="1"/>
  <c r="R63" i="6"/>
  <c r="N63" i="6" s="1"/>
  <c r="T63" i="6" s="1"/>
  <c r="R64" i="6"/>
  <c r="N64" i="6" s="1"/>
  <c r="T64" i="6" s="1"/>
  <c r="R65" i="6"/>
  <c r="N65" i="6" s="1"/>
  <c r="T65" i="6" s="1"/>
  <c r="R66" i="6"/>
  <c r="N66" i="6" s="1"/>
  <c r="R69" i="6"/>
  <c r="N69" i="6" s="1"/>
  <c r="R70" i="6"/>
  <c r="N70" i="6" s="1"/>
  <c r="R72" i="6"/>
  <c r="N72" i="6" s="1"/>
  <c r="T72" i="6" s="1"/>
  <c r="R74" i="6"/>
  <c r="N74" i="6" s="1"/>
  <c r="R75" i="6"/>
  <c r="N75" i="6" s="1"/>
  <c r="R76" i="6"/>
  <c r="N76" i="6" s="1"/>
  <c r="T76" i="6" s="1"/>
  <c r="R77" i="6"/>
  <c r="N77" i="6" s="1"/>
  <c r="T77" i="6" s="1"/>
  <c r="R78" i="6"/>
  <c r="N78" i="6" s="1"/>
  <c r="R79" i="6"/>
  <c r="N79" i="6" s="1"/>
  <c r="R81" i="6"/>
  <c r="N81" i="6" s="1"/>
  <c r="R82" i="6"/>
  <c r="N82" i="6" s="1"/>
  <c r="T82" i="6" s="1"/>
  <c r="R83" i="6"/>
  <c r="N83" i="6" s="1"/>
  <c r="T83" i="6" s="1"/>
  <c r="R84" i="6"/>
  <c r="N84" i="6" s="1"/>
  <c r="T84" i="6" s="1"/>
  <c r="R85" i="6"/>
  <c r="N85" i="6" s="1"/>
  <c r="R86" i="6"/>
  <c r="N86" i="6" s="1"/>
  <c r="R87" i="6"/>
  <c r="N87" i="6" s="1"/>
  <c r="R88" i="6"/>
  <c r="N88" i="6" s="1"/>
  <c r="T88" i="6" s="1"/>
  <c r="R89" i="6"/>
  <c r="N89" i="6" s="1"/>
  <c r="R90" i="6"/>
  <c r="N90" i="6" s="1"/>
  <c r="R91" i="6"/>
  <c r="N91" i="6" s="1"/>
  <c r="R92" i="6"/>
  <c r="N92" i="6" s="1"/>
  <c r="T92" i="6" s="1"/>
  <c r="R94" i="6"/>
  <c r="N94" i="6" s="1"/>
  <c r="R95" i="6"/>
  <c r="N95" i="6" s="1"/>
  <c r="R96" i="6"/>
  <c r="N96" i="6" s="1"/>
  <c r="R97" i="6"/>
  <c r="N97" i="6" s="1"/>
  <c r="R98" i="6"/>
  <c r="N98" i="6" s="1"/>
  <c r="R99" i="6"/>
  <c r="N99" i="6" s="1"/>
  <c r="T99" i="6" s="1"/>
  <c r="R100" i="6"/>
  <c r="N100" i="6" s="1"/>
  <c r="R101" i="6"/>
  <c r="N101" i="6" s="1"/>
  <c r="R111" i="6"/>
  <c r="N111" i="6" s="1"/>
  <c r="R112" i="6"/>
  <c r="N112" i="6" s="1"/>
  <c r="T112" i="6" s="1"/>
  <c r="R115" i="6"/>
  <c r="N115" i="6" s="1"/>
  <c r="T115" i="6" s="1"/>
  <c r="R116" i="6"/>
  <c r="N116" i="6" s="1"/>
  <c r="T116" i="6" s="1"/>
  <c r="R117" i="6"/>
  <c r="N117" i="6" s="1"/>
  <c r="T117" i="6" s="1"/>
  <c r="R118" i="6"/>
  <c r="N118" i="6" s="1"/>
  <c r="T118" i="6" s="1"/>
  <c r="R119" i="6"/>
  <c r="N119" i="6" s="1"/>
  <c r="T119" i="6" s="1"/>
  <c r="R120" i="6"/>
  <c r="N120" i="6" s="1"/>
  <c r="T120" i="6" s="1"/>
  <c r="R126" i="6"/>
  <c r="N126" i="6" s="1"/>
  <c r="T126" i="6" s="1"/>
  <c r="R127" i="6"/>
  <c r="N127" i="6" s="1"/>
  <c r="T127" i="6" s="1"/>
  <c r="R128" i="6"/>
  <c r="N128" i="6" s="1"/>
  <c r="T128" i="6" s="1"/>
  <c r="R130" i="6"/>
  <c r="N130" i="6" s="1"/>
  <c r="T130" i="6" s="1"/>
  <c r="R131" i="6"/>
  <c r="N131" i="6" s="1"/>
  <c r="T131" i="6" s="1"/>
  <c r="R132" i="6"/>
  <c r="N132" i="6" s="1"/>
  <c r="T132" i="6" s="1"/>
  <c r="R135" i="6"/>
  <c r="N135" i="6" s="1"/>
  <c r="T135" i="6" s="1"/>
  <c r="R136" i="6"/>
  <c r="N136" i="6" s="1"/>
  <c r="T136" i="6" s="1"/>
  <c r="R137" i="6"/>
  <c r="N137" i="6" s="1"/>
  <c r="T137" i="6" s="1"/>
  <c r="R138" i="6"/>
  <c r="T138" i="6" s="1"/>
  <c r="R139" i="6"/>
  <c r="N139" i="6" s="1"/>
  <c r="T139" i="6" s="1"/>
  <c r="R140" i="6"/>
  <c r="N140" i="6" s="1"/>
  <c r="T140" i="6" s="1"/>
  <c r="R141" i="6"/>
  <c r="N141" i="6" s="1"/>
  <c r="T141" i="6" s="1"/>
  <c r="R142" i="6"/>
  <c r="N142" i="6" s="1"/>
  <c r="T142" i="6" s="1"/>
  <c r="R143" i="6"/>
  <c r="N143" i="6" s="1"/>
  <c r="T143" i="6" s="1"/>
  <c r="R144" i="6"/>
  <c r="N144" i="6" s="1"/>
  <c r="T144" i="6" s="1"/>
  <c r="R145" i="6"/>
  <c r="N145" i="6" s="1"/>
  <c r="T145" i="6" s="1"/>
  <c r="R146" i="6"/>
  <c r="N146" i="6" s="1"/>
  <c r="T146" i="6" s="1"/>
  <c r="R149" i="6"/>
  <c r="N149" i="6" s="1"/>
  <c r="T149" i="6" s="1"/>
  <c r="R150" i="6"/>
  <c r="N150" i="6" s="1"/>
  <c r="T150" i="6" s="1"/>
  <c r="R151" i="6"/>
  <c r="N151" i="6" s="1"/>
  <c r="T151" i="6" s="1"/>
  <c r="R152" i="6"/>
  <c r="N152" i="6" s="1"/>
  <c r="T152" i="6" s="1"/>
  <c r="R153" i="6"/>
  <c r="N153" i="6" s="1"/>
  <c r="T153" i="6" s="1"/>
  <c r="R154" i="6"/>
  <c r="N154" i="6" s="1"/>
  <c r="T154" i="6" s="1"/>
  <c r="R155" i="6"/>
  <c r="N155" i="6" s="1"/>
  <c r="T155" i="6" s="1"/>
  <c r="R156" i="6"/>
  <c r="N156" i="6" s="1"/>
  <c r="T156" i="6" s="1"/>
  <c r="R157" i="6"/>
  <c r="N157" i="6" s="1"/>
  <c r="T157" i="6" s="1"/>
  <c r="R168" i="6"/>
  <c r="N168" i="6" s="1"/>
  <c r="T168" i="6" s="1"/>
  <c r="R169" i="6"/>
  <c r="N169" i="6" s="1"/>
  <c r="T169" i="6" s="1"/>
  <c r="R170" i="6"/>
  <c r="N170" i="6" s="1"/>
  <c r="T170" i="6" s="1"/>
  <c r="R171" i="6"/>
  <c r="N171" i="6" s="1"/>
  <c r="T171" i="6" s="1"/>
  <c r="R172" i="6"/>
  <c r="N172" i="6" s="1"/>
  <c r="T172" i="6" s="1"/>
  <c r="R173" i="6"/>
  <c r="N173" i="6" s="1"/>
  <c r="T173" i="6" s="1"/>
  <c r="R174" i="6"/>
  <c r="N174" i="6" s="1"/>
  <c r="T174" i="6" s="1"/>
  <c r="R175" i="6"/>
  <c r="N175" i="6" s="1"/>
  <c r="T175" i="6" s="1"/>
  <c r="R3" i="6"/>
  <c r="N3" i="6" s="1"/>
  <c r="T3" i="6" s="1"/>
  <c r="T32" i="6" l="1"/>
  <c r="T34" i="6"/>
  <c r="T46" i="6"/>
  <c r="T16" i="6"/>
  <c r="T60" i="6"/>
  <c r="T70" i="6"/>
  <c r="T62" i="6"/>
  <c r="T14" i="6"/>
  <c r="T10" i="6"/>
  <c r="T6" i="6"/>
  <c r="T86" i="6"/>
  <c r="T19" i="6"/>
  <c r="T94" i="6"/>
  <c r="T98" i="6"/>
  <c r="T54" i="6"/>
  <c r="T90" i="6"/>
  <c r="T101" i="6"/>
  <c r="T41" i="6"/>
  <c r="T47" i="6"/>
  <c r="T57" i="6"/>
  <c r="T71" i="6"/>
  <c r="T75" i="6"/>
  <c r="T111" i="6"/>
  <c r="T160" i="6"/>
  <c r="T11" i="6"/>
  <c r="T7" i="6"/>
  <c r="T81" i="6"/>
  <c r="T89" i="6"/>
  <c r="T95" i="6"/>
  <c r="T2" i="6"/>
  <c r="T85" i="6"/>
  <c r="T96" i="6"/>
  <c r="T79" i="6"/>
  <c r="T53" i="6"/>
  <c r="T17" i="6"/>
  <c r="T49" i="6"/>
  <c r="T59" i="6"/>
  <c r="T66" i="6"/>
  <c r="T78" i="6"/>
  <c r="T91" i="6"/>
  <c r="T13" i="6"/>
  <c r="T9" i="6"/>
  <c r="T5" i="6"/>
  <c r="T42" i="6"/>
  <c r="T12" i="6"/>
  <c r="T8" i="6"/>
  <c r="T4" i="6"/>
  <c r="T33" i="6"/>
  <c r="T69" i="6"/>
  <c r="T87" i="6"/>
  <c r="T97" i="6"/>
  <c r="T74" i="6"/>
  <c r="T100" i="6"/>
  <c r="S3" i="6"/>
  <c r="F115" i="2" l="1"/>
  <c r="F148" i="2"/>
  <c r="F149" i="2"/>
  <c r="F217" i="2"/>
  <c r="F215" i="2"/>
  <c r="F205" i="2"/>
  <c r="F201" i="2"/>
  <c r="F191" i="2"/>
  <c r="F184" i="2"/>
  <c r="F180" i="2"/>
  <c r="F165" i="2"/>
  <c r="N85" i="3"/>
  <c r="N83" i="3"/>
  <c r="N78" i="3"/>
  <c r="N77" i="3"/>
  <c r="N52" i="3"/>
  <c r="N44" i="3"/>
  <c r="N43" i="3"/>
  <c r="N42" i="3"/>
  <c r="N41" i="3"/>
  <c r="N40" i="3"/>
  <c r="N39" i="3"/>
  <c r="N38" i="3"/>
  <c r="N37" i="3"/>
  <c r="N36" i="3"/>
  <c r="N30" i="3"/>
  <c r="N4" i="3"/>
  <c r="N3" i="3"/>
  <c r="N2" i="3"/>
  <c r="F224" i="2"/>
  <c r="F222" i="2"/>
  <c r="E102" i="3"/>
  <c r="F51"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<sst xmlns="http://schemas.openxmlformats.org/spreadsheetml/2006/main" count="7415" uniqueCount="1738">
  <si>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</si>
  <si>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</si>
  <si>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</si>
  <si>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</si>
  <si>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</si>
  <si>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</si>
  <si>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</si>
  <si>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</si>
  <si>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</si>
  <si>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</si>
  <si>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</si>
  <si>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</si>
  <si>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</si>
  <si>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</si>
  <si>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</si>
  <si>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</si>
  <si>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</si>
  <si>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</si>
  <si>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</si>
  <si>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</si>
  <si>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</si>
  <si>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</si>
  <si>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</si>
  <si>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</si>
  <si>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</si>
  <si>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</si>
  <si>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</si>
  <si>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</si>
  <si>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</si>
  <si>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</si>
  <si>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</si>
  <si>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</si>
  <si>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</si>
  <si>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</si>
  <si>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</si>
  <si>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</si>
  <si>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</si>
  <si>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</si>
  <si>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</si>
  <si>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</si>
  <si>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</si>
  <si>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</si>
  <si>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</si>
  <si>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</si>
  <si>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</si>
  <si>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</si>
  <si>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</si>
  <si>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</si>
  <si>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</si>
  <si>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</si>
  <si>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</si>
  <si>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</si>
  <si>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</si>
  <si>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</si>
  <si>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</si>
  <si>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</si>
  <si>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</si>
  <si>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</si>
  <si>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</si>
  <si>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</si>
  <si>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</si>
  <si>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</si>
  <si>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</si>
  <si>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</si>
  <si>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</si>
  <si>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</si>
  <si>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</si>
  <si>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</si>
  <si>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</si>
  <si>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</si>
  <si>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</si>
  <si>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</si>
  <si>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</si>
  <si>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</si>
  <si>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</si>
  <si>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</si>
  <si>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</si>
  <si>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</si>
  <si>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</si>
  <si>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</si>
  <si>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</si>
  <si>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</si>
  <si>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</si>
  <si>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</si>
  <si>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</si>
  <si>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</si>
  <si>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</si>
  <si>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</si>
  <si>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</si>
  <si>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</si>
  <si>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</si>
  <si>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</si>
  <si>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</si>
  <si>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</si>
  <si>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</si>
  <si>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</si>
  <si>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</si>
  <si>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</si>
  <si>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</si>
  <si>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</si>
  <si>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</si>
  <si>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</si>
  <si>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</si>
  <si>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</si>
  <si>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</si>
  <si>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</si>
  <si>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</si>
  <si>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</si>
  <si>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</si>
  <si>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</si>
  <si>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</si>
  <si>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</si>
  <si>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</si>
  <si>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</si>
  <si>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</si>
  <si>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</si>
  <si>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</si>
  <si>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</si>
  <si>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</si>
  <si>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</si>
  <si>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</si>
  <si>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</si>
  <si>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</si>
  <si>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</si>
  <si>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</si>
  <si>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</si>
  <si>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</si>
  <si>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</si>
  <si>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</si>
  <si>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</si>
  <si>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</si>
  <si>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</si>
  <si>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</si>
  <si>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</si>
  <si>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</si>
  <si>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</si>
  <si>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</si>
  <si>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</si>
  <si>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</si>
  <si>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</si>
  <si>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</si>
  <si>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</si>
  <si>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</si>
  <si>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</si>
  <si>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</si>
  <si>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</si>
  <si>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</si>
  <si>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</si>
  <si>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</si>
  <si>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</si>
  <si>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</si>
  <si>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</si>
  <si>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</si>
  <si>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</si>
  <si>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</si>
  <si>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</si>
  <si>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</si>
  <si>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</si>
  <si>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</si>
  <si>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</si>
  <si>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</si>
  <si>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</si>
  <si>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</si>
  <si>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</si>
  <si>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</si>
  <si>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</si>
  <si>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</si>
  <si>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</si>
  <si>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</si>
  <si>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</si>
  <si>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</si>
  <si>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</si>
  <si>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</si>
  <si>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</si>
  <si>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</si>
  <si>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</si>
  <si>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</si>
  <si>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</si>
  <si>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</si>
  <si>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</si>
  <si>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</si>
  <si>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</si>
  <si>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</si>
  <si>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</si>
  <si>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</si>
  <si>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</si>
  <si>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</si>
  <si>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</si>
  <si>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</si>
  <si>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</si>
  <si>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</si>
  <si>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</si>
  <si>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</si>
  <si>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</si>
  <si>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</si>
  <si>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</si>
  <si>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</si>
  <si>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</si>
  <si>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</si>
  <si>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</si>
  <si>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</si>
  <si>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</si>
  <si>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</si>
  <si>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</si>
  <si>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</si>
  <si>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</si>
  <si>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</si>
  <si>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</si>
  <si>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</si>
  <si>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</si>
  <si>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</si>
  <si>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</si>
  <si>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</si>
  <si>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</si>
  <si>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</si>
  <si>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</si>
  <si>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</si>
  <si>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</si>
  <si>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</si>
  <si>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</si>
  <si>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</si>
  <si>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</si>
  <si>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</si>
  <si>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</si>
  <si>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</si>
  <si>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</si>
  <si>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</si>
  <si>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</si>
  <si>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</si>
  <si>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</si>
  <si>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</si>
  <si>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</si>
  <si>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</si>
  <si>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</si>
  <si>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</si>
  <si>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</si>
  <si>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</si>
  <si>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</si>
  <si>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</si>
  <si>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</si>
  <si>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</si>
  <si>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</si>
  <si>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</si>
  <si>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</si>
  <si>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</si>
  <si>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</si>
  <si>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</si>
  <si>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</si>
  <si>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</si>
  <si>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</si>
  <si>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</si>
  <si>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</si>
  <si>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</si>
  <si>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</si>
  <si>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</si>
  <si>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</si>
  <si>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</si>
  <si>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</si>
  <si>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</si>
  <si>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</si>
  <si>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</si>
  <si>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</si>
  <si>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</si>
  <si>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</si>
  <si>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</si>
  <si>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</si>
  <si>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</si>
  <si>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</si>
  <si>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</si>
  <si>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</si>
  <si>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</si>
  <si>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</si>
  <si>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</si>
  <si>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</si>
  <si>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</si>
  <si>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</si>
  <si>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</si>
  <si>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</si>
  <si>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</si>
  <si>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</si>
  <si>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</si>
  <si>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</si>
  <si>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</si>
  <si>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</si>
  <si>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</si>
  <si>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</si>
  <si>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</si>
  <si>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</si>
  <si>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</si>
  <si>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</si>
  <si>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</si>
  <si>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</si>
  <si>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</si>
  <si>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</si>
  <si>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</si>
  <si>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</si>
  <si>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</si>
  <si>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</si>
  <si>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</si>
  <si>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</si>
  <si>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</si>
  <si>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</si>
  <si>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</si>
  <si>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</si>
  <si>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</si>
  <si>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</si>
  <si>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</si>
  <si>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</si>
  <si>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</si>
  <si>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</si>
  <si>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</si>
  <si>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</si>
  <si>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</si>
  <si>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</si>
  <si>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</si>
  <si>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</si>
  <si>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</si>
  <si>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</si>
  <si>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</si>
  <si>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</si>
  <si>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</si>
  <si>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</si>
  <si>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</si>
  <si>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</si>
  <si>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</si>
  <si>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</si>
  <si>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</si>
  <si>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</si>
  <si>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</si>
  <si>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</si>
  <si>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</si>
  <si>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</si>
  <si>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</si>
  <si>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</si>
  <si>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</si>
  <si>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</si>
  <si>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</si>
  <si>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</si>
  <si>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</si>
  <si>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</si>
  <si>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</si>
  <si>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</si>
  <si>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</si>
  <si>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</si>
  <si>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</si>
  <si>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</si>
  <si>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</si>
  <si>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</si>
  <si>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</si>
  <si>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</si>
  <si>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</si>
  <si>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</si>
  <si>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</si>
  <si>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</si>
  <si>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</si>
  <si>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</si>
  <si>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</si>
  <si>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</si>
  <si>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</si>
  <si>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</si>
  <si>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</si>
  <si>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</si>
  <si>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</si>
  <si>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</si>
  <si>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</si>
  <si>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</si>
  <si>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</si>
  <si>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</si>
  <si>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</si>
  <si>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</si>
  <si>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</si>
  <si>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</si>
  <si>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</si>
  <si>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</si>
  <si>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</si>
  <si>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</si>
  <si>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</si>
  <si>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</si>
  <si>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</si>
  <si>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</si>
  <si>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</si>
  <si>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</si>
  <si>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</si>
  <si>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</si>
  <si>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</si>
  <si>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</si>
  <si>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</si>
  <si>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</si>
  <si>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</si>
  <si>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</si>
  <si>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</si>
  <si>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</si>
  <si>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</si>
  <si>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</si>
  <si>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</si>
  <si>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</si>
  <si>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</si>
  <si>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</si>
  <si>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</si>
  <si>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</si>
  <si>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</si>
  <si>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</si>
  <si>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</si>
  <si>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</si>
  <si>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</si>
  <si>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</si>
  <si>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</si>
  <si>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</si>
  <si>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</si>
  <si>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</si>
  <si>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</si>
  <si>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</si>
  <si>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</si>
  <si>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</si>
  <si>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</si>
  <si>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</si>
  <si>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</si>
  <si>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</si>
  <si>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</si>
  <si>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</si>
  <si>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</si>
  <si>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</si>
  <si>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</si>
  <si>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</si>
  <si>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</si>
  <si>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</si>
  <si>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</si>
  <si>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</si>
  <si>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</si>
  <si>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</si>
  <si>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</si>
  <si>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</si>
  <si>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</si>
  <si>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</si>
  <si>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</si>
  <si>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</si>
  <si>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</si>
  <si>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</si>
  <si>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</si>
  <si>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</si>
  <si>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</si>
  <si>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</si>
  <si>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</si>
  <si>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</si>
  <si>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</si>
  <si>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</si>
  <si>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</si>
  <si>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</si>
  <si>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</si>
  <si>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</si>
  <si>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</si>
  <si>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</si>
  <si>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</si>
  <si>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</si>
  <si>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</si>
  <si>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</si>
  <si>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</si>
  <si>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</si>
  <si>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</si>
  <si>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</si>
  <si>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</si>
  <si>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</si>
  <si>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</si>
  <si>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</si>
  <si>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</si>
  <si>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</si>
  <si>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</si>
  <si>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</si>
  <si>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</si>
  <si>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</si>
  <si>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</si>
  <si>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</si>
  <si>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</si>
  <si>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</si>
  <si>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</si>
  <si>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</si>
  <si>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</si>
  <si>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</si>
  <si>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</si>
  <si>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</si>
  <si>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</si>
  <si>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</si>
  <si>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</si>
  <si>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</si>
  <si>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</si>
  <si>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</si>
  <si>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</si>
  <si>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</si>
  <si>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</si>
  <si>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</si>
  <si>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</si>
  <si>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</si>
  <si>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</si>
  <si>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</si>
  <si>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</si>
  <si>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</si>
  <si>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</si>
  <si>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</si>
  <si>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</si>
  <si>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</si>
  <si>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</si>
  <si>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</si>
  <si>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</si>
  <si>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</si>
  <si>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</si>
  <si>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</si>
  <si>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</si>
  <si>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</si>
  <si>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</si>
  <si>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</si>
  <si>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</si>
  <si>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</si>
  <si>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</si>
  <si>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</si>
  <si>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</si>
  <si>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</si>
  <si>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</si>
  <si>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</si>
  <si>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</si>
  <si>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</si>
  <si>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</si>
  <si>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</si>
  <si>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</si>
  <si>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</si>
  <si>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</si>
  <si>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</si>
  <si>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</si>
  <si>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</si>
  <si>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</si>
  <si>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</si>
  <si>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</si>
  <si>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</si>
  <si>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</si>
  <si>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</si>
  <si>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</si>
  <si>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</si>
  <si>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</si>
  <si>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</si>
  <si>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</si>
  <si>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</si>
  <si>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</si>
  <si>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</si>
  <si>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</si>
  <si>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</si>
  <si>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</si>
  <si>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</si>
  <si>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</si>
  <si>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</si>
  <si>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</si>
  <si>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</si>
  <si>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</si>
  <si>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</si>
  <si>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</si>
  <si>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</si>
  <si>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</si>
  <si>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</si>
  <si>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</si>
  <si>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</si>
  <si>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</si>
  <si>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</si>
  <si>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</si>
  <si>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</si>
  <si>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</si>
  <si>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</si>
  <si>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</si>
  <si>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</si>
  <si>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</si>
  <si>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</si>
  <si>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</si>
  <si>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</si>
  <si>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</si>
  <si>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</si>
  <si>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</si>
  <si>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</si>
  <si>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</si>
  <si>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</si>
  <si>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</si>
  <si>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</si>
  <si>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</si>
  <si>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</si>
  <si>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</si>
  <si>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</si>
  <si>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</si>
  <si>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</si>
  <si>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</si>
  <si>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</si>
  <si>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</si>
  <si>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</si>
  <si>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</si>
  <si>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</si>
  <si>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</si>
  <si>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</si>
  <si>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</si>
  <si>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</si>
  <si>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</si>
  <si>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</si>
  <si>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</si>
  <si>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</si>
  <si>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</si>
  <si>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</si>
  <si>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</si>
  <si>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</si>
  <si>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</si>
  <si>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</si>
  <si>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</si>
  <si>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</si>
  <si>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</si>
  <si>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</si>
  <si>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</si>
  <si>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</si>
  <si>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</si>
  <si>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</si>
  <si>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</si>
  <si>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</si>
  <si>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</si>
  <si>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</si>
  <si>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</si>
  <si>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</si>
  <si>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</si>
  <si>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</si>
  <si>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</si>
  <si>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</si>
  <si>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</si>
  <si>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</si>
  <si>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</si>
  <si>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</si>
  <si>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</si>
  <si>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</si>
  <si>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</si>
  <si>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</si>
  <si>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</si>
  <si>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</si>
  <si>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</si>
  <si>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</si>
  <si>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</si>
  <si>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</si>
  <si>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</si>
  <si>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</si>
  <si>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</si>
  <si>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</si>
  <si>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</si>
  <si>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</si>
  <si>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</si>
  <si>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</si>
  <si>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</si>
  <si>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</si>
  <si>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</si>
  <si>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</si>
  <si>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</si>
  <si>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</si>
  <si>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</si>
  <si>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</si>
  <si>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</si>
  <si>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</si>
  <si>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</si>
  <si>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</si>
  <si>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</si>
  <si>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</si>
  <si>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</si>
  <si>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</si>
  <si>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</si>
  <si>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</si>
  <si>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</si>
  <si>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</si>
  <si>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</si>
  <si>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</si>
  <si>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</si>
  <si>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</si>
  <si>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</si>
  <si>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</si>
  <si>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</si>
  <si>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</si>
  <si>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</si>
  <si>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</si>
  <si>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</si>
  <si>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</si>
  <si>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</si>
  <si>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</si>
  <si>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</si>
  <si>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</si>
  <si>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</si>
  <si>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</si>
  <si>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</si>
  <si>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</si>
  <si>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</si>
  <si>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</si>
  <si>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</si>
  <si>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</si>
  <si>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</si>
  <si>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</si>
  <si>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</si>
  <si>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</si>
  <si>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</si>
  <si>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</si>
  <si>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</si>
  <si>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</si>
  <si>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</si>
  <si>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</si>
  <si>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</si>
  <si>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</si>
  <si>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</si>
  <si>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</si>
  <si>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</si>
  <si>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</si>
  <si>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</si>
  <si>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</si>
  <si>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</si>
  <si>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</si>
  <si>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</si>
  <si>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</si>
  <si>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</si>
  <si>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</si>
  <si>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</si>
  <si>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</si>
  <si>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</si>
  <si>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</si>
  <si>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</si>
  <si>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</si>
  <si>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</si>
  <si>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</si>
  <si>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</si>
  <si>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</si>
  <si>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</si>
  <si>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</si>
  <si>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</si>
  <si>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</si>
  <si>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</si>
  <si>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</si>
  <si>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</si>
  <si>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</si>
  <si>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</si>
  <si>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</si>
  <si>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</si>
  <si>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</si>
  <si>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</si>
  <si>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</si>
  <si>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</si>
  <si>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</si>
  <si>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</si>
  <si>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</si>
  <si>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</si>
  <si>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</si>
  <si>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</si>
  <si>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</si>
  <si>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</si>
  <si>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</si>
  <si>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</si>
  <si>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</si>
  <si>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</si>
  <si>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</si>
  <si>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</si>
  <si>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</si>
  <si>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</si>
  <si>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</si>
  <si>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</si>
  <si>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</si>
  <si>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</si>
  <si>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</si>
  <si>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</si>
  <si>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</si>
  <si>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</si>
  <si>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</si>
  <si>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</si>
  <si>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</si>
  <si>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</si>
  <si>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</si>
  <si>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</si>
  <si>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</si>
  <si>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</si>
  <si>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</si>
  <si>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</si>
  <si>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</si>
  <si>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</si>
  <si>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</si>
  <si>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</si>
  <si>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</si>
  <si>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</si>
  <si>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</si>
  <si>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</si>
  <si>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</si>
  <si>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</si>
  <si>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</si>
  <si>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</si>
  <si>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</si>
  <si>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</si>
  <si>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</si>
  <si>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</si>
  <si>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</si>
  <si>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</si>
  <si>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</si>
  <si>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</si>
  <si>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</si>
  <si>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</si>
  <si>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</si>
  <si>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</si>
  <si>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</si>
  <si>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</si>
  <si>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</si>
  <si>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</si>
  <si>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</si>
  <si>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</si>
  <si>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</si>
  <si>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</si>
  <si>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</si>
  <si>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</si>
  <si>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</si>
  <si>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</si>
  <si>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</si>
  <si>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</si>
  <si>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</si>
  <si>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</si>
  <si>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</si>
  <si>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</si>
  <si>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</si>
  <si>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</si>
  <si>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</si>
  <si>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</si>
  <si>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</si>
  <si>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</si>
  <si>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</si>
  <si>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</si>
  <si>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</si>
  <si>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</si>
  <si>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</si>
  <si>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</si>
  <si>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</si>
  <si>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</si>
  <si>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</si>
  <si>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</si>
  <si>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</si>
  <si>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</si>
  <si>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</si>
  <si>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</si>
  <si>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</si>
  <si>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</si>
  <si>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</si>
  <si>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</si>
  <si>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</si>
  <si>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</si>
  <si>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</si>
  <si>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</si>
  <si>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</si>
  <si>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</si>
  <si>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</si>
  <si>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</si>
  <si>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</si>
  <si>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</si>
  <si>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</si>
  <si>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</si>
  <si>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</si>
  <si>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</si>
  <si>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</si>
  <si>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</si>
  <si>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</si>
  <si>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</si>
  <si>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</si>
  <si>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</si>
  <si>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</si>
  <si>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</si>
  <si>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</si>
  <si>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</si>
  <si>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</si>
  <si>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</si>
  <si>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</si>
  <si>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</si>
  <si>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</si>
  <si>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</si>
  <si>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</si>
  <si>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</si>
  <si>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</si>
  <si>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</si>
  <si>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</si>
  <si>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</si>
  <si>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</si>
  <si>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</si>
  <si>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</si>
  <si>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</si>
  <si>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</si>
  <si>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</si>
  <si>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</si>
  <si>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</si>
  <si>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</si>
  <si>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</si>
  <si>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</si>
  <si>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</si>
  <si>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</si>
  <si>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</si>
  <si>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</si>
  <si>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</si>
  <si>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</si>
  <si>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</si>
  <si>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</si>
  <si>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</si>
  <si>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</si>
  <si>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</si>
  <si>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</si>
  <si>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</si>
  <si>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</si>
  <si>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</si>
  <si>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</si>
  <si>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</si>
  <si>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</si>
  <si>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</si>
  <si>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</si>
  <si>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</si>
  <si>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</si>
  <si>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</si>
  <si>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</si>
  <si>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</si>
  <si>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</si>
  <si>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</si>
  <si>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</si>
  <si>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</si>
  <si>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</si>
  <si>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</si>
  <si>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</si>
  <si>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</si>
  <si>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</si>
  <si>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</si>
  <si>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</si>
  <si>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</si>
  <si>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</si>
  <si>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</si>
  <si>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</si>
  <si>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</si>
  <si>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</si>
  <si>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</si>
  <si>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</si>
  <si>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</si>
  <si>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</si>
  <si>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</si>
  <si>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</si>
  <si>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</si>
  <si>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</si>
  <si>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</si>
  <si>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</si>
  <si>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</si>
  <si>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</si>
  <si>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</si>
  <si>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</si>
  <si>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</si>
  <si>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</si>
  <si>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</si>
  <si>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</si>
  <si>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</si>
  <si>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</si>
  <si>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</si>
  <si>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</si>
  <si>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</si>
  <si>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</si>
  <si>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</si>
  <si>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</si>
  <si>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</si>
  <si>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</si>
  <si>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</si>
  <si>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</si>
  <si>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</si>
  <si>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</si>
  <si>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</si>
  <si>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</si>
  <si>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</si>
  <si>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</si>
  <si>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</si>
  <si>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</si>
  <si>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</si>
  <si>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</si>
  <si>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</si>
  <si>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</si>
  <si>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</si>
  <si>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</si>
  <si>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</si>
  <si>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</si>
  <si>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</si>
  <si>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</si>
  <si>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</si>
  <si>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</si>
  <si>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</si>
  <si>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</si>
  <si>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</si>
  <si>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</si>
  <si>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</si>
  <si>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</si>
  <si>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</si>
  <si>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</si>
  <si>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</si>
  <si>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</si>
  <si>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</si>
  <si>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</si>
  <si>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</si>
  <si>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</si>
  <si>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</si>
  <si>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</si>
  <si>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</si>
  <si>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</si>
  <si>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</si>
  <si>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</si>
  <si>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</si>
  <si>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</si>
  <si>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</si>
  <si>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</si>
  <si>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</si>
  <si>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</si>
  <si>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</si>
  <si>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</si>
  <si>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</si>
  <si>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</si>
  <si>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</si>
  <si>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</si>
  <si>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</si>
  <si>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</si>
  <si>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</si>
  <si>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</si>
  <si>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</si>
  <si>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</si>
  <si>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</si>
  <si>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</si>
  <si>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</si>
  <si>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</si>
  <si>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</si>
  <si>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</si>
  <si>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</si>
  <si>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</si>
  <si>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</si>
  <si>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</si>
  <si>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</si>
  <si>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</si>
  <si>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</si>
  <si>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</si>
  <si>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</si>
  <si>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</si>
  <si>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</si>
  <si>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</si>
  <si>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</si>
  <si>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</si>
  <si>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</si>
  <si>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</si>
  <si>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</si>
  <si>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</si>
  <si>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</si>
  <si>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</si>
  <si>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</si>
  <si>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</si>
  <si>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</si>
  <si>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</si>
  <si>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</si>
  <si>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</si>
  <si>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</si>
  <si>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</si>
  <si>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</si>
  <si>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</si>
  <si>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</si>
  <si>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</si>
  <si>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</si>
  <si>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</si>
  <si>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</si>
  <si>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</si>
  <si>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</si>
  <si>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</si>
  <si>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</si>
  <si>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</si>
  <si>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</si>
  <si>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</si>
  <si>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</si>
  <si>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</si>
  <si>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</si>
  <si>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</si>
  <si>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</si>
  <si>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</si>
  <si>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</si>
  <si>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</si>
  <si>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</si>
  <si>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</si>
  <si>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</si>
  <si>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</si>
  <si>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</si>
  <si>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</si>
  <si>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</si>
  <si>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</si>
  <si>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</si>
  <si>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</si>
  <si>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</si>
  <si>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</si>
  <si>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</si>
  <si>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</si>
  <si>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</si>
  <si>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</si>
  <si>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</si>
  <si>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</si>
  <si>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</si>
  <si>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</si>
  <si>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</si>
  <si>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</si>
  <si>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</si>
  <si>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</si>
  <si>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</si>
  <si>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</si>
  <si>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</si>
  <si>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</si>
  <si>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</si>
  <si>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</si>
  <si>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</si>
  <si>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</si>
  <si>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</si>
  <si>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</si>
  <si>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</si>
  <si>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</si>
  <si>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</si>
  <si>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</si>
  <si>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</si>
  <si>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</si>
  <si>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</si>
  <si>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</si>
  <si>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</si>
  <si>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</si>
  <si>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</si>
  <si>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</si>
  <si>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</si>
  <si>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</si>
  <si>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</si>
  <si>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</si>
  <si>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</si>
  <si>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</si>
  <si>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</si>
  <si>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</si>
  <si>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</si>
  <si>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</si>
  <si>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</si>
  <si>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</si>
  <si>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</si>
  <si>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</si>
  <si>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</si>
  <si>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</si>
  <si>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</si>
  <si>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</si>
  <si>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</si>
  <si>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</si>
  <si>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</si>
  <si>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</si>
  <si>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</si>
  <si>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</si>
  <si>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</si>
  <si>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</si>
  <si>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</si>
  <si>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</si>
  <si>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</si>
  <si>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</si>
  <si>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</si>
  <si>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</si>
  <si>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</si>
  <si>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</si>
  <si>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</si>
  <si>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</si>
  <si>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</si>
  <si>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</si>
  <si>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</si>
  <si>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</si>
  <si>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</si>
  <si>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</si>
  <si>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</si>
  <si>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</si>
  <si>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</si>
  <si>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</si>
  <si>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</si>
  <si>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</si>
  <si>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</si>
  <si>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</si>
  <si>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</si>
  <si>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</si>
  <si>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</si>
  <si>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</si>
  <si>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</si>
  <si>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</si>
  <si>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</si>
  <si>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</si>
  <si>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</si>
  <si>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</si>
  <si>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</si>
  <si>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</si>
  <si>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</si>
  <si>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</si>
  <si>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</si>
  <si>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</si>
  <si>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</si>
  <si>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</si>
  <si>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</si>
  <si>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</si>
  <si>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</si>
  <si>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</si>
  <si>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</si>
  <si>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</si>
  <si>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</si>
  <si>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</si>
  <si>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</si>
  <si>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</si>
  <si>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</si>
  <si>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</si>
  <si>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</si>
  <si>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</si>
  <si>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</si>
  <si>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</si>
  <si>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</si>
  <si>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</si>
  <si>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</si>
  <si>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</si>
  <si>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</si>
  <si>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</si>
  <si>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</si>
  <si>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</si>
  <si>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</si>
  <si>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</si>
  <si>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</si>
  <si>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</si>
  <si>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</si>
  <si>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</si>
  <si>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</si>
  <si>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</si>
  <si>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</si>
  <si>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</si>
  <si>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</si>
  <si>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</si>
  <si>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</si>
  <si>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</si>
  <si>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</si>
  <si>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</si>
  <si>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</si>
  <si>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</si>
  <si>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</si>
  <si>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</si>
  <si>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</si>
  <si>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</si>
  <si>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</si>
  <si>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</si>
  <si>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</si>
  <si>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</si>
  <si>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</si>
  <si>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</si>
  <si>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</si>
  <si>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</si>
  <si>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</si>
  <si>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</si>
  <si>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</si>
  <si>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</si>
  <si>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</si>
  <si>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</si>
  <si>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</si>
  <si>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</si>
  <si>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</si>
  <si>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</si>
  <si>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</si>
  <si>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</si>
  <si>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</si>
  <si>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</si>
  <si>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</si>
  <si>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</si>
  <si>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</si>
  <si>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</si>
  <si>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</si>
  <si>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</si>
  <si>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</si>
  <si>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</si>
  <si>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</si>
  <si>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</si>
  <si>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</si>
  <si>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</si>
  <si>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</si>
  <si>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</si>
  <si>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</si>
  <si>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</si>
  <si>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</si>
  <si>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</si>
  <si>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</si>
  <si>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</si>
  <si>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</si>
  <si>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</si>
  <si>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</si>
  <si>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</si>
  <si>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</si>
  <si>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</si>
  <si>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</si>
  <si>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</si>
  <si>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</si>
  <si>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</si>
  <si>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</si>
  <si>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</si>
  <si>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</si>
  <si>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</si>
  <si>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</si>
  <si>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</si>
  <si>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</si>
  <si>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</si>
  <si>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</si>
  <si>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</si>
  <si>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</si>
  <si>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</si>
  <si>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</si>
  <si>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</si>
  <si>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</si>
  <si>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</si>
  <si>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</si>
  <si>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</si>
  <si>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</si>
  <si>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</si>
  <si>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</si>
  <si>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</si>
  <si>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</si>
  <si>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</si>
  <si>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</si>
  <si>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</si>
  <si>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</si>
  <si>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</si>
  <si>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</si>
  <si>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</si>
  <si>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</si>
  <si>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</si>
  <si>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</si>
  <si>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</si>
  <si>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</si>
  <si>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</si>
  <si>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</si>
  <si>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</si>
  <si>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</si>
  <si>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</si>
  <si>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</si>
  <si>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</si>
  <si>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</si>
  <si>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</si>
  <si>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</si>
  <si>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</si>
  <si>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</si>
  <si>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</si>
  <si>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</si>
  <si>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</si>
  <si>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</si>
  <si>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</si>
  <si>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</si>
  <si>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</si>
  <si>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</si>
  <si>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</si>
  <si>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</si>
  <si>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</si>
  <si>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</si>
  <si>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</si>
  <si>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</si>
  <si>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</si>
  <si>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</si>
  <si>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</si>
  <si>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</si>
  <si>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</si>
  <si>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</si>
  <si>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</si>
  <si>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</si>
  <si>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</si>
  <si>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</si>
  <si>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</si>
  <si>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</si>
  <si>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</si>
  <si>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</si>
  <si>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</si>
  <si>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</si>
  <si>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</si>
  <si>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</si>
  <si>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</si>
  <si>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</si>
  <si>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</si>
  <si>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</si>
  <si>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</si>
  <si>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</si>
  <si>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</si>
  <si>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</si>
  <si>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</si>
  <si>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</si>
  <si>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</si>
  <si>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</si>
  <si>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</si>
  <si>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</si>
  <si>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</si>
  <si>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</si>
  <si>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</si>
  <si>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</si>
  <si>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</si>
  <si>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</si>
  <si>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</si>
  <si>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</si>
  <si>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</si>
  <si>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</si>
  <si>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</si>
  <si>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</si>
  <si>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</si>
  <si>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</si>
  <si>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</si>
  <si>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</si>
  <si>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</si>
  <si>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</si>
  <si>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</si>
  <si>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</si>
  <si>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</si>
  <si>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</si>
  <si>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</si>
  <si>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</si>
  <si>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</si>
  <si>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</si>
  <si>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</si>
  <si>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</si>
  <si>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</si>
  <si>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</si>
  <si>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</si>
  <si>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</si>
  <si>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</si>
  <si>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</si>
  <si>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</si>
  <si>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</si>
  <si>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</si>
  <si>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</si>
  <si>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</si>
  <si>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</si>
  <si>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</si>
  <si>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</si>
  <si>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</si>
  <si>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</si>
  <si>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</si>
  <si>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</si>
  <si>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</si>
  <si>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</si>
  <si>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</si>
  <si>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</si>
  <si>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</si>
  <si>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</si>
  <si>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</si>
  <si>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</si>
  <si>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</si>
  <si>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</si>
  <si>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</si>
  <si>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</si>
  <si>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</si>
  <si>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</si>
  <si>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</si>
  <si>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</si>
  <si>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</si>
  <si>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</si>
  <si>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</si>
  <si>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</si>
  <si>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</si>
  <si>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</si>
  <si>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</si>
  <si>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</si>
  <si>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</si>
  <si>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</si>
  <si>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</si>
  <si>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</si>
  <si>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</si>
  <si>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</si>
  <si>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</si>
  <si>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</si>
  <si>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</si>
  <si>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</si>
  <si>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</si>
  <si>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</si>
  <si>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</si>
  <si>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</si>
  <si>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</si>
  <si>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</si>
  <si>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</si>
  <si>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</si>
  <si>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</si>
  <si>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</si>
  <si>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</si>
  <si>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</si>
  <si>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</si>
  <si>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</si>
  <si>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</si>
  <si>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</si>
  <si>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</si>
  <si>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</si>
  <si>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</si>
  <si>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</si>
  <si>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</si>
  <si>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</si>
  <si>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</si>
  <si>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</si>
  <si>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</si>
  <si>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</si>
  <si>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</si>
  <si>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</si>
  <si>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</si>
  <si>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</si>
  <si>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</si>
  <si>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</si>
  <si>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</si>
  <si>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</si>
  <si>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</si>
  <si>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</si>
  <si>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</si>
  <si>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</si>
  <si>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</si>
  <si>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</si>
  <si>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</si>
  <si>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</si>
  <si>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</si>
  <si>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</si>
  <si>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</si>
  <si>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</si>
  <si>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</si>
  <si>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</si>
  <si>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</si>
  <si>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</si>
  <si>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</si>
  <si>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</si>
  <si>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</si>
  <si>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</si>
  <si>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</si>
  <si>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</si>
  <si>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</si>
  <si>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</si>
  <si>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</si>
  <si>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</si>
  <si>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</si>
  <si>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</si>
  <si>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</si>
  <si>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</si>
  <si>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</si>
  <si>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</si>
  <si>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</si>
  <si>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</si>
  <si>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</si>
  <si>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</si>
  <si>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</si>
  <si>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</si>
  <si>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</si>
  <si>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</si>
  <si>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</si>
  <si>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</si>
  <si>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</si>
  <si>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</si>
  <si>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</si>
  <si>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</si>
  <si>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</si>
  <si>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</si>
  <si>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</si>
  <si>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</si>
  <si>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</si>
  <si>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</si>
  <si>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</si>
  <si>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</si>
  <si>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</si>
  <si>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</si>
  <si>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</si>
  <si>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</si>
  <si>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</si>
  <si>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</si>
  <si>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</si>
  <si>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</si>
  <si>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</si>
  <si>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</si>
  <si>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</si>
  <si>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</si>
  <si>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</si>
  <si>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</si>
  <si>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</si>
  <si>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</si>
  <si>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</si>
  <si>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</si>
  <si>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</si>
  <si>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</si>
  <si>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</si>
  <si>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</si>
  <si>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</si>
  <si>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</si>
  <si>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</si>
  <si>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</si>
  <si>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</si>
  <si>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</si>
  <si>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</si>
  <si>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</si>
  <si>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</si>
  <si>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</si>
  <si>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</si>
  <si>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</si>
  <si>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</si>
  <si>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</si>
  <si>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</si>
  <si>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</si>
  <si>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</si>
  <si>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</si>
  <si>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</si>
  <si>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</si>
  <si>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</si>
  <si>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</si>
  <si>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</si>
  <si>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</si>
  <si>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</si>
  <si>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</si>
  <si>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</si>
  <si>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</si>
  <si>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</si>
  <si>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</si>
  <si>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</si>
  <si>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</si>
  <si>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</si>
  <si>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</si>
  <si>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</si>
  <si>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</si>
  <si>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</si>
  <si>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</si>
  <si>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</si>
  <si>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</si>
  <si>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</si>
  <si>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</si>
  <si>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</si>
  <si>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</si>
  <si>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</si>
  <si>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</si>
  <si>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</si>
  <si>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</si>
  <si>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</si>
  <si>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</si>
  <si>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</si>
  <si>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</si>
  <si>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</si>
  <si>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</si>
  <si>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</si>
  <si>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</si>
  <si>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</si>
  <si>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</si>
  <si>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</si>
  <si>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</si>
  <si>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</si>
  <si>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</si>
  <si>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</si>
  <si>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</si>
  <si>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</si>
  <si>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</si>
  <si>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</si>
  <si>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</si>
  <si>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</si>
  <si>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</si>
  <si>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</si>
  <si>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</si>
  <si>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</si>
  <si>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</si>
  <si>
    <t>NC_000008.11:g.27463607A&gt;T</t>
  </si>
  <si>
    <t>NC_000008.11:g.27463554T&gt;A</t>
  </si>
  <si>
    <t>https://www.ncbi.nlm.nih.gov/clinvar/variation/522582/</t>
  </si>
  <si>
    <t>https://www.ncbi.nlm.nih.gov/clinvar/variation/17504/</t>
  </si>
  <si>
    <t>https://www.ncbi.nlm.nih.gov/pubmed/16826524</t>
  </si>
  <si>
    <t>https://www.ncbi.nlm.nih.gov/pubmed/25770198</t>
  </si>
  <si>
    <t>rs522582</t>
  </si>
  <si>
    <t xml:space="preserve">rs104894063  </t>
  </si>
  <si>
    <t>T836A</t>
  </si>
  <si>
    <t>T889A</t>
  </si>
  <si>
    <t>NC_000002.12:g.25161754T&gt;G</t>
  </si>
  <si>
    <t>NC_000002.12:g.25164752_25164753insCCACCCGAGGGGCCCCCGAGGGCCC</t>
  </si>
  <si>
    <t>https://www.ncbi.nlm.nih.gov/clinvar/variation/436364/</t>
  </si>
  <si>
    <t>https://www.ncbi.nlm.nih.gov/clinvar/variation/520619/</t>
  </si>
  <si>
    <t>RS428043</t>
  </si>
  <si>
    <t>rs511414</t>
  </si>
  <si>
    <t>https://www.ncbi.nlm.nih.gov/pubmed/18091355</t>
  </si>
  <si>
    <t>https://www.ncbi.nlm.nih.gov/medgen/C1857854</t>
  </si>
  <si>
    <t>frameshift</t>
  </si>
  <si>
    <t>A133-2C</t>
  </si>
  <si>
    <t>Ser7Argfs</t>
  </si>
  <si>
    <t>133-2</t>
  </si>
  <si>
    <t>CCACCCGAGGGGCCCCCGAGGGCCC</t>
  </si>
  <si>
    <t>CCACCCGAGGGGCCCCCGAGGGCCCCCACCCGAGGGGCCCCCGAGGGCCC</t>
  </si>
  <si>
    <t>https://www.ncbi.nlm.nih.gov/clinvar/variation/31589/</t>
  </si>
  <si>
    <t>https://www.ncbi.nlm.nih.gov/clinvar/variation/31588/</t>
  </si>
  <si>
    <t>NC_000001.11:g.209707020C&gt;T</t>
  </si>
  <si>
    <t>rs40272</t>
  </si>
  <si>
    <t>rs40273</t>
  </si>
  <si>
    <t>https://www.ncbi.nlm.nih.gov/pubmed/21325058</t>
  </si>
  <si>
    <t>ct</t>
  </si>
  <si>
    <t>LYS187ASN</t>
  </si>
  <si>
    <t>C409T</t>
  </si>
  <si>
    <t>*354</t>
  </si>
  <si>
    <t>rs31190</t>
  </si>
  <si>
    <t>NC_000005.10:g.143310135C&gt;T</t>
  </si>
  <si>
    <t>https://www.ncbi.nlm.nih.gov/clinvar/variation/16151/</t>
  </si>
  <si>
    <t>rs31192</t>
  </si>
  <si>
    <t>NC_000005.10:g.143300520A&gt;G</t>
  </si>
  <si>
    <t>https://www.ncbi.nlm.nih.gov/clinvar/variation/16153/</t>
  </si>
  <si>
    <t>rs31187</t>
  </si>
  <si>
    <t>1891_1892+2delGAGT</t>
  </si>
  <si>
    <t>NC_000005.10:g.143298666_143298669delACTC</t>
  </si>
  <si>
    <t>https://www.ncbi.nlm.nih.gov/clinvar/variation/16148/</t>
  </si>
  <si>
    <t>rs31186</t>
  </si>
  <si>
    <t>NC_000005.10:g.143295561T&gt;A</t>
  </si>
  <si>
    <t>https://www.ncbi.nlm.nih.gov/clinvar/variation/16147/</t>
  </si>
  <si>
    <t>rs31196</t>
  </si>
  <si>
    <t>NC_000005.10:g.143282714C&gt;T</t>
  </si>
  <si>
    <t>https://www.ncbi.nlm.nih.gov/clinvar/variation/16157/</t>
  </si>
  <si>
    <t>rs31197</t>
  </si>
  <si>
    <t>NC_000005.10:g.143282014A&gt;G</t>
  </si>
  <si>
    <t>https://www.ncbi.nlm.nih.gov/clinvar/variation/16158/</t>
  </si>
  <si>
    <t>rs31188</t>
  </si>
  <si>
    <t>NC_000005.10:g.143281964T&gt;A</t>
  </si>
  <si>
    <t>https://www.ncbi.nlm.nih.gov/clinvar/variation/16149/</t>
  </si>
  <si>
    <t>rs31194</t>
  </si>
  <si>
    <t>NC_000005.10:g.143281905A&gt;G</t>
  </si>
  <si>
    <t>https://www.ncbi.nlm.nih.gov/clinvar/variation/16155/</t>
  </si>
  <si>
    <t>rs31195</t>
  </si>
  <si>
    <t>https://www.ncbi.nlm.nih.gov/clinvar/variation/16156/</t>
  </si>
  <si>
    <t>https://www.ncbi.nlm.nih.gov/pubmed/8445027,https://www.ncbi.nlm.nih.gov/pubmed/11701741</t>
  </si>
  <si>
    <t>https://www.ncbi.nlm.nih.gov/pubmed/11932321</t>
  </si>
  <si>
    <t>https://www.ncbi.nlm.nih.gov/pubmed/8863343</t>
  </si>
  <si>
    <t>https://www.ncbi.nlm.nih.gov/pubmed/11589680</t>
  </si>
  <si>
    <t>https://www.ncbi.nlm.nih.gov/pubmed/15769988</t>
  </si>
  <si>
    <t>https://www.ncbi.nlm.nih.gov/pubmed/8316249</t>
  </si>
  <si>
    <t>https://www.ncbi.nlm.nih.gov/pubmed/16449337,https://www.ncbi.nlm.nih.gov/pubmed/11589680</t>
  </si>
  <si>
    <t>https://www.ncbi.nlm.nih.gov/pubmed/1.70401818647729E+33</t>
  </si>
  <si>
    <t>deletion</t>
  </si>
  <si>
    <t>1891_1892+2</t>
  </si>
  <si>
    <t>GAGT</t>
  </si>
  <si>
    <t>T2318C</t>
  </si>
  <si>
    <t>G1430A</t>
  </si>
  <si>
    <t>C2209T</t>
  </si>
  <si>
    <t>C1712T</t>
  </si>
  <si>
    <t>A1676G</t>
  </si>
  <si>
    <t>C2035A</t>
  </si>
  <si>
    <t>T2259A</t>
  </si>
  <si>
    <t>T1922A</t>
  </si>
  <si>
    <t>rs29054</t>
  </si>
  <si>
    <t>NC_000007.14:g.150999023T&gt;G 894T&gt;G (p.Asp298Glu)</t>
  </si>
  <si>
    <t>https://www.ncbi.nlm.nih.gov/clinvar/variation/14015/</t>
  </si>
  <si>
    <t>https://www.ncbi.nlm.nih.gov/pubmed/15007011,10510054,11354626,16813604,10475066,17165044,10514107,11394896,16059745,9737779,9894802,11745998,11026457</t>
  </si>
  <si>
    <t>https://www.ncbi.nlm.nih.gov/clinvar/variation/14724/</t>
  </si>
  <si>
    <t>rs29763</t>
  </si>
  <si>
    <t>TT GT</t>
  </si>
  <si>
    <t>https://www.ncbi.nlm.nih.gov/pubmed/12854077</t>
  </si>
  <si>
    <t>NC_000007.14:g.150999023T&gt;G</t>
  </si>
  <si>
    <t xml:space="preserve"> T894G</t>
  </si>
  <si>
    <t>1415-10892</t>
  </si>
  <si>
    <t>G-179T</t>
  </si>
  <si>
    <t>GT TT</t>
  </si>
  <si>
    <t>NC_000005.10:g.40831840C&gt;T</t>
  </si>
  <si>
    <t xml:space="preserve">rs6650469 </t>
  </si>
  <si>
    <t>https://www.ncbi.nlm.nih.gov/SNP/snp_ref.cgi?rs=6650469</t>
  </si>
  <si>
    <t>http://journals.sagepub.com/doi/pdf/10.4137/III.S25147</t>
  </si>
  <si>
    <t>NC_000013.11:g.37793812C&gt;T</t>
  </si>
  <si>
    <t>C37793812T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</si>
</sst>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
      <sz val="12"/>
      <color theme="1"/>
      <name val="Calibri"/>
      <family val="2"/>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13">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xf numFmtId="0" fontId="30" fillId="0" borderId="0" xfId="0" applyFont="1" applyAlignment="1">
      <alignment horizontal="left"/>
    </xf>
    <xf numFmtId="0" fontId="27" fillId="0" borderId="0" xfId="0" applyFont="1" applyFill="1" applyBorder="1" applyAlignment="1"/>
    <xf numFmtId="0" fontId="9" fillId="8" borderId="0" xfId="0" applyFont="1" applyFill="1"/>
    <xf numFmtId="0" fontId="7" fillId="8" borderId="0" xfId="1" applyFill="1"/>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7865678"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433" Type="http://schemas.openxmlformats.org/officeDocument/2006/relationships/hyperlink" Target="https://www.ncbi.nlm.nih.gov/clinvar/variation/17504/" TargetMode="External"/><Relationship Id="rId268" Type="http://schemas.openxmlformats.org/officeDocument/2006/relationships/hyperlink" Target="https://www.ncbi.nlm.nih.gov/pubmed/21876507"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dopt=Abstract" TargetMode="External"/><Relationship Id="rId444" Type="http://schemas.openxmlformats.org/officeDocument/2006/relationships/hyperlink" Target="https://www.ncbi.nlm.nih.gov/pubmed/8316249"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2069718" TargetMode="External"/><Relationship Id="rId304" Type="http://schemas.openxmlformats.org/officeDocument/2006/relationships/hyperlink" Target="https://www.ncbi.nlm.nih.gov/pmc/articles/PMC2784255/"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1007311"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413" Type="http://schemas.openxmlformats.org/officeDocument/2006/relationships/hyperlink" Target="https://www.ncbi.nlm.nih.gov/pubmed/18385738" TargetMode="External"/><Relationship Id="rId248" Type="http://schemas.openxmlformats.org/officeDocument/2006/relationships/hyperlink" Target="https://www.ncbi.nlm.nih.gov/pubmed/29325115" TargetMode="External"/><Relationship Id="rId12" Type="http://schemas.openxmlformats.org/officeDocument/2006/relationships/hyperlink" Target="https://www.ncbi.nlm.nih.gov/pubmed/26272340" TargetMode="External"/><Relationship Id="rId108" Type="http://schemas.openxmlformats.org/officeDocument/2006/relationships/hyperlink" Target="https://www.ncbi.nlm.nih.gov/pubmed/23206180" TargetMode="External"/><Relationship Id="rId315" Type="http://schemas.openxmlformats.org/officeDocument/2006/relationships/hyperlink" Target="https://www.ncbi.nlm.nih.gov/pubmed/26063326"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projects/sviewer/?id=NC_000011.10&amp;search=NC_000011.10:g.101073644G%3EA&amp;v=1:100&amp;content=5"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258750" TargetMode="External"/><Relationship Id="rId424" Type="http://schemas.openxmlformats.org/officeDocument/2006/relationships/hyperlink" Target="http://journals.sagepub.com/doi/10.4137/III.S25147" TargetMode="External"/><Relationship Id="rId445" Type="http://schemas.openxmlformats.org/officeDocument/2006/relationships/hyperlink" Target="https://www.ncbi.nlm.nih.gov/pubmed/16449337,https:/www.ncbi.nlm.nih.gov/pubmed/11589680"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pubmed/?term=rs852977"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ubmed/25152196" TargetMode="External"/><Relationship Id="rId326" Type="http://schemas.openxmlformats.org/officeDocument/2006/relationships/hyperlink" Target="https://www.ncbi.nlm.nih.gov/pubmed/21059181"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6063326" TargetMode="External"/><Relationship Id="rId389" Type="http://schemas.openxmlformats.org/officeDocument/2006/relationships/hyperlink" Target="https://www.ncbi.nlm.nih.gov/projects/SNP/snp_ref.cgi?rs=743507"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clinvar/variation/17497/%201192G%3eA%20(p.Asp398Asn)" TargetMode="External"/><Relationship Id="rId435" Type="http://schemas.openxmlformats.org/officeDocument/2006/relationships/hyperlink" Target="https://www.ncbi.nlm.nih.gov/medgen/C1857854"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918419" TargetMode="External"/><Relationship Id="rId281" Type="http://schemas.openxmlformats.org/officeDocument/2006/relationships/hyperlink" Target="https://www.ncbi.nlm.nih.gov/projects/SNP/snp_ref.cgi?rs=11119328" TargetMode="External"/><Relationship Id="rId316" Type="http://schemas.openxmlformats.org/officeDocument/2006/relationships/hyperlink" Target="https://www.ncbi.nlm.nih.gov/pubmed/18986552"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clinvar/variation/403250/"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446" Type="http://schemas.openxmlformats.org/officeDocument/2006/relationships/hyperlink" Target="https://www.ncbi.nlm.nih.gov/pubmed/1.70401818647729E+33"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rojects/SNP/snp_ref.cgi?rs=2171363"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8986552" TargetMode="External"/><Relationship Id="rId348" Type="http://schemas.openxmlformats.org/officeDocument/2006/relationships/hyperlink" Target="https://www.ncbi.nlm.nih.gov/pubmed/18986552" TargetMode="External"/><Relationship Id="rId369" Type="http://schemas.openxmlformats.org/officeDocument/2006/relationships/hyperlink" Target="https://www.ncbi.nlm.nih.gov/pubmed/25240059"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hyperlink" Target="https://www.ncbi.nlm.nih.gov/projects/SNP/snp_ref.cgi?rs=6495306" TargetMode="External"/><Relationship Id="rId436" Type="http://schemas.openxmlformats.org/officeDocument/2006/relationships/hyperlink" Target="https://www.ncbi.nlm.nih.gov/pubmed/18091355" TargetMode="External"/><Relationship Id="rId240" Type="http://schemas.openxmlformats.org/officeDocument/2006/relationships/hyperlink" Target="https://www.ncbi.nlm.nih.gov/pubmed/26792444"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ubmed/?term=25751397" TargetMode="External"/><Relationship Id="rId317" Type="http://schemas.openxmlformats.org/officeDocument/2006/relationships/hyperlink" Target="https://www.ncbi.nlm.nih.gov/pubmed/26473596"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411464"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18986552" TargetMode="External"/><Relationship Id="rId391" Type="http://schemas.openxmlformats.org/officeDocument/2006/relationships/hyperlink" Target="https://www.ncbi.nlm.nih.gov/pubmed/20409549"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447" Type="http://schemas.openxmlformats.org/officeDocument/2006/relationships/hyperlink" Target="https://www.ncbi.nlm.nih.gov/pubmed/15007011,10510054,11354626,16813604,10475066,17165044,10514107,11394896,16059745,9737779,9894802,11745998,11026457"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ubmed/25152196" TargetMode="External"/><Relationship Id="rId328" Type="http://schemas.openxmlformats.org/officeDocument/2006/relationships/hyperlink" Target="https://www.ncbi.nlm.nih.gov/pubmed/19772600" TargetMode="External"/><Relationship Id="rId349" Type="http://schemas.openxmlformats.org/officeDocument/2006/relationships/hyperlink" Target="https://www.ncbi.nlm.nih.gov/pubmed/27835969"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7835969" TargetMode="External"/><Relationship Id="rId381" Type="http://schemas.openxmlformats.org/officeDocument/2006/relationships/hyperlink" Target="https://www.ncbi.nlm.nih.gov/pubmed/25240059"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437" Type="http://schemas.openxmlformats.org/officeDocument/2006/relationships/hyperlink" Target="https://www.ncbi.nlm.nih.gov/clinvar/variation/31589/"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rojects/SNP/snp_ref.cgi?rs=846906" TargetMode="External"/><Relationship Id="rId318" Type="http://schemas.openxmlformats.org/officeDocument/2006/relationships/hyperlink" Target="https://www.ncbi.nlm.nih.gov/pubmed/18986552"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8986552" TargetMode="External"/><Relationship Id="rId371" Type="http://schemas.openxmlformats.org/officeDocument/2006/relationships/hyperlink" Target="https://www.ncbi.nlm.nih.gov/pubmed/25240059"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medgen/C4225233" TargetMode="External"/><Relationship Id="rId427" Type="http://schemas.openxmlformats.org/officeDocument/2006/relationships/hyperlink" Target="http://journals.sagepub.com/doi/10.4137/III.S25147" TargetMode="External"/><Relationship Id="rId448" Type="http://schemas.openxmlformats.org/officeDocument/2006/relationships/hyperlink" Target="https://www.ncbi.nlm.nih.gov/clinvar/variation/14724/"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rojects/SNP/snp_ref.cgi?rs=1386486"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8986552"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063326" TargetMode="External"/><Relationship Id="rId417" Type="http://schemas.openxmlformats.org/officeDocument/2006/relationships/hyperlink" Target="http://journals.sagepub.com/doi/10.4137/III.S25147" TargetMode="External"/><Relationship Id="rId438" Type="http://schemas.openxmlformats.org/officeDocument/2006/relationships/hyperlink" Target="https://www.ncbi.nlm.nih.gov/pubmed/8445027,https:/www.ncbi.nlm.nih.gov/pubmed/11701741"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s://www.ncbi.nlm.nih.gov/pmc/articles/PMC5313380/" TargetMode="External"/><Relationship Id="rId284" Type="http://schemas.openxmlformats.org/officeDocument/2006/relationships/hyperlink" Target="https://www.ncbi.nlm.nih.gov/pubmed/28981943"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9772600?dopt=Abstract"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19772600" TargetMode="External"/><Relationship Id="rId407" Type="http://schemas.openxmlformats.org/officeDocument/2006/relationships/hyperlink" Target="https://www.ncbi.nlm.nih.gov/pmc/articles/PMC2614129/" TargetMode="External"/><Relationship Id="rId428" Type="http://schemas.openxmlformats.org/officeDocument/2006/relationships/hyperlink" Target="http://journals.sagepub.com/doi/10.4137/III.S25147" TargetMode="External"/><Relationship Id="rId449" Type="http://schemas.openxmlformats.org/officeDocument/2006/relationships/hyperlink" Target="https://www.ncbi.nlm.nih.gov/pubmed/12854077"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mc/articles/PMC4145360/" TargetMode="External"/><Relationship Id="rId309" Type="http://schemas.openxmlformats.org/officeDocument/2006/relationships/hyperlink" Target="https://www.ncbi.nlm.nih.gov/projects/SNP/snp_ref.cgi?rs=10784941"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439" Type="http://schemas.openxmlformats.org/officeDocument/2006/relationships/hyperlink" Target="https://www.ncbi.nlm.nih.gov/pubmed/11932321"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4339288/" TargetMode="External"/><Relationship Id="rId285" Type="http://schemas.openxmlformats.org/officeDocument/2006/relationships/hyperlink" Target="https://www.ncbi.nlm.nih.gov/pubmed/28651128" TargetMode="External"/><Relationship Id="rId450" Type="http://schemas.openxmlformats.org/officeDocument/2006/relationships/printerSettings" Target="../printerSettings/printerSettings1.bin"/><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2914385"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21198744"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pubmed/18986552"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clinvar/variation/218881/" TargetMode="External"/><Relationship Id="rId440" Type="http://schemas.openxmlformats.org/officeDocument/2006/relationships/hyperlink" Target="https://www.ncbi.nlm.nih.gov/pubmed/8863343"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52977" TargetMode="External"/><Relationship Id="rId296" Type="http://schemas.openxmlformats.org/officeDocument/2006/relationships/hyperlink" Target="https://www.ncbi.nlm.nih.gov/projects/SNP/snp_ref.cgi?rs=1570612" TargetMode="External"/><Relationship Id="rId300" Type="http://schemas.openxmlformats.org/officeDocument/2006/relationships/hyperlink" Target="https://www.ncbi.nlm.nih.gov/pmc/articles/PMC5072571/"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7835969" TargetMode="External"/><Relationship Id="rId384" Type="http://schemas.openxmlformats.org/officeDocument/2006/relationships/hyperlink" Target="https://www.ncbi.nlm.nih.gov/pubmed/26859813"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www.psyneuen-journal.com/article/S0306-4530(13)00297-7/fulltext" TargetMode="External"/><Relationship Id="rId286" Type="http://schemas.openxmlformats.org/officeDocument/2006/relationships/hyperlink" Target="https://www.ncbi.nlm.nih.gov/projects/SNP/snp_ref.cgi?rs=1396862"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7180002"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1224171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SNP/snp_ref.cgi?rs=2284217"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medgen/C4225233" TargetMode="External"/><Relationship Id="rId276" Type="http://schemas.openxmlformats.org/officeDocument/2006/relationships/hyperlink" Target="https://www.ncbi.nlm.nih.gov/projects/SNP/snp_ref.cgi?rs=860458" TargetMode="External"/><Relationship Id="rId297" Type="http://schemas.openxmlformats.org/officeDocument/2006/relationships/hyperlink" Target="https://www.ncbi.nlm.nih.gov/projects/SNP/snp_ref.cgi?rs=2985167" TargetMode="External"/><Relationship Id="rId441" Type="http://schemas.openxmlformats.org/officeDocument/2006/relationships/hyperlink" Target="https://www.ncbi.nlm.nih.gov/pubmed/11589680"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1562975"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21912186" TargetMode="External"/><Relationship Id="rId364" Type="http://schemas.openxmlformats.org/officeDocument/2006/relationships/hyperlink" Target="https://www.ncbi.nlm.nih.gov/pubmed/2685981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7835969"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rojects/SNP/snp_ref.cgi?rs=6188" TargetMode="External"/><Relationship Id="rId287" Type="http://schemas.openxmlformats.org/officeDocument/2006/relationships/hyperlink" Target="https://www.ncbi.nlm.nih.gov/projects/SNP/snp_ref.cgi?rs=2247215" TargetMode="External"/><Relationship Id="rId410" Type="http://schemas.openxmlformats.org/officeDocument/2006/relationships/hyperlink" Target="https://www.ncbi.nlm.nih.gov/pubmed/26859813" TargetMode="External"/><Relationship Id="rId431" Type="http://schemas.openxmlformats.org/officeDocument/2006/relationships/hyperlink" Target="http://journals.sagepub.com/doi/10.4137/III.S2514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12441088"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2567169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projects/SNP/snp_ref.cgi?rs=12350232" TargetMode="External"/><Relationship Id="rId277" Type="http://schemas.openxmlformats.org/officeDocument/2006/relationships/hyperlink" Target="https://www.ncbi.nlm.nih.gov/projects/SNP/snp_ref.cgi?rs=356653" TargetMode="External"/><Relationship Id="rId298" Type="http://schemas.openxmlformats.org/officeDocument/2006/relationships/hyperlink" Target="https://www.ncbi.nlm.nih.gov/projects/SNP/snp_ref.cgi?rs=11563204"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442" Type="http://schemas.openxmlformats.org/officeDocument/2006/relationships/hyperlink" Target="https://www.ncbi.nlm.nih.gov/pubmed/15769988"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0166942" TargetMode="External"/><Relationship Id="rId323" Type="http://schemas.openxmlformats.org/officeDocument/2006/relationships/hyperlink" Target="https://www.ncbi.nlm.nih.gov/pubmed/2606332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ubmed/26063326"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ubmed/29207898" TargetMode="External"/><Relationship Id="rId288" Type="http://schemas.openxmlformats.org/officeDocument/2006/relationships/hyperlink" Target="https://www.ncbi.nlm.nih.gov/projects/SNP/snp_ref.cgi?rs=655207" TargetMode="External"/><Relationship Id="rId411" Type="http://schemas.openxmlformats.org/officeDocument/2006/relationships/hyperlink" Target="https://www.ncbi.nlm.nih.gov/projects/SNP/snp_ref.cgi?rs=1042173" TargetMode="External"/><Relationship Id="rId432" Type="http://schemas.openxmlformats.org/officeDocument/2006/relationships/hyperlink" Target="https://www.ncbi.nlm.nih.gov/pubmed/18519524?dopt=Abstract"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mc/articles/PMC3042523/"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8219892"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8261110"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41281112" TargetMode="External"/><Relationship Id="rId278" Type="http://schemas.openxmlformats.org/officeDocument/2006/relationships/hyperlink" Target="https://www.ncbi.nlm.nih.gov/projects/SNP/snp_ref.cgi?rs=932335"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443" Type="http://schemas.openxmlformats.org/officeDocument/2006/relationships/hyperlink" Target="https://www.ncbi.nlm.nih.gov/pubmed/8316249" TargetMode="External"/><Relationship Id="rId303" Type="http://schemas.openxmlformats.org/officeDocument/2006/relationships/hyperlink" Target="https://www.ncbi.nlm.nih.gov/projects/SNP/snp_ref.cgi?rs=4760816"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mc/articles/PMC5536760/"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clinvar/variation/1750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7108612"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7835969" TargetMode="External"/><Relationship Id="rId398" Type="http://schemas.openxmlformats.org/officeDocument/2006/relationships/hyperlink" Target="https://www.ncbi.nlm.nih.gov/clinvar/variation/35255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1866388"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19540336" TargetMode="External"/><Relationship Id="rId367" Type="http://schemas.openxmlformats.org/officeDocument/2006/relationships/hyperlink" Target="https://www.ncbi.nlm.nih.gov/pubmed/27835969"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19217079" TargetMode="External"/><Relationship Id="rId269" Type="http://schemas.openxmlformats.org/officeDocument/2006/relationships/hyperlink" Target="https://www.ncbi.nlm.nih.gov/clinvar/variation/351364/" TargetMode="External"/><Relationship Id="rId434" Type="http://schemas.openxmlformats.org/officeDocument/2006/relationships/hyperlink" Target="https://www.ncbi.nlm.nih.gov/pubmed/25770198" TargetMode="External"/><Relationship Id="rId33" Type="http://schemas.openxmlformats.org/officeDocument/2006/relationships/hyperlink" Target="https://www.ncbi.nlm.nih.gov/pubmed/26464489"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 TargetMode="External"/><Relationship Id="rId336" Type="http://schemas.openxmlformats.org/officeDocument/2006/relationships/hyperlink" Target="https://www.ncbi.nlm.nih.gov/pubmed/2783430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cbi.nlm.nih.gov/projects/sviewer/?id=NC_000011.10&amp;search=NC_000011.10:g.101073644G%3EA&amp;v=1:100&amp;content=5"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83"/>
  <sheetViews>
    <sheetView zoomScale="60" zoomScaleNormal="60" workbookViewId="0">
      <pane ySplit="1" topLeftCell="A108" activePane="bottomLeft" state="frozen"/>
      <selection pane="bottomLeft" activeCell="D124" sqref="D124"/>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501</v>
      </c>
      <c r="E1" s="18" t="s">
        <v>502</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204" t="s">
        <v>1633</v>
      </c>
      <c r="D3" s="22" t="s">
        <v>538</v>
      </c>
      <c r="E3" s="38" t="s">
        <v>523</v>
      </c>
      <c r="F3" s="30"/>
      <c r="G3" s="31"/>
      <c r="I3" s="31" t="s">
        <v>374</v>
      </c>
      <c r="J3" s="29" t="s">
        <v>220</v>
      </c>
      <c r="L3" s="31"/>
      <c r="N3" s="31"/>
    </row>
    <row r="4" spans="1:27" ht="30" x14ac:dyDescent="0.25">
      <c r="B4" s="29" t="s">
        <v>372</v>
      </c>
      <c r="C4" s="203" t="s">
        <v>1634</v>
      </c>
      <c r="D4" s="43" t="s">
        <v>539</v>
      </c>
      <c r="E4" s="38" t="s">
        <v>524</v>
      </c>
      <c r="F4" s="30"/>
      <c r="G4" s="31"/>
      <c r="I4" s="31" t="s">
        <v>373</v>
      </c>
      <c r="J4" s="22" t="s">
        <v>445</v>
      </c>
      <c r="K4" s="29" t="s">
        <v>220</v>
      </c>
      <c r="L4" s="31"/>
      <c r="N4" s="31"/>
    </row>
    <row r="5" spans="1:27" ht="30" x14ac:dyDescent="0.25">
      <c r="B5" s="29" t="s">
        <v>421</v>
      </c>
      <c r="C5" s="203" t="s">
        <v>447</v>
      </c>
      <c r="D5" s="43" t="s">
        <v>541</v>
      </c>
      <c r="E5" s="38" t="s">
        <v>536</v>
      </c>
      <c r="F5" s="25" t="s">
        <v>741</v>
      </c>
      <c r="G5" s="31" t="s">
        <v>220</v>
      </c>
      <c r="I5" s="22" t="s">
        <v>446</v>
      </c>
      <c r="J5" s="29" t="s">
        <v>220</v>
      </c>
      <c r="L5" s="31"/>
      <c r="N5" s="31"/>
    </row>
    <row r="6" spans="1:27" ht="30" x14ac:dyDescent="0.25">
      <c r="B6" s="29" t="s">
        <v>375</v>
      </c>
      <c r="C6" s="203" t="s">
        <v>448</v>
      </c>
      <c r="D6" s="43" t="s">
        <v>542</v>
      </c>
      <c r="E6" s="38" t="s">
        <v>522</v>
      </c>
      <c r="F6" s="30"/>
      <c r="G6" s="31"/>
      <c r="I6" s="31" t="s">
        <v>376</v>
      </c>
      <c r="J6" s="29" t="s">
        <v>220</v>
      </c>
      <c r="L6" s="31"/>
      <c r="N6" s="31"/>
    </row>
    <row r="7" spans="1:27" ht="30" x14ac:dyDescent="0.25">
      <c r="B7" s="29" t="s">
        <v>354</v>
      </c>
      <c r="C7" s="203" t="s">
        <v>449</v>
      </c>
      <c r="D7" s="43" t="s">
        <v>540</v>
      </c>
      <c r="E7" s="38"/>
      <c r="F7" s="30"/>
      <c r="G7" s="31"/>
      <c r="I7" s="22" t="s">
        <v>450</v>
      </c>
      <c r="J7" s="29" t="s">
        <v>220</v>
      </c>
      <c r="L7" s="31"/>
      <c r="N7" s="31"/>
    </row>
    <row r="8" spans="1:27" ht="30" x14ac:dyDescent="0.25">
      <c r="B8" s="29" t="s">
        <v>422</v>
      </c>
      <c r="C8" s="203" t="s">
        <v>454</v>
      </c>
      <c r="D8" s="43" t="s">
        <v>446</v>
      </c>
      <c r="E8" s="38" t="s">
        <v>536</v>
      </c>
      <c r="F8" s="25" t="s">
        <v>741</v>
      </c>
      <c r="G8" s="31" t="s">
        <v>220</v>
      </c>
      <c r="I8" s="22" t="s">
        <v>446</v>
      </c>
      <c r="J8" s="29" t="s">
        <v>220</v>
      </c>
      <c r="L8" s="31"/>
      <c r="N8" s="31"/>
    </row>
    <row r="9" spans="1:27" ht="30" x14ac:dyDescent="0.25">
      <c r="B9" s="29" t="s">
        <v>351</v>
      </c>
      <c r="C9" s="203" t="s">
        <v>453</v>
      </c>
      <c r="D9" s="43" t="s">
        <v>543</v>
      </c>
      <c r="E9" s="38" t="s">
        <v>522</v>
      </c>
      <c r="F9" s="30"/>
      <c r="G9" s="31"/>
      <c r="I9" s="22" t="s">
        <v>452</v>
      </c>
      <c r="J9" s="29" t="s">
        <v>220</v>
      </c>
      <c r="L9" s="31"/>
      <c r="N9" s="31"/>
      <c r="Q9" s="22" t="s">
        <v>451</v>
      </c>
      <c r="R9" s="29" t="s">
        <v>220</v>
      </c>
    </row>
    <row r="10" spans="1:27" ht="30" x14ac:dyDescent="0.25">
      <c r="B10" s="29" t="s">
        <v>377</v>
      </c>
      <c r="C10" s="205" t="s">
        <v>455</v>
      </c>
      <c r="D10" s="21" t="s">
        <v>544</v>
      </c>
      <c r="E10" s="38" t="s">
        <v>524</v>
      </c>
      <c r="F10" s="30"/>
      <c r="G10" s="31" t="s">
        <v>456</v>
      </c>
      <c r="H10" s="22" t="s">
        <v>567</v>
      </c>
      <c r="I10" s="31" t="s">
        <v>353</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415</v>
      </c>
      <c r="C12" s="203" t="s">
        <v>462</v>
      </c>
      <c r="D12" s="43" t="s">
        <v>546</v>
      </c>
      <c r="E12" s="38" t="s">
        <v>523</v>
      </c>
      <c r="F12" s="25" t="s">
        <v>817</v>
      </c>
      <c r="G12" s="32" t="s">
        <v>220</v>
      </c>
      <c r="M12" s="31" t="s">
        <v>461</v>
      </c>
      <c r="N12" s="29" t="s">
        <v>220</v>
      </c>
      <c r="O12" s="31" t="s">
        <v>443</v>
      </c>
      <c r="P12" s="29" t="s">
        <v>220</v>
      </c>
      <c r="Q12" s="22" t="s">
        <v>442</v>
      </c>
      <c r="R12" s="29" t="s">
        <v>220</v>
      </c>
    </row>
    <row r="13" spans="1:27" ht="30" x14ac:dyDescent="0.25">
      <c r="B13" s="38" t="s">
        <v>349</v>
      </c>
      <c r="C13" s="203" t="s">
        <v>459</v>
      </c>
      <c r="D13" s="43" t="s">
        <v>547</v>
      </c>
      <c r="E13" s="38" t="s">
        <v>521</v>
      </c>
      <c r="F13" s="30"/>
      <c r="G13" s="32"/>
      <c r="I13" s="22" t="s">
        <v>458</v>
      </c>
      <c r="J13" s="29" t="s">
        <v>220</v>
      </c>
      <c r="M13" s="31" t="s">
        <v>457</v>
      </c>
      <c r="N13" s="29" t="s">
        <v>220</v>
      </c>
      <c r="O13" s="31"/>
    </row>
    <row r="14" spans="1:27" ht="30" x14ac:dyDescent="0.25">
      <c r="B14" s="38" t="s">
        <v>350</v>
      </c>
      <c r="C14" s="205" t="s">
        <v>460</v>
      </c>
      <c r="D14" s="21" t="s">
        <v>545</v>
      </c>
      <c r="E14" s="38" t="s">
        <v>523</v>
      </c>
      <c r="F14" s="30"/>
      <c r="G14" s="32"/>
      <c r="M14" s="31"/>
      <c r="O14" s="31"/>
    </row>
    <row r="15" spans="1:27" ht="30" x14ac:dyDescent="0.25">
      <c r="B15" s="38" t="s">
        <v>1653</v>
      </c>
      <c r="C15" s="205" t="s">
        <v>1649</v>
      </c>
      <c r="D15" s="21" t="s">
        <v>1651</v>
      </c>
      <c r="E15" s="38" t="s">
        <v>521</v>
      </c>
      <c r="F15" s="30"/>
      <c r="G15" s="32"/>
      <c r="M15" s="31"/>
      <c r="O15" s="22" t="s">
        <v>1656</v>
      </c>
      <c r="P15" s="29" t="s">
        <v>220</v>
      </c>
    </row>
    <row r="16" spans="1:27" ht="45" x14ac:dyDescent="0.25">
      <c r="B16" s="38" t="s">
        <v>1654</v>
      </c>
      <c r="C16" s="205" t="s">
        <v>1650</v>
      </c>
      <c r="D16" s="21" t="s">
        <v>1652</v>
      </c>
      <c r="E16" s="38"/>
      <c r="F16" s="30"/>
      <c r="G16" s="32"/>
      <c r="M16" s="31"/>
      <c r="O16" s="22" t="s">
        <v>1655</v>
      </c>
    </row>
    <row r="17" spans="1:23" s="132" customFormat="1" x14ac:dyDescent="0.25">
      <c r="A17" s="132" t="s">
        <v>41</v>
      </c>
      <c r="E17" s="134"/>
      <c r="F17" s="135" t="s">
        <v>227</v>
      </c>
      <c r="G17" s="149" t="s">
        <v>220</v>
      </c>
      <c r="H17" s="136" t="s">
        <v>227</v>
      </c>
      <c r="I17" s="136" t="s">
        <v>246</v>
      </c>
      <c r="J17" s="132" t="s">
        <v>219</v>
      </c>
      <c r="K17" s="132" t="s">
        <v>220</v>
      </c>
      <c r="M17" s="136" t="s">
        <v>245</v>
      </c>
      <c r="N17" s="132" t="s">
        <v>220</v>
      </c>
      <c r="O17" s="136" t="s">
        <v>244</v>
      </c>
      <c r="P17" s="132" t="s">
        <v>220</v>
      </c>
    </row>
    <row r="18" spans="1:23" s="132" customFormat="1" x14ac:dyDescent="0.25">
      <c r="B18" s="148" t="s">
        <v>729</v>
      </c>
      <c r="C18" s="137" t="s">
        <v>967</v>
      </c>
      <c r="D18" s="132" t="s">
        <v>966</v>
      </c>
      <c r="E18" s="148" t="s">
        <v>1506</v>
      </c>
      <c r="F18" s="141" t="s">
        <v>227</v>
      </c>
      <c r="G18" s="150" t="s">
        <v>220</v>
      </c>
      <c r="H18" s="136"/>
      <c r="I18" s="136" t="s">
        <v>968</v>
      </c>
      <c r="J18" s="132" t="s">
        <v>220</v>
      </c>
      <c r="M18" s="136"/>
      <c r="O18" s="136"/>
    </row>
    <row r="19" spans="1:23" s="158" customFormat="1" x14ac:dyDescent="0.25">
      <c r="A19" s="153"/>
      <c r="B19" s="154" t="s">
        <v>1501</v>
      </c>
      <c r="C19" s="153" t="s">
        <v>1502</v>
      </c>
      <c r="D19" s="155" t="s">
        <v>1504</v>
      </c>
      <c r="E19" s="156" t="s">
        <v>524</v>
      </c>
      <c r="F19" s="157"/>
      <c r="H19" s="159"/>
      <c r="I19" s="159" t="s">
        <v>1505</v>
      </c>
      <c r="J19" s="158" t="s">
        <v>220</v>
      </c>
      <c r="M19" s="159"/>
      <c r="O19" s="159"/>
    </row>
    <row r="20" spans="1:23" s="132" customFormat="1" ht="30" x14ac:dyDescent="0.25">
      <c r="B20" s="134" t="s">
        <v>417</v>
      </c>
      <c r="C20" s="133" t="s">
        <v>465</v>
      </c>
      <c r="D20" s="138" t="s">
        <v>548</v>
      </c>
      <c r="E20" s="134" t="s">
        <v>521</v>
      </c>
      <c r="F20" s="141" t="s">
        <v>817</v>
      </c>
      <c r="G20" s="150" t="s">
        <v>220</v>
      </c>
      <c r="H20" s="136"/>
      <c r="I20" s="136" t="s">
        <v>464</v>
      </c>
      <c r="J20" s="136" t="s">
        <v>220</v>
      </c>
      <c r="M20" s="136" t="s">
        <v>463</v>
      </c>
      <c r="N20" s="136" t="s">
        <v>220</v>
      </c>
      <c r="O20" s="136"/>
    </row>
    <row r="21" spans="1:23" s="132" customFormat="1" ht="30" x14ac:dyDescent="0.25">
      <c r="A21" s="145"/>
      <c r="B21" s="145" t="s">
        <v>1011</v>
      </c>
      <c r="C21" s="137" t="s">
        <v>1045</v>
      </c>
      <c r="D21" s="145" t="s">
        <v>1044</v>
      </c>
      <c r="E21" s="145" t="s">
        <v>1025</v>
      </c>
      <c r="F21" s="146" t="s">
        <v>1024</v>
      </c>
      <c r="G21" s="150" t="s">
        <v>220</v>
      </c>
      <c r="H21" s="136" t="s">
        <v>1046</v>
      </c>
      <c r="I21" s="136" t="s">
        <v>464</v>
      </c>
      <c r="J21" s="136" t="s">
        <v>220</v>
      </c>
      <c r="M21" s="136"/>
      <c r="N21" s="136"/>
      <c r="O21" s="136"/>
    </row>
    <row r="22" spans="1:23" s="132" customFormat="1" ht="30" x14ac:dyDescent="0.25">
      <c r="A22" s="145"/>
      <c r="B22" s="145" t="s">
        <v>1012</v>
      </c>
      <c r="C22" s="137" t="s">
        <v>1048</v>
      </c>
      <c r="D22" s="145" t="s">
        <v>1047</v>
      </c>
      <c r="E22" s="145" t="s">
        <v>667</v>
      </c>
      <c r="F22" s="146" t="s">
        <v>1024</v>
      </c>
      <c r="G22" s="150" t="s">
        <v>220</v>
      </c>
      <c r="H22" s="136"/>
      <c r="I22" s="136" t="s">
        <v>464</v>
      </c>
      <c r="J22" s="136" t="s">
        <v>220</v>
      </c>
      <c r="M22" s="136"/>
      <c r="N22" s="136"/>
      <c r="O22" s="136"/>
      <c r="R22" s="132" t="s">
        <v>1049</v>
      </c>
      <c r="S22" s="132" t="s">
        <v>220</v>
      </c>
    </row>
    <row r="23" spans="1:23" s="132" customFormat="1" ht="30" x14ac:dyDescent="0.25">
      <c r="A23" s="145"/>
      <c r="B23" s="145" t="s">
        <v>1016</v>
      </c>
      <c r="C23" s="137" t="s">
        <v>1052</v>
      </c>
      <c r="D23" s="145" t="s">
        <v>1050</v>
      </c>
      <c r="E23" s="145" t="s">
        <v>836</v>
      </c>
      <c r="F23" s="146" t="s">
        <v>1024</v>
      </c>
      <c r="G23" s="150" t="s">
        <v>220</v>
      </c>
      <c r="H23" s="136" t="s">
        <v>1053</v>
      </c>
      <c r="I23" s="136" t="s">
        <v>1051</v>
      </c>
      <c r="J23" s="136" t="s">
        <v>220</v>
      </c>
      <c r="M23" s="136"/>
      <c r="N23" s="136"/>
      <c r="O23" s="136"/>
    </row>
    <row r="24" spans="1:23" s="132" customFormat="1" x14ac:dyDescent="0.25">
      <c r="A24" s="132" t="s">
        <v>25</v>
      </c>
      <c r="E24" s="134"/>
      <c r="F24" s="135" t="s">
        <v>222</v>
      </c>
      <c r="G24" s="147" t="s">
        <v>222</v>
      </c>
      <c r="H24" s="136" t="s">
        <v>334</v>
      </c>
      <c r="I24" s="132" t="s">
        <v>220</v>
      </c>
      <c r="W24" s="143"/>
    </row>
    <row r="25" spans="1:23" s="132" customFormat="1" ht="30" x14ac:dyDescent="0.25">
      <c r="B25" s="134" t="s">
        <v>371</v>
      </c>
      <c r="C25" s="144" t="s">
        <v>468</v>
      </c>
      <c r="D25" s="142" t="s">
        <v>550</v>
      </c>
      <c r="E25" s="134"/>
      <c r="F25" s="135"/>
      <c r="G25" s="147" t="s">
        <v>222</v>
      </c>
      <c r="H25" s="136" t="s">
        <v>334</v>
      </c>
      <c r="I25" s="132" t="s">
        <v>220</v>
      </c>
      <c r="W25" s="143"/>
    </row>
    <row r="26" spans="1:23" s="132" customFormat="1" ht="30" x14ac:dyDescent="0.25">
      <c r="B26" s="132" t="s">
        <v>360</v>
      </c>
      <c r="C26" s="133" t="s">
        <v>469</v>
      </c>
      <c r="D26" s="138" t="s">
        <v>552</v>
      </c>
      <c r="E26" s="134"/>
      <c r="F26" s="135"/>
      <c r="G26" s="147"/>
      <c r="H26" s="136"/>
      <c r="W26" s="143"/>
    </row>
    <row r="27" spans="1:23" s="132" customFormat="1" ht="30" x14ac:dyDescent="0.25">
      <c r="B27" s="134" t="s">
        <v>363</v>
      </c>
      <c r="C27" s="133" t="s">
        <v>470</v>
      </c>
      <c r="D27" s="138" t="s">
        <v>551</v>
      </c>
      <c r="E27" s="134"/>
      <c r="F27" s="135"/>
      <c r="G27" s="147"/>
      <c r="H27" s="136"/>
      <c r="W27" s="143"/>
    </row>
    <row r="28" spans="1:23" s="132" customFormat="1" ht="30" x14ac:dyDescent="0.25">
      <c r="B28" s="134" t="s">
        <v>364</v>
      </c>
      <c r="C28" s="133" t="s">
        <v>471</v>
      </c>
      <c r="D28" s="138" t="s">
        <v>553</v>
      </c>
      <c r="E28" s="134"/>
      <c r="F28" s="135"/>
      <c r="G28" s="147"/>
      <c r="H28" s="136"/>
      <c r="W28" s="143"/>
    </row>
    <row r="29" spans="1:23" s="132" customFormat="1" ht="30" x14ac:dyDescent="0.25">
      <c r="B29" s="132" t="s">
        <v>362</v>
      </c>
      <c r="C29" s="133" t="s">
        <v>472</v>
      </c>
      <c r="D29" s="138" t="s">
        <v>554</v>
      </c>
      <c r="E29" s="134"/>
      <c r="F29" s="135"/>
      <c r="G29" s="147"/>
      <c r="H29" s="136"/>
      <c r="W29" s="143"/>
    </row>
    <row r="30" spans="1:23" s="132" customFormat="1" ht="30" x14ac:dyDescent="0.25">
      <c r="B30" s="132" t="s">
        <v>359</v>
      </c>
      <c r="C30" s="144" t="s">
        <v>466</v>
      </c>
      <c r="D30" s="142" t="s">
        <v>549</v>
      </c>
      <c r="E30" s="134" t="s">
        <v>523</v>
      </c>
      <c r="F30" s="135" t="s">
        <v>222</v>
      </c>
      <c r="G30" s="147" t="s">
        <v>222</v>
      </c>
      <c r="H30" s="136" t="s">
        <v>467</v>
      </c>
      <c r="I30" s="132" t="s">
        <v>220</v>
      </c>
      <c r="W30" s="143"/>
    </row>
    <row r="31" spans="1:23" s="132" customFormat="1" ht="30" x14ac:dyDescent="0.25">
      <c r="B31" s="134" t="s">
        <v>365</v>
      </c>
      <c r="C31" s="133" t="s">
        <v>473</v>
      </c>
      <c r="D31" s="138" t="s">
        <v>555</v>
      </c>
      <c r="E31" s="134"/>
      <c r="F31" s="135"/>
      <c r="G31" s="147"/>
      <c r="H31" s="136"/>
      <c r="W31" s="143"/>
    </row>
    <row r="32" spans="1:23" s="132" customFormat="1" ht="30" x14ac:dyDescent="0.25">
      <c r="B32" s="132" t="s">
        <v>361</v>
      </c>
      <c r="C32" s="133" t="s">
        <v>474</v>
      </c>
      <c r="D32" s="138" t="s">
        <v>556</v>
      </c>
      <c r="E32" s="134"/>
      <c r="F32" s="135"/>
      <c r="G32" s="147"/>
      <c r="H32" s="136"/>
      <c r="W32" s="143"/>
    </row>
    <row r="33" spans="1:19" x14ac:dyDescent="0.25">
      <c r="A33" s="29" t="s">
        <v>34</v>
      </c>
      <c r="E33" s="38"/>
      <c r="F33" s="48" t="s">
        <v>222</v>
      </c>
      <c r="G33" s="35" t="s">
        <v>222</v>
      </c>
      <c r="H33" s="29" t="s">
        <v>220</v>
      </c>
      <c r="M33" s="31" t="s">
        <v>247</v>
      </c>
      <c r="N33" s="29" t="s">
        <v>220</v>
      </c>
    </row>
    <row r="34" spans="1:19" ht="30" x14ac:dyDescent="0.25">
      <c r="B34" s="38" t="s">
        <v>358</v>
      </c>
      <c r="C34" s="205" t="s">
        <v>482</v>
      </c>
      <c r="D34" s="21" t="s">
        <v>559</v>
      </c>
      <c r="E34" s="38" t="s">
        <v>521</v>
      </c>
      <c r="F34" s="48" t="s">
        <v>222</v>
      </c>
      <c r="G34" s="35" t="s">
        <v>222</v>
      </c>
      <c r="H34" s="29" t="s">
        <v>220</v>
      </c>
      <c r="I34" s="22" t="s">
        <v>481</v>
      </c>
      <c r="J34" s="29" t="s">
        <v>220</v>
      </c>
      <c r="M34" s="31"/>
    </row>
    <row r="35" spans="1:19" ht="30" x14ac:dyDescent="0.25">
      <c r="B35" s="40" t="s">
        <v>409</v>
      </c>
      <c r="C35" s="203" t="s">
        <v>483</v>
      </c>
      <c r="D35" s="43" t="s">
        <v>560</v>
      </c>
      <c r="E35" s="38" t="s">
        <v>521</v>
      </c>
      <c r="F35" s="48" t="s">
        <v>222</v>
      </c>
      <c r="G35" s="35" t="s">
        <v>222</v>
      </c>
      <c r="H35" s="29" t="s">
        <v>220</v>
      </c>
      <c r="M35" s="31"/>
    </row>
    <row r="36" spans="1:19" ht="30" x14ac:dyDescent="0.25">
      <c r="B36" s="29" t="s">
        <v>357</v>
      </c>
      <c r="C36" s="205" t="s">
        <v>480</v>
      </c>
      <c r="D36" s="21" t="s">
        <v>558</v>
      </c>
      <c r="E36" s="38" t="s">
        <v>524</v>
      </c>
      <c r="F36" s="48" t="s">
        <v>222</v>
      </c>
      <c r="G36" s="35" t="s">
        <v>222</v>
      </c>
      <c r="H36" s="29" t="s">
        <v>220</v>
      </c>
      <c r="I36" s="22" t="s">
        <v>481</v>
      </c>
      <c r="J36" s="29" t="s">
        <v>220</v>
      </c>
      <c r="M36" s="31"/>
    </row>
    <row r="37" spans="1:19" ht="30" x14ac:dyDescent="0.25">
      <c r="B37" s="29" t="s">
        <v>1646</v>
      </c>
      <c r="C37" s="205" t="s">
        <v>1639</v>
      </c>
      <c r="D37" s="21" t="s">
        <v>1642</v>
      </c>
      <c r="E37" s="38" t="s">
        <v>524</v>
      </c>
      <c r="F37" s="48"/>
      <c r="G37" s="35"/>
      <c r="H37" s="29" t="s">
        <v>1643</v>
      </c>
      <c r="I37" s="22" t="s">
        <v>220</v>
      </c>
      <c r="M37" s="31"/>
    </row>
    <row r="38" spans="1:19" ht="30" x14ac:dyDescent="0.25">
      <c r="B38" s="29" t="s">
        <v>1645</v>
      </c>
      <c r="C38" s="205" t="s">
        <v>1640</v>
      </c>
      <c r="D38" s="21" t="s">
        <v>1641</v>
      </c>
      <c r="E38" s="38" t="s">
        <v>522</v>
      </c>
      <c r="F38" s="48"/>
      <c r="G38" s="35"/>
      <c r="H38" s="22" t="s">
        <v>1644</v>
      </c>
      <c r="I38" s="22" t="s">
        <v>220</v>
      </c>
      <c r="M38" s="31"/>
    </row>
    <row r="39" spans="1:19" x14ac:dyDescent="0.25">
      <c r="A39" s="29" t="s">
        <v>110</v>
      </c>
      <c r="E39" s="38"/>
      <c r="F39" s="30" t="s">
        <v>248</v>
      </c>
      <c r="G39" s="33" t="s">
        <v>220</v>
      </c>
      <c r="I39" s="31" t="s">
        <v>229</v>
      </c>
      <c r="J39" s="29" t="s">
        <v>220</v>
      </c>
    </row>
    <row r="40" spans="1:19" ht="30" x14ac:dyDescent="0.25">
      <c r="B40" s="38" t="s">
        <v>438</v>
      </c>
      <c r="C40" s="203" t="s">
        <v>495</v>
      </c>
      <c r="D40" s="43" t="s">
        <v>566</v>
      </c>
      <c r="E40" s="38" t="s">
        <v>536</v>
      </c>
      <c r="F40" s="30" t="s">
        <v>248</v>
      </c>
      <c r="G40" s="24" t="s">
        <v>347</v>
      </c>
      <c r="H40" s="33" t="s">
        <v>220</v>
      </c>
      <c r="I40" s="31" t="s">
        <v>494</v>
      </c>
      <c r="J40" s="33" t="s">
        <v>220</v>
      </c>
      <c r="K40" s="29" t="s">
        <v>220</v>
      </c>
      <c r="O40" s="22" t="s">
        <v>492</v>
      </c>
      <c r="P40" s="29" t="s">
        <v>220</v>
      </c>
    </row>
    <row r="41" spans="1:19" ht="30" x14ac:dyDescent="0.25">
      <c r="B41" s="38" t="s">
        <v>342</v>
      </c>
      <c r="C41" s="203" t="s">
        <v>491</v>
      </c>
      <c r="D41" s="43" t="s">
        <v>565</v>
      </c>
      <c r="E41" s="38" t="s">
        <v>568</v>
      </c>
      <c r="F41" s="30" t="s">
        <v>248</v>
      </c>
      <c r="G41" s="33" t="s">
        <v>220</v>
      </c>
      <c r="I41" s="31" t="s">
        <v>493</v>
      </c>
      <c r="J41" s="29" t="s">
        <v>220</v>
      </c>
      <c r="O41" s="22" t="s">
        <v>492</v>
      </c>
      <c r="P41" s="29" t="s">
        <v>220</v>
      </c>
    </row>
    <row r="42" spans="1:19" x14ac:dyDescent="0.25">
      <c r="A42" s="47"/>
      <c r="B42" s="47" t="s">
        <v>870</v>
      </c>
      <c r="C42" s="207" t="s">
        <v>970</v>
      </c>
      <c r="D42" s="47" t="s">
        <v>971</v>
      </c>
      <c r="E42" s="49" t="s">
        <v>220</v>
      </c>
      <c r="F42" s="49" t="str">
        <f>"https://www.ncbi.nlm.nih.gov/pubmed/C34"</f>
        <v>https://www.ncbi.nlm.nih.gov/pubmed/C34</v>
      </c>
      <c r="G42" s="33" t="s">
        <v>220</v>
      </c>
      <c r="I42" s="31" t="s">
        <v>969</v>
      </c>
      <c r="J42" s="29" t="s">
        <v>220</v>
      </c>
      <c r="O42" s="22"/>
      <c r="R42" s="29" t="s">
        <v>972</v>
      </c>
      <c r="S42" s="29" t="s">
        <v>220</v>
      </c>
    </row>
    <row r="43" spans="1:19" ht="30" x14ac:dyDescent="0.25">
      <c r="B43" s="38" t="s">
        <v>343</v>
      </c>
      <c r="C43" s="203" t="s">
        <v>484</v>
      </c>
      <c r="D43" s="43" t="s">
        <v>561</v>
      </c>
      <c r="E43" s="38"/>
      <c r="F43" s="30"/>
      <c r="G43" s="33"/>
      <c r="I43" s="31"/>
    </row>
    <row r="44" spans="1:19" ht="30" x14ac:dyDescent="0.25">
      <c r="B44" s="38" t="s">
        <v>341</v>
      </c>
      <c r="C44" s="203" t="s">
        <v>490</v>
      </c>
      <c r="D44" s="43" t="s">
        <v>564</v>
      </c>
      <c r="E44" s="38" t="s">
        <v>568</v>
      </c>
      <c r="F44" s="30" t="s">
        <v>248</v>
      </c>
      <c r="G44" s="33" t="s">
        <v>220</v>
      </c>
      <c r="I44" s="31" t="s">
        <v>344</v>
      </c>
      <c r="J44" s="29" t="s">
        <v>220</v>
      </c>
      <c r="K44" s="29" t="s">
        <v>220</v>
      </c>
    </row>
    <row r="45" spans="1:19" ht="30" x14ac:dyDescent="0.25">
      <c r="B45" s="38" t="s">
        <v>340</v>
      </c>
      <c r="C45" s="203" t="s">
        <v>487</v>
      </c>
      <c r="D45" s="43" t="s">
        <v>562</v>
      </c>
      <c r="E45" s="38"/>
      <c r="F45" s="30"/>
      <c r="G45" s="33"/>
      <c r="I45" s="31" t="s">
        <v>348</v>
      </c>
      <c r="J45" s="29" t="s">
        <v>220</v>
      </c>
      <c r="L45" s="22" t="s">
        <v>485</v>
      </c>
      <c r="M45" s="22" t="s">
        <v>486</v>
      </c>
      <c r="N45" s="29" t="s">
        <v>220</v>
      </c>
    </row>
    <row r="46" spans="1:19" ht="30" x14ac:dyDescent="0.25">
      <c r="B46" s="38" t="s">
        <v>345</v>
      </c>
      <c r="C46" s="203" t="s">
        <v>488</v>
      </c>
      <c r="D46" s="43" t="s">
        <v>563</v>
      </c>
      <c r="E46" s="38"/>
      <c r="F46" s="30"/>
      <c r="G46" s="33"/>
      <c r="H46" s="22" t="s">
        <v>489</v>
      </c>
      <c r="I46" s="31" t="s">
        <v>346</v>
      </c>
      <c r="J46" s="29" t="s">
        <v>220</v>
      </c>
    </row>
    <row r="47" spans="1:19" ht="30" x14ac:dyDescent="0.25">
      <c r="A47" s="46"/>
      <c r="B47" s="46" t="s">
        <v>1008</v>
      </c>
      <c r="C47" s="202" t="s">
        <v>1041</v>
      </c>
      <c r="D47" s="46" t="s">
        <v>1042</v>
      </c>
      <c r="E47" s="46" t="s">
        <v>1043</v>
      </c>
      <c r="F47" s="61" t="s">
        <v>1024</v>
      </c>
      <c r="G47" s="46" t="s">
        <v>220</v>
      </c>
      <c r="H47" s="22"/>
      <c r="I47" s="31" t="s">
        <v>1040</v>
      </c>
      <c r="J47" s="29" t="s">
        <v>220</v>
      </c>
    </row>
    <row r="48" spans="1:19" x14ac:dyDescent="0.25">
      <c r="A48" s="29" t="s">
        <v>44</v>
      </c>
      <c r="E48" s="38"/>
      <c r="F48" s="30" t="s">
        <v>228</v>
      </c>
      <c r="G48" s="30" t="s">
        <v>228</v>
      </c>
      <c r="H48" s="29" t="s">
        <v>220</v>
      </c>
      <c r="J48" s="31" t="s">
        <v>230</v>
      </c>
      <c r="K48" s="31" t="s">
        <v>228</v>
      </c>
      <c r="L48" s="29" t="s">
        <v>220</v>
      </c>
      <c r="M48" s="31" t="s">
        <v>250</v>
      </c>
      <c r="N48" s="29" t="s">
        <v>220</v>
      </c>
      <c r="P48" s="31" t="s">
        <v>249</v>
      </c>
      <c r="Q48" s="29" t="s">
        <v>220</v>
      </c>
    </row>
    <row r="49" spans="1:23" x14ac:dyDescent="0.25">
      <c r="B49" s="47" t="s">
        <v>883</v>
      </c>
      <c r="C49" s="202" t="s">
        <v>974</v>
      </c>
      <c r="D49" s="58" t="s">
        <v>973</v>
      </c>
      <c r="E49" s="29" t="s">
        <v>523</v>
      </c>
      <c r="F49" s="49" t="str">
        <f>"https://www.ncbi.nlm.nih.gov/pubmed/26063326"</f>
        <v>https://www.ncbi.nlm.nih.gov/pubmed/26063326</v>
      </c>
      <c r="G49" s="30" t="s">
        <v>220</v>
      </c>
      <c r="J49" s="31"/>
      <c r="K49" s="31"/>
      <c r="M49" s="31"/>
      <c r="P49" s="31"/>
    </row>
    <row r="50" spans="1:23" x14ac:dyDescent="0.25">
      <c r="B50" s="46" t="s">
        <v>535</v>
      </c>
      <c r="C50" s="202" t="s">
        <v>976</v>
      </c>
      <c r="D50" s="58" t="s">
        <v>975</v>
      </c>
      <c r="E50" s="29" t="s">
        <v>524</v>
      </c>
      <c r="F50" s="49" t="s">
        <v>741</v>
      </c>
      <c r="G50" s="30" t="s">
        <v>220</v>
      </c>
      <c r="J50" s="31"/>
      <c r="K50" s="31"/>
      <c r="M50" s="31"/>
      <c r="P50" s="22" t="s">
        <v>977</v>
      </c>
      <c r="Q50" s="29" t="s">
        <v>220</v>
      </c>
    </row>
    <row r="51" spans="1:23" x14ac:dyDescent="0.25">
      <c r="B51" s="47" t="s">
        <v>534</v>
      </c>
      <c r="C51" s="207" t="s">
        <v>978</v>
      </c>
      <c r="D51" s="58" t="s">
        <v>979</v>
      </c>
      <c r="E51" s="29" t="s">
        <v>523</v>
      </c>
      <c r="F51" s="49" t="str">
        <f>"https://www.ncbi.nlm.nih.gov/pubmed/26063326"</f>
        <v>https://www.ncbi.nlm.nih.gov/pubmed/26063326</v>
      </c>
      <c r="G51" s="30" t="s">
        <v>220</v>
      </c>
      <c r="I51" s="29" t="s">
        <v>981</v>
      </c>
      <c r="J51" s="31" t="s">
        <v>220</v>
      </c>
      <c r="K51" s="31"/>
      <c r="M51" s="31"/>
      <c r="P51" s="31" t="s">
        <v>980</v>
      </c>
      <c r="Q51" s="29" t="s">
        <v>220</v>
      </c>
    </row>
    <row r="52" spans="1:23" ht="30" x14ac:dyDescent="0.25">
      <c r="B52" s="38" t="s">
        <v>441</v>
      </c>
      <c r="C52" s="203" t="s">
        <v>496</v>
      </c>
      <c r="D52" s="43" t="s">
        <v>537</v>
      </c>
      <c r="E52" s="38" t="s">
        <v>521</v>
      </c>
      <c r="F52" s="30" t="s">
        <v>228</v>
      </c>
      <c r="G52" s="30" t="s">
        <v>228</v>
      </c>
      <c r="H52" s="22" t="s">
        <v>440</v>
      </c>
      <c r="I52" s="31" t="s">
        <v>220</v>
      </c>
      <c r="J52" s="31"/>
      <c r="K52" s="31"/>
      <c r="L52" s="22" t="s">
        <v>498</v>
      </c>
      <c r="M52" s="31" t="s">
        <v>220</v>
      </c>
      <c r="P52" s="31" t="s">
        <v>497</v>
      </c>
      <c r="Q52" s="29" t="s">
        <v>220</v>
      </c>
    </row>
    <row r="53" spans="1:23" ht="30" x14ac:dyDescent="0.25">
      <c r="B53" s="38" t="s">
        <v>1719</v>
      </c>
      <c r="C53" s="203" t="s">
        <v>1720</v>
      </c>
      <c r="D53" s="43" t="s">
        <v>1721</v>
      </c>
      <c r="E53" s="38" t="s">
        <v>523</v>
      </c>
      <c r="F53" s="30"/>
      <c r="G53" s="30"/>
      <c r="H53" s="22"/>
      <c r="I53" s="31" t="s">
        <v>1722</v>
      </c>
      <c r="J53" s="31" t="s">
        <v>220</v>
      </c>
      <c r="K53" s="31"/>
      <c r="L53" s="22"/>
      <c r="M53" s="31"/>
      <c r="P53" s="22" t="s">
        <v>1722</v>
      </c>
      <c r="Q53" s="29" t="s">
        <v>220</v>
      </c>
    </row>
    <row r="54" spans="1:23" s="132" customFormat="1" x14ac:dyDescent="0.25">
      <c r="A54" s="132" t="s">
        <v>103</v>
      </c>
      <c r="E54" s="134"/>
      <c r="F54" s="135" t="s">
        <v>226</v>
      </c>
      <c r="G54" s="135" t="s">
        <v>226</v>
      </c>
      <c r="H54" s="132" t="s">
        <v>220</v>
      </c>
      <c r="I54" s="136" t="s">
        <v>232</v>
      </c>
      <c r="J54" s="132" t="s">
        <v>220</v>
      </c>
      <c r="L54" s="136" t="s">
        <v>251</v>
      </c>
      <c r="M54" s="132" t="s">
        <v>220</v>
      </c>
    </row>
    <row r="55" spans="1:23" s="132" customFormat="1" x14ac:dyDescent="0.25">
      <c r="B55" s="134" t="s">
        <v>430</v>
      </c>
      <c r="C55" s="137" t="s">
        <v>572</v>
      </c>
      <c r="D55" s="140" t="s">
        <v>571</v>
      </c>
      <c r="E55" s="134" t="s">
        <v>521</v>
      </c>
      <c r="F55" s="141" t="s">
        <v>854</v>
      </c>
      <c r="G55" s="135" t="s">
        <v>220</v>
      </c>
      <c r="I55" s="136" t="s">
        <v>569</v>
      </c>
      <c r="J55" s="136" t="s">
        <v>220</v>
      </c>
      <c r="L55" s="136" t="s">
        <v>570</v>
      </c>
      <c r="M55" s="136" t="s">
        <v>220</v>
      </c>
    </row>
    <row r="56" spans="1:23" s="132" customFormat="1" x14ac:dyDescent="0.25">
      <c r="B56" s="134" t="s">
        <v>418</v>
      </c>
      <c r="E56" s="134"/>
      <c r="F56" s="141" t="s">
        <v>817</v>
      </c>
      <c r="G56" s="135" t="s">
        <v>220</v>
      </c>
      <c r="I56" s="136"/>
      <c r="L56" s="136"/>
    </row>
    <row r="57" spans="1:23" s="132" customFormat="1" ht="30" x14ac:dyDescent="0.25">
      <c r="B57" s="134" t="s">
        <v>659</v>
      </c>
      <c r="C57" s="137" t="s">
        <v>662</v>
      </c>
      <c r="D57" s="142" t="s">
        <v>661</v>
      </c>
      <c r="E57" s="134" t="s">
        <v>521</v>
      </c>
      <c r="F57" s="141" t="s">
        <v>887</v>
      </c>
      <c r="G57" s="135" t="s">
        <v>220</v>
      </c>
      <c r="H57" s="136"/>
      <c r="I57" s="140"/>
      <c r="J57" s="140"/>
      <c r="L57" s="140" t="s">
        <v>660</v>
      </c>
      <c r="M57" s="140" t="s">
        <v>220</v>
      </c>
      <c r="N57" s="140"/>
      <c r="Q57" s="140"/>
      <c r="W57" s="143"/>
    </row>
    <row r="58" spans="1:23" s="132" customFormat="1" ht="30" x14ac:dyDescent="0.25">
      <c r="B58" s="134" t="s">
        <v>370</v>
      </c>
      <c r="C58" s="144" t="s">
        <v>475</v>
      </c>
      <c r="D58" s="142" t="s">
        <v>557</v>
      </c>
      <c r="E58" s="134" t="s">
        <v>522</v>
      </c>
      <c r="F58" s="141" t="s">
        <v>811</v>
      </c>
      <c r="G58" s="135" t="s">
        <v>226</v>
      </c>
      <c r="H58" s="136" t="s">
        <v>220</v>
      </c>
      <c r="I58" s="140" t="s">
        <v>476</v>
      </c>
      <c r="J58" s="140" t="s">
        <v>477</v>
      </c>
      <c r="K58" s="132" t="s">
        <v>220</v>
      </c>
      <c r="L58" s="140" t="s">
        <v>477</v>
      </c>
      <c r="M58" s="140" t="s">
        <v>478</v>
      </c>
      <c r="N58" s="140" t="s">
        <v>479</v>
      </c>
      <c r="O58" s="132" t="s">
        <v>220</v>
      </c>
      <c r="Q58" s="140" t="s">
        <v>226</v>
      </c>
      <c r="R58" s="132" t="s">
        <v>220</v>
      </c>
      <c r="W58" s="143"/>
    </row>
    <row r="59" spans="1:23" s="132" customFormat="1" ht="15" customHeight="1" x14ac:dyDescent="0.25">
      <c r="B59" s="134" t="s">
        <v>431</v>
      </c>
      <c r="C59" s="137" t="s">
        <v>575</v>
      </c>
      <c r="D59" s="140" t="s">
        <v>576</v>
      </c>
      <c r="E59" s="134" t="s">
        <v>523</v>
      </c>
      <c r="F59" s="141" t="s">
        <v>854</v>
      </c>
      <c r="G59" s="135" t="s">
        <v>220</v>
      </c>
      <c r="I59" s="136" t="s">
        <v>573</v>
      </c>
      <c r="J59" s="132" t="s">
        <v>220</v>
      </c>
      <c r="L59" s="136" t="s">
        <v>574</v>
      </c>
      <c r="M59" s="132" t="s">
        <v>220</v>
      </c>
    </row>
    <row r="60" spans="1:23" s="132" customFormat="1" ht="15" customHeight="1" x14ac:dyDescent="0.25">
      <c r="A60" s="145"/>
      <c r="B60" s="145" t="s">
        <v>1015</v>
      </c>
      <c r="D60" s="145"/>
      <c r="E60" s="145" t="s">
        <v>1006</v>
      </c>
      <c r="F60" s="146" t="s">
        <v>1024</v>
      </c>
      <c r="G60" s="135" t="s">
        <v>220</v>
      </c>
      <c r="I60" s="136"/>
      <c r="L60" s="136"/>
    </row>
    <row r="61" spans="1:23" s="132" customFormat="1" ht="15" customHeight="1" x14ac:dyDescent="0.25">
      <c r="A61" s="145"/>
      <c r="B61" s="145" t="s">
        <v>1392</v>
      </c>
      <c r="C61" s="137" t="s">
        <v>1395</v>
      </c>
      <c r="D61" s="145" t="s">
        <v>1396</v>
      </c>
      <c r="E61" s="145" t="s">
        <v>1394</v>
      </c>
      <c r="F61" s="146"/>
      <c r="G61" s="135"/>
      <c r="I61" s="136"/>
      <c r="L61" s="136"/>
      <c r="P61" s="140" t="s">
        <v>254</v>
      </c>
      <c r="Q61" s="132" t="s">
        <v>220</v>
      </c>
      <c r="R61" s="132" t="s">
        <v>220</v>
      </c>
    </row>
    <row r="62" spans="1:23" s="132" customFormat="1" x14ac:dyDescent="0.25">
      <c r="A62" s="132" t="s">
        <v>126</v>
      </c>
      <c r="E62" s="134"/>
      <c r="F62" s="135" t="s">
        <v>225</v>
      </c>
      <c r="G62" s="135" t="s">
        <v>222</v>
      </c>
      <c r="H62" s="132" t="s">
        <v>220</v>
      </c>
      <c r="I62" s="140"/>
      <c r="K62" s="140"/>
      <c r="Q62" s="132" t="s">
        <v>1393</v>
      </c>
      <c r="R62" s="132" t="s">
        <v>220</v>
      </c>
    </row>
    <row r="63" spans="1:23" s="132" customFormat="1" ht="30" x14ac:dyDescent="0.25">
      <c r="B63" s="134" t="s">
        <v>402</v>
      </c>
      <c r="C63" s="133" t="s">
        <v>403</v>
      </c>
      <c r="D63" s="138" t="s">
        <v>578</v>
      </c>
      <c r="E63" s="134" t="s">
        <v>523</v>
      </c>
      <c r="F63" s="177" t="s">
        <v>222</v>
      </c>
      <c r="G63" s="198" t="s">
        <v>222</v>
      </c>
      <c r="H63" s="132" t="s">
        <v>220</v>
      </c>
      <c r="P63" s="136"/>
    </row>
    <row r="64" spans="1:23" s="132" customFormat="1" x14ac:dyDescent="0.25">
      <c r="B64" s="132" t="s">
        <v>1595</v>
      </c>
      <c r="C64" s="137" t="s">
        <v>1614</v>
      </c>
      <c r="D64" s="132" t="s">
        <v>1613</v>
      </c>
      <c r="E64" s="134" t="s">
        <v>1599</v>
      </c>
      <c r="F64" s="135" t="s">
        <v>1596</v>
      </c>
      <c r="G64" s="135" t="s">
        <v>1596</v>
      </c>
      <c r="H64" s="132" t="s">
        <v>1597</v>
      </c>
      <c r="I64" s="140" t="s">
        <v>1596</v>
      </c>
      <c r="K64" s="140" t="s">
        <v>1596</v>
      </c>
    </row>
    <row r="65" spans="1:16" s="132" customFormat="1" x14ac:dyDescent="0.25">
      <c r="A65" s="145"/>
      <c r="B65" s="145" t="s">
        <v>682</v>
      </c>
      <c r="C65" s="137" t="s">
        <v>983</v>
      </c>
      <c r="D65" s="148" t="s">
        <v>982</v>
      </c>
      <c r="E65" s="145" t="s">
        <v>520</v>
      </c>
      <c r="F65" s="141" t="s">
        <v>715</v>
      </c>
      <c r="G65" s="135" t="s">
        <v>220</v>
      </c>
      <c r="H65" s="140"/>
      <c r="P65" s="136"/>
    </row>
    <row r="66" spans="1:16" s="132" customFormat="1" ht="30" x14ac:dyDescent="0.25">
      <c r="B66" s="134" t="s">
        <v>400</v>
      </c>
      <c r="C66" s="133" t="s">
        <v>401</v>
      </c>
      <c r="D66" s="138" t="s">
        <v>579</v>
      </c>
      <c r="E66" s="134" t="s">
        <v>524</v>
      </c>
      <c r="F66" s="177" t="s">
        <v>222</v>
      </c>
      <c r="G66" s="198" t="s">
        <v>222</v>
      </c>
      <c r="H66" s="132" t="s">
        <v>220</v>
      </c>
      <c r="P66" s="136"/>
    </row>
    <row r="67" spans="1:16" s="132" customFormat="1" x14ac:dyDescent="0.25">
      <c r="B67" s="132" t="s">
        <v>1521</v>
      </c>
      <c r="C67" s="137" t="s">
        <v>1523</v>
      </c>
      <c r="D67" s="132" t="s">
        <v>1601</v>
      </c>
      <c r="E67" s="134" t="s">
        <v>667</v>
      </c>
      <c r="F67" s="135" t="s">
        <v>1596</v>
      </c>
      <c r="G67" s="135" t="s">
        <v>1596</v>
      </c>
      <c r="H67" s="132" t="s">
        <v>1597</v>
      </c>
      <c r="I67" s="140" t="s">
        <v>1596</v>
      </c>
      <c r="K67" s="140" t="s">
        <v>1596</v>
      </c>
    </row>
    <row r="68" spans="1:16" s="132" customFormat="1" x14ac:dyDescent="0.25">
      <c r="B68" s="132" t="s">
        <v>1590</v>
      </c>
      <c r="C68" s="137" t="s">
        <v>1603</v>
      </c>
      <c r="D68" s="132" t="s">
        <v>1602</v>
      </c>
      <c r="E68" s="134" t="s">
        <v>1598</v>
      </c>
      <c r="F68" s="135" t="s">
        <v>1596</v>
      </c>
      <c r="G68" s="135" t="s">
        <v>1596</v>
      </c>
      <c r="H68" s="132" t="s">
        <v>1597</v>
      </c>
      <c r="I68" s="140" t="s">
        <v>1596</v>
      </c>
      <c r="K68" s="140" t="s">
        <v>1596</v>
      </c>
    </row>
    <row r="69" spans="1:16" s="132" customFormat="1" ht="30" x14ac:dyDescent="0.25">
      <c r="B69" s="134" t="s">
        <v>396</v>
      </c>
      <c r="C69" s="137" t="s">
        <v>397</v>
      </c>
      <c r="D69" s="138" t="s">
        <v>592</v>
      </c>
      <c r="E69" s="134" t="s">
        <v>524</v>
      </c>
      <c r="F69" s="177" t="s">
        <v>222</v>
      </c>
      <c r="G69" s="198" t="s">
        <v>222</v>
      </c>
      <c r="H69" s="158" t="s">
        <v>220</v>
      </c>
      <c r="P69" s="136"/>
    </row>
    <row r="70" spans="1:16" s="132" customFormat="1" x14ac:dyDescent="0.25">
      <c r="B70" s="132" t="s">
        <v>1520</v>
      </c>
      <c r="C70" s="134" t="s">
        <v>1531</v>
      </c>
      <c r="D70" s="132" t="s">
        <v>1532</v>
      </c>
      <c r="E70" s="132" t="s">
        <v>522</v>
      </c>
      <c r="F70" s="132" t="s">
        <v>1510</v>
      </c>
      <c r="G70" s="135" t="s">
        <v>220</v>
      </c>
      <c r="H70" s="140"/>
      <c r="I70" s="199"/>
      <c r="P70" s="136"/>
    </row>
    <row r="71" spans="1:16" s="132" customFormat="1" x14ac:dyDescent="0.25">
      <c r="B71" s="132" t="s">
        <v>1592</v>
      </c>
      <c r="C71" s="137" t="s">
        <v>1607</v>
      </c>
      <c r="D71" s="132" t="s">
        <v>1606</v>
      </c>
      <c r="E71" s="134" t="s">
        <v>667</v>
      </c>
      <c r="F71" s="135" t="s">
        <v>1596</v>
      </c>
      <c r="G71" s="135" t="s">
        <v>1596</v>
      </c>
      <c r="H71" s="132" t="s">
        <v>1597</v>
      </c>
      <c r="I71" s="140" t="s">
        <v>1596</v>
      </c>
      <c r="K71" s="140" t="s">
        <v>1596</v>
      </c>
    </row>
    <row r="72" spans="1:16" s="132" customFormat="1" x14ac:dyDescent="0.25">
      <c r="B72" s="132" t="s">
        <v>1594</v>
      </c>
      <c r="C72" s="137" t="s">
        <v>1612</v>
      </c>
      <c r="D72" s="132" t="s">
        <v>1611</v>
      </c>
      <c r="E72" s="134" t="s">
        <v>1600</v>
      </c>
      <c r="F72" s="135" t="s">
        <v>1596</v>
      </c>
      <c r="G72" s="135" t="s">
        <v>1596</v>
      </c>
      <c r="H72" s="132" t="s">
        <v>1597</v>
      </c>
      <c r="I72" s="140" t="s">
        <v>1596</v>
      </c>
      <c r="K72" s="140" t="s">
        <v>1596</v>
      </c>
    </row>
    <row r="73" spans="1:16" s="132" customFormat="1" ht="30" x14ac:dyDescent="0.25">
      <c r="B73" s="134" t="s">
        <v>398</v>
      </c>
      <c r="C73" s="133" t="s">
        <v>399</v>
      </c>
      <c r="D73" s="138" t="s">
        <v>580</v>
      </c>
      <c r="E73" s="134" t="s">
        <v>524</v>
      </c>
      <c r="F73" s="177" t="s">
        <v>222</v>
      </c>
      <c r="G73" s="198" t="s">
        <v>222</v>
      </c>
      <c r="H73" s="132" t="s">
        <v>220</v>
      </c>
      <c r="P73" s="136"/>
    </row>
    <row r="74" spans="1:16" s="132" customFormat="1" x14ac:dyDescent="0.25">
      <c r="B74" s="132" t="s">
        <v>1530</v>
      </c>
      <c r="C74" s="137" t="s">
        <v>1528</v>
      </c>
      <c r="D74" s="132" t="s">
        <v>1608</v>
      </c>
      <c r="E74" s="134" t="s">
        <v>1599</v>
      </c>
      <c r="F74" s="135" t="s">
        <v>1596</v>
      </c>
      <c r="G74" s="135" t="s">
        <v>1596</v>
      </c>
      <c r="H74" s="132" t="s">
        <v>1597</v>
      </c>
      <c r="I74" s="140" t="s">
        <v>1596</v>
      </c>
      <c r="K74" s="140" t="s">
        <v>1596</v>
      </c>
    </row>
    <row r="75" spans="1:16" s="132" customFormat="1" x14ac:dyDescent="0.25">
      <c r="B75" s="132" t="s">
        <v>1530</v>
      </c>
      <c r="C75" s="134" t="s">
        <v>1533</v>
      </c>
      <c r="D75" s="132" t="s">
        <v>1534</v>
      </c>
      <c r="E75" s="132" t="s">
        <v>522</v>
      </c>
      <c r="F75" s="132" t="s">
        <v>1510</v>
      </c>
      <c r="G75" s="135" t="s">
        <v>220</v>
      </c>
      <c r="H75" s="140"/>
      <c r="I75" s="199"/>
      <c r="P75" s="136"/>
    </row>
    <row r="76" spans="1:16" s="132" customFormat="1" x14ac:dyDescent="0.25">
      <c r="B76" s="132" t="s">
        <v>1591</v>
      </c>
      <c r="C76" s="137" t="s">
        <v>1605</v>
      </c>
      <c r="D76" s="132" t="s">
        <v>1604</v>
      </c>
      <c r="E76" s="134" t="s">
        <v>667</v>
      </c>
      <c r="F76" s="135" t="s">
        <v>1596</v>
      </c>
      <c r="G76" s="135" t="s">
        <v>1596</v>
      </c>
      <c r="H76" s="132" t="s">
        <v>1597</v>
      </c>
      <c r="I76" s="140" t="s">
        <v>1596</v>
      </c>
      <c r="K76" s="140" t="s">
        <v>1596</v>
      </c>
    </row>
    <row r="77" spans="1:16" s="132" customFormat="1" ht="30" x14ac:dyDescent="0.25">
      <c r="B77" s="134" t="s">
        <v>404</v>
      </c>
      <c r="C77" s="133" t="s">
        <v>405</v>
      </c>
      <c r="D77" s="138" t="s">
        <v>577</v>
      </c>
      <c r="E77" s="134" t="s">
        <v>521</v>
      </c>
      <c r="F77" s="177" t="s">
        <v>222</v>
      </c>
      <c r="G77" s="198" t="s">
        <v>222</v>
      </c>
      <c r="H77" s="132" t="s">
        <v>220</v>
      </c>
      <c r="P77" s="136"/>
    </row>
    <row r="78" spans="1:16" s="132" customFormat="1" x14ac:dyDescent="0.25">
      <c r="A78" s="145"/>
      <c r="B78" s="145" t="s">
        <v>683</v>
      </c>
      <c r="C78" s="137" t="s">
        <v>985</v>
      </c>
      <c r="D78" s="148" t="s">
        <v>984</v>
      </c>
      <c r="E78" s="145" t="s">
        <v>523</v>
      </c>
      <c r="F78" s="177" t="s">
        <v>715</v>
      </c>
      <c r="G78" s="135" t="s">
        <v>220</v>
      </c>
      <c r="H78" s="140"/>
      <c r="P78" s="136"/>
    </row>
    <row r="79" spans="1:16" s="132" customFormat="1" x14ac:dyDescent="0.25">
      <c r="A79" s="145"/>
      <c r="B79" s="145" t="s">
        <v>832</v>
      </c>
      <c r="C79" s="137" t="s">
        <v>987</v>
      </c>
      <c r="D79" s="148" t="s">
        <v>986</v>
      </c>
      <c r="E79" s="145" t="s">
        <v>525</v>
      </c>
      <c r="F79" s="141" t="s">
        <v>823</v>
      </c>
      <c r="G79" s="135" t="s">
        <v>220</v>
      </c>
      <c r="H79" s="140"/>
      <c r="P79" s="136"/>
    </row>
    <row r="80" spans="1:16" s="132" customFormat="1" ht="38.25" x14ac:dyDescent="0.25">
      <c r="B80" s="132" t="s">
        <v>355</v>
      </c>
      <c r="C80" s="137" t="s">
        <v>591</v>
      </c>
      <c r="D80" s="138" t="s">
        <v>589</v>
      </c>
      <c r="E80" s="134"/>
      <c r="F80" s="140" t="s">
        <v>590</v>
      </c>
      <c r="G80" s="135"/>
      <c r="H80" s="140" t="s">
        <v>590</v>
      </c>
      <c r="I80" s="132" t="s">
        <v>220</v>
      </c>
      <c r="P80" s="136"/>
    </row>
    <row r="81" spans="1:18" s="132" customFormat="1" x14ac:dyDescent="0.25">
      <c r="B81" s="132" t="s">
        <v>1593</v>
      </c>
      <c r="C81" s="137" t="s">
        <v>1610</v>
      </c>
      <c r="D81" s="132" t="s">
        <v>1609</v>
      </c>
      <c r="E81" s="134" t="s">
        <v>1598</v>
      </c>
      <c r="F81" s="135" t="s">
        <v>1596</v>
      </c>
      <c r="G81" s="135" t="s">
        <v>1596</v>
      </c>
      <c r="H81" s="132" t="s">
        <v>1597</v>
      </c>
      <c r="I81" s="140" t="s">
        <v>1596</v>
      </c>
      <c r="K81" s="140" t="s">
        <v>1596</v>
      </c>
    </row>
    <row r="82" spans="1:18" s="132" customFormat="1" x14ac:dyDescent="0.25">
      <c r="A82" s="132" t="s">
        <v>102</v>
      </c>
      <c r="C82" s="133"/>
      <c r="D82" s="133"/>
      <c r="E82" s="134"/>
      <c r="F82" s="135" t="s">
        <v>233</v>
      </c>
      <c r="G82" s="135" t="s">
        <v>255</v>
      </c>
      <c r="H82" s="132" t="s">
        <v>220</v>
      </c>
      <c r="M82" s="136" t="s">
        <v>256</v>
      </c>
      <c r="N82" s="132" t="s">
        <v>220</v>
      </c>
    </row>
    <row r="83" spans="1:18" s="132" customFormat="1" ht="38.25" x14ac:dyDescent="0.25">
      <c r="B83" s="132" t="s">
        <v>439</v>
      </c>
      <c r="C83" s="137" t="s">
        <v>595</v>
      </c>
      <c r="D83" s="138" t="s">
        <v>594</v>
      </c>
      <c r="E83" s="134" t="s">
        <v>568</v>
      </c>
      <c r="F83" s="139" t="s">
        <v>233</v>
      </c>
      <c r="G83" s="135" t="s">
        <v>255</v>
      </c>
      <c r="H83" s="132" t="s">
        <v>220</v>
      </c>
      <c r="M83" s="136" t="s">
        <v>256</v>
      </c>
      <c r="N83" s="132" t="s">
        <v>220</v>
      </c>
    </row>
    <row r="84" spans="1:18" x14ac:dyDescent="0.25">
      <c r="A84" s="29" t="s">
        <v>29</v>
      </c>
      <c r="C84" s="27"/>
      <c r="D84" s="39"/>
      <c r="E84" s="38"/>
      <c r="F84" s="30" t="s">
        <v>224</v>
      </c>
      <c r="G84" s="36" t="s">
        <v>220</v>
      </c>
      <c r="L84" s="31" t="s">
        <v>258</v>
      </c>
      <c r="M84" s="31" t="s">
        <v>224</v>
      </c>
      <c r="N84" s="29" t="s">
        <v>220</v>
      </c>
      <c r="O84" s="31" t="s">
        <v>257</v>
      </c>
      <c r="P84" s="29" t="s">
        <v>220</v>
      </c>
    </row>
    <row r="85" spans="1:18" ht="30" x14ac:dyDescent="0.25">
      <c r="B85" s="29" t="s">
        <v>426</v>
      </c>
      <c r="C85" s="202" t="s">
        <v>598</v>
      </c>
      <c r="D85" s="43" t="s">
        <v>597</v>
      </c>
      <c r="E85" s="38" t="s">
        <v>600</v>
      </c>
      <c r="F85" s="25" t="s">
        <v>854</v>
      </c>
      <c r="G85" s="25" t="s">
        <v>435</v>
      </c>
      <c r="H85" s="29" t="s">
        <v>220</v>
      </c>
      <c r="L85" s="31"/>
      <c r="M85" s="31" t="s">
        <v>436</v>
      </c>
      <c r="N85" s="29" t="s">
        <v>220</v>
      </c>
      <c r="O85" s="31" t="s">
        <v>596</v>
      </c>
      <c r="P85" s="31" t="s">
        <v>220</v>
      </c>
    </row>
    <row r="86" spans="1:18" ht="30" x14ac:dyDescent="0.25">
      <c r="B86" s="29" t="s">
        <v>434</v>
      </c>
      <c r="C86" s="202" t="s">
        <v>601</v>
      </c>
      <c r="D86" s="43" t="s">
        <v>581</v>
      </c>
      <c r="E86" s="38" t="s">
        <v>599</v>
      </c>
      <c r="F86" s="25" t="s">
        <v>817</v>
      </c>
      <c r="G86" s="25" t="s">
        <v>604</v>
      </c>
      <c r="H86" s="29" t="s">
        <v>220</v>
      </c>
      <c r="I86" s="22" t="s">
        <v>602</v>
      </c>
      <c r="J86" s="29" t="s">
        <v>220</v>
      </c>
      <c r="L86" s="31"/>
      <c r="M86" s="31" t="s">
        <v>436</v>
      </c>
      <c r="N86" s="29" t="s">
        <v>220</v>
      </c>
      <c r="O86" s="31" t="s">
        <v>436</v>
      </c>
      <c r="P86" s="31" t="s">
        <v>220</v>
      </c>
    </row>
    <row r="87" spans="1:18" ht="30" x14ac:dyDescent="0.25">
      <c r="B87" s="29" t="s">
        <v>427</v>
      </c>
      <c r="C87" s="202" t="s">
        <v>603</v>
      </c>
      <c r="D87" s="43" t="s">
        <v>582</v>
      </c>
      <c r="E87" s="38" t="s">
        <v>599</v>
      </c>
      <c r="F87" s="25" t="s">
        <v>854</v>
      </c>
      <c r="G87" s="25" t="s">
        <v>435</v>
      </c>
      <c r="H87" s="29" t="s">
        <v>220</v>
      </c>
      <c r="I87" s="22" t="s">
        <v>605</v>
      </c>
      <c r="J87" s="29" t="s">
        <v>220</v>
      </c>
      <c r="L87" s="31"/>
      <c r="M87" s="31" t="s">
        <v>436</v>
      </c>
      <c r="N87" s="29" t="s">
        <v>220</v>
      </c>
      <c r="O87" s="31" t="s">
        <v>436</v>
      </c>
      <c r="P87" s="31" t="s">
        <v>220</v>
      </c>
    </row>
    <row r="88" spans="1:18" ht="15" customHeight="1" x14ac:dyDescent="0.25">
      <c r="B88" s="29" t="s">
        <v>429</v>
      </c>
      <c r="C88" s="202" t="s">
        <v>1632</v>
      </c>
      <c r="D88" s="43" t="s">
        <v>583</v>
      </c>
      <c r="E88" s="38" t="s">
        <v>523</v>
      </c>
      <c r="F88" s="25" t="s">
        <v>887</v>
      </c>
      <c r="G88" s="25" t="s">
        <v>435</v>
      </c>
      <c r="H88" s="29" t="s">
        <v>220</v>
      </c>
      <c r="L88" s="31"/>
      <c r="M88" s="31" t="s">
        <v>436</v>
      </c>
      <c r="N88" s="29" t="s">
        <v>220</v>
      </c>
      <c r="O88" s="31" t="s">
        <v>436</v>
      </c>
      <c r="P88" s="31" t="s">
        <v>220</v>
      </c>
    </row>
    <row r="89" spans="1:18" ht="30" x14ac:dyDescent="0.25">
      <c r="B89" s="29" t="s">
        <v>433</v>
      </c>
      <c r="C89" s="203" t="s">
        <v>610</v>
      </c>
      <c r="D89" s="43" t="s">
        <v>609</v>
      </c>
      <c r="E89" s="38" t="s">
        <v>600</v>
      </c>
      <c r="F89" s="25" t="s">
        <v>854</v>
      </c>
      <c r="G89" s="25" t="s">
        <v>435</v>
      </c>
      <c r="H89" s="29" t="s">
        <v>220</v>
      </c>
      <c r="I89" s="22" t="s">
        <v>608</v>
      </c>
      <c r="J89" s="29" t="s">
        <v>220</v>
      </c>
      <c r="L89" s="31"/>
      <c r="M89" s="31" t="s">
        <v>436</v>
      </c>
      <c r="N89" s="29" t="s">
        <v>220</v>
      </c>
      <c r="O89" s="31" t="s">
        <v>436</v>
      </c>
      <c r="P89" s="31" t="s">
        <v>607</v>
      </c>
      <c r="Q89" s="22" t="s">
        <v>606</v>
      </c>
      <c r="R89" s="31" t="s">
        <v>220</v>
      </c>
    </row>
    <row r="90" spans="1:18" ht="30" x14ac:dyDescent="0.25">
      <c r="B90" s="29" t="s">
        <v>432</v>
      </c>
      <c r="C90" s="202" t="s">
        <v>612</v>
      </c>
      <c r="D90" s="43" t="s">
        <v>584</v>
      </c>
      <c r="E90" s="38" t="s">
        <v>600</v>
      </c>
      <c r="F90" s="25" t="s">
        <v>854</v>
      </c>
      <c r="G90" s="25" t="s">
        <v>435</v>
      </c>
      <c r="H90" s="29" t="s">
        <v>220</v>
      </c>
      <c r="I90" s="22" t="s">
        <v>611</v>
      </c>
      <c r="J90" s="29" t="s">
        <v>220</v>
      </c>
      <c r="L90" s="31"/>
      <c r="M90" s="31" t="s">
        <v>436</v>
      </c>
      <c r="N90" s="29" t="s">
        <v>220</v>
      </c>
      <c r="O90" s="31" t="s">
        <v>436</v>
      </c>
      <c r="P90" s="31" t="s">
        <v>220</v>
      </c>
    </row>
    <row r="91" spans="1:18" ht="30.75" thickBot="1" x14ac:dyDescent="0.3">
      <c r="B91" s="29" t="s">
        <v>428</v>
      </c>
      <c r="C91" s="202" t="s">
        <v>614</v>
      </c>
      <c r="D91" s="43" t="s">
        <v>613</v>
      </c>
      <c r="E91" s="38" t="s">
        <v>615</v>
      </c>
      <c r="F91" s="25" t="s">
        <v>854</v>
      </c>
      <c r="G91" s="25" t="s">
        <v>435</v>
      </c>
      <c r="H91" s="29" t="s">
        <v>220</v>
      </c>
      <c r="L91" s="31"/>
      <c r="M91" s="31" t="s">
        <v>436</v>
      </c>
      <c r="N91" s="29" t="s">
        <v>220</v>
      </c>
      <c r="O91" s="31" t="s">
        <v>436</v>
      </c>
      <c r="P91" s="31" t="s">
        <v>220</v>
      </c>
    </row>
    <row r="92" spans="1:18" ht="15.75" thickBot="1" x14ac:dyDescent="0.3">
      <c r="B92" s="29" t="s">
        <v>1673</v>
      </c>
      <c r="C92" s="204" t="s">
        <v>1674</v>
      </c>
      <c r="D92" s="29" t="s">
        <v>1675</v>
      </c>
      <c r="E92" s="83" t="s">
        <v>1025</v>
      </c>
      <c r="F92" s="25"/>
      <c r="G92" s="25"/>
      <c r="I92" s="127"/>
      <c r="L92" s="31"/>
      <c r="M92" s="31"/>
      <c r="O92" s="31" t="s">
        <v>1700</v>
      </c>
      <c r="P92" s="31"/>
    </row>
    <row r="93" spans="1:18" ht="15.75" thickBot="1" x14ac:dyDescent="0.3">
      <c r="B93" s="29" t="s">
        <v>1676</v>
      </c>
      <c r="C93" s="204" t="s">
        <v>1677</v>
      </c>
      <c r="D93" s="29" t="s">
        <v>1678</v>
      </c>
      <c r="E93" s="83" t="s">
        <v>523</v>
      </c>
      <c r="F93" s="25"/>
      <c r="G93" s="25"/>
      <c r="I93" s="127"/>
      <c r="L93" s="31"/>
      <c r="M93" s="31"/>
      <c r="O93" s="31" t="s">
        <v>1701</v>
      </c>
      <c r="P93" s="31"/>
    </row>
    <row r="94" spans="1:18" ht="15.75" thickBot="1" x14ac:dyDescent="0.3">
      <c r="B94" s="29" t="s">
        <v>1679</v>
      </c>
      <c r="C94" s="204" t="s">
        <v>1681</v>
      </c>
      <c r="D94" s="29" t="s">
        <v>1682</v>
      </c>
      <c r="E94" s="85"/>
      <c r="F94" s="25"/>
      <c r="G94" s="25"/>
      <c r="I94" s="127"/>
      <c r="L94" s="31"/>
      <c r="M94" s="31"/>
      <c r="O94" s="31" t="s">
        <v>1702</v>
      </c>
      <c r="P94" s="31"/>
    </row>
    <row r="95" spans="1:18" ht="15.75" thickBot="1" x14ac:dyDescent="0.3">
      <c r="B95" s="29" t="s">
        <v>1683</v>
      </c>
      <c r="C95" s="204" t="s">
        <v>1684</v>
      </c>
      <c r="D95" s="29" t="s">
        <v>1685</v>
      </c>
      <c r="E95" s="83" t="s">
        <v>522</v>
      </c>
      <c r="F95" s="25"/>
      <c r="G95" s="25"/>
      <c r="I95" s="127"/>
      <c r="L95" s="31"/>
      <c r="M95" s="31"/>
      <c r="O95" s="31" t="s">
        <v>1707</v>
      </c>
      <c r="P95" s="31"/>
    </row>
    <row r="96" spans="1:18" ht="15.75" thickBot="1" x14ac:dyDescent="0.3">
      <c r="B96" s="29" t="s">
        <v>1686</v>
      </c>
      <c r="C96" s="204" t="s">
        <v>1687</v>
      </c>
      <c r="D96" s="29" t="s">
        <v>1688</v>
      </c>
      <c r="E96" s="83" t="s">
        <v>1025</v>
      </c>
      <c r="F96" s="25"/>
      <c r="G96" s="25"/>
      <c r="I96" s="127"/>
      <c r="L96" s="31"/>
      <c r="M96" s="31"/>
      <c r="O96" s="31" t="s">
        <v>1706</v>
      </c>
      <c r="P96" s="31"/>
    </row>
    <row r="97" spans="1:19" ht="15.75" thickBot="1" x14ac:dyDescent="0.3">
      <c r="B97" s="29" t="s">
        <v>1689</v>
      </c>
      <c r="C97" s="204" t="s">
        <v>1690</v>
      </c>
      <c r="D97" s="29" t="s">
        <v>1691</v>
      </c>
      <c r="E97" s="83" t="s">
        <v>522</v>
      </c>
      <c r="F97" s="25"/>
      <c r="G97" s="25"/>
      <c r="I97" s="127"/>
      <c r="L97" s="31"/>
      <c r="M97" s="31"/>
      <c r="O97" s="31" t="s">
        <v>1705</v>
      </c>
      <c r="P97" s="31"/>
    </row>
    <row r="98" spans="1:19" ht="15.75" thickBot="1" x14ac:dyDescent="0.3">
      <c r="B98" s="29" t="s">
        <v>1692</v>
      </c>
      <c r="C98" s="204" t="s">
        <v>1693</v>
      </c>
      <c r="D98" s="29" t="s">
        <v>1694</v>
      </c>
      <c r="E98" s="83" t="s">
        <v>522</v>
      </c>
      <c r="F98" s="25"/>
      <c r="G98" s="25"/>
      <c r="I98" s="127"/>
      <c r="L98" s="31"/>
      <c r="M98" s="31"/>
      <c r="O98" s="31" t="s">
        <v>1705</v>
      </c>
      <c r="P98" s="31"/>
    </row>
    <row r="99" spans="1:19" ht="15.75" thickBot="1" x14ac:dyDescent="0.3">
      <c r="B99" s="29" t="s">
        <v>1695</v>
      </c>
      <c r="C99" s="204" t="s">
        <v>1696</v>
      </c>
      <c r="D99" s="29" t="s">
        <v>1697</v>
      </c>
      <c r="E99" s="83" t="s">
        <v>522</v>
      </c>
      <c r="F99" s="25"/>
      <c r="G99" s="25"/>
      <c r="I99" s="127"/>
      <c r="L99" s="31"/>
      <c r="M99" s="31"/>
      <c r="O99" s="31" t="s">
        <v>1704</v>
      </c>
      <c r="P99" s="31"/>
    </row>
    <row r="100" spans="1:19" ht="15.75" thickBot="1" x14ac:dyDescent="0.3">
      <c r="B100" s="29" t="s">
        <v>1698</v>
      </c>
      <c r="C100" s="204" t="s">
        <v>1674</v>
      </c>
      <c r="D100" s="29" t="s">
        <v>1699</v>
      </c>
      <c r="E100" s="83" t="s">
        <v>1025</v>
      </c>
      <c r="F100" s="25"/>
      <c r="G100" s="25"/>
      <c r="I100" s="127"/>
      <c r="L100" s="31"/>
      <c r="M100" s="31"/>
      <c r="O100" s="31" t="s">
        <v>1703</v>
      </c>
      <c r="P100" s="31"/>
    </row>
    <row r="101" spans="1:19" x14ac:dyDescent="0.25">
      <c r="A101" s="29" t="s">
        <v>238</v>
      </c>
      <c r="C101" s="39"/>
      <c r="D101" s="39"/>
      <c r="E101" s="45"/>
      <c r="F101" s="30" t="s">
        <v>223</v>
      </c>
      <c r="G101" s="30" t="s">
        <v>234</v>
      </c>
      <c r="H101" s="31" t="s">
        <v>236</v>
      </c>
      <c r="I101" s="31" t="s">
        <v>235</v>
      </c>
      <c r="J101" s="29" t="s">
        <v>220</v>
      </c>
      <c r="N101" s="31" t="s">
        <v>239</v>
      </c>
      <c r="O101" s="29" t="s">
        <v>220</v>
      </c>
    </row>
    <row r="102" spans="1:19" ht="30" x14ac:dyDescent="0.25">
      <c r="B102" s="38" t="s">
        <v>406</v>
      </c>
      <c r="C102" s="202" t="s">
        <v>616</v>
      </c>
      <c r="D102" s="43" t="s">
        <v>585</v>
      </c>
      <c r="E102" s="46" t="s">
        <v>568</v>
      </c>
      <c r="F102" s="49" t="s">
        <v>234</v>
      </c>
      <c r="G102" s="30"/>
      <c r="H102" s="31"/>
      <c r="I102" s="31"/>
      <c r="N102" s="31"/>
    </row>
    <row r="103" spans="1:19" x14ac:dyDescent="0.25">
      <c r="A103" s="29" t="s">
        <v>38</v>
      </c>
      <c r="C103" s="39"/>
      <c r="D103" s="39"/>
      <c r="E103" s="38"/>
      <c r="F103" s="49" t="s">
        <v>741</v>
      </c>
      <c r="G103" s="33" t="s">
        <v>220</v>
      </c>
      <c r="M103" s="31" t="s">
        <v>259</v>
      </c>
      <c r="N103" s="29" t="s">
        <v>220</v>
      </c>
      <c r="Q103" s="31" t="s">
        <v>261</v>
      </c>
      <c r="R103" s="29" t="s">
        <v>220</v>
      </c>
    </row>
    <row r="104" spans="1:19" ht="30" x14ac:dyDescent="0.25">
      <c r="B104" s="29" t="s">
        <v>366</v>
      </c>
      <c r="C104" s="202" t="s">
        <v>620</v>
      </c>
      <c r="D104" s="43" t="s">
        <v>587</v>
      </c>
      <c r="E104" s="38" t="s">
        <v>522</v>
      </c>
      <c r="F104" s="25" t="s">
        <v>741</v>
      </c>
      <c r="G104" s="33" t="s">
        <v>220</v>
      </c>
      <c r="I104" s="22" t="s">
        <v>619</v>
      </c>
      <c r="J104" s="29" t="s">
        <v>220</v>
      </c>
      <c r="M104" s="31"/>
      <c r="O104" s="22" t="s">
        <v>367</v>
      </c>
      <c r="P104" s="29" t="s">
        <v>220</v>
      </c>
      <c r="Q104" s="31"/>
    </row>
    <row r="105" spans="1:19" ht="30" x14ac:dyDescent="0.25">
      <c r="B105" s="38" t="s">
        <v>424</v>
      </c>
      <c r="C105" s="202" t="s">
        <v>622</v>
      </c>
      <c r="D105" s="43" t="s">
        <v>588</v>
      </c>
      <c r="E105" s="38" t="s">
        <v>568</v>
      </c>
      <c r="F105" s="25" t="s">
        <v>741</v>
      </c>
      <c r="G105" s="33" t="s">
        <v>220</v>
      </c>
      <c r="I105" s="22" t="s">
        <v>621</v>
      </c>
      <c r="J105" s="29" t="s">
        <v>220</v>
      </c>
      <c r="M105" s="31"/>
      <c r="Q105" s="31"/>
    </row>
    <row r="106" spans="1:19" ht="30" x14ac:dyDescent="0.25">
      <c r="B106" s="29" t="s">
        <v>352</v>
      </c>
      <c r="C106" s="202" t="s">
        <v>618</v>
      </c>
      <c r="D106" s="43" t="s">
        <v>586</v>
      </c>
      <c r="E106" s="38" t="s">
        <v>617</v>
      </c>
      <c r="F106" s="25" t="s">
        <v>741</v>
      </c>
      <c r="G106" s="33" t="s">
        <v>220</v>
      </c>
      <c r="M106" s="31"/>
      <c r="Q106" s="31"/>
    </row>
    <row r="107" spans="1:19" ht="30" x14ac:dyDescent="0.25">
      <c r="B107" s="29" t="s">
        <v>1667</v>
      </c>
      <c r="C107" s="202" t="s">
        <v>1665</v>
      </c>
      <c r="D107" s="43" t="s">
        <v>1663</v>
      </c>
      <c r="E107" s="38" t="s">
        <v>1669</v>
      </c>
      <c r="F107" s="25"/>
      <c r="G107" s="33"/>
      <c r="M107" s="31"/>
      <c r="O107" s="29" t="s">
        <v>1668</v>
      </c>
      <c r="P107" s="29" t="s">
        <v>220</v>
      </c>
      <c r="Q107" s="31"/>
    </row>
    <row r="108" spans="1:19" ht="30" x14ac:dyDescent="0.25">
      <c r="B108" s="29" t="s">
        <v>1666</v>
      </c>
      <c r="C108" s="210" t="s">
        <v>1665</v>
      </c>
      <c r="D108" s="43" t="s">
        <v>1664</v>
      </c>
      <c r="E108" s="38" t="s">
        <v>1669</v>
      </c>
      <c r="F108" s="25"/>
      <c r="G108" s="33"/>
      <c r="M108" s="31"/>
      <c r="O108" s="29" t="s">
        <v>1668</v>
      </c>
      <c r="P108" s="29" t="s">
        <v>220</v>
      </c>
      <c r="Q108" s="31"/>
    </row>
    <row r="109" spans="1:19" x14ac:dyDescent="0.25">
      <c r="A109" s="29" t="s">
        <v>47</v>
      </c>
      <c r="C109" s="39"/>
      <c r="D109" s="39"/>
      <c r="E109" s="38"/>
      <c r="F109" s="30" t="s">
        <v>262</v>
      </c>
      <c r="G109" s="30" t="s">
        <v>264</v>
      </c>
      <c r="H109" s="29" t="s">
        <v>220</v>
      </c>
      <c r="R109" s="31" t="s">
        <v>262</v>
      </c>
      <c r="S109" s="29" t="s">
        <v>220</v>
      </c>
    </row>
    <row r="110" spans="1:19" ht="30" x14ac:dyDescent="0.25">
      <c r="B110" s="38" t="s">
        <v>423</v>
      </c>
      <c r="C110" s="202" t="s">
        <v>625</v>
      </c>
      <c r="D110" s="43" t="s">
        <v>634</v>
      </c>
      <c r="E110" s="38" t="s">
        <v>523</v>
      </c>
      <c r="F110" s="25" t="s">
        <v>741</v>
      </c>
      <c r="H110" s="29" t="s">
        <v>220</v>
      </c>
      <c r="L110" s="22" t="s">
        <v>624</v>
      </c>
      <c r="M110" s="29" t="s">
        <v>220</v>
      </c>
      <c r="Q110" s="22" t="s">
        <v>623</v>
      </c>
      <c r="R110" s="31" t="s">
        <v>220</v>
      </c>
    </row>
    <row r="111" spans="1:19" ht="30" x14ac:dyDescent="0.25">
      <c r="B111" s="38" t="s">
        <v>1724</v>
      </c>
      <c r="C111" s="202" t="str">
        <f>"-179G-T NC_000005.10:g.40831840C&gt;T"</f>
        <v>-179G-T NC_000005.10:g.40831840C&gt;T</v>
      </c>
      <c r="D111" s="43" t="s">
        <v>1723</v>
      </c>
      <c r="E111" s="38" t="s">
        <v>1725</v>
      </c>
      <c r="F111" s="25"/>
      <c r="G111" s="22" t="s">
        <v>1726</v>
      </c>
      <c r="H111" s="29" t="s">
        <v>220</v>
      </c>
      <c r="L111" s="22"/>
      <c r="Q111" s="22"/>
      <c r="R111" s="31"/>
    </row>
    <row r="112" spans="1:19" x14ac:dyDescent="0.25">
      <c r="A112" s="29" t="s">
        <v>104</v>
      </c>
      <c r="C112" s="39"/>
      <c r="D112" s="39"/>
      <c r="E112" s="38"/>
      <c r="F112" s="30" t="s">
        <v>330</v>
      </c>
      <c r="G112" s="31" t="s">
        <v>331</v>
      </c>
      <c r="H112" s="29" t="s">
        <v>220</v>
      </c>
      <c r="I112" s="31" t="s">
        <v>267</v>
      </c>
      <c r="J112" s="29" t="s">
        <v>220</v>
      </c>
      <c r="O112" s="31" t="s">
        <v>265</v>
      </c>
      <c r="P112" s="29" t="s">
        <v>220</v>
      </c>
    </row>
    <row r="113" spans="1:19" x14ac:dyDescent="0.25">
      <c r="B113" s="46" t="s">
        <v>820</v>
      </c>
      <c r="C113" s="202" t="s">
        <v>996</v>
      </c>
      <c r="D113" s="47" t="s">
        <v>995</v>
      </c>
      <c r="F113" s="25" t="s">
        <v>817</v>
      </c>
      <c r="G113" s="31"/>
      <c r="I113" s="31"/>
      <c r="O113" s="31"/>
    </row>
    <row r="114" spans="1:19" x14ac:dyDescent="0.25">
      <c r="B114" s="46" t="s">
        <v>437</v>
      </c>
      <c r="C114" s="211" t="s">
        <v>997</v>
      </c>
      <c r="D114" s="47" t="s">
        <v>998</v>
      </c>
      <c r="F114" s="25" t="s">
        <v>741</v>
      </c>
      <c r="G114" s="31"/>
      <c r="I114" s="31"/>
      <c r="O114" s="31"/>
    </row>
    <row r="115" spans="1:19" ht="30" x14ac:dyDescent="0.25">
      <c r="B115" s="38" t="s">
        <v>425</v>
      </c>
      <c r="C115" s="202" t="s">
        <v>628</v>
      </c>
      <c r="D115" s="43" t="s">
        <v>627</v>
      </c>
      <c r="E115" s="38"/>
      <c r="F115" s="49" t="str">
        <f>"https://www.ncbi.nlm.nih.gov/pubmed/26063326"</f>
        <v>https://www.ncbi.nlm.nih.gov/pubmed/26063326</v>
      </c>
      <c r="G115" s="31" t="s">
        <v>220</v>
      </c>
      <c r="I115" s="31" t="s">
        <v>626</v>
      </c>
      <c r="J115" s="29" t="s">
        <v>220</v>
      </c>
      <c r="O115" s="31"/>
    </row>
    <row r="116" spans="1:19" x14ac:dyDescent="0.25">
      <c r="A116" s="29" t="s">
        <v>39</v>
      </c>
      <c r="C116" s="39"/>
      <c r="D116" s="39"/>
      <c r="E116" s="38"/>
      <c r="F116" s="30" t="s">
        <v>234</v>
      </c>
      <c r="G116" s="30" t="s">
        <v>220</v>
      </c>
      <c r="H116" s="31" t="s">
        <v>234</v>
      </c>
      <c r="I116" s="31" t="s">
        <v>268</v>
      </c>
      <c r="J116" s="29" t="s">
        <v>220</v>
      </c>
      <c r="N116" s="30" t="s">
        <v>234</v>
      </c>
      <c r="O116" s="29" t="s">
        <v>220</v>
      </c>
    </row>
    <row r="117" spans="1:19" ht="30" x14ac:dyDescent="0.25">
      <c r="B117" s="38" t="s">
        <v>407</v>
      </c>
      <c r="C117" s="202" t="s">
        <v>631</v>
      </c>
      <c r="D117" s="43" t="s">
        <v>630</v>
      </c>
      <c r="E117" s="38" t="s">
        <v>600</v>
      </c>
      <c r="F117" s="30" t="s">
        <v>234</v>
      </c>
      <c r="G117" s="30" t="s">
        <v>220</v>
      </c>
      <c r="H117" s="31"/>
      <c r="I117" s="31" t="s">
        <v>629</v>
      </c>
      <c r="J117" s="29" t="s">
        <v>220</v>
      </c>
      <c r="N117" s="30"/>
    </row>
    <row r="118" spans="1:19" x14ac:dyDescent="0.25">
      <c r="A118" s="29" t="s">
        <v>124</v>
      </c>
      <c r="C118" s="39"/>
      <c r="D118" s="39"/>
      <c r="E118" s="38"/>
      <c r="F118" s="30" t="s">
        <v>222</v>
      </c>
      <c r="G118" s="30" t="s">
        <v>222</v>
      </c>
      <c r="H118" s="29" t="s">
        <v>220</v>
      </c>
    </row>
    <row r="119" spans="1:19" ht="30" x14ac:dyDescent="0.25">
      <c r="B119" s="29" t="s">
        <v>382</v>
      </c>
      <c r="C119" s="203" t="s">
        <v>383</v>
      </c>
      <c r="D119" s="43" t="s">
        <v>633</v>
      </c>
      <c r="E119" s="38" t="s">
        <v>526</v>
      </c>
      <c r="F119" s="24" t="s">
        <v>222</v>
      </c>
      <c r="G119" s="34" t="s">
        <v>222</v>
      </c>
      <c r="H119" s="29" t="s">
        <v>220</v>
      </c>
    </row>
    <row r="120" spans="1:19" x14ac:dyDescent="0.25">
      <c r="A120" s="29" t="s">
        <v>125</v>
      </c>
      <c r="C120" s="39"/>
      <c r="D120" s="39"/>
      <c r="E120" s="38"/>
      <c r="F120" s="30" t="s">
        <v>270</v>
      </c>
      <c r="G120" s="30" t="s">
        <v>269</v>
      </c>
      <c r="H120" s="29" t="s">
        <v>220</v>
      </c>
    </row>
    <row r="121" spans="1:19" ht="30" x14ac:dyDescent="0.25">
      <c r="B121" s="38" t="s">
        <v>392</v>
      </c>
      <c r="C121" s="203" t="s">
        <v>393</v>
      </c>
      <c r="D121" s="43" t="s">
        <v>636</v>
      </c>
      <c r="E121" s="38" t="s">
        <v>523</v>
      </c>
      <c r="F121" s="35" t="s">
        <v>222</v>
      </c>
      <c r="G121" s="35" t="s">
        <v>222</v>
      </c>
      <c r="H121" s="29" t="s">
        <v>220</v>
      </c>
      <c r="I121" s="22" t="s">
        <v>635</v>
      </c>
      <c r="J121" s="29" t="s">
        <v>220</v>
      </c>
    </row>
    <row r="122" spans="1:19" ht="30" x14ac:dyDescent="0.25">
      <c r="B122" s="38" t="s">
        <v>394</v>
      </c>
      <c r="C122" s="203" t="s">
        <v>395</v>
      </c>
      <c r="D122" s="43" t="s">
        <v>637</v>
      </c>
      <c r="E122" s="38" t="s">
        <v>523</v>
      </c>
      <c r="F122" s="35" t="s">
        <v>222</v>
      </c>
      <c r="G122" s="35" t="s">
        <v>222</v>
      </c>
      <c r="H122" s="29" t="s">
        <v>220</v>
      </c>
    </row>
    <row r="123" spans="1:19" ht="30" x14ac:dyDescent="0.25">
      <c r="B123" s="38" t="s">
        <v>388</v>
      </c>
      <c r="C123" s="203" t="s">
        <v>389</v>
      </c>
      <c r="D123" s="43" t="s">
        <v>632</v>
      </c>
      <c r="E123" s="38" t="s">
        <v>522</v>
      </c>
      <c r="F123" s="35" t="s">
        <v>222</v>
      </c>
      <c r="G123" s="35" t="s">
        <v>222</v>
      </c>
      <c r="H123" s="29" t="s">
        <v>220</v>
      </c>
    </row>
    <row r="124" spans="1:19" ht="30" x14ac:dyDescent="0.25">
      <c r="B124" s="38" t="s">
        <v>1733</v>
      </c>
      <c r="C124" s="203" t="s">
        <v>1736</v>
      </c>
      <c r="D124" s="43" t="s">
        <v>1734</v>
      </c>
      <c r="E124" s="38" t="s">
        <v>524</v>
      </c>
      <c r="F124" s="212" t="s">
        <v>1735</v>
      </c>
      <c r="G124" s="212" t="s">
        <v>1735</v>
      </c>
    </row>
    <row r="125" spans="1:19" s="132" customFormat="1" x14ac:dyDescent="0.25">
      <c r="A125" s="132" t="s">
        <v>127</v>
      </c>
      <c r="C125" s="133"/>
      <c r="D125" s="133"/>
      <c r="E125" s="134"/>
      <c r="F125" s="135" t="s">
        <v>222</v>
      </c>
      <c r="G125" s="135" t="s">
        <v>222</v>
      </c>
      <c r="H125" s="136" t="s">
        <v>332</v>
      </c>
      <c r="I125" s="132" t="s">
        <v>220</v>
      </c>
      <c r="K125" s="136" t="s">
        <v>333</v>
      </c>
      <c r="L125" s="136" t="s">
        <v>272</v>
      </c>
      <c r="M125" s="132" t="s">
        <v>220</v>
      </c>
      <c r="R125" s="136" t="s">
        <v>271</v>
      </c>
      <c r="S125" s="132" t="s">
        <v>220</v>
      </c>
    </row>
    <row r="126" spans="1:19" s="132" customFormat="1" ht="30" x14ac:dyDescent="0.25">
      <c r="B126" s="132" t="s">
        <v>381</v>
      </c>
      <c r="C126" s="133" t="s">
        <v>390</v>
      </c>
      <c r="D126" s="138" t="s">
        <v>646</v>
      </c>
      <c r="E126" s="134" t="s">
        <v>521</v>
      </c>
      <c r="F126" s="135"/>
      <c r="G126" s="135"/>
      <c r="H126" s="136" t="s">
        <v>332</v>
      </c>
      <c r="I126" s="132" t="s">
        <v>220</v>
      </c>
      <c r="K126" s="136" t="s">
        <v>333</v>
      </c>
      <c r="L126" s="136" t="s">
        <v>647</v>
      </c>
      <c r="M126" s="132" t="s">
        <v>220</v>
      </c>
      <c r="R126" s="136"/>
    </row>
    <row r="127" spans="1:19" s="132" customFormat="1" ht="45" x14ac:dyDescent="0.25">
      <c r="B127" s="134" t="s">
        <v>380</v>
      </c>
      <c r="C127" s="133" t="s">
        <v>645</v>
      </c>
      <c r="D127" s="138" t="s">
        <v>643</v>
      </c>
      <c r="E127" s="134" t="s">
        <v>644</v>
      </c>
      <c r="F127" s="135"/>
      <c r="G127" s="135"/>
      <c r="H127" s="136" t="s">
        <v>332</v>
      </c>
      <c r="I127" s="132" t="s">
        <v>220</v>
      </c>
      <c r="K127" s="136" t="s">
        <v>333</v>
      </c>
      <c r="L127" s="136" t="s">
        <v>642</v>
      </c>
      <c r="M127" s="132" t="s">
        <v>220</v>
      </c>
      <c r="N127" s="132" t="s">
        <v>220</v>
      </c>
      <c r="P127" s="140" t="s">
        <v>641</v>
      </c>
      <c r="Q127" s="132" t="s">
        <v>220</v>
      </c>
      <c r="R127" s="136"/>
    </row>
    <row r="128" spans="1:19" s="148" customFormat="1" x14ac:dyDescent="0.25">
      <c r="A128" s="145"/>
      <c r="B128" s="145" t="s">
        <v>725</v>
      </c>
      <c r="C128" s="137" t="s">
        <v>1000</v>
      </c>
      <c r="D128" s="148" t="s">
        <v>999</v>
      </c>
      <c r="E128" s="145" t="s">
        <v>525</v>
      </c>
      <c r="F128" s="141" t="s">
        <v>715</v>
      </c>
    </row>
    <row r="129" spans="1:18" s="132" customFormat="1" ht="30" x14ac:dyDescent="0.25">
      <c r="B129" s="134" t="s">
        <v>378</v>
      </c>
      <c r="C129" s="133" t="s">
        <v>391</v>
      </c>
      <c r="D129" s="138" t="s">
        <v>638</v>
      </c>
      <c r="E129" s="134" t="s">
        <v>525</v>
      </c>
      <c r="F129" s="135" t="s">
        <v>222</v>
      </c>
      <c r="G129" s="135" t="s">
        <v>222</v>
      </c>
      <c r="H129" s="136" t="s">
        <v>220</v>
      </c>
      <c r="K129" s="136"/>
      <c r="L129" s="136"/>
      <c r="R129" s="136"/>
    </row>
    <row r="130" spans="1:18" s="132" customFormat="1" ht="30" x14ac:dyDescent="0.25">
      <c r="B130" s="132" t="s">
        <v>379</v>
      </c>
      <c r="C130" s="137" t="s">
        <v>640</v>
      </c>
      <c r="D130" s="138" t="s">
        <v>639</v>
      </c>
      <c r="E130" s="134" t="s">
        <v>525</v>
      </c>
      <c r="F130" s="135" t="s">
        <v>222</v>
      </c>
      <c r="G130" s="135" t="s">
        <v>222</v>
      </c>
      <c r="H130" s="136" t="s">
        <v>220</v>
      </c>
      <c r="K130" s="136"/>
      <c r="L130" s="136"/>
      <c r="R130" s="136"/>
    </row>
    <row r="131" spans="1:18" x14ac:dyDescent="0.25">
      <c r="A131" s="29" t="s">
        <v>123</v>
      </c>
      <c r="C131" s="39"/>
      <c r="D131" s="39"/>
      <c r="E131" s="38"/>
      <c r="F131" s="30" t="s">
        <v>221</v>
      </c>
      <c r="G131" s="33" t="s">
        <v>220</v>
      </c>
      <c r="I131" s="31" t="s">
        <v>274</v>
      </c>
      <c r="J131" s="29" t="s">
        <v>220</v>
      </c>
      <c r="L131" s="31" t="s">
        <v>273</v>
      </c>
      <c r="M131" s="29" t="s">
        <v>220</v>
      </c>
    </row>
    <row r="132" spans="1:18" ht="30" x14ac:dyDescent="0.25">
      <c r="B132" s="38" t="s">
        <v>416</v>
      </c>
      <c r="C132" s="202" t="s">
        <v>663</v>
      </c>
      <c r="D132" s="43" t="s">
        <v>658</v>
      </c>
      <c r="E132" s="38"/>
      <c r="F132" s="25" t="s">
        <v>817</v>
      </c>
      <c r="G132" s="33" t="s">
        <v>220</v>
      </c>
      <c r="I132" s="31" t="s">
        <v>664</v>
      </c>
      <c r="J132" s="29" t="s">
        <v>220</v>
      </c>
      <c r="L132" s="31"/>
    </row>
    <row r="133" spans="1:18" ht="30" x14ac:dyDescent="0.25">
      <c r="B133" s="29" t="s">
        <v>414</v>
      </c>
      <c r="C133" s="202" t="s">
        <v>657</v>
      </c>
      <c r="D133" s="43" t="s">
        <v>656</v>
      </c>
      <c r="E133" s="38"/>
      <c r="F133" s="30" t="s">
        <v>412</v>
      </c>
      <c r="G133" s="33" t="s">
        <v>220</v>
      </c>
      <c r="I133" s="22" t="s">
        <v>652</v>
      </c>
      <c r="J133" s="29" t="s">
        <v>220</v>
      </c>
      <c r="L133" s="31"/>
      <c r="M133" s="29" t="s">
        <v>220</v>
      </c>
    </row>
    <row r="134" spans="1:18" ht="30" x14ac:dyDescent="0.25">
      <c r="B134" s="29" t="s">
        <v>413</v>
      </c>
      <c r="C134" s="202" t="s">
        <v>655</v>
      </c>
      <c r="D134" s="43" t="s">
        <v>653</v>
      </c>
      <c r="E134" s="38" t="s">
        <v>654</v>
      </c>
      <c r="F134" s="30" t="s">
        <v>412</v>
      </c>
      <c r="G134" s="33" t="s">
        <v>220</v>
      </c>
      <c r="I134" s="22" t="s">
        <v>652</v>
      </c>
      <c r="J134" s="29" t="s">
        <v>220</v>
      </c>
      <c r="L134" s="31"/>
    </row>
    <row r="135" spans="1:18" ht="30" x14ac:dyDescent="0.25">
      <c r="B135" s="29" t="s">
        <v>411</v>
      </c>
      <c r="C135" s="202" t="s">
        <v>651</v>
      </c>
      <c r="D135" s="43" t="s">
        <v>648</v>
      </c>
      <c r="E135" s="38"/>
      <c r="F135" s="24" t="s">
        <v>412</v>
      </c>
      <c r="G135" s="33" t="s">
        <v>220</v>
      </c>
      <c r="H135" s="22" t="s">
        <v>650</v>
      </c>
      <c r="I135" s="31" t="s">
        <v>649</v>
      </c>
      <c r="J135" s="29" t="s">
        <v>220</v>
      </c>
      <c r="L135" s="31"/>
    </row>
    <row r="136" spans="1:18" s="132" customFormat="1" x14ac:dyDescent="0.25">
      <c r="A136" s="132" t="s">
        <v>99</v>
      </c>
      <c r="C136" s="133"/>
      <c r="D136" s="133"/>
      <c r="E136" s="134"/>
      <c r="F136" s="135" t="s">
        <v>222</v>
      </c>
      <c r="G136" s="135" t="s">
        <v>222</v>
      </c>
      <c r="H136" s="132" t="s">
        <v>220</v>
      </c>
      <c r="I136" s="136" t="s">
        <v>276</v>
      </c>
      <c r="J136" s="132" t="s">
        <v>220</v>
      </c>
      <c r="P136" s="136" t="s">
        <v>275</v>
      </c>
      <c r="Q136" s="132" t="s">
        <v>220</v>
      </c>
    </row>
    <row r="137" spans="1:18" s="132" customFormat="1" ht="15" customHeight="1" x14ac:dyDescent="0.25">
      <c r="B137" s="134" t="s">
        <v>384</v>
      </c>
      <c r="C137" s="133" t="s">
        <v>385</v>
      </c>
      <c r="D137" s="138" t="s">
        <v>666</v>
      </c>
      <c r="E137" s="134" t="s">
        <v>667</v>
      </c>
      <c r="F137" s="135" t="s">
        <v>222</v>
      </c>
      <c r="G137" s="135" t="s">
        <v>282</v>
      </c>
      <c r="H137" s="132" t="s">
        <v>220</v>
      </c>
      <c r="I137" s="136"/>
      <c r="P137" s="136" t="s">
        <v>665</v>
      </c>
      <c r="Q137" s="132" t="s">
        <v>220</v>
      </c>
    </row>
    <row r="138" spans="1:18" s="132" customFormat="1" ht="15" customHeight="1" x14ac:dyDescent="0.25">
      <c r="B138" s="134" t="s">
        <v>1549</v>
      </c>
      <c r="C138" s="133" t="s">
        <v>1550</v>
      </c>
      <c r="D138" s="138" t="s">
        <v>1551</v>
      </c>
      <c r="E138" s="134" t="s">
        <v>667</v>
      </c>
      <c r="F138" s="135"/>
      <c r="G138" s="139" t="s">
        <v>1552</v>
      </c>
      <c r="H138" s="132" t="s">
        <v>220</v>
      </c>
      <c r="I138" s="136"/>
      <c r="P138" s="136" t="s">
        <v>1553</v>
      </c>
      <c r="Q138" s="132" t="s">
        <v>220</v>
      </c>
    </row>
    <row r="139" spans="1:18" s="132" customFormat="1" x14ac:dyDescent="0.25">
      <c r="A139" s="132" t="s">
        <v>100</v>
      </c>
      <c r="C139" s="133"/>
      <c r="D139" s="133"/>
      <c r="E139" s="134"/>
      <c r="F139" s="135" t="s">
        <v>222</v>
      </c>
      <c r="G139" s="135" t="s">
        <v>222</v>
      </c>
      <c r="H139" s="136" t="s">
        <v>220</v>
      </c>
      <c r="I139" s="136" t="s">
        <v>279</v>
      </c>
      <c r="J139" s="132" t="s">
        <v>220</v>
      </c>
      <c r="M139" s="136" t="s">
        <v>278</v>
      </c>
      <c r="N139" s="132" t="s">
        <v>220</v>
      </c>
      <c r="P139" s="136" t="s">
        <v>277</v>
      </c>
      <c r="Q139" s="132" t="s">
        <v>220</v>
      </c>
    </row>
    <row r="140" spans="1:18" s="132" customFormat="1" ht="30" x14ac:dyDescent="0.25">
      <c r="B140" s="182" t="s">
        <v>408</v>
      </c>
      <c r="C140" s="137" t="s">
        <v>671</v>
      </c>
      <c r="D140" s="138" t="s">
        <v>670</v>
      </c>
      <c r="E140" s="134"/>
      <c r="F140" s="135" t="s">
        <v>222</v>
      </c>
      <c r="G140" s="135" t="s">
        <v>282</v>
      </c>
      <c r="H140" s="136" t="s">
        <v>220</v>
      </c>
      <c r="I140" s="136" t="s">
        <v>669</v>
      </c>
      <c r="J140" s="132" t="s">
        <v>220</v>
      </c>
      <c r="M140" s="136"/>
      <c r="P140" s="136" t="s">
        <v>668</v>
      </c>
      <c r="Q140" s="132" t="s">
        <v>220</v>
      </c>
    </row>
    <row r="141" spans="1:18" s="132" customFormat="1" ht="30" x14ac:dyDescent="0.25">
      <c r="B141" s="182" t="s">
        <v>1555</v>
      </c>
      <c r="C141" s="137" t="s">
        <v>1556</v>
      </c>
      <c r="D141" s="138" t="s">
        <v>1557</v>
      </c>
      <c r="E141" s="134"/>
      <c r="F141" s="135"/>
      <c r="G141" s="135"/>
      <c r="H141" s="136"/>
      <c r="I141" s="136"/>
      <c r="M141" s="136"/>
      <c r="P141" s="136"/>
    </row>
    <row r="142" spans="1:18" s="132" customFormat="1" ht="30" x14ac:dyDescent="0.25">
      <c r="B142" s="182" t="s">
        <v>1584</v>
      </c>
      <c r="C142" s="137" t="s">
        <v>1559</v>
      </c>
      <c r="D142" s="138" t="s">
        <v>1558</v>
      </c>
      <c r="E142" s="134"/>
      <c r="F142" s="135"/>
      <c r="G142" s="135"/>
      <c r="H142" s="136"/>
      <c r="I142" s="136"/>
      <c r="M142" s="136"/>
      <c r="P142" s="136"/>
    </row>
    <row r="143" spans="1:18" s="132" customFormat="1" x14ac:dyDescent="0.25">
      <c r="A143" s="132" t="s">
        <v>101</v>
      </c>
      <c r="C143" s="133"/>
      <c r="D143" s="133"/>
      <c r="E143" s="134"/>
      <c r="F143" s="135" t="s">
        <v>222</v>
      </c>
      <c r="G143" s="135" t="s">
        <v>222</v>
      </c>
      <c r="H143" s="132" t="s">
        <v>220</v>
      </c>
      <c r="M143" s="136" t="s">
        <v>280</v>
      </c>
      <c r="N143" s="132" t="s">
        <v>220</v>
      </c>
    </row>
    <row r="144" spans="1:18" s="132" customFormat="1" ht="30" x14ac:dyDescent="0.25">
      <c r="B144" s="182" t="s">
        <v>1625</v>
      </c>
      <c r="C144" s="137" t="s">
        <v>1627</v>
      </c>
      <c r="D144" s="133" t="s">
        <v>1626</v>
      </c>
      <c r="E144" s="134" t="s">
        <v>667</v>
      </c>
      <c r="F144" s="135"/>
      <c r="G144" s="135"/>
      <c r="H144" s="140" t="s">
        <v>1628</v>
      </c>
      <c r="M144" s="136"/>
    </row>
    <row r="145" spans="1:19" s="132" customFormat="1" ht="30" x14ac:dyDescent="0.25">
      <c r="B145" s="134" t="s">
        <v>386</v>
      </c>
      <c r="C145" s="133" t="s">
        <v>387</v>
      </c>
      <c r="D145" s="138" t="s">
        <v>672</v>
      </c>
      <c r="E145" s="134" t="s">
        <v>524</v>
      </c>
      <c r="F145" s="135" t="s">
        <v>222</v>
      </c>
      <c r="G145" s="135" t="s">
        <v>282</v>
      </c>
      <c r="H145" s="132" t="s">
        <v>220</v>
      </c>
      <c r="M145" s="136"/>
      <c r="P145" s="140" t="s">
        <v>673</v>
      </c>
      <c r="Q145" s="132" t="s">
        <v>220</v>
      </c>
    </row>
    <row r="146" spans="1:19" s="132" customFormat="1" x14ac:dyDescent="0.25">
      <c r="A146" s="145"/>
      <c r="B146" s="145" t="s">
        <v>724</v>
      </c>
      <c r="C146" s="137" t="s">
        <v>1036</v>
      </c>
      <c r="D146" s="148" t="s">
        <v>1037</v>
      </c>
      <c r="E146" s="145" t="s">
        <v>525</v>
      </c>
      <c r="F146" s="141" t="s">
        <v>715</v>
      </c>
      <c r="G146" s="135" t="s">
        <v>220</v>
      </c>
      <c r="M146" s="136"/>
      <c r="P146" s="140" t="s">
        <v>1039</v>
      </c>
      <c r="Q146" s="132" t="s">
        <v>220</v>
      </c>
    </row>
    <row r="147" spans="1:19" x14ac:dyDescent="0.25">
      <c r="A147" s="29" t="s">
        <v>36</v>
      </c>
      <c r="C147" s="39"/>
      <c r="D147" s="39"/>
      <c r="E147" s="38"/>
      <c r="F147" s="30" t="s">
        <v>286</v>
      </c>
      <c r="G147" s="30" t="s">
        <v>282</v>
      </c>
      <c r="H147" s="29" t="s">
        <v>220</v>
      </c>
      <c r="I147" s="29" t="s">
        <v>220</v>
      </c>
      <c r="J147" s="31" t="s">
        <v>284</v>
      </c>
      <c r="K147" s="29" t="s">
        <v>220</v>
      </c>
      <c r="O147" s="31" t="s">
        <v>285</v>
      </c>
      <c r="P147" s="29" t="s">
        <v>220</v>
      </c>
      <c r="R147" s="31" t="s">
        <v>283</v>
      </c>
      <c r="S147" s="29" t="s">
        <v>220</v>
      </c>
    </row>
    <row r="148" spans="1:19" x14ac:dyDescent="0.25">
      <c r="A148" s="47"/>
      <c r="B148" s="47" t="s">
        <v>866</v>
      </c>
      <c r="C148" s="207" t="s">
        <v>988</v>
      </c>
      <c r="D148" s="58" t="s">
        <v>989</v>
      </c>
      <c r="F148" s="49" t="str">
        <f>"https://www.ncbi.nlm.nih.gov/pubmed/26063326"</f>
        <v>https://www.ncbi.nlm.nih.gov/pubmed/26063326</v>
      </c>
      <c r="G148" s="30" t="s">
        <v>220</v>
      </c>
      <c r="J148" s="31"/>
      <c r="O148" s="31"/>
      <c r="R148" s="31" t="s">
        <v>990</v>
      </c>
      <c r="S148" s="29" t="s">
        <v>220</v>
      </c>
    </row>
    <row r="149" spans="1:19" ht="30" x14ac:dyDescent="0.25">
      <c r="B149" s="38" t="s">
        <v>419</v>
      </c>
      <c r="C149" s="203" t="s">
        <v>519</v>
      </c>
      <c r="D149" s="39" t="s">
        <v>518</v>
      </c>
      <c r="E149" s="38" t="s">
        <v>520</v>
      </c>
      <c r="F149" s="49" t="str">
        <f>"https://www.ncbi.nlm.nih.gov/pubmed/26063326"</f>
        <v>https://www.ncbi.nlm.nih.gov/pubmed/26063326</v>
      </c>
      <c r="G149" s="30" t="s">
        <v>517</v>
      </c>
      <c r="H149" s="29" t="s">
        <v>220</v>
      </c>
      <c r="J149" s="31"/>
      <c r="O149" s="31"/>
      <c r="P149" s="29" t="s">
        <v>516</v>
      </c>
      <c r="Q149" s="29" t="s">
        <v>220</v>
      </c>
      <c r="R149" s="31" t="s">
        <v>990</v>
      </c>
      <c r="S149" s="29" t="s">
        <v>220</v>
      </c>
    </row>
    <row r="150" spans="1:19" ht="30" x14ac:dyDescent="0.25">
      <c r="B150" s="38" t="s">
        <v>420</v>
      </c>
      <c r="C150" s="203" t="s">
        <v>510</v>
      </c>
      <c r="D150" s="43" t="s">
        <v>511</v>
      </c>
      <c r="E150" s="38" t="s">
        <v>515</v>
      </c>
      <c r="F150" s="25" t="s">
        <v>741</v>
      </c>
      <c r="G150" s="30" t="s">
        <v>512</v>
      </c>
      <c r="H150" s="39" t="s">
        <v>220</v>
      </c>
      <c r="J150" s="31"/>
      <c r="O150" s="31"/>
      <c r="P150" s="29" t="s">
        <v>513</v>
      </c>
      <c r="Q150" s="29" t="s">
        <v>220</v>
      </c>
      <c r="R150" s="31" t="s">
        <v>514</v>
      </c>
      <c r="S150" s="29" t="s">
        <v>220</v>
      </c>
    </row>
    <row r="151" spans="1:19" s="132" customFormat="1" x14ac:dyDescent="0.25">
      <c r="A151" s="132" t="s">
        <v>22</v>
      </c>
      <c r="E151" s="134"/>
      <c r="F151" s="135" t="s">
        <v>287</v>
      </c>
      <c r="G151" s="173" t="s">
        <v>220</v>
      </c>
      <c r="I151" s="136" t="s">
        <v>289</v>
      </c>
      <c r="J151" s="132" t="s">
        <v>220</v>
      </c>
      <c r="L151" s="136" t="s">
        <v>288</v>
      </c>
      <c r="M151" s="132" t="s">
        <v>220</v>
      </c>
    </row>
    <row r="152" spans="1:19" s="132" customFormat="1" x14ac:dyDescent="0.25">
      <c r="B152" s="132" t="s">
        <v>410</v>
      </c>
      <c r="C152" s="133" t="s">
        <v>508</v>
      </c>
      <c r="D152" s="140" t="s">
        <v>509</v>
      </c>
      <c r="E152" s="134" t="s">
        <v>507</v>
      </c>
      <c r="F152" s="139" t="s">
        <v>888</v>
      </c>
      <c r="G152" s="173" t="s">
        <v>220</v>
      </c>
      <c r="H152" s="132" t="s">
        <v>505</v>
      </c>
      <c r="I152" s="136" t="s">
        <v>220</v>
      </c>
      <c r="L152" s="136" t="s">
        <v>506</v>
      </c>
      <c r="M152" s="132" t="s">
        <v>220</v>
      </c>
    </row>
    <row r="153" spans="1:19" s="132" customFormat="1" x14ac:dyDescent="0.25">
      <c r="B153" s="132" t="s">
        <v>1570</v>
      </c>
      <c r="C153" s="170" t="s">
        <v>1560</v>
      </c>
      <c r="D153" s="140" t="s">
        <v>1569</v>
      </c>
      <c r="E153" s="134" t="s">
        <v>522</v>
      </c>
      <c r="F153" s="139"/>
      <c r="G153" s="173"/>
      <c r="H153" s="132" t="s">
        <v>1575</v>
      </c>
      <c r="I153" s="136" t="s">
        <v>220</v>
      </c>
      <c r="L153" s="136" t="s">
        <v>1578</v>
      </c>
    </row>
    <row r="154" spans="1:19" s="132" customFormat="1" x14ac:dyDescent="0.25">
      <c r="B154" s="132" t="s">
        <v>1571</v>
      </c>
      <c r="C154" s="170" t="s">
        <v>1561</v>
      </c>
      <c r="D154" s="140" t="s">
        <v>1568</v>
      </c>
      <c r="E154" s="134" t="s">
        <v>524</v>
      </c>
      <c r="F154" s="139"/>
      <c r="G154" s="173"/>
      <c r="H154" s="132" t="s">
        <v>1575</v>
      </c>
      <c r="I154" s="136" t="s">
        <v>220</v>
      </c>
      <c r="L154" s="136" t="s">
        <v>1578</v>
      </c>
    </row>
    <row r="155" spans="1:19" s="132" customFormat="1" x14ac:dyDescent="0.25">
      <c r="B155" s="132" t="s">
        <v>1572</v>
      </c>
      <c r="C155" s="170" t="s">
        <v>1562</v>
      </c>
      <c r="D155" s="140" t="s">
        <v>1567</v>
      </c>
      <c r="E155" s="134" t="s">
        <v>524</v>
      </c>
      <c r="F155" s="139"/>
      <c r="G155" s="173"/>
      <c r="H155" s="132" t="s">
        <v>1575</v>
      </c>
      <c r="I155" s="136" t="s">
        <v>220</v>
      </c>
      <c r="L155" s="136" t="s">
        <v>1577</v>
      </c>
    </row>
    <row r="156" spans="1:19" s="132" customFormat="1" x14ac:dyDescent="0.25">
      <c r="B156" s="132" t="s">
        <v>1573</v>
      </c>
      <c r="C156" s="134" t="s">
        <v>1563</v>
      </c>
      <c r="D156" s="140" t="s">
        <v>1566</v>
      </c>
      <c r="E156" s="134" t="s">
        <v>522</v>
      </c>
      <c r="F156" s="139"/>
      <c r="G156" s="173"/>
      <c r="H156" s="132" t="s">
        <v>1575</v>
      </c>
      <c r="I156" s="136" t="s">
        <v>220</v>
      </c>
      <c r="L156" s="136" t="s">
        <v>1576</v>
      </c>
    </row>
    <row r="157" spans="1:19" s="132" customFormat="1" x14ac:dyDescent="0.25">
      <c r="B157" s="132" t="s">
        <v>1574</v>
      </c>
      <c r="C157" s="170" t="s">
        <v>1564</v>
      </c>
      <c r="D157" s="140" t="s">
        <v>1565</v>
      </c>
      <c r="E157" s="134" t="s">
        <v>523</v>
      </c>
      <c r="F157" s="139"/>
      <c r="G157" s="173"/>
      <c r="H157" s="132" t="s">
        <v>1575</v>
      </c>
      <c r="I157" s="136" t="s">
        <v>220</v>
      </c>
      <c r="L157" s="136" t="s">
        <v>1576</v>
      </c>
    </row>
    <row r="158" spans="1:19" s="132" customFormat="1" x14ac:dyDescent="0.25">
      <c r="A158" s="132" t="s">
        <v>24</v>
      </c>
      <c r="E158" s="134"/>
      <c r="F158" s="149"/>
      <c r="G158" s="147" t="s">
        <v>290</v>
      </c>
      <c r="H158" s="132" t="s">
        <v>220</v>
      </c>
      <c r="L158" s="136" t="s">
        <v>293</v>
      </c>
      <c r="M158" s="136" t="s">
        <v>292</v>
      </c>
      <c r="N158" s="132" t="s">
        <v>220</v>
      </c>
      <c r="P158" s="136" t="s">
        <v>291</v>
      </c>
      <c r="Q158" s="132" t="s">
        <v>220</v>
      </c>
    </row>
    <row r="159" spans="1:19" s="132" customFormat="1" x14ac:dyDescent="0.25">
      <c r="A159" s="132" t="s">
        <v>210</v>
      </c>
      <c r="E159" s="134"/>
      <c r="F159" s="135" t="s">
        <v>252</v>
      </c>
      <c r="G159" s="150" t="s">
        <v>220</v>
      </c>
      <c r="I159" s="136" t="s">
        <v>253</v>
      </c>
      <c r="J159" s="132" t="s">
        <v>220</v>
      </c>
    </row>
    <row r="160" spans="1:19" s="148" customFormat="1" x14ac:dyDescent="0.25">
      <c r="A160" s="145"/>
      <c r="B160" s="145" t="s">
        <v>687</v>
      </c>
      <c r="C160" s="137" t="s">
        <v>992</v>
      </c>
      <c r="D160" s="148" t="s">
        <v>991</v>
      </c>
      <c r="E160" s="145" t="s">
        <v>515</v>
      </c>
      <c r="F160" s="141" t="s">
        <v>719</v>
      </c>
      <c r="G160" s="145" t="s">
        <v>220</v>
      </c>
      <c r="H160" s="145"/>
      <c r="I160" s="145"/>
    </row>
    <row r="161" spans="1:19" s="148" customFormat="1" x14ac:dyDescent="0.25">
      <c r="A161" s="145"/>
      <c r="B161" s="145" t="s">
        <v>685</v>
      </c>
      <c r="C161" s="137" t="s">
        <v>994</v>
      </c>
      <c r="D161" s="148" t="s">
        <v>993</v>
      </c>
      <c r="E161" s="145" t="s">
        <v>1535</v>
      </c>
      <c r="F161" s="151" t="s">
        <v>715</v>
      </c>
      <c r="G161" s="145" t="s">
        <v>220</v>
      </c>
      <c r="H161" s="145"/>
      <c r="I161" s="145"/>
    </row>
    <row r="162" spans="1:19" s="132" customFormat="1" ht="27" customHeight="1" x14ac:dyDescent="0.25">
      <c r="B162" s="132" t="s">
        <v>368</v>
      </c>
      <c r="C162" s="133" t="s">
        <v>500</v>
      </c>
      <c r="D162" s="138" t="s">
        <v>503</v>
      </c>
      <c r="E162" s="134" t="s">
        <v>504</v>
      </c>
      <c r="F162" s="139" t="s">
        <v>889</v>
      </c>
      <c r="G162" s="152" t="s">
        <v>220</v>
      </c>
      <c r="I162" s="136" t="s">
        <v>369</v>
      </c>
      <c r="J162" s="132" t="s">
        <v>220</v>
      </c>
      <c r="P162" s="132" t="s">
        <v>499</v>
      </c>
      <c r="Q162" s="132" t="s">
        <v>220</v>
      </c>
    </row>
    <row r="163" spans="1:19" s="51" customFormat="1" ht="27" customHeight="1" x14ac:dyDescent="0.25">
      <c r="A163" s="51" t="s">
        <v>890</v>
      </c>
      <c r="C163" s="52"/>
      <c r="D163" s="53"/>
      <c r="E163" s="54"/>
      <c r="F163" s="55"/>
      <c r="G163" s="56"/>
      <c r="I163" s="57"/>
    </row>
    <row r="164" spans="1:19" s="132" customFormat="1" x14ac:dyDescent="0.25">
      <c r="A164" s="132" t="s">
        <v>30</v>
      </c>
      <c r="C164" s="133"/>
      <c r="D164" s="138"/>
      <c r="E164" s="134"/>
      <c r="F164" s="166"/>
      <c r="G164" s="152"/>
      <c r="I164" s="136"/>
    </row>
    <row r="165" spans="1:19" s="132" customFormat="1" x14ac:dyDescent="0.25">
      <c r="B165" s="145" t="s">
        <v>690</v>
      </c>
      <c r="C165" s="137" t="s">
        <v>893</v>
      </c>
      <c r="D165" s="148" t="s">
        <v>892</v>
      </c>
      <c r="E165" s="167" t="s">
        <v>1025</v>
      </c>
      <c r="F165" s="168" t="str">
        <f>"https://www.ncbi.nlm.nih.gov/pubmed/26859813"</f>
        <v>https://www.ncbi.nlm.nih.gov/pubmed/26859813</v>
      </c>
      <c r="G165" s="152" t="s">
        <v>220</v>
      </c>
      <c r="I165" s="136"/>
    </row>
    <row r="166" spans="1:19" s="132" customFormat="1" x14ac:dyDescent="0.25">
      <c r="B166" s="145" t="s">
        <v>691</v>
      </c>
      <c r="C166" s="137" t="s">
        <v>895</v>
      </c>
      <c r="D166" s="148" t="s">
        <v>894</v>
      </c>
      <c r="E166" s="145" t="s">
        <v>523</v>
      </c>
      <c r="F166" s="168" t="s">
        <v>719</v>
      </c>
      <c r="G166" s="152" t="s">
        <v>220</v>
      </c>
      <c r="I166" s="136"/>
    </row>
    <row r="167" spans="1:19" s="132" customFormat="1" x14ac:dyDescent="0.25">
      <c r="A167" s="174" t="s">
        <v>105</v>
      </c>
      <c r="B167" s="145"/>
      <c r="C167" s="137"/>
      <c r="D167" s="148"/>
      <c r="E167" s="145"/>
      <c r="F167" s="168"/>
      <c r="G167" s="152"/>
      <c r="I167" s="136"/>
    </row>
    <row r="168" spans="1:19" s="132" customFormat="1" x14ac:dyDescent="0.25">
      <c r="B168" s="174" t="s">
        <v>886</v>
      </c>
      <c r="C168" s="170" t="s">
        <v>1339</v>
      </c>
      <c r="D168" s="140" t="s">
        <v>1340</v>
      </c>
      <c r="E168" s="145" t="s">
        <v>220</v>
      </c>
      <c r="F168" s="171" t="s">
        <v>887</v>
      </c>
      <c r="G168" s="152" t="s">
        <v>220</v>
      </c>
      <c r="I168" s="136" t="s">
        <v>1342</v>
      </c>
      <c r="J168" s="132" t="s">
        <v>220</v>
      </c>
      <c r="R168" s="132" t="s">
        <v>1341</v>
      </c>
      <c r="S168" s="132" t="s">
        <v>220</v>
      </c>
    </row>
    <row r="169" spans="1:19" s="132" customFormat="1" x14ac:dyDescent="0.25">
      <c r="A169" s="175"/>
      <c r="B169" s="169" t="s">
        <v>818</v>
      </c>
      <c r="C169" s="169"/>
      <c r="E169" s="145"/>
      <c r="F169" s="171" t="s">
        <v>817</v>
      </c>
      <c r="G169" s="152"/>
      <c r="I169" s="136"/>
    </row>
    <row r="170" spans="1:19" s="132" customFormat="1" x14ac:dyDescent="0.25">
      <c r="A170" s="148" t="s">
        <v>706</v>
      </c>
      <c r="B170" s="145"/>
      <c r="D170" s="148"/>
      <c r="E170" s="145"/>
      <c r="F170" s="168"/>
      <c r="G170" s="152"/>
      <c r="I170" s="136"/>
    </row>
    <row r="171" spans="1:19" s="148" customFormat="1" x14ac:dyDescent="0.25">
      <c r="B171" s="145" t="s">
        <v>704</v>
      </c>
      <c r="C171" s="137" t="s">
        <v>897</v>
      </c>
      <c r="D171" s="148" t="s">
        <v>896</v>
      </c>
      <c r="E171" s="145" t="s">
        <v>522</v>
      </c>
      <c r="F171" s="141" t="s">
        <v>719</v>
      </c>
      <c r="G171" s="145" t="s">
        <v>220</v>
      </c>
      <c r="H171" s="145"/>
      <c r="I171" s="145"/>
    </row>
    <row r="172" spans="1:19" s="148" customFormat="1" x14ac:dyDescent="0.25">
      <c r="A172" s="145"/>
      <c r="B172" s="145" t="s">
        <v>705</v>
      </c>
      <c r="C172" s="137" t="s">
        <v>899</v>
      </c>
      <c r="D172" s="148" t="s">
        <v>898</v>
      </c>
      <c r="E172" s="167" t="s">
        <v>1540</v>
      </c>
      <c r="F172" s="151" t="s">
        <v>715</v>
      </c>
      <c r="G172" s="145" t="s">
        <v>220</v>
      </c>
      <c r="H172" s="145"/>
      <c r="I172" s="145"/>
    </row>
    <row r="173" spans="1:19" s="132" customFormat="1" x14ac:dyDescent="0.25">
      <c r="A173" s="176" t="s">
        <v>46</v>
      </c>
      <c r="B173" s="145"/>
      <c r="D173" s="148"/>
      <c r="E173" s="145"/>
      <c r="F173" s="168"/>
      <c r="G173" s="152"/>
      <c r="I173" s="136"/>
    </row>
    <row r="174" spans="1:19" s="132" customFormat="1" x14ac:dyDescent="0.25">
      <c r="B174" s="145" t="s">
        <v>834</v>
      </c>
      <c r="C174" s="137" t="s">
        <v>900</v>
      </c>
      <c r="D174" s="132" t="s">
        <v>901</v>
      </c>
      <c r="E174" s="145" t="s">
        <v>837</v>
      </c>
      <c r="F174" s="168" t="s">
        <v>823</v>
      </c>
      <c r="G174" s="168" t="s">
        <v>902</v>
      </c>
      <c r="H174" s="132" t="s">
        <v>220</v>
      </c>
      <c r="I174" s="136"/>
    </row>
    <row r="175" spans="1:19" s="132" customFormat="1" x14ac:dyDescent="0.25">
      <c r="B175" s="145" t="s">
        <v>835</v>
      </c>
      <c r="C175" s="137" t="s">
        <v>904</v>
      </c>
      <c r="D175" s="132" t="s">
        <v>905</v>
      </c>
      <c r="E175" s="145" t="s">
        <v>836</v>
      </c>
      <c r="F175" s="141" t="s">
        <v>823</v>
      </c>
      <c r="G175" s="152" t="s">
        <v>220</v>
      </c>
      <c r="I175" s="136"/>
      <c r="P175" s="132" t="s">
        <v>903</v>
      </c>
      <c r="Q175" s="132" t="s">
        <v>220</v>
      </c>
    </row>
    <row r="176" spans="1:19" s="132" customFormat="1" x14ac:dyDescent="0.25">
      <c r="A176" s="145" t="s">
        <v>35</v>
      </c>
      <c r="B176" s="145"/>
      <c r="D176" s="148"/>
      <c r="E176" s="145"/>
      <c r="F176" s="168"/>
      <c r="G176" s="152"/>
      <c r="I176" s="136"/>
    </row>
    <row r="177" spans="1:17" s="148" customFormat="1" x14ac:dyDescent="0.25">
      <c r="A177" s="145"/>
      <c r="B177" s="145" t="s">
        <v>695</v>
      </c>
      <c r="C177" s="137" t="s">
        <v>907</v>
      </c>
      <c r="D177" s="148" t="s">
        <v>906</v>
      </c>
      <c r="E177" s="167" t="s">
        <v>525</v>
      </c>
      <c r="F177" s="151" t="s">
        <v>715</v>
      </c>
      <c r="G177" s="148" t="s">
        <v>220</v>
      </c>
    </row>
    <row r="178" spans="1:17" s="148" customFormat="1" x14ac:dyDescent="0.25">
      <c r="A178" s="145" t="s">
        <v>42</v>
      </c>
      <c r="B178" s="145"/>
      <c r="E178" s="145"/>
      <c r="F178" s="177"/>
    </row>
    <row r="179" spans="1:17" s="148" customFormat="1" x14ac:dyDescent="0.25">
      <c r="A179" s="145"/>
      <c r="B179" s="145" t="s">
        <v>530</v>
      </c>
      <c r="C179" s="137" t="s">
        <v>909</v>
      </c>
      <c r="D179" s="148" t="s">
        <v>910</v>
      </c>
      <c r="F179" s="168" t="s">
        <v>741</v>
      </c>
      <c r="H179" s="148" t="s">
        <v>908</v>
      </c>
      <c r="I179" s="148" t="s">
        <v>220</v>
      </c>
    </row>
    <row r="180" spans="1:17" s="148" customFormat="1" x14ac:dyDescent="0.25">
      <c r="B180" s="148" t="s">
        <v>878</v>
      </c>
      <c r="C180" s="137" t="s">
        <v>913</v>
      </c>
      <c r="D180" s="148" t="s">
        <v>912</v>
      </c>
      <c r="F180" s="168" t="str">
        <f>"https://www.ncbi.nlm.nih.gov/pubmed/26063326"</f>
        <v>https://www.ncbi.nlm.nih.gov/pubmed/26063326</v>
      </c>
      <c r="G180" s="148" t="s">
        <v>220</v>
      </c>
      <c r="I180" s="148" t="s">
        <v>911</v>
      </c>
      <c r="J180" s="148" t="s">
        <v>220</v>
      </c>
    </row>
    <row r="181" spans="1:17" s="148" customFormat="1" x14ac:dyDescent="0.25">
      <c r="A181" s="145" t="s">
        <v>40</v>
      </c>
      <c r="F181" s="168"/>
    </row>
    <row r="182" spans="1:17" s="148" customFormat="1" x14ac:dyDescent="0.25">
      <c r="A182" s="145"/>
      <c r="B182" s="145" t="s">
        <v>754</v>
      </c>
      <c r="C182" s="137" t="s">
        <v>914</v>
      </c>
      <c r="D182" s="148" t="s">
        <v>915</v>
      </c>
      <c r="E182" s="145" t="s">
        <v>536</v>
      </c>
      <c r="F182" s="141" t="s">
        <v>743</v>
      </c>
      <c r="G182" s="148" t="s">
        <v>220</v>
      </c>
    </row>
    <row r="183" spans="1:17" s="132" customFormat="1" x14ac:dyDescent="0.25">
      <c r="A183" s="132" t="s">
        <v>26</v>
      </c>
      <c r="B183" s="145"/>
      <c r="E183" s="145"/>
      <c r="F183" s="145"/>
      <c r="G183" s="152"/>
      <c r="I183" s="136"/>
    </row>
    <row r="184" spans="1:17" s="148" customFormat="1" x14ac:dyDescent="0.25">
      <c r="B184" s="148" t="s">
        <v>864</v>
      </c>
      <c r="C184" s="137" t="s">
        <v>919</v>
      </c>
      <c r="D184" s="148" t="s">
        <v>920</v>
      </c>
      <c r="F184" s="168" t="str">
        <f>"https://www.ncbi.nlm.nih.gov/pubmed/26063326"</f>
        <v>https://www.ncbi.nlm.nih.gov/pubmed/26063326</v>
      </c>
      <c r="G184" s="148" t="s">
        <v>220</v>
      </c>
      <c r="I184" s="148" t="s">
        <v>916</v>
      </c>
      <c r="J184" s="148" t="s">
        <v>220</v>
      </c>
      <c r="L184" s="148" t="s">
        <v>917</v>
      </c>
      <c r="M184" s="148" t="s">
        <v>220</v>
      </c>
      <c r="P184" s="148" t="s">
        <v>918</v>
      </c>
      <c r="Q184" s="148" t="s">
        <v>220</v>
      </c>
    </row>
    <row r="185" spans="1:17" s="148" customFormat="1" x14ac:dyDescent="0.25">
      <c r="A185" s="172"/>
      <c r="B185" s="145" t="s">
        <v>819</v>
      </c>
      <c r="C185" s="137" t="s">
        <v>922</v>
      </c>
      <c r="D185" s="148" t="s">
        <v>921</v>
      </c>
      <c r="F185" s="141" t="s">
        <v>817</v>
      </c>
      <c r="G185" s="148" t="s">
        <v>220</v>
      </c>
    </row>
    <row r="186" spans="1:17" s="148" customFormat="1" x14ac:dyDescent="0.25">
      <c r="A186" s="176" t="s">
        <v>33</v>
      </c>
      <c r="B186" s="145"/>
      <c r="C186" s="145"/>
      <c r="F186" s="168"/>
    </row>
    <row r="187" spans="1:17" s="148" customFormat="1" ht="30" x14ac:dyDescent="0.25">
      <c r="A187" s="145"/>
      <c r="B187" s="145" t="s">
        <v>773</v>
      </c>
      <c r="C187" s="137" t="s">
        <v>924</v>
      </c>
      <c r="D187" s="178" t="s">
        <v>923</v>
      </c>
      <c r="E187" s="145" t="s">
        <v>599</v>
      </c>
      <c r="F187" s="141" t="s">
        <v>743</v>
      </c>
      <c r="G187" s="145" t="s">
        <v>220</v>
      </c>
    </row>
    <row r="188" spans="1:17" s="148" customFormat="1" x14ac:dyDescent="0.25">
      <c r="A188" s="169" t="s">
        <v>92</v>
      </c>
      <c r="B188" s="145"/>
      <c r="C188" s="170"/>
      <c r="D188" s="145"/>
      <c r="E188" s="145"/>
      <c r="F188" s="168"/>
      <c r="G188" s="145"/>
    </row>
    <row r="189" spans="1:17" s="148" customFormat="1" x14ac:dyDescent="0.25">
      <c r="B189" s="169" t="s">
        <v>710</v>
      </c>
      <c r="C189" s="137" t="s">
        <v>1478</v>
      </c>
      <c r="D189" s="148" t="s">
        <v>1479</v>
      </c>
      <c r="E189" s="167" t="s">
        <v>515</v>
      </c>
      <c r="F189" s="171" t="str">
        <f>"https://www.ncbi.nlm.nih.gov/pubmed/26859813"</f>
        <v>https://www.ncbi.nlm.nih.gov/pubmed/26859813</v>
      </c>
      <c r="G189" s="145" t="s">
        <v>220</v>
      </c>
      <c r="I189" s="145"/>
      <c r="J189" s="145"/>
      <c r="K189" s="172"/>
      <c r="L189" s="145"/>
      <c r="M189" s="145"/>
      <c r="N189" s="145"/>
      <c r="O189" s="145"/>
      <c r="P189" s="145"/>
      <c r="Q189" s="145"/>
    </row>
    <row r="190" spans="1:17" s="148" customFormat="1" x14ac:dyDescent="0.25">
      <c r="A190" s="145" t="s">
        <v>93</v>
      </c>
      <c r="B190" s="145"/>
      <c r="C190" s="170"/>
      <c r="D190" s="145"/>
      <c r="E190" s="145"/>
      <c r="F190" s="168"/>
      <c r="G190" s="145"/>
    </row>
    <row r="191" spans="1:17" s="148" customFormat="1" ht="30" x14ac:dyDescent="0.25">
      <c r="A191" s="145"/>
      <c r="B191" s="145" t="s">
        <v>691</v>
      </c>
      <c r="C191" s="137" t="s">
        <v>895</v>
      </c>
      <c r="D191" s="145" t="s">
        <v>894</v>
      </c>
      <c r="E191" s="167" t="s">
        <v>525</v>
      </c>
      <c r="F191" s="168" t="str">
        <f>"https://www.ncbi.nlm.nih.gov/pubmed/26859813"</f>
        <v>https://www.ncbi.nlm.nih.gov/pubmed/26859813</v>
      </c>
      <c r="G191" s="145" t="s">
        <v>220</v>
      </c>
      <c r="I191" s="145"/>
      <c r="J191" s="145"/>
      <c r="K191" s="172"/>
      <c r="L191" s="145"/>
      <c r="M191" s="145"/>
      <c r="N191" s="145"/>
      <c r="O191" s="145"/>
      <c r="P191" s="145"/>
      <c r="Q191" s="145"/>
    </row>
    <row r="192" spans="1:17" s="148" customFormat="1" x14ac:dyDescent="0.25">
      <c r="A192" s="145" t="s">
        <v>94</v>
      </c>
      <c r="B192" s="145"/>
      <c r="C192" s="145"/>
      <c r="D192" s="145"/>
      <c r="E192" s="145"/>
      <c r="F192" s="168"/>
      <c r="G192" s="145"/>
      <c r="I192" s="145"/>
      <c r="J192" s="145"/>
      <c r="K192" s="172"/>
      <c r="L192" s="145"/>
      <c r="M192" s="145"/>
      <c r="N192" s="145"/>
      <c r="O192" s="145"/>
      <c r="P192" s="145"/>
      <c r="Q192" s="145"/>
    </row>
    <row r="193" spans="1:17" s="148" customFormat="1" ht="30" x14ac:dyDescent="0.25">
      <c r="A193" s="145"/>
      <c r="B193" s="145" t="s">
        <v>766</v>
      </c>
      <c r="C193" s="137" t="s">
        <v>926</v>
      </c>
      <c r="D193" s="145" t="s">
        <v>925</v>
      </c>
      <c r="E193" s="145" t="s">
        <v>536</v>
      </c>
      <c r="F193" s="141" t="s">
        <v>743</v>
      </c>
      <c r="G193" s="145" t="s">
        <v>220</v>
      </c>
      <c r="I193" s="145"/>
      <c r="J193" s="145"/>
      <c r="K193" s="172"/>
      <c r="L193" s="145"/>
      <c r="M193" s="145"/>
      <c r="N193" s="145"/>
      <c r="O193" s="145"/>
      <c r="P193" s="145"/>
      <c r="Q193" s="145"/>
    </row>
    <row r="194" spans="1:17" s="148" customFormat="1" ht="30" x14ac:dyDescent="0.25">
      <c r="A194" s="145"/>
      <c r="B194" s="145" t="s">
        <v>771</v>
      </c>
      <c r="C194" s="137" t="s">
        <v>927</v>
      </c>
      <c r="D194" s="145" t="s">
        <v>928</v>
      </c>
      <c r="E194" s="145" t="s">
        <v>536</v>
      </c>
      <c r="F194" s="168" t="s">
        <v>743</v>
      </c>
      <c r="G194" s="145" t="s">
        <v>220</v>
      </c>
    </row>
    <row r="195" spans="1:17" s="148" customFormat="1" ht="30" x14ac:dyDescent="0.25">
      <c r="A195" s="145"/>
      <c r="B195" s="145" t="s">
        <v>763</v>
      </c>
      <c r="C195" s="137" t="s">
        <v>930</v>
      </c>
      <c r="D195" s="145" t="s">
        <v>929</v>
      </c>
      <c r="E195" s="145" t="s">
        <v>568</v>
      </c>
      <c r="F195" s="168" t="s">
        <v>743</v>
      </c>
      <c r="G195" s="145" t="s">
        <v>220</v>
      </c>
    </row>
    <row r="196" spans="1:17" s="148" customFormat="1" ht="30" x14ac:dyDescent="0.25">
      <c r="A196" s="145"/>
      <c r="B196" s="145" t="s">
        <v>770</v>
      </c>
      <c r="C196" s="137" t="s">
        <v>932</v>
      </c>
      <c r="D196" s="145" t="s">
        <v>931</v>
      </c>
      <c r="E196" s="145" t="s">
        <v>536</v>
      </c>
      <c r="F196" s="168" t="s">
        <v>743</v>
      </c>
      <c r="G196" s="145" t="s">
        <v>220</v>
      </c>
    </row>
    <row r="197" spans="1:17" s="148" customFormat="1" ht="30" x14ac:dyDescent="0.25">
      <c r="A197" s="145"/>
      <c r="B197" s="145" t="s">
        <v>762</v>
      </c>
      <c r="C197" s="137" t="s">
        <v>934</v>
      </c>
      <c r="D197" s="145" t="s">
        <v>933</v>
      </c>
      <c r="E197" s="145" t="s">
        <v>599</v>
      </c>
      <c r="F197" s="168" t="s">
        <v>743</v>
      </c>
      <c r="G197" s="145" t="s">
        <v>220</v>
      </c>
      <c r="I197" s="145"/>
      <c r="J197" s="145"/>
      <c r="K197" s="172"/>
      <c r="L197" s="145"/>
      <c r="M197" s="145"/>
      <c r="N197" s="145"/>
      <c r="O197" s="145"/>
      <c r="P197" s="145"/>
      <c r="Q197" s="145"/>
    </row>
    <row r="198" spans="1:17" s="148" customFormat="1" ht="30" x14ac:dyDescent="0.25">
      <c r="A198" s="145"/>
      <c r="B198" s="145" t="s">
        <v>764</v>
      </c>
      <c r="C198" s="137" t="s">
        <v>936</v>
      </c>
      <c r="D198" s="145" t="s">
        <v>935</v>
      </c>
      <c r="E198" s="145" t="s">
        <v>536</v>
      </c>
      <c r="F198" s="168" t="s">
        <v>743</v>
      </c>
      <c r="G198" s="145" t="s">
        <v>220</v>
      </c>
    </row>
    <row r="199" spans="1:17" s="148" customFormat="1" ht="15" customHeight="1" x14ac:dyDescent="0.25">
      <c r="A199" s="145"/>
      <c r="B199" s="145" t="s">
        <v>765</v>
      </c>
      <c r="C199" s="137" t="s">
        <v>938</v>
      </c>
      <c r="D199" s="145" t="s">
        <v>937</v>
      </c>
      <c r="E199" s="145" t="s">
        <v>600</v>
      </c>
      <c r="F199" s="168" t="s">
        <v>743</v>
      </c>
      <c r="G199" s="145" t="s">
        <v>220</v>
      </c>
      <c r="I199" s="145"/>
      <c r="J199" s="145"/>
      <c r="K199" s="172"/>
      <c r="L199" s="145"/>
      <c r="M199" s="145"/>
      <c r="N199" s="145"/>
      <c r="O199" s="145"/>
      <c r="P199" s="145"/>
      <c r="Q199" s="145"/>
    </row>
    <row r="200" spans="1:17" s="148" customFormat="1" x14ac:dyDescent="0.25">
      <c r="A200" s="145" t="s">
        <v>95</v>
      </c>
      <c r="B200" s="145"/>
      <c r="C200" s="145"/>
      <c r="D200" s="145"/>
      <c r="E200" s="145"/>
      <c r="F200" s="168"/>
      <c r="G200" s="145"/>
      <c r="I200" s="145"/>
      <c r="J200" s="145"/>
      <c r="K200" s="172"/>
      <c r="L200" s="145"/>
      <c r="M200" s="145"/>
      <c r="N200" s="145"/>
      <c r="O200" s="145"/>
      <c r="P200" s="145"/>
      <c r="Q200" s="145"/>
    </row>
    <row r="201" spans="1:17" s="148" customFormat="1" ht="30" x14ac:dyDescent="0.25">
      <c r="A201" s="145"/>
      <c r="B201" s="145" t="s">
        <v>693</v>
      </c>
      <c r="C201" s="137" t="s">
        <v>939</v>
      </c>
      <c r="D201" s="145" t="s">
        <v>940</v>
      </c>
      <c r="E201" s="167" t="s">
        <v>1538</v>
      </c>
      <c r="F201" s="168" t="str">
        <f>"https://www.ncbi.nlm.nih.gov/pubmed/26859813"</f>
        <v>https://www.ncbi.nlm.nih.gov/pubmed/26859813</v>
      </c>
      <c r="G201" s="148" t="s">
        <v>220</v>
      </c>
    </row>
    <row r="202" spans="1:17" s="148" customFormat="1" x14ac:dyDescent="0.25">
      <c r="A202" s="145" t="s">
        <v>96</v>
      </c>
      <c r="B202" s="145"/>
      <c r="C202" s="145"/>
      <c r="D202" s="145"/>
      <c r="E202" s="145"/>
      <c r="F202" s="168"/>
    </row>
    <row r="203" spans="1:17" s="148" customFormat="1" ht="30" x14ac:dyDescent="0.25">
      <c r="A203" s="145"/>
      <c r="B203" s="145" t="s">
        <v>694</v>
      </c>
      <c r="C203" s="137" t="s">
        <v>942</v>
      </c>
      <c r="D203" s="145" t="s">
        <v>941</v>
      </c>
      <c r="E203" s="167" t="s">
        <v>1539</v>
      </c>
      <c r="F203" s="151" t="s">
        <v>715</v>
      </c>
      <c r="G203" s="145" t="s">
        <v>220</v>
      </c>
      <c r="I203" s="145"/>
      <c r="J203" s="145"/>
      <c r="K203" s="172"/>
      <c r="L203" s="145"/>
      <c r="M203" s="145"/>
      <c r="N203" s="145"/>
      <c r="O203" s="145"/>
      <c r="P203" s="145"/>
      <c r="Q203" s="145"/>
    </row>
    <row r="204" spans="1:17" s="148" customFormat="1" x14ac:dyDescent="0.25">
      <c r="A204" s="145" t="s">
        <v>97</v>
      </c>
      <c r="B204" s="145"/>
      <c r="C204" s="145"/>
      <c r="D204" s="145"/>
      <c r="E204" s="145"/>
      <c r="F204" s="177"/>
      <c r="G204" s="145"/>
      <c r="I204" s="145"/>
      <c r="J204" s="145"/>
      <c r="K204" s="172"/>
      <c r="L204" s="145"/>
      <c r="M204" s="145"/>
      <c r="N204" s="145"/>
      <c r="O204" s="145"/>
      <c r="P204" s="145"/>
      <c r="Q204" s="145"/>
    </row>
    <row r="205" spans="1:17" s="148" customFormat="1" ht="30" x14ac:dyDescent="0.25">
      <c r="A205" s="145"/>
      <c r="B205" s="145" t="s">
        <v>709</v>
      </c>
      <c r="C205" s="137" t="s">
        <v>943</v>
      </c>
      <c r="D205" s="145" t="s">
        <v>944</v>
      </c>
      <c r="E205" s="167" t="s">
        <v>1508</v>
      </c>
      <c r="F205" s="168" t="str">
        <f>"https://www.ncbi.nlm.nih.gov/pubmed/26859813"</f>
        <v>https://www.ncbi.nlm.nih.gov/pubmed/26859813</v>
      </c>
      <c r="G205" s="145" t="s">
        <v>220</v>
      </c>
      <c r="I205" s="145"/>
      <c r="J205" s="145"/>
      <c r="K205" s="172"/>
      <c r="L205" s="145"/>
      <c r="M205" s="145"/>
      <c r="N205" s="145"/>
      <c r="O205" s="145"/>
      <c r="P205" s="145"/>
      <c r="Q205" s="145"/>
    </row>
    <row r="206" spans="1:17" s="148" customFormat="1" x14ac:dyDescent="0.25">
      <c r="A206" s="145" t="s">
        <v>106</v>
      </c>
      <c r="F206" s="168"/>
      <c r="G206" s="145"/>
      <c r="H206" s="145"/>
      <c r="I206" s="145"/>
      <c r="J206" s="145"/>
    </row>
    <row r="207" spans="1:17" s="148" customFormat="1" ht="30" x14ac:dyDescent="0.25">
      <c r="A207" s="145"/>
      <c r="B207" s="145" t="s">
        <v>755</v>
      </c>
      <c r="C207" s="137" t="s">
        <v>946</v>
      </c>
      <c r="D207" s="145" t="s">
        <v>945</v>
      </c>
      <c r="E207" s="145" t="s">
        <v>536</v>
      </c>
      <c r="F207" s="141" t="s">
        <v>743</v>
      </c>
      <c r="G207" s="145" t="s">
        <v>220</v>
      </c>
      <c r="H207" s="145"/>
      <c r="I207" s="145"/>
      <c r="J207" s="145"/>
    </row>
    <row r="208" spans="1:17" s="148" customFormat="1" x14ac:dyDescent="0.25">
      <c r="A208" s="145" t="s">
        <v>107</v>
      </c>
      <c r="B208" s="145"/>
      <c r="C208" s="145"/>
      <c r="D208" s="145"/>
      <c r="E208" s="145"/>
      <c r="F208" s="168"/>
      <c r="G208" s="145"/>
      <c r="H208" s="145"/>
      <c r="I208" s="145"/>
      <c r="J208" s="145"/>
    </row>
    <row r="209" spans="1:18" s="148" customFormat="1" ht="30" x14ac:dyDescent="0.25">
      <c r="A209" s="145"/>
      <c r="B209" s="145" t="s">
        <v>692</v>
      </c>
      <c r="C209" s="137" t="s">
        <v>948</v>
      </c>
      <c r="D209" s="145" t="s">
        <v>947</v>
      </c>
      <c r="E209" s="167" t="s">
        <v>1026</v>
      </c>
      <c r="F209" s="151" t="s">
        <v>715</v>
      </c>
      <c r="G209" s="145" t="s">
        <v>220</v>
      </c>
      <c r="H209" s="145"/>
      <c r="I209" s="145"/>
      <c r="J209" s="145"/>
    </row>
    <row r="210" spans="1:18" s="148" customFormat="1" x14ac:dyDescent="0.25">
      <c r="A210" s="145" t="s">
        <v>111</v>
      </c>
      <c r="B210" s="145"/>
      <c r="C210" s="145"/>
      <c r="D210" s="145"/>
      <c r="E210" s="145"/>
      <c r="F210" s="168"/>
      <c r="G210" s="145"/>
    </row>
    <row r="211" spans="1:18" s="148" customFormat="1" ht="30" x14ac:dyDescent="0.25">
      <c r="A211" s="145"/>
      <c r="B211" s="145" t="s">
        <v>527</v>
      </c>
      <c r="C211" s="137" t="s">
        <v>951</v>
      </c>
      <c r="D211" s="145" t="s">
        <v>950</v>
      </c>
      <c r="E211" s="179" t="s">
        <v>536</v>
      </c>
      <c r="F211" s="141" t="s">
        <v>741</v>
      </c>
      <c r="G211" s="145" t="s">
        <v>220</v>
      </c>
      <c r="Q211" s="148" t="s">
        <v>949</v>
      </c>
      <c r="R211" s="148" t="s">
        <v>220</v>
      </c>
    </row>
    <row r="212" spans="1:18" s="148" customFormat="1" x14ac:dyDescent="0.25">
      <c r="A212" s="145" t="s">
        <v>112</v>
      </c>
      <c r="B212" s="145"/>
      <c r="C212" s="145"/>
      <c r="D212" s="145"/>
      <c r="E212" s="145"/>
      <c r="F212" s="168"/>
      <c r="G212" s="145"/>
    </row>
    <row r="213" spans="1:18" s="148" customFormat="1" ht="30" x14ac:dyDescent="0.25">
      <c r="A213" s="145"/>
      <c r="B213" s="145" t="s">
        <v>690</v>
      </c>
      <c r="C213" s="137" t="s">
        <v>893</v>
      </c>
      <c r="D213" s="145" t="s">
        <v>892</v>
      </c>
      <c r="E213" s="145" t="s">
        <v>521</v>
      </c>
      <c r="F213" s="141" t="s">
        <v>719</v>
      </c>
      <c r="G213" s="145" t="s">
        <v>220</v>
      </c>
    </row>
    <row r="214" spans="1:18" s="148" customFormat="1" x14ac:dyDescent="0.25">
      <c r="A214" s="148" t="s">
        <v>116</v>
      </c>
      <c r="B214" s="145"/>
      <c r="C214" s="145"/>
      <c r="D214" s="145"/>
      <c r="E214" s="145"/>
      <c r="F214" s="168"/>
      <c r="G214" s="145"/>
    </row>
    <row r="215" spans="1:18" s="148" customFormat="1" x14ac:dyDescent="0.25">
      <c r="B215" s="148" t="s">
        <v>529</v>
      </c>
      <c r="C215" s="137" t="s">
        <v>955</v>
      </c>
      <c r="D215" s="148" t="s">
        <v>954</v>
      </c>
      <c r="E215" s="148" t="s">
        <v>522</v>
      </c>
      <c r="F215" s="168" t="str">
        <f>"https://www.ncbi.nlm.nih.gov/pubmed/26063326"</f>
        <v>https://www.ncbi.nlm.nih.gov/pubmed/26063326</v>
      </c>
      <c r="G215" s="145" t="s">
        <v>220</v>
      </c>
      <c r="H215" s="148" t="s">
        <v>953</v>
      </c>
      <c r="I215" s="148" t="s">
        <v>952</v>
      </c>
      <c r="J215" s="148" t="s">
        <v>220</v>
      </c>
    </row>
    <row r="216" spans="1:18" s="148" customFormat="1" x14ac:dyDescent="0.25">
      <c r="A216" s="145" t="s">
        <v>119</v>
      </c>
      <c r="B216" s="145"/>
      <c r="C216" s="145"/>
      <c r="D216" s="145"/>
      <c r="E216" s="145"/>
      <c r="F216" s="168"/>
      <c r="G216" s="145"/>
    </row>
    <row r="217" spans="1:18" s="148" customFormat="1" ht="30" x14ac:dyDescent="0.25">
      <c r="A217" s="145"/>
      <c r="B217" s="145" t="s">
        <v>696</v>
      </c>
      <c r="C217" s="137" t="s">
        <v>957</v>
      </c>
      <c r="D217" s="145" t="s">
        <v>956</v>
      </c>
      <c r="E217" s="167" t="s">
        <v>1025</v>
      </c>
      <c r="F217" s="168" t="str">
        <f>"https://www.ncbi.nlm.nih.gov/pubmed/26859813"</f>
        <v>https://www.ncbi.nlm.nih.gov/pubmed/26859813</v>
      </c>
      <c r="G217" s="145" t="s">
        <v>220</v>
      </c>
    </row>
    <row r="218" spans="1:18" s="148" customFormat="1" ht="30" x14ac:dyDescent="0.25">
      <c r="B218" s="145" t="s">
        <v>697</v>
      </c>
      <c r="C218" s="137" t="s">
        <v>959</v>
      </c>
      <c r="D218" s="145" t="s">
        <v>958</v>
      </c>
      <c r="E218" s="145" t="s">
        <v>524</v>
      </c>
      <c r="F218" s="168" t="s">
        <v>719</v>
      </c>
      <c r="G218" s="145" t="s">
        <v>220</v>
      </c>
    </row>
    <row r="219" spans="1:18" s="148" customFormat="1" x14ac:dyDescent="0.25">
      <c r="A219" s="174" t="s">
        <v>120</v>
      </c>
      <c r="B219" s="145"/>
      <c r="C219" s="170"/>
      <c r="D219" s="145"/>
      <c r="E219" s="145"/>
      <c r="F219" s="168"/>
      <c r="G219" s="145"/>
    </row>
    <row r="220" spans="1:18" s="148" customFormat="1" x14ac:dyDescent="0.25">
      <c r="B220" s="180" t="s">
        <v>707</v>
      </c>
      <c r="C220" s="137" t="s">
        <v>1475</v>
      </c>
      <c r="D220" s="148" t="s">
        <v>1480</v>
      </c>
      <c r="E220" s="167" t="s">
        <v>1539</v>
      </c>
      <c r="F220" s="171" t="s">
        <v>719</v>
      </c>
      <c r="G220" s="145" t="s">
        <v>220</v>
      </c>
      <c r="I220" s="145"/>
      <c r="J220" s="145"/>
      <c r="K220" s="172"/>
      <c r="L220" s="145"/>
      <c r="M220" s="145"/>
      <c r="N220" s="145"/>
      <c r="O220" s="145"/>
      <c r="P220" s="145"/>
      <c r="Q220" s="145"/>
    </row>
    <row r="221" spans="1:18" s="148" customFormat="1" x14ac:dyDescent="0.25">
      <c r="A221" s="145" t="s">
        <v>122</v>
      </c>
      <c r="F221" s="168"/>
      <c r="G221" s="148" t="s">
        <v>220</v>
      </c>
    </row>
    <row r="222" spans="1:18" s="148" customFormat="1" ht="30" x14ac:dyDescent="0.25">
      <c r="A222" s="145"/>
      <c r="B222" s="145" t="s">
        <v>708</v>
      </c>
      <c r="C222" s="145" t="s">
        <v>961</v>
      </c>
      <c r="D222" s="145" t="s">
        <v>960</v>
      </c>
      <c r="E222" s="167" t="s">
        <v>1539</v>
      </c>
      <c r="F222" s="168" t="str">
        <f>"https://www.ncbi.nlm.nih.gov/pubmed/26859813"</f>
        <v>https://www.ncbi.nlm.nih.gov/pubmed/26859813</v>
      </c>
      <c r="G222" s="148" t="s">
        <v>220</v>
      </c>
    </row>
    <row r="223" spans="1:18" s="148" customFormat="1" x14ac:dyDescent="0.25">
      <c r="A223" s="176" t="s">
        <v>128</v>
      </c>
      <c r="B223" s="145"/>
      <c r="C223" s="145"/>
      <c r="D223" s="145"/>
      <c r="E223" s="145"/>
      <c r="F223" s="168"/>
    </row>
    <row r="224" spans="1:18" s="148" customFormat="1" ht="30" x14ac:dyDescent="0.25">
      <c r="A224" s="145"/>
      <c r="B224" s="181" t="s">
        <v>728</v>
      </c>
      <c r="C224" s="137" t="s">
        <v>963</v>
      </c>
      <c r="D224" s="181" t="s">
        <v>962</v>
      </c>
      <c r="E224" s="145" t="s">
        <v>522</v>
      </c>
      <c r="F224" s="168" t="str">
        <f>"https://www.ncbi.nlm.nih.gov/pubmed/26859813"</f>
        <v>https://www.ncbi.nlm.nih.gov/pubmed/26859813</v>
      </c>
      <c r="G224" s="148" t="s">
        <v>220</v>
      </c>
    </row>
    <row r="225" spans="1:19" s="148" customFormat="1" ht="30" x14ac:dyDescent="0.25">
      <c r="A225" s="145"/>
      <c r="B225" s="145" t="s">
        <v>698</v>
      </c>
      <c r="C225" s="137" t="s">
        <v>965</v>
      </c>
      <c r="D225" s="145" t="s">
        <v>964</v>
      </c>
      <c r="E225" s="145" t="s">
        <v>1542</v>
      </c>
      <c r="F225" s="151" t="s">
        <v>715</v>
      </c>
      <c r="G225" s="148" t="s">
        <v>220</v>
      </c>
    </row>
    <row r="226" spans="1:19" s="47" customFormat="1" x14ac:dyDescent="0.25">
      <c r="A226" s="46"/>
      <c r="B226" s="46"/>
      <c r="C226" s="46"/>
      <c r="D226" s="46"/>
      <c r="E226" s="46"/>
      <c r="F226" s="49"/>
      <c r="G226" s="46"/>
      <c r="I226" s="46"/>
      <c r="J226" s="46"/>
      <c r="K226" s="50"/>
      <c r="L226" s="46"/>
      <c r="M226" s="46"/>
      <c r="N226" s="46"/>
      <c r="O226" s="46"/>
      <c r="P226" s="46"/>
      <c r="Q226" s="46"/>
    </row>
    <row r="227" spans="1:19" x14ac:dyDescent="0.25">
      <c r="A227" s="29" t="s">
        <v>294</v>
      </c>
      <c r="C227" s="39"/>
      <c r="D227" s="39"/>
      <c r="E227" s="39"/>
      <c r="G227" s="29">
        <v>17</v>
      </c>
      <c r="H227" s="29">
        <v>5</v>
      </c>
      <c r="I227" s="29">
        <v>11</v>
      </c>
      <c r="J227" s="29">
        <v>2</v>
      </c>
      <c r="K227" s="29">
        <v>2</v>
      </c>
      <c r="L227" s="29">
        <v>7</v>
      </c>
      <c r="M227" s="29">
        <v>10</v>
      </c>
      <c r="N227" s="29">
        <v>3</v>
      </c>
      <c r="O227" s="29">
        <v>5</v>
      </c>
      <c r="P227" s="29">
        <v>5</v>
      </c>
      <c r="Q227" s="29">
        <v>1</v>
      </c>
      <c r="R227" s="29">
        <v>3</v>
      </c>
    </row>
    <row r="228" spans="1:19" x14ac:dyDescent="0.25">
      <c r="G228" s="37"/>
    </row>
    <row r="229" spans="1:19" x14ac:dyDescent="0.25">
      <c r="A229" s="29" t="s">
        <v>295</v>
      </c>
      <c r="G229" s="31" t="s">
        <v>296</v>
      </c>
      <c r="H229" s="31" t="s">
        <v>299</v>
      </c>
      <c r="I229" s="31" t="s">
        <v>224</v>
      </c>
      <c r="J229" s="31" t="s">
        <v>308</v>
      </c>
      <c r="K229" s="31" t="s">
        <v>311</v>
      </c>
      <c r="L229" s="31" t="s">
        <v>308</v>
      </c>
      <c r="M229" s="31" t="s">
        <v>305</v>
      </c>
      <c r="N229" s="31" t="s">
        <v>309</v>
      </c>
      <c r="O229" s="31" t="s">
        <v>298</v>
      </c>
      <c r="P229" s="31" t="s">
        <v>310</v>
      </c>
      <c r="Q229" s="31" t="s">
        <v>313</v>
      </c>
      <c r="R229" s="31" t="s">
        <v>321</v>
      </c>
      <c r="S229" s="29" t="s">
        <v>220</v>
      </c>
    </row>
    <row r="230" spans="1:19" x14ac:dyDescent="0.25">
      <c r="F230" s="32"/>
      <c r="G230" s="34" t="s">
        <v>297</v>
      </c>
      <c r="H230" s="34" t="s">
        <v>300</v>
      </c>
      <c r="I230" s="34" t="s">
        <v>303</v>
      </c>
      <c r="J230" s="32" t="s">
        <v>220</v>
      </c>
      <c r="K230" s="34" t="s">
        <v>312</v>
      </c>
      <c r="L230" s="34" t="s">
        <v>311</v>
      </c>
      <c r="M230" s="34" t="s">
        <v>306</v>
      </c>
      <c r="N230" s="31" t="s">
        <v>234</v>
      </c>
      <c r="O230" s="34" t="s">
        <v>302</v>
      </c>
      <c r="P230" s="34" t="s">
        <v>316</v>
      </c>
      <c r="Q230" s="34" t="s">
        <v>314</v>
      </c>
      <c r="R230" s="32" t="s">
        <v>220</v>
      </c>
    </row>
    <row r="231" spans="1:19" x14ac:dyDescent="0.25">
      <c r="F231" s="32"/>
      <c r="G231" s="34" t="s">
        <v>307</v>
      </c>
      <c r="H231" s="34" t="s">
        <v>301</v>
      </c>
      <c r="I231" s="32" t="s">
        <v>220</v>
      </c>
      <c r="J231" s="32"/>
      <c r="K231" s="34" t="s">
        <v>322</v>
      </c>
      <c r="L231" s="34" t="s">
        <v>318</v>
      </c>
      <c r="M231" s="34" t="s">
        <v>307</v>
      </c>
      <c r="N231" s="31" t="s">
        <v>312</v>
      </c>
      <c r="O231" s="34" t="s">
        <v>303</v>
      </c>
      <c r="P231" s="34" t="s">
        <v>317</v>
      </c>
      <c r="Q231" s="34" t="s">
        <v>315</v>
      </c>
      <c r="R231" s="32" t="s">
        <v>220</v>
      </c>
    </row>
    <row r="232" spans="1:19" x14ac:dyDescent="0.25">
      <c r="F232" s="32"/>
      <c r="G232" s="34" t="s">
        <v>322</v>
      </c>
      <c r="H232" s="34" t="s">
        <v>319</v>
      </c>
      <c r="I232" s="32" t="s">
        <v>220</v>
      </c>
      <c r="J232" s="32"/>
      <c r="K232" s="32"/>
      <c r="L232" s="32"/>
      <c r="M232" s="34" t="s">
        <v>311</v>
      </c>
      <c r="N232" s="29" t="s">
        <v>220</v>
      </c>
      <c r="O232" s="34" t="s">
        <v>304</v>
      </c>
      <c r="P232" s="34" t="s">
        <v>319</v>
      </c>
      <c r="Q232" s="32" t="s">
        <v>220</v>
      </c>
      <c r="R232" s="32"/>
    </row>
    <row r="233" spans="1:19" x14ac:dyDescent="0.25">
      <c r="F233" s="32"/>
      <c r="G233" s="34" t="s">
        <v>324</v>
      </c>
      <c r="H233" s="32" t="s">
        <v>220</v>
      </c>
      <c r="I233" s="32"/>
      <c r="J233" s="32"/>
      <c r="K233" s="32"/>
      <c r="L233" s="32"/>
      <c r="M233" s="32"/>
      <c r="N233" s="32"/>
      <c r="O233" s="34" t="s">
        <v>307</v>
      </c>
      <c r="P233" s="34" t="s">
        <v>320</v>
      </c>
      <c r="Q233" s="32" t="s">
        <v>220</v>
      </c>
      <c r="R233" s="32"/>
    </row>
    <row r="234" spans="1:19" x14ac:dyDescent="0.25">
      <c r="F234" s="32"/>
      <c r="G234" s="32"/>
      <c r="H234" s="32"/>
      <c r="I234" s="32"/>
      <c r="J234" s="32"/>
      <c r="K234" s="32"/>
      <c r="L234" s="32"/>
      <c r="M234" s="32"/>
      <c r="N234" s="32"/>
      <c r="O234" s="34" t="s">
        <v>323</v>
      </c>
      <c r="P234" s="32" t="s">
        <v>220</v>
      </c>
      <c r="Q234" s="32"/>
      <c r="R234" s="32"/>
    </row>
    <row r="235" spans="1:19" x14ac:dyDescent="0.25">
      <c r="A235" s="29" t="s">
        <v>325</v>
      </c>
      <c r="F235" s="32"/>
      <c r="G235" s="32"/>
      <c r="H235" s="32"/>
      <c r="I235" s="32"/>
      <c r="J235" s="32"/>
      <c r="K235" s="32"/>
      <c r="L235" s="32"/>
      <c r="M235" s="32"/>
      <c r="N235" s="32"/>
      <c r="O235" s="32"/>
      <c r="P235" s="32"/>
      <c r="Q235" s="32"/>
      <c r="R235" s="32"/>
    </row>
    <row r="236" spans="1:19" x14ac:dyDescent="0.25">
      <c r="A236" s="29" t="s">
        <v>326</v>
      </c>
      <c r="F236" s="32"/>
      <c r="G236" s="32"/>
      <c r="H236" s="32"/>
      <c r="I236" s="32"/>
      <c r="J236" s="32"/>
      <c r="K236" s="32"/>
      <c r="L236" s="32"/>
      <c r="M236" s="32"/>
      <c r="N236" s="32"/>
      <c r="O236" s="32"/>
      <c r="P236" s="32"/>
      <c r="Q236" s="32"/>
      <c r="R236" s="32"/>
    </row>
    <row r="237" spans="1:19" x14ac:dyDescent="0.25">
      <c r="A237" s="29" t="s">
        <v>327</v>
      </c>
      <c r="F237" s="32"/>
      <c r="G237" s="32"/>
      <c r="H237" s="32"/>
      <c r="I237" s="32"/>
      <c r="J237" s="32"/>
      <c r="K237" s="32"/>
      <c r="L237" s="32"/>
      <c r="M237" s="32"/>
      <c r="N237" s="32"/>
      <c r="O237" s="32"/>
      <c r="P237" s="32"/>
      <c r="Q237" s="32"/>
      <c r="R237" s="32"/>
    </row>
    <row r="238" spans="1:19" x14ac:dyDescent="0.25">
      <c r="A238" s="29" t="s">
        <v>328</v>
      </c>
      <c r="F238" s="32"/>
      <c r="G238" s="32"/>
      <c r="H238" s="32"/>
      <c r="I238" s="32"/>
      <c r="J238" s="32"/>
      <c r="K238" s="32"/>
      <c r="L238" s="32"/>
      <c r="M238" s="32"/>
      <c r="N238" s="32"/>
      <c r="O238" s="32"/>
      <c r="P238" s="32"/>
      <c r="Q238" s="32"/>
      <c r="R238" s="32"/>
    </row>
    <row r="239" spans="1:19" x14ac:dyDescent="0.25">
      <c r="A239" s="29" t="s">
        <v>329</v>
      </c>
      <c r="F239" s="32"/>
      <c r="G239" s="32"/>
      <c r="H239" s="32"/>
      <c r="I239" s="32"/>
      <c r="J239" s="32"/>
      <c r="K239" s="32"/>
      <c r="L239" s="32"/>
      <c r="M239" s="32"/>
      <c r="N239" s="32"/>
      <c r="O239" s="32"/>
      <c r="P239" s="32"/>
      <c r="Q239" s="32"/>
      <c r="R239" s="32"/>
    </row>
    <row r="240" spans="1:19" x14ac:dyDescent="0.25">
      <c r="F240" s="32"/>
      <c r="G240" s="32"/>
      <c r="H240" s="32"/>
      <c r="I240" s="32"/>
      <c r="J240" s="32"/>
      <c r="K240" s="32"/>
      <c r="L240" s="32"/>
      <c r="M240" s="32"/>
      <c r="N240" s="32"/>
      <c r="O240" s="32"/>
      <c r="P240" s="32"/>
      <c r="Q240" s="32"/>
      <c r="R240" s="32"/>
    </row>
    <row r="241" spans="1:6" x14ac:dyDescent="0.25">
      <c r="A241" s="29" t="s">
        <v>38</v>
      </c>
      <c r="F241" s="30" t="s">
        <v>286</v>
      </c>
    </row>
    <row r="242" spans="1:6" x14ac:dyDescent="0.25">
      <c r="A242" s="29" t="s">
        <v>36</v>
      </c>
      <c r="F242" s="30" t="s">
        <v>286</v>
      </c>
    </row>
    <row r="243" spans="1:6" x14ac:dyDescent="0.25">
      <c r="F243" s="32" t="s">
        <v>220</v>
      </c>
    </row>
    <row r="244" spans="1:6" x14ac:dyDescent="0.25">
      <c r="A244" s="29" t="s">
        <v>238</v>
      </c>
      <c r="F244" s="30" t="s">
        <v>234</v>
      </c>
    </row>
    <row r="245" spans="1:6" x14ac:dyDescent="0.25">
      <c r="A245" s="29" t="s">
        <v>39</v>
      </c>
      <c r="F245" s="30" t="s">
        <v>234</v>
      </c>
    </row>
    <row r="246" spans="1:6" x14ac:dyDescent="0.25">
      <c r="F246" s="29"/>
    </row>
    <row r="247" spans="1:6" x14ac:dyDescent="0.25">
      <c r="A247" s="29" t="s">
        <v>34</v>
      </c>
      <c r="F247" s="35" t="s">
        <v>222</v>
      </c>
    </row>
    <row r="248" spans="1:6" x14ac:dyDescent="0.25">
      <c r="A248" s="29" t="s">
        <v>124</v>
      </c>
      <c r="F248" s="30" t="s">
        <v>222</v>
      </c>
    </row>
    <row r="249" spans="1:6" x14ac:dyDescent="0.25">
      <c r="A249" s="29" t="s">
        <v>25</v>
      </c>
      <c r="F249" s="30" t="s">
        <v>222</v>
      </c>
    </row>
    <row r="250" spans="1:6" x14ac:dyDescent="0.25">
      <c r="A250" s="29" t="s">
        <v>127</v>
      </c>
      <c r="F250" s="30" t="s">
        <v>222</v>
      </c>
    </row>
    <row r="251" spans="1:6" x14ac:dyDescent="0.25">
      <c r="A251" s="29" t="s">
        <v>99</v>
      </c>
      <c r="F251" s="30" t="s">
        <v>222</v>
      </c>
    </row>
    <row r="252" spans="1:6" x14ac:dyDescent="0.25">
      <c r="A252" s="29" t="s">
        <v>100</v>
      </c>
      <c r="F252" s="30" t="s">
        <v>222</v>
      </c>
    </row>
    <row r="253" spans="1:6" x14ac:dyDescent="0.25">
      <c r="A253" s="29" t="s">
        <v>101</v>
      </c>
      <c r="F253" s="30" t="s">
        <v>222</v>
      </c>
    </row>
    <row r="254" spans="1:6" x14ac:dyDescent="0.25">
      <c r="A254" s="29" t="s">
        <v>125</v>
      </c>
      <c r="F254" s="30" t="s">
        <v>270</v>
      </c>
    </row>
    <row r="255" spans="1:6" x14ac:dyDescent="0.25">
      <c r="F255" s="29"/>
    </row>
    <row r="256" spans="1:6" x14ac:dyDescent="0.25">
      <c r="A256" s="29" t="s">
        <v>104</v>
      </c>
      <c r="F256" s="30" t="s">
        <v>330</v>
      </c>
    </row>
    <row r="257" spans="1:6" x14ac:dyDescent="0.25">
      <c r="A257" s="29" t="s">
        <v>45</v>
      </c>
      <c r="F257" s="30" t="s">
        <v>330</v>
      </c>
    </row>
    <row r="262" spans="1:6" x14ac:dyDescent="0.25">
      <c r="A262" s="41" t="s">
        <v>425</v>
      </c>
      <c r="B262" s="41" t="s">
        <v>437</v>
      </c>
      <c r="C262" s="41" t="s">
        <v>533</v>
      </c>
      <c r="F262" s="29"/>
    </row>
    <row r="263" spans="1:6" x14ac:dyDescent="0.25">
      <c r="A263" s="41"/>
      <c r="B263" s="41"/>
      <c r="C263" s="41"/>
      <c r="F263" s="29"/>
    </row>
    <row r="264" spans="1:6" x14ac:dyDescent="0.25">
      <c r="A264" s="41" t="s">
        <v>424</v>
      </c>
      <c r="B264" s="42"/>
      <c r="C264" s="41" t="s">
        <v>38</v>
      </c>
      <c r="F264" s="29"/>
    </row>
    <row r="265" spans="1:6" x14ac:dyDescent="0.25">
      <c r="A265" s="41" t="s">
        <v>342</v>
      </c>
      <c r="B265" s="42"/>
      <c r="C265" s="41" t="s">
        <v>110</v>
      </c>
      <c r="F265" s="29"/>
    </row>
    <row r="266" spans="1:6" x14ac:dyDescent="0.25">
      <c r="A266" s="41" t="s">
        <v>423</v>
      </c>
      <c r="B266" s="42"/>
      <c r="C266" s="41" t="s">
        <v>528</v>
      </c>
      <c r="F266" s="29"/>
    </row>
    <row r="267" spans="1:6" x14ac:dyDescent="0.25">
      <c r="A267" s="41"/>
      <c r="B267" s="41"/>
      <c r="C267" s="41"/>
      <c r="F267" s="29"/>
    </row>
    <row r="268" spans="1:6" x14ac:dyDescent="0.25">
      <c r="A268" s="41" t="s">
        <v>527</v>
      </c>
      <c r="B268" s="42"/>
      <c r="C268" s="41" t="s">
        <v>111</v>
      </c>
      <c r="F268" s="29"/>
    </row>
    <row r="269" spans="1:6" x14ac:dyDescent="0.25">
      <c r="A269" s="41" t="s">
        <v>529</v>
      </c>
      <c r="B269" s="42"/>
      <c r="C269" s="41" t="s">
        <v>116</v>
      </c>
      <c r="F269" s="29"/>
    </row>
    <row r="270" spans="1:6" x14ac:dyDescent="0.25">
      <c r="A270" s="41" t="s">
        <v>534</v>
      </c>
      <c r="B270" s="41" t="s">
        <v>535</v>
      </c>
      <c r="C270" s="41" t="s">
        <v>44</v>
      </c>
      <c r="F270" s="29"/>
    </row>
    <row r="271" spans="1:6" x14ac:dyDescent="0.25">
      <c r="A271" s="41" t="s">
        <v>530</v>
      </c>
      <c r="B271" s="41" t="s">
        <v>531</v>
      </c>
      <c r="C271" s="41" t="s">
        <v>532</v>
      </c>
      <c r="F271" s="29"/>
    </row>
    <row r="272" spans="1:6" x14ac:dyDescent="0.25">
      <c r="B272" s="33"/>
      <c r="F272" s="29"/>
    </row>
    <row r="273" spans="1:6" x14ac:dyDescent="0.25">
      <c r="B273" s="33"/>
      <c r="F273" s="29"/>
    </row>
    <row r="274" spans="1:6" x14ac:dyDescent="0.25">
      <c r="B274" s="33"/>
      <c r="F274" s="29"/>
    </row>
    <row r="275" spans="1:6" x14ac:dyDescent="0.25">
      <c r="B275" s="33"/>
      <c r="F275" s="29"/>
    </row>
    <row r="276" spans="1:6" x14ac:dyDescent="0.25">
      <c r="B276" s="33"/>
      <c r="F276" s="29"/>
    </row>
    <row r="277" spans="1:6" x14ac:dyDescent="0.25">
      <c r="B277" s="33"/>
      <c r="F277" s="29"/>
    </row>
    <row r="278" spans="1:6" x14ac:dyDescent="0.25">
      <c r="B278" s="33"/>
      <c r="F278" s="29"/>
    </row>
    <row r="279" spans="1:6" ht="15.75" x14ac:dyDescent="0.25">
      <c r="A279" s="28"/>
      <c r="B279" s="33"/>
      <c r="F279" s="29"/>
    </row>
    <row r="280" spans="1:6" x14ac:dyDescent="0.25">
      <c r="B280" s="33"/>
      <c r="F280" s="29"/>
    </row>
    <row r="281" spans="1:6" x14ac:dyDescent="0.25">
      <c r="B281" s="33"/>
      <c r="F281" s="29"/>
    </row>
    <row r="282" spans="1:6" x14ac:dyDescent="0.25">
      <c r="B282" s="33"/>
      <c r="F282" s="29"/>
    </row>
    <row r="283" spans="1:6" x14ac:dyDescent="0.25">
      <c r="B283" s="33"/>
      <c r="F283" s="29"/>
    </row>
  </sheetData>
  <sortState ref="A63:AA81">
    <sortCondition ref="B63:B81"/>
  </sortState>
  <hyperlinks>
    <hyperlink ref="F11" r:id="rId1" xr:uid="{28E40BC2-BCB8-49F9-9B0A-9D4B6DEAB2BD}"/>
    <hyperlink ref="F120" r:id="rId2" xr:uid="{C74A8DB9-F63C-406D-BD1B-5BDCDDFE97C7}"/>
    <hyperlink ref="F125" r:id="rId3" xr:uid="{8585D042-7C6A-4EA9-B779-69929DB5E6C8}"/>
    <hyperlink ref="F131" r:id="rId4" xr:uid="{40DB91B3-9730-453C-8FA4-AC2E4393D61C}"/>
    <hyperlink ref="F136" r:id="rId5" xr:uid="{23FA69EF-2695-4F87-BC28-558A235ED580}"/>
    <hyperlink ref="F139" r:id="rId6" xr:uid="{042913A2-1E90-428B-99DA-EBF4EC3AEFB9}"/>
    <hyperlink ref="F143" r:id="rId7" xr:uid="{B83477DC-C27F-4B0F-B26A-F0141C43D3F4}"/>
    <hyperlink ref="F116" r:id="rId8" xr:uid="{30F57CE6-32A9-4B9A-ADBF-7DAE95E4B404}"/>
    <hyperlink ref="F101" r:id="rId9" xr:uid="{61FEAAD9-944B-4CB1-8664-25A3CA37F9D0}"/>
    <hyperlink ref="F84" r:id="rId10" xr:uid="{F27B1907-A127-4587-9530-6F8568B63046}"/>
    <hyperlink ref="F62" r:id="rId11" xr:uid="{8088087F-4209-4D3C-9CB8-1617B29FD4F6}"/>
    <hyperlink ref="F54" r:id="rId12" xr:uid="{C2C571CF-CA6D-4B28-82DD-48586656C3BE}"/>
    <hyperlink ref="F17" r:id="rId13" xr:uid="{CD044ECE-ACFA-4A3E-B040-8D67CF3ADA12}"/>
    <hyperlink ref="F24" r:id="rId14" xr:uid="{A60DA7B6-1918-450D-8AB3-5011651F86B7}"/>
    <hyperlink ref="G33" r:id="rId15" xr:uid="{79503A2C-3A93-4561-9018-3D1C467EB21A}"/>
    <hyperlink ref="O11" r:id="rId16" xr:uid="{30D4C6C6-F6F0-4292-A8E0-7CD8B3E91DBB}"/>
    <hyperlink ref="H17" r:id="rId17" xr:uid="{BD8C3316-D07F-4320-B86D-E6B1041778CB}"/>
    <hyperlink ref="G24" r:id="rId18" xr:uid="{610EBDCD-4C1B-406A-A210-4752316F6906}"/>
    <hyperlink ref="F48" r:id="rId19" xr:uid="{38E1D56D-EAC1-4529-AE76-45F3CED01FED}"/>
    <hyperlink ref="F39" r:id="rId20" xr:uid="{062B2A79-10DB-4B48-99CC-89C308D84A68}"/>
    <hyperlink ref="I39" r:id="rId21" xr:uid="{6749A6CE-83A8-4193-A863-F4CC0BB42103}"/>
    <hyperlink ref="J48" r:id="rId22" xr:uid="{B1B99EF9-6211-4970-8678-53F4A2F81BA1}"/>
    <hyperlink ref="K48" r:id="rId23" xr:uid="{DE704324-54B0-4511-973B-D5551EF27CDF}"/>
    <hyperlink ref="G54" r:id="rId24" xr:uid="{65E3F9A1-1031-4C33-9407-04C3C7A2487D}"/>
    <hyperlink ref="I54" r:id="rId25" xr:uid="{ED1204F6-690A-40F7-B153-358B2D8168AF}"/>
    <hyperlink ref="G62" r:id="rId26" xr:uid="{FC5B87CD-A8B0-4028-BE7B-750D0245C4F6}"/>
    <hyperlink ref="O84" r:id="rId27" xr:uid="{716BF6D8-2A97-4E62-ACE1-C278DB0DBD8C}"/>
    <hyperlink ref="M84" r:id="rId28" xr:uid="{D959A366-D934-4C4E-BCCA-F4D3DB05603E}"/>
    <hyperlink ref="G101" r:id="rId29" xr:uid="{5AD93726-F020-4AE5-938D-43DF8B9AA108}"/>
    <hyperlink ref="I101" r:id="rId30" xr:uid="{2B2484A6-5708-4934-BCDF-003C64DE32EC}"/>
    <hyperlink ref="N101" r:id="rId31" xr:uid="{EC72EF6E-835A-4275-9FC4-5960659959C3}"/>
    <hyperlink ref="H101" r:id="rId32" xr:uid="{42D0719A-EF85-40E1-A09F-C5E21C58AE15}"/>
    <hyperlink ref="N2" r:id="rId33" xr:uid="{B3022544-DAEB-4D27-8605-40B7B9E5BA9B}"/>
    <hyperlink ref="L2" r:id="rId34" xr:uid="{18AE875C-A4B0-4A07-A637-40FD35837C99}"/>
    <hyperlink ref="M11" r:id="rId35" xr:uid="{64BD4A2E-6420-4D43-ABDC-688F7B4FE25A}"/>
    <hyperlink ref="O17" r:id="rId36" xr:uid="{EC7922BC-05D5-45EE-873D-E97A7DB92765}"/>
    <hyperlink ref="M17" r:id="rId37" xr:uid="{36C2EC06-22FB-45E4-AD30-792CE0EE21D0}"/>
    <hyperlink ref="I17" r:id="rId38" xr:uid="{9A712F70-2BCF-4632-B3E4-000EE0B6F53D}"/>
    <hyperlink ref="M33" r:id="rId39" xr:uid="{74C1EADA-6F16-456A-B7E9-55B357F55440}"/>
    <hyperlink ref="P48" r:id="rId40" xr:uid="{573CB1F9-C643-4585-BBC0-10FD61EA2BAD}"/>
    <hyperlink ref="M48" r:id="rId41" xr:uid="{7307C82F-DC4D-4D26-B819-9BC15A986172}"/>
    <hyperlink ref="L54" r:id="rId42" xr:uid="{BD903482-C7B7-455D-A4A2-A9E4D7DBFE47}"/>
    <hyperlink ref="F159" r:id="rId43" xr:uid="{66DE0CD8-BA2E-43C2-8C3D-4DE61D2D5F5B}"/>
    <hyperlink ref="I159" r:id="rId44" xr:uid="{55970761-8A74-4433-97B7-41361116CD1F}"/>
    <hyperlink ref="P61" r:id="rId45" xr:uid="{9C07D3AF-61D7-403C-8534-45C28745BDDE}"/>
    <hyperlink ref="L84" r:id="rId46" xr:uid="{472827F3-5433-41E3-943B-1DE302123480}"/>
    <hyperlink ref="M103" r:id="rId47" xr:uid="{D3D2A9A3-73A5-448E-88C8-AAB8492324FE}"/>
    <hyperlink ref="Q103" r:id="rId48" xr:uid="{1794B407-F99B-402F-9530-DDA225BF60D5}"/>
    <hyperlink ref="F109" r:id="rId49" xr:uid="{AAF873C5-75EC-4C3B-B69A-170DD1E665E9}"/>
    <hyperlink ref="R109" r:id="rId50" xr:uid="{E1BA774D-59FA-403A-9378-39B15278C2A6}"/>
    <hyperlink ref="G109" r:id="rId51" xr:uid="{D19A8074-786C-4F3A-8334-0819384A1DD5}"/>
    <hyperlink ref="O112" r:id="rId52" xr:uid="{0D199A7D-A2EF-49B8-9D81-37B4878CABB1}"/>
    <hyperlink ref="I112" r:id="rId53" xr:uid="{AABA5BF9-DD43-4377-AE45-EEFEA982ECCE}"/>
    <hyperlink ref="N116" r:id="rId54" xr:uid="{77225A15-8AFF-4CBF-946F-E2CABB5C3B62}"/>
    <hyperlink ref="I116" r:id="rId55" xr:uid="{4585D2E3-9E93-4CD3-A928-D8DFEF3E23B4}"/>
    <hyperlink ref="H116" r:id="rId56" xr:uid="{FF1DCF4F-1D9F-4199-89C7-D2F47F1A2233}"/>
    <hyperlink ref="G118" r:id="rId57" xr:uid="{B7F7D2F5-D4FC-4B47-9DE9-1C1F3CF7BD30}"/>
    <hyperlink ref="G120" r:id="rId58" xr:uid="{615AB2C1-45CB-4629-BE01-132C03ECE1AC}"/>
    <hyperlink ref="G125" r:id="rId59" xr:uid="{6F31F43E-CDC6-4D8D-A922-4A05D9DA2B1F}"/>
    <hyperlink ref="L131" r:id="rId60" xr:uid="{8C446902-BCAD-4C78-B94B-51AFA788CF18}"/>
    <hyperlink ref="I131" r:id="rId61" xr:uid="{B21CC01D-62FE-4AA2-8DBB-3F3DD41E1121}"/>
    <hyperlink ref="G136" r:id="rId62" xr:uid="{C779BC04-9F12-416E-8AEE-88A806821EB5}"/>
    <hyperlink ref="P136" r:id="rId63" xr:uid="{B8800D67-CAC0-4B99-AD13-A395B0D93425}"/>
    <hyperlink ref="I136" r:id="rId64" xr:uid="{96038647-51EB-4788-879A-80A175D87AE6}"/>
    <hyperlink ref="I139" r:id="rId65" display="https://www.ncbi.nlm.nih.gov/pubmed/24588897" xr:uid="{E0EC1549-E4FB-42D1-BC4E-EBFFB245C329}"/>
    <hyperlink ref="G139" r:id="rId66" xr:uid="{3AABA46E-95AD-40A6-A784-E2CBCAA44B45}"/>
    <hyperlink ref="G143" r:id="rId67" xr:uid="{6CA54B9A-805D-4DC9-B311-53916EEDD66B}"/>
    <hyperlink ref="P139" r:id="rId68" xr:uid="{943091DA-F71B-4360-97F6-9D4AAD0D19C4}"/>
    <hyperlink ref="M139" r:id="rId69" xr:uid="{E13BAE80-7D3C-472D-9550-801E3D7D8478}"/>
    <hyperlink ref="M143" r:id="rId70" xr:uid="{2E01CD4E-E93A-46FC-8E12-0EA323AC1034}"/>
    <hyperlink ref="F151" r:id="rId71" xr:uid="{1DD579FF-A446-4D85-8BC9-8924F88D0BD2}"/>
    <hyperlink ref="L151" r:id="rId72" display="https://www.ncbi.nlm.nih.gov/pubmed/26920677" xr:uid="{C045229A-BA58-4E34-9EE2-20C60E95C60C}"/>
    <hyperlink ref="I151" r:id="rId73" xr:uid="{B2B212C3-32CC-4944-944F-ACF7485D4322}"/>
    <hyperlink ref="G158" r:id="rId74" xr:uid="{E8C1883F-F7A2-418C-8155-B1B7A2256FA5}"/>
    <hyperlink ref="P158" r:id="rId75" xr:uid="{0C3BAC8F-C0C9-4D7A-B674-02DB7C0AAF93}"/>
    <hyperlink ref="M158" r:id="rId76" xr:uid="{E6827585-B6E4-4587-8CD2-4D3431685144}"/>
    <hyperlink ref="L158" r:id="rId77" xr:uid="{45F4A9F9-E12E-4036-A2AC-5FA21C4BE955}"/>
    <hyperlink ref="G229" r:id="rId78" xr:uid="{64198162-CD0E-4F28-81FA-C1693DFB28FE}"/>
    <hyperlink ref="G230" r:id="rId79" xr:uid="{F6C3B7CC-B9D6-4B0E-967A-6703CCDF019F}"/>
    <hyperlink ref="O229" r:id="rId80" xr:uid="{B773A80F-A56E-4BD1-8FEF-A3ED194A7C03}"/>
    <hyperlink ref="H229" r:id="rId81" xr:uid="{EE9D0AB3-D0C0-4CA4-A001-176175FA8FCF}"/>
    <hyperlink ref="H230" r:id="rId82" xr:uid="{A1A38074-851B-4BDE-B9B6-46271C70B9BD}"/>
    <hyperlink ref="H231" r:id="rId83" xr:uid="{F553CBCE-5F43-4883-A6CF-4A04C92B2F95}"/>
    <hyperlink ref="I229" r:id="rId84" xr:uid="{7F033FAB-8F7C-4D3F-87C3-C8F13D5503C6}"/>
    <hyperlink ref="O230" r:id="rId85" xr:uid="{303E4C85-777B-43C1-993A-18E33A75941B}"/>
    <hyperlink ref="O231" r:id="rId86" xr:uid="{93187647-0AAA-48B9-9C5F-61C2B20198A4}"/>
    <hyperlink ref="I230" r:id="rId87" xr:uid="{0BF86D84-81A6-4988-94DD-F09DB9110B52}"/>
    <hyperlink ref="O232" r:id="rId88" xr:uid="{5A92CC54-D969-4F00-9B40-930E474DB264}"/>
    <hyperlink ref="M229" r:id="rId89" xr:uid="{D12B42E8-4955-4A8A-99FA-884FEEC9E80F}"/>
    <hyperlink ref="M230" r:id="rId90" xr:uid="{A03C0B62-65A0-4BB1-ABF9-C9F187D1B61B}"/>
    <hyperlink ref="G231" r:id="rId91" xr:uid="{89EAEE69-0E97-41D7-B0BD-AFE1391C7123}"/>
    <hyperlink ref="M231" r:id="rId92" xr:uid="{87B10270-2792-4DF3-9486-A5C8C7A7F25C}"/>
    <hyperlink ref="O233" r:id="rId93" xr:uid="{8557A18D-378B-485B-ACD3-1D6761D25995}"/>
    <hyperlink ref="L229" r:id="rId94" xr:uid="{500B1E4B-9886-42F3-9C4F-370ABC9A4E70}"/>
    <hyperlink ref="J229" r:id="rId95" xr:uid="{69053814-1456-4AC3-AB4A-1FB4C166CBC0}"/>
    <hyperlink ref="N229" r:id="rId96" xr:uid="{23760040-924F-48FE-8646-9C11B3CEC4D5}"/>
    <hyperlink ref="N230" r:id="rId97" xr:uid="{CD5F645D-108E-42B3-A942-7225529382C1}"/>
    <hyperlink ref="P229" r:id="rId98" xr:uid="{8B26C6B0-3FA4-404D-AD2E-352FBD5089EA}"/>
    <hyperlink ref="K229" r:id="rId99" xr:uid="{93948F97-1A6C-4FBC-9079-D553E58804B8}"/>
    <hyperlink ref="M232" r:id="rId100" xr:uid="{9CF97499-EE85-4258-BB15-9EFB93D63E02}"/>
    <hyperlink ref="L230" r:id="rId101" xr:uid="{F08BB363-3442-422B-88B2-280356C61B03}"/>
    <hyperlink ref="K230" r:id="rId102" xr:uid="{80A2C433-5A7B-41B3-AD1F-2F7E30590DAC}"/>
    <hyperlink ref="N231" r:id="rId103" xr:uid="{103C007B-99A1-48F3-BE0E-5815D87137AA}"/>
    <hyperlink ref="Q229" r:id="rId104" xr:uid="{B194B885-E475-4A4E-A99D-51EAFC6AB0FE}"/>
    <hyperlink ref="Q230" r:id="rId105" xr:uid="{578D1A3A-FC3E-4674-9525-F0D0F1F18E22}"/>
    <hyperlink ref="Q231" r:id="rId106" xr:uid="{8991B13C-9D71-4AD7-B37F-0690B122089C}"/>
    <hyperlink ref="P230" r:id="rId107" xr:uid="{F85571F0-1589-4300-81AC-5876B22A530E}"/>
    <hyperlink ref="P231" r:id="rId108" xr:uid="{08D05303-8E69-43A8-96C6-FFEFBBA0758E}"/>
    <hyperlink ref="L231" r:id="rId109" xr:uid="{167C2A72-7EE1-4B9E-9330-0C163690A0E1}"/>
    <hyperlink ref="H232" r:id="rId110" xr:uid="{8F952668-254C-424D-A89C-3605696DCCBB}"/>
    <hyperlink ref="P232" r:id="rId111" xr:uid="{A684C8E8-CE54-46E1-BE0F-8D1B59CDCAE0}"/>
    <hyperlink ref="P233" r:id="rId112" xr:uid="{9B0AE5F9-3098-48BA-ADF3-7B94A48FAE00}"/>
    <hyperlink ref="R229" r:id="rId113" xr:uid="{6B4B516A-2049-4296-AB37-372CF862CB5B}"/>
    <hyperlink ref="G232" r:id="rId114" xr:uid="{665E69FB-E7A1-4315-A997-85124B82E8F5}"/>
    <hyperlink ref="K231" r:id="rId115" xr:uid="{959D296F-F8AD-496E-BEEC-E40C5826031A}"/>
    <hyperlink ref="O234" r:id="rId116" xr:uid="{69156619-AEEC-4923-B056-0DA20809A963}"/>
    <hyperlink ref="G233" r:id="rId117" xr:uid="{32C64C9A-0725-4B8C-B183-566517644EBF}"/>
    <hyperlink ref="G2" r:id="rId118" xr:uid="{00ADEB63-DE81-45B2-B351-E97FA63028DA}"/>
    <hyperlink ref="G112" r:id="rId119" xr:uid="{AC538846-9D45-4E2E-AAE1-883237B36D1D}"/>
    <hyperlink ref="F254" r:id="rId120" xr:uid="{AE66C804-52E7-4EA3-B404-5309CD77F988}"/>
    <hyperlink ref="F250" r:id="rId121" xr:uid="{3DD7CFC8-DEAB-41B3-A640-F76BB9F9E67A}"/>
    <hyperlink ref="F251" r:id="rId122" xr:uid="{D85B5AEB-36CC-444E-90DC-8A58085DEE82}"/>
    <hyperlink ref="F252" r:id="rId123" xr:uid="{143DC039-D865-44E7-A9EC-54C9899D134F}"/>
    <hyperlink ref="F253" r:id="rId124" xr:uid="{8137261A-E357-4D2C-BF6A-1FD51593F9D6}"/>
    <hyperlink ref="F249" r:id="rId125" xr:uid="{540547CC-99E0-481D-8A96-EFD000C281AC}"/>
    <hyperlink ref="F242" r:id="rId126" xr:uid="{8D3C1FFF-5C92-4ED5-AA16-D0820E90A9A6}"/>
    <hyperlink ref="F241" r:id="rId127" xr:uid="{A6DDB546-5B81-493D-828A-B8008368FA32}"/>
    <hyperlink ref="F247" r:id="rId128" xr:uid="{4148153B-5497-442D-A1BD-4A9EB653ADBA}"/>
    <hyperlink ref="F244" r:id="rId129" xr:uid="{D2360AA4-69F0-447D-94AD-63FD0BB6A367}"/>
    <hyperlink ref="F248" r:id="rId130" xr:uid="{EA6FBA5E-F274-4F68-B55B-0EABE9C8F744}"/>
    <hyperlink ref="F245" r:id="rId131" xr:uid="{AC6BCB08-A1EA-4330-BA7B-84E649C848E6}"/>
    <hyperlink ref="R125" r:id="rId132" xr:uid="{ECF8C995-9A0A-4D8F-B65D-E7520B97DCE4}"/>
    <hyperlink ref="L125" r:id="rId133" display="https://www.ncbi.nlm.nih.gov/pubmed/22072275" xr:uid="{15382970-E8C0-4AA3-8E78-1ACE4EFE5B1E}"/>
    <hyperlink ref="H125" r:id="rId134" xr:uid="{53B47E8A-E7CC-4DBF-8A23-FBCAD481A70A}"/>
    <hyperlink ref="K125" r:id="rId135" xr:uid="{ABAF0690-55A7-40F4-AB7C-49B16AE35DBE}"/>
    <hyperlink ref="H24" r:id="rId136" xr:uid="{DE861242-A138-492B-929F-2CB936A54905}"/>
    <hyperlink ref="M69" r:id="rId137" display="https://www.ncbi.nlm.nih.gov/pubmed/29100069" xr:uid="{57E50469-AE94-437B-8661-34C642EB1886}"/>
    <hyperlink ref="F44" r:id="rId138" xr:uid="{ED3BC725-F9D8-422F-97E7-F419B1C65E1A}"/>
    <hyperlink ref="F41" r:id="rId139" xr:uid="{C3E60E88-B62F-406E-AC21-60D6D4A81508}"/>
    <hyperlink ref="F40" r:id="rId140" xr:uid="{E9CE5E39-BA52-4B13-AAB3-61B80EBCD0C8}"/>
    <hyperlink ref="F2" r:id="rId141" xr:uid="{7417AFCA-A059-4FB8-AAD8-79F24C037230}"/>
    <hyperlink ref="I162"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29" r:id="rId147" xr:uid="{6AAAAC45-E32B-43EA-9C00-DD1D59EBE1DF}"/>
    <hyperlink ref="F130" r:id="rId148" xr:uid="{9B148CFC-791E-428A-A066-27C84A6860E7}"/>
    <hyperlink ref="G129" r:id="rId149" xr:uid="{FBE29CBA-5B16-49C9-B70C-16F50B4855F5}"/>
    <hyperlink ref="G130" r:id="rId150" xr:uid="{69D4EDCF-E9EF-4A11-8461-7868344F8DD7}"/>
    <hyperlink ref="H127" r:id="rId151" xr:uid="{036C850F-B803-4D5E-A0C1-E519461BFB98}"/>
    <hyperlink ref="K127" r:id="rId152" xr:uid="{30F734D3-C628-47A9-AB9B-9AE64FD6E793}"/>
    <hyperlink ref="H126" r:id="rId153" xr:uid="{A62525E4-353C-4D2C-86B0-10E6C0FA2075}"/>
    <hyperlink ref="K126" r:id="rId154" xr:uid="{0A7EDA69-ED56-46A7-BD13-CCD9ACA45C33}"/>
    <hyperlink ref="G36" r:id="rId155" xr:uid="{D4E17B78-04ED-4F49-8DC0-6119ACC36694}"/>
    <hyperlink ref="G34" r:id="rId156" xr:uid="{2EFC0B99-5F57-439C-AC47-BB514F54BD9F}"/>
    <hyperlink ref="G121" r:id="rId157" xr:uid="{8E71504F-C7DC-42A8-9B20-61F03E23108E}"/>
    <hyperlink ref="G122" r:id="rId158" xr:uid="{791A532D-4A3F-454A-8E20-31861732D61C}"/>
    <hyperlink ref="G123" r:id="rId159" xr:uid="{710A8E97-7DDA-4D38-AD0B-D3CA4146AEF6}"/>
    <hyperlink ref="G77" r:id="rId160" xr:uid="{3BCD13F9-5933-4493-8E57-4BBCED1B251F}"/>
    <hyperlink ref="G63" r:id="rId161" xr:uid="{5625A975-B0BD-493B-91CE-C0FD1DED9E1E}"/>
    <hyperlink ref="G66" r:id="rId162" xr:uid="{49131EBF-8D77-4C51-AFEE-D16A407522B0}"/>
    <hyperlink ref="G69" r:id="rId163" xr:uid="{58A342F0-9B7F-4486-A0B5-793DF28B0F0F}"/>
    <hyperlink ref="G73" r:id="rId164" xr:uid="{47978846-2D16-4A0C-8C59-D105F4971E9F}"/>
    <hyperlink ref="F30" r:id="rId165" xr:uid="{3565619B-53C9-4C94-A3A1-23BD6FA985DB}"/>
    <hyperlink ref="G30" r:id="rId166" xr:uid="{158F2EDA-4D79-4F33-BBDE-941D8E264372}"/>
    <hyperlink ref="F119" r:id="rId167" xr:uid="{EC7A9893-70EC-49D0-8D5A-41BE42D40FD0}"/>
    <hyperlink ref="G119" r:id="rId168" xr:uid="{DB3CC854-4518-4088-8B52-887DA5C0D713}"/>
    <hyperlink ref="F137" r:id="rId169" xr:uid="{B18C88A5-4112-4361-915A-1A9438D7FAA1}"/>
    <hyperlink ref="F145" r:id="rId170" xr:uid="{AB751729-B367-4CDB-9E5C-6BC44119396F}"/>
    <hyperlink ref="F256" r:id="rId171" xr:uid="{99F8FF92-CC88-4419-A473-960B9B387A69}"/>
    <hyperlink ref="F140" r:id="rId172" xr:uid="{7E77B44A-D4FC-4549-8F0D-65DDB776C80C}"/>
    <hyperlink ref="G35" r:id="rId173" xr:uid="{5B42715D-8FF4-4489-8897-1083FEE3D5A6}"/>
    <hyperlink ref="G145" r:id="rId174" display="https://www.ncbi.nlm.nih.gov/pubmed/28219892" xr:uid="{52B5AB4A-2E32-4E01-8DED-60AC187D3CF6}"/>
    <hyperlink ref="G140" r:id="rId175" display="https://www.ncbi.nlm.nih.gov/pubmed/28219892" xr:uid="{01422F6B-8DC5-4029-A182-F18EC1871176}"/>
    <hyperlink ref="G137" r:id="rId176" display="https://www.ncbi.nlm.nih.gov/pubmed/28219892" xr:uid="{DA59F0E8-213D-4F31-B306-BD3A375D9931}"/>
    <hyperlink ref="F117" r:id="rId177" xr:uid="{E2CD186F-C421-4A36-BEA5-2B2E454689D3}"/>
    <hyperlink ref="F112" r:id="rId178" xr:uid="{7891FD7B-F5F5-4D78-A1A4-06E2D944D025}"/>
    <hyperlink ref="F82" r:id="rId179" xr:uid="{D9BD27CD-6F81-43F7-869D-2360DB5527F3}"/>
    <hyperlink ref="F83" r:id="rId180" xr:uid="{B3653683-01A3-4606-B88A-24FA3EEB646B}"/>
    <hyperlink ref="G48" r:id="rId181" xr:uid="{DD1E5997-F9AA-4FCF-8B56-FAF8559AA7F1}"/>
    <hyperlink ref="F52" r:id="rId182" xr:uid="{11868D1D-CAA8-473C-A2EF-F765632CC0AE}"/>
    <hyperlink ref="G52" r:id="rId183" xr:uid="{2AAE3D57-2FF6-4C14-B9CA-DB360BE4EAE2}"/>
    <hyperlink ref="O12" r:id="rId184" xr:uid="{02241941-503A-4668-8C15-2C2DEA75BBF0}"/>
    <hyperlink ref="G25" r:id="rId185" xr:uid="{20EC065C-03F7-45E8-AFC9-23BD6A0E7A34}"/>
    <hyperlink ref="H25" r:id="rId186" xr:uid="{6C1D3DC4-7F20-45DA-925B-658B9429AF87}"/>
    <hyperlink ref="G150" r:id="rId187" xr:uid="{F699817B-FFE2-403A-9683-3D6817423593}"/>
    <hyperlink ref="G149" r:id="rId188" xr:uid="{DB0C8772-6924-4188-81CD-C91E21A285C0}"/>
    <hyperlink ref="I9" r:id="rId189" xr:uid="{4A815AB7-B08E-4442-A825-1C39EF7663F3}"/>
    <hyperlink ref="D46" r:id="rId190" xr:uid="{85658ED4-694D-49E1-94D3-AEDCD1EECAF1}"/>
    <hyperlink ref="D162" r:id="rId191" xr:uid="{27E3B63B-B1CB-4DD4-A37F-5EC8EF300741}"/>
    <hyperlink ref="D152" r:id="rId192" xr:uid="{27E1BE86-6A3E-4907-814C-58410150BC47}"/>
    <hyperlink ref="D150"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20" r:id="rId204" xr:uid="{5B6A77C0-E50F-496B-9CD9-B86CC92FFD0F}"/>
    <hyperlink ref="D14" r:id="rId205" xr:uid="{6C4C5907-491F-4F9A-9368-7CD8A99F6B4C}"/>
    <hyperlink ref="D25" r:id="rId206" xr:uid="{5F16E08E-426F-4D25-8301-0F0C9543CE35}"/>
    <hyperlink ref="D28" r:id="rId207" xr:uid="{B5049060-D599-4C38-9F7F-1D1DBD4EA551}"/>
    <hyperlink ref="D27" r:id="rId208" xr:uid="{92B4E3EA-0DCE-4830-84D0-8A8D58B0D807}"/>
    <hyperlink ref="D26" r:id="rId209" xr:uid="{26E7281F-9176-4A77-8C4F-80DC795E9E18}"/>
    <hyperlink ref="D29" r:id="rId210" xr:uid="{34A65145-4319-479F-AFB1-210FC9615AB3}"/>
    <hyperlink ref="D31" r:id="rId211" xr:uid="{2419A27B-9856-4753-BB3B-2757BC386F45}"/>
    <hyperlink ref="D30" r:id="rId212" xr:uid="{B14C4E08-1C0B-4C25-B50E-A786CE4C616F}"/>
    <hyperlink ref="D32" r:id="rId213" xr:uid="{E185A361-5CB9-49E7-A126-7F564AFF0FA3}"/>
    <hyperlink ref="D35" r:id="rId214" xr:uid="{61A618A2-4CFB-48AE-93EB-4D136711E636}"/>
    <hyperlink ref="D34" r:id="rId215" xr:uid="{4218F307-9BE9-4F0D-AA7D-06E2DBBC5B4B}"/>
    <hyperlink ref="D45" r:id="rId216" xr:uid="{4C9DAC0D-A0B1-4CE2-9007-08898DB3F24C}"/>
    <hyperlink ref="D44" r:id="rId217" xr:uid="{CF2B795B-A63F-4A08-BAF6-2E5E3EADC182}"/>
    <hyperlink ref="D43" r:id="rId218" xr:uid="{A9A935EC-8B75-4022-B54B-427222736896}"/>
    <hyperlink ref="D41" r:id="rId219" xr:uid="{211E14B9-76A3-4CFB-952D-7DD1361B8704}"/>
    <hyperlink ref="D40" r:id="rId220" xr:uid="{6C3E2E4E-6DE7-48DD-850F-56940239F827}"/>
    <hyperlink ref="D36" r:id="rId221" xr:uid="{D3B488AC-C065-4D3F-A624-B4870CABDD82}"/>
    <hyperlink ref="D52"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40" r:id="rId231" xr:uid="{32A80BC3-36E9-4651-A412-F63EB0CBC3C7}"/>
    <hyperlink ref="O41" r:id="rId232" xr:uid="{89F49EB7-E752-451A-991A-5D9E0F66046C}"/>
    <hyperlink ref="I34" r:id="rId233" xr:uid="{7B436C06-1944-4291-B712-96BAD5B97980}"/>
    <hyperlink ref="I36" r:id="rId234" xr:uid="{F3E8D0F9-5354-4703-A129-42F33E6DB131}"/>
    <hyperlink ref="G40" r:id="rId235" xr:uid="{153F0C76-E414-4959-A247-964A1C32AE3E}"/>
    <hyperlink ref="H46" r:id="rId236" xr:uid="{EB97D7BB-CA80-4D85-8221-D52E6C572E2B}"/>
    <hyperlink ref="H52" r:id="rId237" xr:uid="{13A00730-199E-4D46-A7F9-CB103C43C253}"/>
    <hyperlink ref="L45" r:id="rId238" xr:uid="{B6973A0E-FA7A-4555-9453-1ACFE472D84C}"/>
    <hyperlink ref="L52" r:id="rId239" xr:uid="{9254C69E-55BF-4F9E-9F92-FA5B57CB7EE8}"/>
    <hyperlink ref="M45" r:id="rId240" xr:uid="{869209C2-B41E-4F58-86E9-87D340884D0B}"/>
    <hyperlink ref="D55" r:id="rId241" xr:uid="{E85168A4-1DD3-471B-9E34-FB173BA795FF}"/>
    <hyperlink ref="D59" r:id="rId242" xr:uid="{7DE847EB-7790-4D51-B8E0-BEE1885434F1}"/>
    <hyperlink ref="D58" r:id="rId243" xr:uid="{5BEBFD6F-DCD4-4390-B584-C38A7FB52CE3}"/>
    <hyperlink ref="I58" r:id="rId244" xr:uid="{91C8B0F2-96B7-4051-BD48-06D67C083BA1}"/>
    <hyperlink ref="J58" r:id="rId245" xr:uid="{991F696C-71D3-4074-AEF9-889326D54185}"/>
    <hyperlink ref="L58" r:id="rId246" xr:uid="{FAAC7830-0720-417B-931F-3875F1863223}"/>
    <hyperlink ref="M58" r:id="rId247" xr:uid="{A5CA2205-B6DA-4280-8D63-73E5C9601D6B}"/>
    <hyperlink ref="N58" r:id="rId248" xr:uid="{5D77EF79-CD25-40A7-80FC-798224630A70}"/>
    <hyperlink ref="Q58" r:id="rId249" xr:uid="{20EA59B1-1D94-4AEA-AF93-E359EEB5466D}"/>
    <hyperlink ref="D77" r:id="rId250" xr:uid="{2981B6CA-C3D7-4604-A572-198149F270A7}"/>
    <hyperlink ref="D63" r:id="rId251" xr:uid="{E5B3DBAA-B602-4D30-BF02-A070B98F9E2D}"/>
    <hyperlink ref="D66" r:id="rId252" xr:uid="{C2E040B5-0FD3-4F18-ACDF-2A9F0A290CA3}"/>
    <hyperlink ref="D73" r:id="rId253" xr:uid="{8A33E44B-A7EB-4344-B9CC-AB866EDDF474}"/>
    <hyperlink ref="D80" r:id="rId254" xr:uid="{0F5A123E-BC6B-4668-8BEB-1BF42B567A09}"/>
    <hyperlink ref="H80" r:id="rId255" xr:uid="{6058CDEB-3729-4AE5-87A7-E76899973570}"/>
    <hyperlink ref="D69" r:id="rId256" xr:uid="{778C393A-912B-484C-97D2-FFA9CE1FF480}"/>
    <hyperlink ref="D83" r:id="rId257" xr:uid="{6EA097DF-5D8F-4865-88E1-7C90735107EF}"/>
    <hyperlink ref="D85" r:id="rId258" xr:uid="{F94B5388-9249-4B29-B2AB-8B186207E894}"/>
    <hyperlink ref="D86" r:id="rId259" xr:uid="{2D78BB74-165A-4E21-BE58-DD4725B74138}"/>
    <hyperlink ref="D87" r:id="rId260" xr:uid="{6F2DC36F-EF82-409B-81CD-3E1027F47F22}"/>
    <hyperlink ref="G87" r:id="rId261" xr:uid="{7573A671-B88B-4C9A-92B4-20D0F594AE7C}"/>
    <hyperlink ref="G86" r:id="rId262" xr:uid="{B247CC4D-39FA-418D-A7B2-BC8E329DADD0}"/>
    <hyperlink ref="I86" r:id="rId263" xr:uid="{87F49A6F-FACF-4A2B-93CF-96A52D3C477A}"/>
    <hyperlink ref="I87" r:id="rId264" xr:uid="{8036A3E1-0437-45E7-AF73-AF858F4D8519}"/>
    <hyperlink ref="G85" r:id="rId265" xr:uid="{F2788AE1-D2CE-450D-AC02-F0EE185DBEEE}"/>
    <hyperlink ref="D88" r:id="rId266" xr:uid="{32117A67-BE27-4004-AB83-009CD4B78885}"/>
    <hyperlink ref="Q89" r:id="rId267" xr:uid="{BD2359EC-513C-40AD-904C-00F850900AB1}"/>
    <hyperlink ref="I89" r:id="rId268" xr:uid="{7ED4DD1C-4119-4DF9-BB0D-8613A0F16079}"/>
    <hyperlink ref="D89" r:id="rId269" xr:uid="{052DD5C8-7AD4-40BE-8E9A-774C7A2B6D47}"/>
    <hyperlink ref="I90" r:id="rId270" xr:uid="{6DDA33EE-E586-4AE1-AE69-A6E77813D118}"/>
    <hyperlink ref="G88" r:id="rId271" xr:uid="{DFDB85C6-AF15-4B9D-9372-748B87DBFFB9}"/>
    <hyperlink ref="G89" r:id="rId272" xr:uid="{9C4178FD-8438-41A4-8552-FFC868431EF8}"/>
    <hyperlink ref="G90" r:id="rId273" xr:uid="{E9D9D88C-3C63-4769-9085-8A1EF26AD68B}"/>
    <hyperlink ref="G91" r:id="rId274" xr:uid="{5A03E9A0-2311-4180-A399-42C1B6C8E0BD}"/>
    <hyperlink ref="D90" r:id="rId275" xr:uid="{8AD7EDB9-BE2F-4C33-88FE-A0A7648370B3}"/>
    <hyperlink ref="D91" r:id="rId276" xr:uid="{4805A2BA-91EC-402A-994A-BF9F55763C83}"/>
    <hyperlink ref="D102" r:id="rId277" xr:uid="{FFEA55A0-81EB-4C27-8900-CB8D7D156E8B}"/>
    <hyperlink ref="D106" r:id="rId278" xr:uid="{01BD8F6A-9CE3-4ABC-9656-442B532BF8D9}"/>
    <hyperlink ref="O104" r:id="rId279" xr:uid="{3F0B1C60-66B3-4FEB-8579-C3120BE5D842}"/>
    <hyperlink ref="I104" r:id="rId280" xr:uid="{FD670FE2-3873-41FC-A28F-CE40193F503D}"/>
    <hyperlink ref="D104" r:id="rId281" xr:uid="{CDCFC400-C232-43BC-8BC4-52E29AF156D9}"/>
    <hyperlink ref="I105" r:id="rId282" xr:uid="{F4C0BFFC-D372-4303-8624-5A6A9099ED00}"/>
    <hyperlink ref="D105" r:id="rId283" xr:uid="{2407A461-2214-47F2-A0D8-F781EF4CEFEB}"/>
    <hyperlink ref="Q110" r:id="rId284" xr:uid="{598CE35E-9F1E-44DB-A119-9005C2C3B094}"/>
    <hyperlink ref="L110" r:id="rId285" xr:uid="{C872D2FD-F77C-4C34-8C07-513AD1CB47DE}"/>
    <hyperlink ref="D115" r:id="rId286" xr:uid="{ACF83289-F988-4A80-8F28-E254B1DE9D16}"/>
    <hyperlink ref="D117" r:id="rId287" xr:uid="{235EBB9D-139B-4A35-A121-DCB8717E163A}"/>
    <hyperlink ref="D123" r:id="rId288" xr:uid="{C2AD59E4-5910-461E-80F2-423CE9188437}"/>
    <hyperlink ref="D119" r:id="rId289" xr:uid="{924C02E4-4A27-4843-996E-3770A0A0E22C}"/>
    <hyperlink ref="D110" r:id="rId290" xr:uid="{05B4B134-990F-444B-992F-3BD4B96408F8}"/>
    <hyperlink ref="F123" r:id="rId291" xr:uid="{75872440-BB68-41AC-AD50-4617E01A2C1F}"/>
    <hyperlink ref="F121" r:id="rId292" xr:uid="{85AAFEE9-8496-4B60-8B5F-6BA45960CEF8}"/>
    <hyperlink ref="F122" r:id="rId293" xr:uid="{8DB7A2DC-AE84-497B-AA80-980FEA0C2461}"/>
    <hyperlink ref="F118" r:id="rId294" xr:uid="{356A0362-5056-40B6-A1AE-36167144E45D}"/>
    <hyperlink ref="I121" r:id="rId295" xr:uid="{1E2D791A-3270-4F40-9D96-0A8055E3440E}"/>
    <hyperlink ref="D121" r:id="rId296" xr:uid="{5422BEB4-C821-4AE3-9DCB-F8AA3BEB3644}"/>
    <hyperlink ref="D122" r:id="rId297" xr:uid="{5227DBA5-7736-406E-A782-505223551A1F}"/>
    <hyperlink ref="D129" r:id="rId298" xr:uid="{BB3AB5F2-8718-4C6B-A126-B7FF859DBD54}"/>
    <hyperlink ref="D130" r:id="rId299" xr:uid="{276F3181-4219-47E3-AF15-C572D0415164}"/>
    <hyperlink ref="P127" r:id="rId300" xr:uid="{A2142820-5CCF-4117-9AC0-0BD85DE215F0}"/>
    <hyperlink ref="D127" r:id="rId301" xr:uid="{859F9812-7B7E-47B2-A92C-40FCC2A0269F}"/>
    <hyperlink ref="D126" r:id="rId302" xr:uid="{DE02617F-8B2D-45F6-A508-FFBADA191E44}"/>
    <hyperlink ref="D135" r:id="rId303" xr:uid="{6D07EA20-A128-4C01-A942-0E43F94D272D}"/>
    <hyperlink ref="H135" r:id="rId304" xr:uid="{53AA048C-DE22-45A2-9A6D-4C10449A03E7}"/>
    <hyperlink ref="I134" r:id="rId305" xr:uid="{483C5FAD-6714-4B51-A791-89AAB01E85DE}"/>
    <hyperlink ref="D134" r:id="rId306" xr:uid="{3590EA83-1797-48C3-817C-A05DE1284E1F}"/>
    <hyperlink ref="I133" r:id="rId307" xr:uid="{431341F9-0375-4306-B059-90FFB05A5CA7}"/>
    <hyperlink ref="D133" r:id="rId308" xr:uid="{A8502660-4B9F-4222-8A16-CDBD8903D427}"/>
    <hyperlink ref="D132" r:id="rId309" xr:uid="{A09BE527-AD2A-410F-A248-E3D30305345C}"/>
    <hyperlink ref="D137" r:id="rId310" xr:uid="{93C4FA1C-DBBF-4BE7-BFF7-CA7E579A3F02}"/>
    <hyperlink ref="D140" r:id="rId311" xr:uid="{D9003731-DB86-46BB-8EA6-7D28C00234E5}"/>
    <hyperlink ref="D145" r:id="rId312" xr:uid="{73A01928-8FD6-4210-820E-471FBD54C05D}"/>
    <hyperlink ref="P145" r:id="rId313" xr:uid="{13461B74-53DC-4D7C-A1EA-267BA2A70392}"/>
    <hyperlink ref="F5" r:id="rId314" xr:uid="{D59F2459-CA21-41F5-9703-EBB3E7B0C875}"/>
    <hyperlink ref="F8" r:id="rId315" xr:uid="{6B509643-E0CC-4113-B97F-EA4F87AC70DC}"/>
    <hyperlink ref="F12" r:id="rId316" xr:uid="{E4E44754-A272-4C42-89B5-5C589290DAED}"/>
    <hyperlink ref="F18" r:id="rId317" xr:uid="{37258420-4DEB-4DF3-84B6-355EF48ADBBE}"/>
    <hyperlink ref="F20" r:id="rId318" xr:uid="{C331738F-2133-4D99-A26B-A6DD3E0E0DEF}"/>
    <hyperlink ref="F34" r:id="rId319" xr:uid="{361D84FC-54B7-44A6-A31E-0C453830523B}"/>
    <hyperlink ref="F33" r:id="rId320" xr:uid="{CB88128D-BD1D-4747-9B3A-EBCDE2F1D758}"/>
    <hyperlink ref="F36" r:id="rId321" xr:uid="{C09312ED-154A-4ABD-A40E-91A3A013DB0F}"/>
    <hyperlink ref="F35" r:id="rId322" xr:uid="{D70FE553-40EC-4D7B-BB57-9FF9A0C6424B}"/>
    <hyperlink ref="F50" r:id="rId323" xr:uid="{3D087934-3A2D-4322-A117-BE842B4D8446}"/>
    <hyperlink ref="F55" r:id="rId324" xr:uid="{0781DAD2-2B65-4583-96AD-041A24CAC321}"/>
    <hyperlink ref="F59" r:id="rId325" xr:uid="{6EECABA7-297D-4B4C-8FA9-AE9217E7575D}"/>
    <hyperlink ref="F58" r:id="rId326" xr:uid="{0F26E52F-404C-45B0-B54C-47906EF7B33D}"/>
    <hyperlink ref="F56" r:id="rId327" xr:uid="{B714BAB7-284D-4CE4-838E-DB5D30973CE9}"/>
    <hyperlink ref="F57" r:id="rId328" xr:uid="{51680BD4-F97A-4DFE-A690-D869F3871C8F}"/>
    <hyperlink ref="F63" r:id="rId329" xr:uid="{70A2AB5E-061B-4CA8-984C-64B8826C1635}"/>
    <hyperlink ref="F66" r:id="rId330" xr:uid="{84174444-AB2E-4F6D-94E4-2360A364FA31}"/>
    <hyperlink ref="F69" r:id="rId331" xr:uid="{7364FB7C-BE59-4167-B734-97F8E83AFC06}"/>
    <hyperlink ref="F73" r:id="rId332" xr:uid="{81C4A14A-DFCB-4207-8AA4-97B0DD64EE8F}"/>
    <hyperlink ref="F77" r:id="rId333" xr:uid="{9BDEB911-EABC-4A33-BF57-92022D9E73C3}"/>
    <hyperlink ref="F78" r:id="rId334" xr:uid="{E5BD774D-9188-4E87-B20B-A90D04EA84D3}"/>
    <hyperlink ref="F65" r:id="rId335" xr:uid="{C8F9BB15-686B-4984-A6D8-3196A3551FF6}"/>
    <hyperlink ref="F79" r:id="rId336" xr:uid="{53D0A34F-945C-4932-A709-C498AE6498EE}"/>
    <hyperlink ref="F91" r:id="rId337" xr:uid="{8FCF12A3-F2AA-437A-A0DD-BC70FF6772F0}"/>
    <hyperlink ref="F90" r:id="rId338" xr:uid="{B4FE5CC6-067A-426E-953A-F8F6500D09BB}"/>
    <hyperlink ref="F89" r:id="rId339" xr:uid="{A429EAA1-6623-49B3-B936-80CC4405FABD}"/>
    <hyperlink ref="F86" r:id="rId340" xr:uid="{DBCD8E16-431D-4743-9452-CBA72D2BF3B6}"/>
    <hyperlink ref="F87" r:id="rId341" xr:uid="{8FD8A5FC-5CC8-4A05-B38E-4C6D8A636B35}"/>
    <hyperlink ref="F85" r:id="rId342" xr:uid="{38E4C015-E85E-40A7-85CD-DACEF9F704FE}"/>
    <hyperlink ref="F102" r:id="rId343" xr:uid="{D50FFE10-524E-4073-B7EC-7A3E5C422AA4}"/>
    <hyperlink ref="F104:F106" r:id="rId344" display="https://www.ncbi.nlm.nih.gov/pubmed/26063326" xr:uid="{D05AA301-F637-4857-99BD-3EA5D17EC6F0}"/>
    <hyperlink ref="F103" r:id="rId345" xr:uid="{973C5AF0-7DA2-45F8-980E-0632EEF6792E}"/>
    <hyperlink ref="F110" r:id="rId346" xr:uid="{52602382-D43E-4352-9763-7E7FB793638F}"/>
    <hyperlink ref="F114" r:id="rId347" xr:uid="{FBFD5F4B-6755-45B1-A18C-16108AB80ECF}"/>
    <hyperlink ref="F113" r:id="rId348" xr:uid="{C6940972-19E5-4391-9F54-54A60F88BFBF}"/>
    <hyperlink ref="F128" r:id="rId349" xr:uid="{623A4FCF-3D94-40F5-A086-3AA06155CFA2}"/>
    <hyperlink ref="F132" r:id="rId350" xr:uid="{8D3BC541-F511-459D-88AB-76938FD7A596}"/>
    <hyperlink ref="F135" r:id="rId351" xr:uid="{78C1B2F3-9E97-4113-AF0B-C1192B78BC37}"/>
    <hyperlink ref="O146" r:id="rId352" display="https://www.ncbi.nlm.nih.gov/pubmed/21198744" xr:uid="{5AE4B5D9-B2AB-44A8-B3FF-775C671F1A5A}"/>
    <hyperlink ref="J146" r:id="rId353" display="https://www.ncbi.nlm.nih.gov/pubmed/12241719" xr:uid="{45833D02-C0BD-442A-B80F-2D80D23B6B5A}"/>
    <hyperlink ref="R146" r:id="rId354" display="https://www.ncbi.nlm.nih.gov/pubmed/25671699" xr:uid="{C75951EA-3285-4A59-A042-4303B558F4AF}"/>
    <hyperlink ref="G146" r:id="rId355" display="https://www.ncbi.nlm.nih.gov/pubmed/28219892" xr:uid="{77219ACB-1FA7-4B97-B870-166CB0F485E7}"/>
    <hyperlink ref="F146" r:id="rId356" xr:uid="{66011266-D19C-48C7-829F-72995DF2B709}"/>
    <hyperlink ref="F150" r:id="rId357" xr:uid="{A20DBC64-9262-4ECB-84B7-3A7A35665E44}"/>
    <hyperlink ref="F149" r:id="rId358" display="https://www.ncbi.nlm.nih.gov/pubmed/26063326" xr:uid="{84BD4C07-9B81-40D4-ADE7-DCA2EA8768D2}"/>
    <hyperlink ref="F152" r:id="rId359" xr:uid="{D8604726-FEDA-4C78-B0D7-1CDEE411AECF}"/>
    <hyperlink ref="F161" r:id="rId360" xr:uid="{9788022B-7383-4D7A-A934-B37A83E28265}"/>
    <hyperlink ref="F160" r:id="rId361" xr:uid="{13DE8CEB-DC89-43F3-B0A5-8AB2722D086C}"/>
    <hyperlink ref="F166" r:id="rId362" xr:uid="{488105DF-E0E9-402D-ABFE-4C45DE3DD8DB}"/>
    <hyperlink ref="F172" r:id="rId363" xr:uid="{62C3A0B8-1951-4472-92DF-DEDC039C7786}"/>
    <hyperlink ref="F171" r:id="rId364" xr:uid="{19BDC0F2-BAD9-4701-AC2D-CB7497080E34}"/>
    <hyperlink ref="F174" r:id="rId365" xr:uid="{46C1DB33-57E6-4BB4-A047-8EA9D9AE0489}"/>
    <hyperlink ref="F175" r:id="rId366" xr:uid="{5EC901DA-7C49-4015-95C3-E093C62A5AAC}"/>
    <hyperlink ref="F177" r:id="rId367" xr:uid="{7CE82622-EAD1-450E-A0A9-2DCC0C922048}"/>
    <hyperlink ref="F179" r:id="rId368" xr:uid="{BFC7CAFD-3F88-40E8-A7CC-5910F09B8F7F}"/>
    <hyperlink ref="F182" r:id="rId369" xr:uid="{F92C5E2F-9351-4B19-982F-C293E104ECFF}"/>
    <hyperlink ref="F185" r:id="rId370" xr:uid="{744070FB-CDE4-4D53-B1DA-C7AA185D6999}"/>
    <hyperlink ref="F187" r:id="rId371" xr:uid="{FFF015C4-D421-4734-8C13-10AD04710ECA}"/>
    <hyperlink ref="F197" r:id="rId372" xr:uid="{69E0B42F-86B7-4852-8964-83F600EF5E73}"/>
    <hyperlink ref="F195" r:id="rId373" xr:uid="{61A49A4B-ACF6-4AE6-BE31-D2DE1B2BD220}"/>
    <hyperlink ref="F198" r:id="rId374" xr:uid="{2AB9033A-275F-4C1D-952A-3AEF149B0113}"/>
    <hyperlink ref="F199" r:id="rId375" xr:uid="{6261F7B1-B72F-40C1-A6A7-627D07C52984}"/>
    <hyperlink ref="F193" r:id="rId376" xr:uid="{88AC6339-C4D3-4D13-9EB2-96F86EF15DB6}"/>
    <hyperlink ref="F196" r:id="rId377" xr:uid="{1838A68B-CC67-48DE-BFFE-D4D8C6B442A6}"/>
    <hyperlink ref="F194" r:id="rId378" xr:uid="{968C2E4B-E4AC-49E2-9B69-B83878B0155A}"/>
    <hyperlink ref="F203" r:id="rId379" xr:uid="{29EF1F61-5A4E-4BFB-A5A6-300E22CE9975}"/>
    <hyperlink ref="F209" r:id="rId380" xr:uid="{A01C83E1-C5E9-4A93-8D9F-455DEBD1BCE0}"/>
    <hyperlink ref="F207" r:id="rId381" xr:uid="{A56BB7C0-1E00-42D4-A2E0-ED2EB23D1839}"/>
    <hyperlink ref="F211" r:id="rId382" xr:uid="{5477CAB6-085E-473C-B8DA-94E2DA3C38C2}"/>
    <hyperlink ref="F213" r:id="rId383" xr:uid="{0533883B-1217-4D50-8613-521991B1FFEE}"/>
    <hyperlink ref="F218" r:id="rId384" xr:uid="{A139CDD2-32F8-4A0A-8C7B-66D97AA268BB}"/>
    <hyperlink ref="F225" r:id="rId385" xr:uid="{192B1B62-9971-499F-AB05-742A8BFF9309}"/>
    <hyperlink ref="F223:F225" r:id="rId386" display="https://www.ncbi.nlm.nih.gov/pubmed/26063326" xr:uid="{9F4548A0-54E4-4B7F-BAC6-AD35F9EBB4DB}"/>
    <hyperlink ref="G174" r:id="rId387" xr:uid="{3DAC6E6F-856A-4AA0-8241-070B91E712B2}"/>
    <hyperlink ref="D49" r:id="rId388" xr:uid="{C2E5301B-A339-41E6-9443-E9DF98ACDB2B}"/>
    <hyperlink ref="D50" r:id="rId389" xr:uid="{1CBCA401-C771-4B6D-B483-AF7E1C9808B8}"/>
    <hyperlink ref="D51" r:id="rId390" xr:uid="{7C634255-593E-46EE-A1B3-C8BBC452EF15}"/>
    <hyperlink ref="P50" r:id="rId391" xr:uid="{8301F7D9-8AD6-4524-AC0A-8A87C9A5A5ED}"/>
    <hyperlink ref="F80" r:id="rId392" xr:uid="{CA8ADDD8-CC1C-4E9B-97A4-2BD47BE9E0CD}"/>
    <hyperlink ref="F88" r:id="rId393" xr:uid="{F5608958-090D-4D39-B8BD-4D818B7369E6}"/>
    <hyperlink ref="F104" r:id="rId394" xr:uid="{0A039CA5-DCB5-4A5F-9D6E-8FAFBE05377B}"/>
    <hyperlink ref="F105" r:id="rId395" xr:uid="{DCB8AF13-A7AF-4B65-B437-EAA09F04180B}"/>
    <hyperlink ref="F106" r:id="rId396" xr:uid="{64C7FDA0-4E1B-4965-81DB-364947A6E65B}"/>
    <hyperlink ref="F162" r:id="rId397" xr:uid="{05FCE292-F892-4FB3-9751-F8439291B06F}"/>
    <hyperlink ref="D148" r:id="rId398" xr:uid="{4E990BCD-CF72-4801-AE67-63BCABD65586}"/>
    <hyperlink ref="C114" r:id="rId399" display="https://www.ncbi.nlm.nih.gov/projects/sviewer/?id=NC_000011.10&amp;search=NC_000011.10:g.101073644G%3EA&amp;v=1:100&amp;content=5" xr:uid="{A4D16EDD-AF39-47A8-BDBD-2E93656BD041}"/>
    <hyperlink ref="F60" r:id="rId400" display="http://institutferran.org/documentos/estudio_genetico/JCR 106 140408.pdf" xr:uid="{F6250BB4-A2CA-425E-85F2-72EAE773F567}"/>
    <hyperlink ref="F47" r:id="rId401" display="http://institutferran.org/documentos/estudio_genetico/JCR 106 140408.pdf" xr:uid="{4856E264-7778-4695-A800-413F1D3052B5}"/>
    <hyperlink ref="F21" r:id="rId402" display="http://institutferran.org/documentos/estudio_genetico/JCR 106 140408.pdf" xr:uid="{EA22BDCE-2FEA-468E-B1E7-0019C9256CBC}"/>
    <hyperlink ref="F23" r:id="rId403" display="http://institutferran.org/documentos/estudio_genetico/JCR 106 140408.pdf" xr:uid="{2B714A73-EFAB-4330-9695-A00ADE5D9081}"/>
    <hyperlink ref="F22" r:id="rId404" display="http://institutferran.org/documentos/estudio_genetico/JCR 106 140408.pdf" xr:uid="{688B6FB8-D181-40AF-B47C-D58B215E7783}"/>
    <hyperlink ref="F22" r:id="rId405" display="http://institutferran.org/documentos/estudio_genetico/JCR 106 140408.pdf" xr:uid="{519CA76D-5791-4B28-AE18-6B78940E2AE1}"/>
    <hyperlink ref="F23" r:id="rId406" display="http://institutferran.org/documentos/estudio_genetico/JCR 106 140408.pdf" xr:uid="{3B7B9EA3-24C6-422C-A372-F965D8A595AF}"/>
    <hyperlink ref="P146" r:id="rId407" xr:uid="{64B2DCFD-3E2B-4652-94BA-6340270A72A8}"/>
    <hyperlink ref="F169" r:id="rId408" xr:uid="{27930A28-CB37-496D-B183-C46D7EDAE1D2}"/>
    <hyperlink ref="D168" r:id="rId409" xr:uid="{E08E9EBD-1D3C-47A6-84BB-430953E9571B}"/>
    <hyperlink ref="F220" r:id="rId410" xr:uid="{35D2D12F-53C6-433C-90D6-3C2C8B051CBF}"/>
    <hyperlink ref="D19" r:id="rId411" xr:uid="{6DE4634E-2F6A-4A59-B329-9E02EA000302}"/>
    <hyperlink ref="D138" r:id="rId412" xr:uid="{088EF861-FAEA-42CF-80CE-1998A7F02FCB}"/>
    <hyperlink ref="G138" r:id="rId413" xr:uid="{3FE45094-63B0-41DD-B078-3D903BEE426D}"/>
    <hyperlink ref="D141" r:id="rId414" xr:uid="{CC8797AD-DAD1-4FD1-B9A7-929F649B5079}"/>
    <hyperlink ref="D142" r:id="rId415" xr:uid="{4A760BB9-73BA-4071-8149-DBE4AFABDF44}"/>
    <hyperlink ref="I67" r:id="rId416" xr:uid="{762E2528-E900-4F1F-9452-450613B7C4CC}"/>
    <hyperlink ref="I68" r:id="rId417" xr:uid="{6BACD72E-187F-4D39-A887-0F8FCA6DF231}"/>
    <hyperlink ref="I76" r:id="rId418" xr:uid="{9A2A4810-5CF2-4B97-832C-BB5807468A50}"/>
    <hyperlink ref="I71" r:id="rId419" xr:uid="{3427FAE9-CA23-499D-BD1B-A4C556AB94ED}"/>
    <hyperlink ref="I81" r:id="rId420" xr:uid="{12CEFB0E-B69A-4D3E-8FE5-EE5D6E573343}"/>
    <hyperlink ref="I72" r:id="rId421" xr:uid="{70F0A67D-C58C-4A6C-9157-F4D0CA5ACB56}"/>
    <hyperlink ref="I64" r:id="rId422" xr:uid="{C0FB14F4-E0B5-4120-BB31-52974AE45036}"/>
    <hyperlink ref="I74" r:id="rId423" xr:uid="{8945BAB1-1F91-4CDE-9B3D-1BE45A948DCF}"/>
    <hyperlink ref="K67" r:id="rId424" xr:uid="{99C01738-2335-4795-9B67-1FB4A5EBE0E2}"/>
    <hyperlink ref="K68" r:id="rId425" xr:uid="{8FD2DEA1-1F69-452B-91AE-848EE276A248}"/>
    <hyperlink ref="K76" r:id="rId426" xr:uid="{883508E8-2AAE-42B2-81EC-F424FDC5F25E}"/>
    <hyperlink ref="K71" r:id="rId427" xr:uid="{A0CC256E-2E70-4DD4-A32E-B9CC00EFEEC7}"/>
    <hyperlink ref="K74" r:id="rId428" xr:uid="{556FCB1C-E5DC-405E-905F-ADA992E83D9D}"/>
    <hyperlink ref="K81" r:id="rId429" xr:uid="{2C9FDB5C-A65D-4A3B-860C-71EC287F8862}"/>
    <hyperlink ref="K72" r:id="rId430" xr:uid="{75CAF428-259C-4FFD-B0DD-A1737BE91068}"/>
    <hyperlink ref="K64" r:id="rId431" xr:uid="{016B868B-C542-4117-B05E-BA6678167209}"/>
    <hyperlink ref="H144" r:id="rId432" xr:uid="{545267BB-819A-4956-91FB-1E20215EC087}"/>
    <hyperlink ref="D37" r:id="rId433" xr:uid="{484CB566-CEB5-4238-B39D-586A097C8D66}"/>
    <hyperlink ref="H38" r:id="rId434" xr:uid="{21E2F3DD-E994-4477-A74F-C6E5142DBDEC}"/>
    <hyperlink ref="O15" r:id="rId435" xr:uid="{6BA1EAB1-A166-4416-AAD2-470733B406D6}"/>
    <hyperlink ref="O16" r:id="rId436" xr:uid="{B0680E04-E843-4AC4-81AA-096C14A6D5EA}"/>
    <hyperlink ref="D107" r:id="rId437" xr:uid="{4851CA8C-8E6A-49E3-A45C-B43A80B50F1F}"/>
    <hyperlink ref="O92" r:id="rId438" xr:uid="{1442F351-1A86-4FD3-A21F-E2B7CD42869A}"/>
    <hyperlink ref="O93" r:id="rId439" xr:uid="{9EBC70DB-4C28-43CE-8FD7-FAD8BAF728B1}"/>
    <hyperlink ref="O94" r:id="rId440" xr:uid="{0DFE6172-2709-4F06-8805-674524083F9F}"/>
    <hyperlink ref="O100" r:id="rId441" xr:uid="{11DDC305-486D-452E-9B32-21E4AFA4E7D7}"/>
    <hyperlink ref="O99" r:id="rId442" xr:uid="{F133C6A7-BBF9-43CD-A68A-9246FBA3228F}"/>
    <hyperlink ref="O98" r:id="rId443" xr:uid="{37A637A4-A12A-4DA2-A455-F7C8A8400424}"/>
    <hyperlink ref="O97" r:id="rId444" xr:uid="{F340B753-4E54-4B4D-95AF-A7CF0353C73A}"/>
    <hyperlink ref="O96" r:id="rId445" xr:uid="{A81120BD-FADB-4027-8FC6-1E4F3C04E512}"/>
    <hyperlink ref="O95" r:id="rId446" xr:uid="{30FAE110-B89B-46B0-BF04-9A69DDBD1AEF}"/>
    <hyperlink ref="P53" r:id="rId447" xr:uid="{3FAFDF8D-05CD-48A8-9B79-6EE34D11E374}"/>
    <hyperlink ref="D111" r:id="rId448" xr:uid="{11CE03CB-78A3-4018-9632-8564CDB15462}"/>
    <hyperlink ref="G111" r:id="rId449" xr:uid="{F84EE8A0-AB15-4A23-BBB4-D39D6DD64969}"/>
  </hyperlinks>
  <pageMargins left="0.7" right="0.7" top="0.75" bottom="0.75" header="0.3" footer="0.3"/>
  <pageSetup orientation="portrait" r:id="rId4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674</v>
      </c>
      <c r="B1" s="62" t="s">
        <v>716</v>
      </c>
      <c r="C1" s="62" t="s">
        <v>502</v>
      </c>
      <c r="D1" s="62" t="s">
        <v>717</v>
      </c>
      <c r="E1" s="62" t="s">
        <v>718</v>
      </c>
      <c r="K1" s="62" t="s">
        <v>891</v>
      </c>
      <c r="L1" s="62" t="s">
        <v>716</v>
      </c>
      <c r="M1" s="62" t="s">
        <v>502</v>
      </c>
      <c r="N1" s="62" t="s">
        <v>718</v>
      </c>
    </row>
    <row r="2" spans="1:22" x14ac:dyDescent="0.25">
      <c r="A2" s="63" t="s">
        <v>857</v>
      </c>
      <c r="B2" s="63" t="s">
        <v>876</v>
      </c>
      <c r="D2" s="63">
        <v>26063326</v>
      </c>
      <c r="E2" s="64" t="str">
        <f>"https://www.ncbi.nlm.nih.gov/pubmed/26063326"</f>
        <v>https://www.ncbi.nlm.nih.gov/pubmed/26063326</v>
      </c>
      <c r="F2" s="65"/>
      <c r="K2" s="63" t="s">
        <v>857</v>
      </c>
      <c r="L2" s="63" t="s">
        <v>876</v>
      </c>
      <c r="N2" s="64" t="str">
        <f>"https://www.ncbi.nlm.nih.gov/pubmed/26063326"</f>
        <v>https://www.ncbi.nlm.nih.gov/pubmed/26063326</v>
      </c>
      <c r="S2" s="66"/>
      <c r="T2" s="66"/>
      <c r="U2" s="66"/>
      <c r="V2" s="68"/>
    </row>
    <row r="3" spans="1:22" x14ac:dyDescent="0.25">
      <c r="A3" s="129" t="s">
        <v>1536</v>
      </c>
      <c r="B3" s="128" t="s">
        <v>728</v>
      </c>
      <c r="C3" s="130" t="s">
        <v>1025</v>
      </c>
      <c r="E3" s="61"/>
      <c r="F3" s="66"/>
      <c r="H3" s="66"/>
      <c r="I3" s="66"/>
      <c r="J3" s="66"/>
      <c r="K3" s="63" t="s">
        <v>857</v>
      </c>
      <c r="L3" s="63" t="s">
        <v>875</v>
      </c>
      <c r="N3" s="64" t="str">
        <f>"https://www.ncbi.nlm.nih.gov/pubmed/26063326"</f>
        <v>https://www.ncbi.nlm.nih.gov/pubmed/26063326</v>
      </c>
      <c r="O3" s="66"/>
      <c r="S3" s="63" t="s">
        <v>120</v>
      </c>
      <c r="T3" s="72" t="s">
        <v>707</v>
      </c>
      <c r="U3" s="66" t="s">
        <v>521</v>
      </c>
      <c r="V3" s="25" t="s">
        <v>719</v>
      </c>
    </row>
    <row r="4" spans="1:22" x14ac:dyDescent="0.25">
      <c r="A4" s="129" t="s">
        <v>1536</v>
      </c>
      <c r="B4" s="128" t="s">
        <v>704</v>
      </c>
      <c r="C4" s="130" t="s">
        <v>522</v>
      </c>
      <c r="E4" s="61"/>
      <c r="F4" s="66"/>
      <c r="G4" s="67"/>
      <c r="H4" s="66"/>
      <c r="I4" s="66"/>
      <c r="J4" s="66"/>
      <c r="K4" s="63" t="s">
        <v>857</v>
      </c>
      <c r="L4" s="63" t="s">
        <v>869</v>
      </c>
      <c r="N4" s="64" t="str">
        <f>"https://www.ncbi.nlm.nih.gov/pubmed/26063326"</f>
        <v>https://www.ncbi.nlm.nih.gov/pubmed/26063326</v>
      </c>
      <c r="O4" s="66"/>
      <c r="S4" s="66" t="s">
        <v>92</v>
      </c>
      <c r="T4" s="66" t="s">
        <v>710</v>
      </c>
      <c r="U4" s="66" t="s">
        <v>522</v>
      </c>
      <c r="V4" s="64" t="str">
        <f>"https://www.ncbi.nlm.nih.gov/pubmed/26859813"</f>
        <v>https://www.ncbi.nlm.nih.gov/pubmed/26859813</v>
      </c>
    </row>
    <row r="5" spans="1:22" x14ac:dyDescent="0.25">
      <c r="A5" s="129" t="s">
        <v>1536</v>
      </c>
      <c r="B5" s="128" t="s">
        <v>1537</v>
      </c>
      <c r="C5" s="130" t="s">
        <v>525</v>
      </c>
      <c r="E5" s="61"/>
      <c r="K5" s="66" t="s">
        <v>677</v>
      </c>
      <c r="L5" s="66" t="s">
        <v>726</v>
      </c>
      <c r="M5" s="66" t="s">
        <v>521</v>
      </c>
      <c r="N5" s="64" t="s">
        <v>715</v>
      </c>
    </row>
    <row r="6" spans="1:22" x14ac:dyDescent="0.25">
      <c r="A6" s="129" t="s">
        <v>1536</v>
      </c>
      <c r="B6" s="128" t="s">
        <v>697</v>
      </c>
      <c r="C6" s="130" t="s">
        <v>1025</v>
      </c>
      <c r="E6" s="61"/>
      <c r="K6" s="66" t="s">
        <v>677</v>
      </c>
      <c r="L6" s="66" t="s">
        <v>711</v>
      </c>
      <c r="M6" s="66" t="s">
        <v>515</v>
      </c>
      <c r="N6" s="67" t="s">
        <v>715</v>
      </c>
    </row>
    <row r="7" spans="1:22" ht="15" customHeight="1" x14ac:dyDescent="0.25">
      <c r="A7" s="63" t="s">
        <v>857</v>
      </c>
      <c r="B7" s="63" t="s">
        <v>875</v>
      </c>
      <c r="D7" s="63">
        <v>26063326</v>
      </c>
      <c r="E7" s="64" t="str">
        <f>"https://www.ncbi.nlm.nih.gov/pubmed/26063326"</f>
        <v>https://www.ncbi.nlm.nih.gov/pubmed/26063326</v>
      </c>
      <c r="K7" s="66" t="s">
        <v>677</v>
      </c>
      <c r="L7" s="66" t="s">
        <v>712</v>
      </c>
      <c r="M7" s="66" t="s">
        <v>521</v>
      </c>
      <c r="N7" s="67" t="s">
        <v>715</v>
      </c>
    </row>
    <row r="8" spans="1:22" x14ac:dyDescent="0.25">
      <c r="A8" s="63" t="s">
        <v>857</v>
      </c>
      <c r="B8" s="63" t="s">
        <v>869</v>
      </c>
      <c r="D8" s="63">
        <v>26063326</v>
      </c>
      <c r="E8" s="64" t="str">
        <f>"https://www.ncbi.nlm.nih.gov/pubmed/26063326"</f>
        <v>https://www.ncbi.nlm.nih.gov/pubmed/26063326</v>
      </c>
      <c r="F8" s="65"/>
      <c r="K8" s="66" t="s">
        <v>677</v>
      </c>
      <c r="L8" s="66" t="s">
        <v>678</v>
      </c>
      <c r="M8" s="66" t="s">
        <v>523</v>
      </c>
      <c r="N8" s="64" t="s">
        <v>715</v>
      </c>
    </row>
    <row r="9" spans="1:22" x14ac:dyDescent="0.25">
      <c r="A9" s="66" t="s">
        <v>677</v>
      </c>
      <c r="B9" s="66" t="s">
        <v>726</v>
      </c>
      <c r="C9" s="66" t="s">
        <v>521</v>
      </c>
      <c r="D9" s="63">
        <v>27835969</v>
      </c>
      <c r="E9" s="64" t="s">
        <v>715</v>
      </c>
      <c r="F9" s="66"/>
      <c r="H9" s="66"/>
      <c r="I9" s="66"/>
      <c r="J9" s="66"/>
      <c r="K9" s="66" t="s">
        <v>677</v>
      </c>
      <c r="L9" s="66" t="s">
        <v>684</v>
      </c>
      <c r="M9" s="66" t="s">
        <v>523</v>
      </c>
      <c r="N9" s="67" t="s">
        <v>715</v>
      </c>
      <c r="O9" s="66"/>
    </row>
    <row r="10" spans="1:22" ht="15" customHeight="1" x14ac:dyDescent="0.25">
      <c r="A10" s="66" t="s">
        <v>677</v>
      </c>
      <c r="B10" s="66" t="s">
        <v>711</v>
      </c>
      <c r="C10" s="66" t="s">
        <v>515</v>
      </c>
      <c r="D10" s="63">
        <v>27835969</v>
      </c>
      <c r="E10" s="67" t="s">
        <v>715</v>
      </c>
      <c r="F10" s="66"/>
      <c r="H10" s="66"/>
      <c r="I10" s="66"/>
      <c r="J10" s="66"/>
      <c r="K10" s="66" t="s">
        <v>774</v>
      </c>
      <c r="L10" s="66" t="s">
        <v>786</v>
      </c>
      <c r="M10" s="66"/>
      <c r="N10" s="64" t="s">
        <v>743</v>
      </c>
      <c r="O10" s="66"/>
    </row>
    <row r="11" spans="1:22" x14ac:dyDescent="0.25">
      <c r="A11" s="66" t="s">
        <v>677</v>
      </c>
      <c r="B11" s="66" t="s">
        <v>712</v>
      </c>
      <c r="C11" s="66" t="s">
        <v>521</v>
      </c>
      <c r="D11" s="63">
        <v>27835969</v>
      </c>
      <c r="E11" s="67" t="s">
        <v>715</v>
      </c>
      <c r="F11" s="66"/>
      <c r="H11" s="66"/>
      <c r="I11" s="66"/>
      <c r="J11" s="66"/>
      <c r="K11" s="66" t="s">
        <v>750</v>
      </c>
      <c r="L11" s="66" t="s">
        <v>767</v>
      </c>
      <c r="M11" s="66" t="s">
        <v>599</v>
      </c>
      <c r="N11" s="68" t="s">
        <v>743</v>
      </c>
      <c r="O11" s="66"/>
    </row>
    <row r="12" spans="1:22" x14ac:dyDescent="0.25">
      <c r="A12" s="66" t="s">
        <v>677</v>
      </c>
      <c r="B12" s="66" t="s">
        <v>678</v>
      </c>
      <c r="C12" s="66" t="s">
        <v>523</v>
      </c>
      <c r="D12" s="63">
        <v>27835969</v>
      </c>
      <c r="E12" s="64" t="s">
        <v>715</v>
      </c>
      <c r="F12" s="66"/>
      <c r="H12" s="66"/>
      <c r="I12" s="66"/>
      <c r="J12" s="66"/>
      <c r="K12" s="66" t="s">
        <v>1023</v>
      </c>
      <c r="L12" s="66" t="s">
        <v>1014</v>
      </c>
      <c r="M12" s="66" t="s">
        <v>1001</v>
      </c>
      <c r="N12" s="68" t="s">
        <v>1024</v>
      </c>
      <c r="O12" s="66"/>
    </row>
    <row r="13" spans="1:22" ht="15" customHeight="1" x14ac:dyDescent="0.25">
      <c r="A13" s="66" t="s">
        <v>677</v>
      </c>
      <c r="B13" s="66" t="s">
        <v>684</v>
      </c>
      <c r="C13" s="66" t="s">
        <v>523</v>
      </c>
      <c r="D13" s="63">
        <v>27835969</v>
      </c>
      <c r="E13" s="67" t="s">
        <v>715</v>
      </c>
      <c r="F13" s="66"/>
      <c r="K13" s="66" t="s">
        <v>775</v>
      </c>
      <c r="L13" s="66" t="s">
        <v>787</v>
      </c>
      <c r="M13" s="66" t="s">
        <v>1030</v>
      </c>
      <c r="N13" s="68" t="s">
        <v>743</v>
      </c>
    </row>
    <row r="14" spans="1:22" x14ac:dyDescent="0.25">
      <c r="A14" s="66" t="s">
        <v>92</v>
      </c>
      <c r="B14" s="66" t="s">
        <v>710</v>
      </c>
      <c r="C14" s="130" t="s">
        <v>515</v>
      </c>
      <c r="D14" s="63">
        <v>26859813</v>
      </c>
      <c r="E14" s="64" t="str">
        <f>"https://www.ncbi.nlm.nih.gov/pubmed/26859813"</f>
        <v>https://www.ncbi.nlm.nih.gov/pubmed/26859813</v>
      </c>
      <c r="F14" s="66"/>
      <c r="H14" s="66"/>
      <c r="I14" s="66"/>
      <c r="J14" s="66"/>
      <c r="K14" s="66" t="s">
        <v>776</v>
      </c>
      <c r="L14" s="66" t="s">
        <v>788</v>
      </c>
      <c r="M14" s="66" t="s">
        <v>1031</v>
      </c>
      <c r="N14" s="68" t="s">
        <v>743</v>
      </c>
      <c r="O14" s="66"/>
    </row>
    <row r="15" spans="1:22" ht="15" customHeight="1" x14ac:dyDescent="0.25">
      <c r="A15" s="66" t="s">
        <v>774</v>
      </c>
      <c r="B15" s="66" t="s">
        <v>786</v>
      </c>
      <c r="C15" s="66"/>
      <c r="D15" s="63">
        <v>25240059</v>
      </c>
      <c r="E15" s="64" t="s">
        <v>743</v>
      </c>
      <c r="K15" s="66" t="s">
        <v>776</v>
      </c>
      <c r="L15" s="66" t="s">
        <v>789</v>
      </c>
      <c r="M15" s="66" t="s">
        <v>1032</v>
      </c>
      <c r="N15" s="68" t="s">
        <v>743</v>
      </c>
    </row>
    <row r="16" spans="1:22" x14ac:dyDescent="0.25">
      <c r="A16" s="66" t="s">
        <v>93</v>
      </c>
      <c r="B16" s="66" t="s">
        <v>691</v>
      </c>
      <c r="C16" s="130" t="s">
        <v>525</v>
      </c>
      <c r="D16" s="63">
        <v>26859813</v>
      </c>
      <c r="E16" s="64" t="str">
        <f>"https://www.ncbi.nlm.nih.gov/pubmed/26859813"</f>
        <v>https://www.ncbi.nlm.nih.gov/pubmed/26859813</v>
      </c>
      <c r="F16" s="66"/>
      <c r="G16" s="67"/>
      <c r="H16" s="66"/>
      <c r="I16" s="66"/>
      <c r="J16" s="66"/>
      <c r="K16" s="66" t="s">
        <v>1034</v>
      </c>
      <c r="L16" s="66" t="s">
        <v>771</v>
      </c>
      <c r="M16" s="66"/>
      <c r="N16" s="68" t="s">
        <v>743</v>
      </c>
      <c r="O16" s="66"/>
    </row>
    <row r="17" spans="1:15" x14ac:dyDescent="0.25">
      <c r="A17" s="66" t="s">
        <v>30</v>
      </c>
      <c r="B17" s="66" t="s">
        <v>690</v>
      </c>
      <c r="C17" s="130" t="s">
        <v>1025</v>
      </c>
      <c r="D17" s="63">
        <v>26859813</v>
      </c>
      <c r="E17" s="64" t="str">
        <f>"https://www.ncbi.nlm.nih.gov/pubmed/26859813"</f>
        <v>https://www.ncbi.nlm.nih.gov/pubmed/26859813</v>
      </c>
      <c r="F17" s="66"/>
      <c r="H17" s="66"/>
      <c r="I17" s="66"/>
      <c r="J17" s="66"/>
      <c r="K17" s="66" t="s">
        <v>1034</v>
      </c>
      <c r="L17" s="66" t="s">
        <v>770</v>
      </c>
      <c r="M17" s="66"/>
      <c r="N17" s="68" t="s">
        <v>743</v>
      </c>
      <c r="O17" s="66"/>
    </row>
    <row r="18" spans="1:15" x14ac:dyDescent="0.25">
      <c r="A18" s="66" t="s">
        <v>30</v>
      </c>
      <c r="B18" s="66" t="s">
        <v>691</v>
      </c>
      <c r="C18" s="66" t="s">
        <v>522</v>
      </c>
      <c r="D18" s="63">
        <v>26859813</v>
      </c>
      <c r="E18" s="64" t="s">
        <v>719</v>
      </c>
      <c r="F18" s="66"/>
      <c r="H18" s="66"/>
      <c r="I18" s="66"/>
      <c r="J18" s="66"/>
      <c r="K18" s="66" t="s">
        <v>825</v>
      </c>
      <c r="L18" s="66" t="s">
        <v>830</v>
      </c>
      <c r="M18" s="66" t="s">
        <v>521</v>
      </c>
      <c r="N18" s="64" t="s">
        <v>823</v>
      </c>
      <c r="O18" s="66"/>
    </row>
    <row r="19" spans="1:15" x14ac:dyDescent="0.25">
      <c r="A19" s="66" t="s">
        <v>750</v>
      </c>
      <c r="B19" s="66" t="s">
        <v>767</v>
      </c>
      <c r="C19" s="66" t="s">
        <v>599</v>
      </c>
      <c r="D19" s="66">
        <v>25240059</v>
      </c>
      <c r="E19" s="68" t="s">
        <v>743</v>
      </c>
      <c r="F19" s="66"/>
      <c r="H19" s="66"/>
      <c r="I19" s="66"/>
      <c r="J19" s="66"/>
      <c r="K19" s="66" t="s">
        <v>824</v>
      </c>
      <c r="L19" s="66" t="s">
        <v>829</v>
      </c>
      <c r="M19" s="66" t="s">
        <v>524</v>
      </c>
      <c r="N19" s="64" t="s">
        <v>823</v>
      </c>
      <c r="O19" s="66"/>
    </row>
    <row r="20" spans="1:15" x14ac:dyDescent="0.25">
      <c r="A20" s="66" t="s">
        <v>1023</v>
      </c>
      <c r="B20" s="66" t="s">
        <v>1014</v>
      </c>
      <c r="C20" s="66" t="s">
        <v>1001</v>
      </c>
      <c r="D20" s="66"/>
      <c r="E20" s="68" t="s">
        <v>1024</v>
      </c>
      <c r="F20" s="66"/>
      <c r="K20" s="66" t="s">
        <v>824</v>
      </c>
      <c r="L20" s="66" t="s">
        <v>827</v>
      </c>
      <c r="M20" s="66" t="s">
        <v>521</v>
      </c>
      <c r="N20" s="64" t="s">
        <v>823</v>
      </c>
    </row>
    <row r="21" spans="1:15" x14ac:dyDescent="0.25">
      <c r="A21" s="66" t="s">
        <v>775</v>
      </c>
      <c r="B21" s="66" t="s">
        <v>787</v>
      </c>
      <c r="C21" s="66"/>
      <c r="D21" s="63">
        <v>25240059</v>
      </c>
      <c r="E21" s="64" t="s">
        <v>743</v>
      </c>
      <c r="F21" s="66"/>
      <c r="K21" s="66" t="s">
        <v>824</v>
      </c>
      <c r="L21" s="66" t="s">
        <v>828</v>
      </c>
      <c r="M21" s="66" t="s">
        <v>524</v>
      </c>
      <c r="N21" s="64" t="s">
        <v>823</v>
      </c>
    </row>
    <row r="22" spans="1:15" x14ac:dyDescent="0.25">
      <c r="A22" s="66" t="s">
        <v>775</v>
      </c>
      <c r="B22" s="66" t="s">
        <v>787</v>
      </c>
      <c r="C22" s="66" t="s">
        <v>1030</v>
      </c>
      <c r="D22" s="66">
        <v>25240059</v>
      </c>
      <c r="E22" s="68" t="s">
        <v>743</v>
      </c>
      <c r="F22" s="65"/>
      <c r="K22" s="66" t="s">
        <v>824</v>
      </c>
      <c r="L22" s="66" t="s">
        <v>831</v>
      </c>
      <c r="M22" s="66" t="s">
        <v>836</v>
      </c>
      <c r="N22" s="64" t="s">
        <v>823</v>
      </c>
    </row>
    <row r="23" spans="1:15" x14ac:dyDescent="0.25">
      <c r="A23" s="66" t="s">
        <v>776</v>
      </c>
      <c r="B23" s="66" t="s">
        <v>788</v>
      </c>
      <c r="C23" s="66"/>
      <c r="D23" s="63">
        <v>25240059</v>
      </c>
      <c r="E23" s="64" t="s">
        <v>743</v>
      </c>
      <c r="F23" s="66"/>
      <c r="H23" s="66"/>
      <c r="I23" s="66"/>
      <c r="J23" s="66"/>
      <c r="K23" s="66" t="s">
        <v>713</v>
      </c>
      <c r="L23" s="66" t="s">
        <v>714</v>
      </c>
      <c r="M23" s="66" t="s">
        <v>525</v>
      </c>
      <c r="N23" s="67" t="s">
        <v>715</v>
      </c>
      <c r="O23" s="66"/>
    </row>
    <row r="24" spans="1:15" x14ac:dyDescent="0.25">
      <c r="A24" s="66" t="s">
        <v>776</v>
      </c>
      <c r="B24" s="66" t="s">
        <v>788</v>
      </c>
      <c r="C24" s="66" t="s">
        <v>1031</v>
      </c>
      <c r="D24" s="66">
        <v>25240059</v>
      </c>
      <c r="E24" s="68" t="s">
        <v>743</v>
      </c>
      <c r="F24" s="66"/>
      <c r="K24" s="63" t="s">
        <v>105</v>
      </c>
      <c r="L24" s="63" t="s">
        <v>886</v>
      </c>
      <c r="N24" s="64" t="s">
        <v>887</v>
      </c>
    </row>
    <row r="25" spans="1:15" ht="15" customHeight="1" x14ac:dyDescent="0.25">
      <c r="A25" s="66" t="s">
        <v>776</v>
      </c>
      <c r="B25" s="66" t="s">
        <v>789</v>
      </c>
      <c r="C25" s="66"/>
      <c r="D25" s="63">
        <v>25240059</v>
      </c>
      <c r="E25" s="64" t="s">
        <v>743</v>
      </c>
      <c r="F25" s="66"/>
      <c r="H25" s="66"/>
      <c r="I25" s="66"/>
      <c r="J25" s="66"/>
      <c r="K25" s="69" t="s">
        <v>105</v>
      </c>
      <c r="L25" s="66" t="s">
        <v>818</v>
      </c>
      <c r="M25" s="66"/>
      <c r="N25" s="64" t="s">
        <v>817</v>
      </c>
      <c r="O25" s="66"/>
    </row>
    <row r="26" spans="1:15" x14ac:dyDescent="0.25">
      <c r="A26" s="66" t="s">
        <v>776</v>
      </c>
      <c r="B26" s="66" t="s">
        <v>789</v>
      </c>
      <c r="C26" s="66" t="s">
        <v>1032</v>
      </c>
      <c r="D26" s="66">
        <v>25240059</v>
      </c>
      <c r="E26" s="68" t="s">
        <v>743</v>
      </c>
      <c r="K26" s="66" t="s">
        <v>809</v>
      </c>
      <c r="L26" s="66" t="s">
        <v>736</v>
      </c>
      <c r="M26" s="66"/>
      <c r="N26" s="64" t="s">
        <v>731</v>
      </c>
    </row>
    <row r="27" spans="1:15" x14ac:dyDescent="0.25">
      <c r="A27" s="66" t="s">
        <v>94</v>
      </c>
      <c r="B27" s="66" t="s">
        <v>766</v>
      </c>
      <c r="C27" s="66" t="s">
        <v>536</v>
      </c>
      <c r="D27" s="63">
        <v>25240059</v>
      </c>
      <c r="E27" s="64" t="s">
        <v>743</v>
      </c>
      <c r="F27" s="66"/>
      <c r="H27" s="66"/>
      <c r="I27" s="66"/>
      <c r="J27" s="66"/>
      <c r="K27" s="63" t="s">
        <v>814</v>
      </c>
      <c r="L27" s="66" t="s">
        <v>816</v>
      </c>
      <c r="M27" s="66" t="s">
        <v>815</v>
      </c>
      <c r="N27" s="64" t="s">
        <v>813</v>
      </c>
      <c r="O27" s="66"/>
    </row>
    <row r="28" spans="1:15" x14ac:dyDescent="0.25">
      <c r="A28" s="66" t="s">
        <v>94</v>
      </c>
      <c r="B28" s="66" t="s">
        <v>771</v>
      </c>
      <c r="C28" s="66" t="s">
        <v>536</v>
      </c>
      <c r="D28" s="63">
        <v>25240059</v>
      </c>
      <c r="E28" s="64" t="s">
        <v>743</v>
      </c>
      <c r="F28" s="66"/>
      <c r="H28" s="66"/>
      <c r="I28" s="66"/>
      <c r="J28" s="66"/>
      <c r="K28" s="66" t="s">
        <v>1003</v>
      </c>
      <c r="L28" s="66" t="s">
        <v>1004</v>
      </c>
      <c r="M28" s="66" t="s">
        <v>1001</v>
      </c>
      <c r="N28" s="68" t="s">
        <v>1024</v>
      </c>
      <c r="O28" s="66"/>
    </row>
    <row r="29" spans="1:15" x14ac:dyDescent="0.25">
      <c r="A29" s="66" t="s">
        <v>94</v>
      </c>
      <c r="B29" s="66" t="s">
        <v>763</v>
      </c>
      <c r="C29" s="66" t="s">
        <v>536</v>
      </c>
      <c r="D29" s="63">
        <v>25240059</v>
      </c>
      <c r="E29" s="64" t="s">
        <v>743</v>
      </c>
      <c r="F29" s="66"/>
      <c r="H29" s="66"/>
      <c r="I29" s="66"/>
      <c r="J29" s="66"/>
      <c r="K29" s="66" t="s">
        <v>863</v>
      </c>
      <c r="L29" s="66" t="s">
        <v>1010</v>
      </c>
      <c r="M29" s="66" t="s">
        <v>1006</v>
      </c>
      <c r="N29" s="68" t="s">
        <v>1024</v>
      </c>
      <c r="O29" s="66"/>
    </row>
    <row r="30" spans="1:15" x14ac:dyDescent="0.25">
      <c r="A30" s="66" t="s">
        <v>94</v>
      </c>
      <c r="B30" s="66" t="s">
        <v>770</v>
      </c>
      <c r="C30" s="66" t="s">
        <v>536</v>
      </c>
      <c r="D30" s="63">
        <v>25240059</v>
      </c>
      <c r="E30" s="64" t="s">
        <v>743</v>
      </c>
      <c r="F30" s="66"/>
      <c r="K30" s="63" t="s">
        <v>863</v>
      </c>
      <c r="L30" s="63" t="s">
        <v>884</v>
      </c>
      <c r="N30" s="64" t="str">
        <f>"https://www.ncbi.nlm.nih.gov/pubmed/26063326"</f>
        <v>https://www.ncbi.nlm.nih.gov/pubmed/26063326</v>
      </c>
    </row>
    <row r="31" spans="1:15" ht="17.25" customHeight="1" x14ac:dyDescent="0.25">
      <c r="A31" s="66" t="s">
        <v>94</v>
      </c>
      <c r="B31" s="66" t="s">
        <v>762</v>
      </c>
      <c r="C31" s="66" t="s">
        <v>599</v>
      </c>
      <c r="D31" s="63">
        <v>25240059</v>
      </c>
      <c r="E31" s="64" t="s">
        <v>743</v>
      </c>
      <c r="K31" s="63" t="s">
        <v>107</v>
      </c>
      <c r="L31" s="66" t="s">
        <v>693</v>
      </c>
      <c r="M31" s="130" t="s">
        <v>1026</v>
      </c>
      <c r="N31" s="64" t="s">
        <v>719</v>
      </c>
    </row>
    <row r="32" spans="1:15" x14ac:dyDescent="0.25">
      <c r="A32" s="66" t="s">
        <v>94</v>
      </c>
      <c r="B32" s="66" t="s">
        <v>764</v>
      </c>
      <c r="C32" s="66" t="s">
        <v>536</v>
      </c>
      <c r="D32" s="63">
        <v>25240059</v>
      </c>
      <c r="E32" s="64" t="s">
        <v>743</v>
      </c>
      <c r="H32" s="29"/>
      <c r="I32" s="67"/>
      <c r="J32" s="67"/>
      <c r="K32" s="66" t="s">
        <v>744</v>
      </c>
      <c r="L32" s="66" t="s">
        <v>753</v>
      </c>
      <c r="M32" s="66" t="s">
        <v>536</v>
      </c>
      <c r="N32" s="64" t="s">
        <v>743</v>
      </c>
      <c r="O32" s="66"/>
    </row>
    <row r="33" spans="1:15" x14ac:dyDescent="0.25">
      <c r="A33" s="66" t="s">
        <v>94</v>
      </c>
      <c r="B33" s="66" t="s">
        <v>765</v>
      </c>
      <c r="C33" s="66" t="s">
        <v>600</v>
      </c>
      <c r="D33" s="63">
        <v>25240059</v>
      </c>
      <c r="E33" s="64" t="s">
        <v>743</v>
      </c>
      <c r="H33" s="29"/>
      <c r="I33" s="67"/>
      <c r="J33" s="67"/>
      <c r="K33" s="66" t="s">
        <v>737</v>
      </c>
      <c r="L33" s="66" t="s">
        <v>738</v>
      </c>
      <c r="M33" s="66"/>
      <c r="N33" s="64" t="s">
        <v>731</v>
      </c>
      <c r="O33" s="66"/>
    </row>
    <row r="34" spans="1:15" x14ac:dyDescent="0.25">
      <c r="A34" s="66" t="s">
        <v>1034</v>
      </c>
      <c r="B34" s="66" t="s">
        <v>771</v>
      </c>
      <c r="C34" s="66"/>
      <c r="D34" s="66">
        <v>25240059</v>
      </c>
      <c r="E34" s="68" t="s">
        <v>743</v>
      </c>
      <c r="F34" s="29"/>
      <c r="I34" s="67"/>
      <c r="J34" s="67"/>
      <c r="K34" s="66" t="s">
        <v>751</v>
      </c>
      <c r="L34" s="66" t="s">
        <v>768</v>
      </c>
      <c r="M34" s="66" t="s">
        <v>599</v>
      </c>
      <c r="N34" s="64" t="s">
        <v>743</v>
      </c>
    </row>
    <row r="35" spans="1:15" x14ac:dyDescent="0.25">
      <c r="A35" s="66" t="s">
        <v>1034</v>
      </c>
      <c r="B35" s="66" t="s">
        <v>770</v>
      </c>
      <c r="C35" s="66"/>
      <c r="D35" s="66">
        <v>25240059</v>
      </c>
      <c r="E35" s="68" t="s">
        <v>743</v>
      </c>
      <c r="K35" s="66" t="s">
        <v>752</v>
      </c>
      <c r="L35" s="66" t="s">
        <v>769</v>
      </c>
      <c r="M35" s="66" t="s">
        <v>536</v>
      </c>
      <c r="N35" s="64" t="s">
        <v>743</v>
      </c>
    </row>
    <row r="36" spans="1:15" x14ac:dyDescent="0.25">
      <c r="A36" s="66" t="s">
        <v>95</v>
      </c>
      <c r="B36" s="66" t="s">
        <v>693</v>
      </c>
      <c r="C36" s="130" t="s">
        <v>1538</v>
      </c>
      <c r="D36" s="63">
        <v>26859813</v>
      </c>
      <c r="E36" s="64" t="str">
        <f>"https://www.ncbi.nlm.nih.gov/pubmed/26859813"</f>
        <v>https://www.ncbi.nlm.nih.gov/pubmed/26859813</v>
      </c>
      <c r="F36" s="65"/>
      <c r="K36" s="63" t="s">
        <v>859</v>
      </c>
      <c r="L36" s="63" t="s">
        <v>872</v>
      </c>
      <c r="N36" s="64" t="str">
        <f t="shared" ref="N36:N44" si="0">"https://www.ncbi.nlm.nih.gov/pubmed/26063326"</f>
        <v>https://www.ncbi.nlm.nih.gov/pubmed/26063326</v>
      </c>
    </row>
    <row r="37" spans="1:15" x14ac:dyDescent="0.25">
      <c r="A37" s="66" t="s">
        <v>96</v>
      </c>
      <c r="B37" s="66" t="s">
        <v>694</v>
      </c>
      <c r="C37" s="130" t="s">
        <v>1539</v>
      </c>
      <c r="D37" s="63">
        <v>27835969</v>
      </c>
      <c r="E37" s="67" t="s">
        <v>715</v>
      </c>
      <c r="F37" s="66"/>
      <c r="G37" s="66"/>
      <c r="H37" s="66"/>
      <c r="I37" s="66"/>
      <c r="J37" s="66"/>
      <c r="K37" s="63" t="s">
        <v>858</v>
      </c>
      <c r="L37" s="63" t="s">
        <v>871</v>
      </c>
      <c r="N37" s="64" t="str">
        <f t="shared" si="0"/>
        <v>https://www.ncbi.nlm.nih.gov/pubmed/26063326</v>
      </c>
    </row>
    <row r="38" spans="1:15" x14ac:dyDescent="0.25">
      <c r="A38" s="66" t="s">
        <v>97</v>
      </c>
      <c r="B38" s="66" t="s">
        <v>709</v>
      </c>
      <c r="C38" s="130" t="s">
        <v>1508</v>
      </c>
      <c r="D38" s="63">
        <v>26859813</v>
      </c>
      <c r="E38" s="64" t="str">
        <f>"https://www.ncbi.nlm.nih.gov/pubmed/26859813"</f>
        <v>https://www.ncbi.nlm.nih.gov/pubmed/26859813</v>
      </c>
      <c r="F38" s="66"/>
      <c r="G38" s="66"/>
      <c r="H38" s="66"/>
      <c r="I38" s="66"/>
      <c r="J38" s="66"/>
      <c r="K38" s="63" t="s">
        <v>858</v>
      </c>
      <c r="L38" s="63" t="s">
        <v>879</v>
      </c>
      <c r="N38" s="64" t="str">
        <f t="shared" si="0"/>
        <v>https://www.ncbi.nlm.nih.gov/pubmed/26063326</v>
      </c>
      <c r="O38" s="66"/>
    </row>
    <row r="39" spans="1:15" x14ac:dyDescent="0.25">
      <c r="A39" s="66" t="s">
        <v>46</v>
      </c>
      <c r="B39" s="66" t="s">
        <v>834</v>
      </c>
      <c r="C39" s="66" t="s">
        <v>837</v>
      </c>
      <c r="D39" s="63">
        <v>7834303</v>
      </c>
      <c r="E39" s="64" t="s">
        <v>823</v>
      </c>
      <c r="F39" s="66"/>
      <c r="G39" s="66"/>
      <c r="H39" s="66"/>
      <c r="I39" s="66"/>
      <c r="J39" s="66"/>
      <c r="K39" s="63" t="s">
        <v>856</v>
      </c>
      <c r="L39" s="63" t="s">
        <v>873</v>
      </c>
      <c r="N39" s="64" t="str">
        <f t="shared" si="0"/>
        <v>https://www.ncbi.nlm.nih.gov/pubmed/26063326</v>
      </c>
    </row>
    <row r="40" spans="1:15" x14ac:dyDescent="0.25">
      <c r="A40" s="66" t="s">
        <v>46</v>
      </c>
      <c r="B40" s="66" t="s">
        <v>835</v>
      </c>
      <c r="C40" s="66" t="s">
        <v>836</v>
      </c>
      <c r="D40" s="63">
        <v>7834303</v>
      </c>
      <c r="E40" s="64" t="s">
        <v>823</v>
      </c>
      <c r="F40" s="66"/>
      <c r="G40" s="66"/>
      <c r="H40" s="66"/>
      <c r="I40" s="66"/>
      <c r="J40" s="66"/>
      <c r="K40" s="63" t="s">
        <v>856</v>
      </c>
      <c r="L40" s="63" t="s">
        <v>885</v>
      </c>
      <c r="N40" s="64" t="str">
        <f t="shared" si="0"/>
        <v>https://www.ncbi.nlm.nih.gov/pubmed/26063326</v>
      </c>
      <c r="O40" s="66"/>
    </row>
    <row r="41" spans="1:15" x14ac:dyDescent="0.25">
      <c r="A41" s="66" t="s">
        <v>34</v>
      </c>
      <c r="B41" s="29" t="s">
        <v>358</v>
      </c>
      <c r="C41" s="29" t="s">
        <v>521</v>
      </c>
      <c r="D41" s="63">
        <v>27099524</v>
      </c>
      <c r="E41" s="67" t="s">
        <v>222</v>
      </c>
      <c r="F41" s="66"/>
      <c r="G41" s="66"/>
      <c r="H41" s="66"/>
      <c r="I41" s="66"/>
      <c r="J41" s="66"/>
      <c r="K41" s="63" t="s">
        <v>856</v>
      </c>
      <c r="L41" s="63" t="s">
        <v>865</v>
      </c>
      <c r="N41" s="64" t="str">
        <f t="shared" si="0"/>
        <v>https://www.ncbi.nlm.nih.gov/pubmed/26063326</v>
      </c>
    </row>
    <row r="42" spans="1:15" x14ac:dyDescent="0.25">
      <c r="A42" s="66" t="s">
        <v>34</v>
      </c>
      <c r="B42" s="66" t="s">
        <v>409</v>
      </c>
      <c r="C42" s="66" t="s">
        <v>521</v>
      </c>
      <c r="D42" s="63">
        <v>27099524</v>
      </c>
      <c r="E42" s="67" t="s">
        <v>222</v>
      </c>
      <c r="F42" s="66"/>
      <c r="G42" s="66"/>
      <c r="H42" s="66"/>
      <c r="I42" s="66"/>
      <c r="J42" s="66"/>
      <c r="K42" s="63" t="s">
        <v>856</v>
      </c>
      <c r="L42" s="63" t="s">
        <v>868</v>
      </c>
      <c r="N42" s="64" t="str">
        <f t="shared" si="0"/>
        <v>https://www.ncbi.nlm.nih.gov/pubmed/26063326</v>
      </c>
    </row>
    <row r="43" spans="1:15" x14ac:dyDescent="0.25">
      <c r="A43" s="66" t="s">
        <v>34</v>
      </c>
      <c r="B43" s="66" t="s">
        <v>840</v>
      </c>
      <c r="C43" s="29" t="s">
        <v>524</v>
      </c>
      <c r="D43" s="63">
        <v>27099524</v>
      </c>
      <c r="E43" s="67" t="s">
        <v>222</v>
      </c>
      <c r="G43" s="66"/>
      <c r="H43" s="66"/>
      <c r="I43" s="66"/>
      <c r="J43" s="66"/>
      <c r="K43" s="63" t="s">
        <v>856</v>
      </c>
      <c r="L43" s="63" t="s">
        <v>877</v>
      </c>
      <c r="N43" s="64" t="str">
        <f t="shared" si="0"/>
        <v>https://www.ncbi.nlm.nih.gov/pubmed/26063326</v>
      </c>
    </row>
    <row r="44" spans="1:15" ht="17.25" customHeight="1" x14ac:dyDescent="0.25">
      <c r="A44" s="66" t="s">
        <v>99</v>
      </c>
      <c r="B44" s="66" t="s">
        <v>847</v>
      </c>
      <c r="C44" s="66" t="s">
        <v>524</v>
      </c>
      <c r="D44" s="63">
        <v>27099524</v>
      </c>
      <c r="E44" s="67" t="s">
        <v>222</v>
      </c>
      <c r="F44" s="66"/>
      <c r="G44" s="66"/>
      <c r="H44" s="66"/>
      <c r="I44" s="66"/>
      <c r="J44" s="66"/>
      <c r="K44" s="63" t="s">
        <v>862</v>
      </c>
      <c r="L44" s="63" t="s">
        <v>882</v>
      </c>
      <c r="N44" s="64" t="str">
        <f t="shared" si="0"/>
        <v>https://www.ncbi.nlm.nih.gov/pubmed/26063326</v>
      </c>
    </row>
    <row r="45" spans="1:15" ht="21" customHeight="1" x14ac:dyDescent="0.25">
      <c r="A45" s="66" t="s">
        <v>825</v>
      </c>
      <c r="B45" s="66" t="s">
        <v>830</v>
      </c>
      <c r="C45" s="66" t="s">
        <v>521</v>
      </c>
      <c r="D45" s="63">
        <v>7834303</v>
      </c>
      <c r="E45" s="64" t="s">
        <v>823</v>
      </c>
      <c r="F45" s="66"/>
      <c r="G45" s="66"/>
      <c r="H45" s="66"/>
      <c r="I45" s="29"/>
      <c r="J45" s="29"/>
      <c r="K45" s="66" t="s">
        <v>1021</v>
      </c>
      <c r="L45" s="66" t="s">
        <v>1019</v>
      </c>
      <c r="M45" s="66" t="s">
        <v>1002</v>
      </c>
      <c r="N45" s="68" t="s">
        <v>1024</v>
      </c>
    </row>
    <row r="46" spans="1:15" x14ac:dyDescent="0.25">
      <c r="A46" s="66" t="s">
        <v>824</v>
      </c>
      <c r="B46" s="66" t="s">
        <v>829</v>
      </c>
      <c r="C46" s="66" t="s">
        <v>524</v>
      </c>
      <c r="D46" s="63">
        <v>7834303</v>
      </c>
      <c r="E46" s="64" t="s">
        <v>823</v>
      </c>
      <c r="F46" s="66"/>
      <c r="G46" s="66"/>
      <c r="H46" s="66"/>
      <c r="I46" s="29"/>
      <c r="J46" s="29"/>
      <c r="K46" s="66" t="s">
        <v>732</v>
      </c>
      <c r="L46" s="66" t="s">
        <v>733</v>
      </c>
      <c r="M46" s="66" t="s">
        <v>522</v>
      </c>
      <c r="N46" s="64" t="s">
        <v>731</v>
      </c>
    </row>
    <row r="47" spans="1:15" x14ac:dyDescent="0.25">
      <c r="A47" s="66" t="s">
        <v>824</v>
      </c>
      <c r="B47" s="66" t="s">
        <v>827</v>
      </c>
      <c r="C47" s="66" t="s">
        <v>521</v>
      </c>
      <c r="D47" s="63">
        <v>7834303</v>
      </c>
      <c r="E47" s="64" t="s">
        <v>823</v>
      </c>
      <c r="F47" s="29"/>
      <c r="G47" s="66"/>
      <c r="H47" s="66"/>
      <c r="I47" s="29"/>
      <c r="J47" s="29"/>
      <c r="K47" s="66" t="s">
        <v>1007</v>
      </c>
      <c r="L47" s="66" t="s">
        <v>1018</v>
      </c>
      <c r="M47" s="66" t="s">
        <v>1002</v>
      </c>
      <c r="N47" s="68" t="s">
        <v>1024</v>
      </c>
    </row>
    <row r="48" spans="1:15" x14ac:dyDescent="0.25">
      <c r="A48" s="66" t="s">
        <v>824</v>
      </c>
      <c r="B48" s="66" t="s">
        <v>828</v>
      </c>
      <c r="C48" s="66" t="s">
        <v>524</v>
      </c>
      <c r="D48" s="63">
        <v>7834303</v>
      </c>
      <c r="E48" s="64" t="s">
        <v>823</v>
      </c>
      <c r="F48" s="29"/>
      <c r="G48" s="66"/>
      <c r="I48" s="29"/>
      <c r="J48" s="29"/>
      <c r="K48" s="66" t="s">
        <v>1007</v>
      </c>
      <c r="L48" s="66" t="s">
        <v>1005</v>
      </c>
      <c r="M48" s="66" t="s">
        <v>1006</v>
      </c>
      <c r="N48" s="68" t="s">
        <v>1024</v>
      </c>
    </row>
    <row r="49" spans="1:14" x14ac:dyDescent="0.25">
      <c r="A49" s="66" t="s">
        <v>824</v>
      </c>
      <c r="B49" s="66" t="s">
        <v>831</v>
      </c>
      <c r="C49" s="66" t="s">
        <v>836</v>
      </c>
      <c r="D49" s="63">
        <v>7834303</v>
      </c>
      <c r="E49" s="64" t="s">
        <v>823</v>
      </c>
      <c r="F49" s="29"/>
      <c r="G49" s="66"/>
      <c r="I49" s="29"/>
      <c r="J49" s="29"/>
      <c r="K49" s="66" t="s">
        <v>748</v>
      </c>
      <c r="L49" s="66" t="s">
        <v>772</v>
      </c>
      <c r="M49" s="66" t="s">
        <v>599</v>
      </c>
      <c r="N49" s="64" t="s">
        <v>743</v>
      </c>
    </row>
    <row r="50" spans="1:14" x14ac:dyDescent="0.25">
      <c r="A50" s="66" t="s">
        <v>101</v>
      </c>
      <c r="B50" s="66" t="s">
        <v>844</v>
      </c>
      <c r="C50" s="66" t="s">
        <v>524</v>
      </c>
      <c r="D50" s="63">
        <v>27099524</v>
      </c>
      <c r="E50" s="67" t="s">
        <v>222</v>
      </c>
      <c r="F50" s="29"/>
      <c r="G50" s="66"/>
      <c r="H50" s="29"/>
      <c r="I50" s="66"/>
      <c r="J50" s="66"/>
      <c r="K50" s="66" t="s">
        <v>748</v>
      </c>
      <c r="L50" s="66" t="s">
        <v>772</v>
      </c>
      <c r="M50" s="66" t="s">
        <v>568</v>
      </c>
      <c r="N50" s="68" t="s">
        <v>743</v>
      </c>
    </row>
    <row r="51" spans="1:14" x14ac:dyDescent="0.25">
      <c r="A51" s="66" t="s">
        <v>101</v>
      </c>
      <c r="B51" s="66" t="s">
        <v>724</v>
      </c>
      <c r="C51" s="66" t="s">
        <v>525</v>
      </c>
      <c r="D51" s="63">
        <v>27835969</v>
      </c>
      <c r="E51" s="64" t="s">
        <v>715</v>
      </c>
      <c r="F51" s="66"/>
      <c r="G51" s="66"/>
      <c r="I51" s="66"/>
      <c r="J51" s="66"/>
      <c r="K51" s="66" t="s">
        <v>748</v>
      </c>
      <c r="L51" s="66" t="s">
        <v>759</v>
      </c>
      <c r="M51" s="66" t="s">
        <v>536</v>
      </c>
      <c r="N51" s="64" t="s">
        <v>743</v>
      </c>
    </row>
    <row r="52" spans="1:14" ht="30" x14ac:dyDescent="0.25">
      <c r="A52" s="66" t="s">
        <v>713</v>
      </c>
      <c r="B52" s="66" t="s">
        <v>714</v>
      </c>
      <c r="C52" s="66" t="s">
        <v>525</v>
      </c>
      <c r="D52" s="63">
        <v>27835969</v>
      </c>
      <c r="E52" s="67" t="s">
        <v>715</v>
      </c>
      <c r="F52" s="66"/>
      <c r="G52" s="66"/>
      <c r="H52" s="66"/>
      <c r="I52" s="66"/>
      <c r="J52" s="66"/>
      <c r="K52" s="66" t="s">
        <v>688</v>
      </c>
      <c r="L52" s="66" t="s">
        <v>687</v>
      </c>
      <c r="M52" s="130" t="s">
        <v>515</v>
      </c>
      <c r="N52" s="64" t="str">
        <f>"https://www.ncbi.nlm.nih.gov/pubmed/26859813"</f>
        <v>https://www.ncbi.nlm.nih.gov/pubmed/26859813</v>
      </c>
    </row>
    <row r="53" spans="1:14" ht="30" x14ac:dyDescent="0.25">
      <c r="A53" s="66" t="s">
        <v>25</v>
      </c>
      <c r="B53" s="66" t="s">
        <v>851</v>
      </c>
      <c r="C53" s="66" t="s">
        <v>523</v>
      </c>
      <c r="D53" s="66">
        <v>27099524</v>
      </c>
      <c r="E53" s="67" t="s">
        <v>222</v>
      </c>
      <c r="F53" s="66"/>
      <c r="G53" s="66"/>
      <c r="H53" s="66"/>
      <c r="I53" s="66"/>
      <c r="J53" s="66"/>
      <c r="K53" s="66" t="s">
        <v>688</v>
      </c>
      <c r="L53" s="66" t="s">
        <v>689</v>
      </c>
      <c r="M53" s="130" t="s">
        <v>1541</v>
      </c>
      <c r="N53" s="64" t="s">
        <v>719</v>
      </c>
    </row>
    <row r="54" spans="1:14" x14ac:dyDescent="0.25">
      <c r="A54" s="66" t="s">
        <v>102</v>
      </c>
      <c r="B54" s="66" t="s">
        <v>439</v>
      </c>
      <c r="C54" s="66" t="s">
        <v>568</v>
      </c>
      <c r="D54" s="66">
        <v>29100069</v>
      </c>
      <c r="E54" s="70" t="s">
        <v>233</v>
      </c>
      <c r="F54" s="66"/>
      <c r="G54" s="66"/>
      <c r="H54" s="66"/>
      <c r="I54" s="66"/>
      <c r="J54" s="66"/>
      <c r="K54" s="66" t="s">
        <v>746</v>
      </c>
      <c r="L54" s="66" t="s">
        <v>790</v>
      </c>
      <c r="M54" s="66"/>
      <c r="N54" s="64" t="s">
        <v>743</v>
      </c>
    </row>
    <row r="55" spans="1:14" x14ac:dyDescent="0.25">
      <c r="A55" s="66" t="s">
        <v>103</v>
      </c>
      <c r="B55" s="66" t="s">
        <v>418</v>
      </c>
      <c r="C55" s="66"/>
      <c r="D55" s="66">
        <v>18986552</v>
      </c>
      <c r="E55" s="64" t="s">
        <v>817</v>
      </c>
      <c r="F55" s="66"/>
      <c r="G55" s="66"/>
      <c r="H55" s="66"/>
      <c r="I55" s="66"/>
      <c r="J55" s="66"/>
      <c r="K55" s="66" t="s">
        <v>746</v>
      </c>
      <c r="L55" s="66" t="s">
        <v>757</v>
      </c>
      <c r="M55" s="66" t="s">
        <v>536</v>
      </c>
      <c r="N55" s="68" t="s">
        <v>743</v>
      </c>
    </row>
    <row r="56" spans="1:14" x14ac:dyDescent="0.25">
      <c r="A56" s="66" t="s">
        <v>103</v>
      </c>
      <c r="B56" s="66" t="s">
        <v>1015</v>
      </c>
      <c r="C56" s="66" t="s">
        <v>1006</v>
      </c>
      <c r="D56" s="66"/>
      <c r="E56" s="68" t="s">
        <v>1024</v>
      </c>
      <c r="F56" s="66"/>
      <c r="G56" s="66"/>
      <c r="H56" s="66"/>
      <c r="I56" s="66"/>
      <c r="J56" s="66"/>
      <c r="K56" s="66" t="s">
        <v>777</v>
      </c>
      <c r="L56" s="66" t="s">
        <v>792</v>
      </c>
      <c r="M56" s="66"/>
      <c r="N56" s="64" t="s">
        <v>743</v>
      </c>
    </row>
    <row r="57" spans="1:14" x14ac:dyDescent="0.25">
      <c r="A57" s="66" t="s">
        <v>103</v>
      </c>
      <c r="B57" s="66" t="s">
        <v>659</v>
      </c>
      <c r="C57" s="66" t="s">
        <v>521</v>
      </c>
      <c r="D57" s="66">
        <v>19772600</v>
      </c>
      <c r="E57" s="64" t="s">
        <v>887</v>
      </c>
      <c r="F57" s="66"/>
      <c r="G57" s="66"/>
      <c r="H57" s="66"/>
      <c r="I57" s="66"/>
      <c r="J57" s="66"/>
      <c r="K57" s="66" t="s">
        <v>777</v>
      </c>
      <c r="L57" s="66" t="s">
        <v>791</v>
      </c>
      <c r="M57" s="66" t="s">
        <v>1033</v>
      </c>
      <c r="N57" s="68" t="s">
        <v>743</v>
      </c>
    </row>
    <row r="58" spans="1:14" x14ac:dyDescent="0.25">
      <c r="A58" s="66" t="s">
        <v>103</v>
      </c>
      <c r="B58" s="66" t="s">
        <v>812</v>
      </c>
      <c r="C58" s="66" t="s">
        <v>522</v>
      </c>
      <c r="D58" s="66">
        <v>21059181</v>
      </c>
      <c r="E58" s="64" t="s">
        <v>811</v>
      </c>
      <c r="F58" s="66"/>
      <c r="G58" s="66"/>
      <c r="H58" s="66"/>
      <c r="I58" s="66"/>
      <c r="J58" s="66"/>
      <c r="K58" s="66" t="s">
        <v>821</v>
      </c>
      <c r="L58" s="66" t="s">
        <v>822</v>
      </c>
      <c r="M58" s="66" t="s">
        <v>1001</v>
      </c>
      <c r="N58" s="68" t="s">
        <v>1024</v>
      </c>
    </row>
    <row r="59" spans="1:14" x14ac:dyDescent="0.25">
      <c r="A59" s="66" t="s">
        <v>103</v>
      </c>
      <c r="B59" s="66" t="s">
        <v>431</v>
      </c>
      <c r="C59" s="66" t="s">
        <v>523</v>
      </c>
      <c r="D59" s="66">
        <v>19540336</v>
      </c>
      <c r="E59" s="64" t="s">
        <v>854</v>
      </c>
      <c r="F59" s="66"/>
      <c r="G59" s="66"/>
      <c r="H59" s="66"/>
      <c r="I59" s="66"/>
      <c r="J59" s="66"/>
      <c r="K59" s="66" t="s">
        <v>778</v>
      </c>
      <c r="L59" s="66" t="s">
        <v>793</v>
      </c>
      <c r="M59" s="66"/>
      <c r="N59" s="64" t="s">
        <v>743</v>
      </c>
    </row>
    <row r="60" spans="1:14" x14ac:dyDescent="0.25">
      <c r="A60" s="66" t="s">
        <v>103</v>
      </c>
      <c r="B60" s="66" t="s">
        <v>855</v>
      </c>
      <c r="C60" s="66" t="s">
        <v>521</v>
      </c>
      <c r="D60" s="66">
        <v>19540336</v>
      </c>
      <c r="E60" s="64" t="s">
        <v>854</v>
      </c>
      <c r="F60" s="66"/>
      <c r="G60" s="66"/>
      <c r="H60" s="66"/>
      <c r="I60" s="66"/>
      <c r="J60" s="66"/>
      <c r="K60" s="66" t="s">
        <v>778</v>
      </c>
      <c r="L60" s="66" t="s">
        <v>794</v>
      </c>
      <c r="M60" s="66"/>
      <c r="N60" s="64" t="s">
        <v>743</v>
      </c>
    </row>
    <row r="61" spans="1:14" x14ac:dyDescent="0.25">
      <c r="A61" s="66" t="s">
        <v>104</v>
      </c>
      <c r="B61" s="66" t="s">
        <v>425</v>
      </c>
      <c r="C61" s="66"/>
      <c r="D61" s="66">
        <v>26063326</v>
      </c>
      <c r="E61" s="64" t="str">
        <f>"https://www.ncbi.nlm.nih.gov/pubmed/26063326"</f>
        <v>https://www.ncbi.nlm.nih.gov/pubmed/26063326</v>
      </c>
      <c r="F61" s="66"/>
      <c r="G61" s="66"/>
      <c r="H61" s="66"/>
      <c r="I61" s="66"/>
      <c r="J61" s="66"/>
      <c r="K61" s="66" t="s">
        <v>779</v>
      </c>
      <c r="L61" s="66" t="s">
        <v>795</v>
      </c>
      <c r="M61" s="66" t="s">
        <v>1030</v>
      </c>
      <c r="N61" s="68" t="s">
        <v>743</v>
      </c>
    </row>
    <row r="62" spans="1:14" x14ac:dyDescent="0.25">
      <c r="A62" s="66" t="s">
        <v>104</v>
      </c>
      <c r="B62" s="66" t="s">
        <v>820</v>
      </c>
      <c r="C62" s="66"/>
      <c r="D62" s="66">
        <v>18986552</v>
      </c>
      <c r="E62" s="64" t="s">
        <v>817</v>
      </c>
      <c r="F62" s="66"/>
      <c r="G62" s="66"/>
      <c r="H62" s="66"/>
      <c r="I62" s="66"/>
      <c r="J62" s="66"/>
      <c r="K62" s="66" t="s">
        <v>749</v>
      </c>
      <c r="L62" s="66" t="s">
        <v>760</v>
      </c>
      <c r="M62" s="66" t="s">
        <v>599</v>
      </c>
      <c r="N62" s="64" t="s">
        <v>743</v>
      </c>
    </row>
    <row r="63" spans="1:14" x14ac:dyDescent="0.25">
      <c r="A63" s="66" t="s">
        <v>742</v>
      </c>
      <c r="B63" s="66" t="s">
        <v>437</v>
      </c>
      <c r="C63" s="66"/>
      <c r="D63" s="66">
        <v>26063326</v>
      </c>
      <c r="E63" s="64" t="s">
        <v>741</v>
      </c>
      <c r="F63" s="66"/>
      <c r="G63" s="66"/>
      <c r="H63" s="66"/>
      <c r="I63" s="66"/>
      <c r="J63" s="66"/>
      <c r="K63" s="66" t="s">
        <v>780</v>
      </c>
      <c r="L63" s="66" t="s">
        <v>796</v>
      </c>
      <c r="M63" s="66" t="s">
        <v>568</v>
      </c>
      <c r="N63" s="64" t="s">
        <v>743</v>
      </c>
    </row>
    <row r="64" spans="1:14" x14ac:dyDescent="0.25">
      <c r="A64" s="66" t="s">
        <v>742</v>
      </c>
      <c r="B64" s="66" t="s">
        <v>425</v>
      </c>
      <c r="C64" s="66"/>
      <c r="D64" s="66">
        <v>26063326</v>
      </c>
      <c r="E64" s="64" t="s">
        <v>741</v>
      </c>
      <c r="F64" s="66"/>
      <c r="G64" s="66"/>
      <c r="H64" s="66"/>
      <c r="I64" s="66"/>
      <c r="J64" s="66"/>
      <c r="K64" s="66" t="s">
        <v>781</v>
      </c>
      <c r="L64" s="66" t="s">
        <v>797</v>
      </c>
      <c r="M64" s="66"/>
      <c r="N64" s="64" t="s">
        <v>743</v>
      </c>
    </row>
    <row r="65" spans="1:14" x14ac:dyDescent="0.25">
      <c r="A65" s="66" t="s">
        <v>105</v>
      </c>
      <c r="B65" s="66" t="s">
        <v>886</v>
      </c>
      <c r="C65" s="66"/>
      <c r="D65" s="66">
        <v>19772600</v>
      </c>
      <c r="E65" s="64" t="s">
        <v>887</v>
      </c>
      <c r="F65" s="66"/>
      <c r="G65" s="66"/>
      <c r="H65" s="66"/>
      <c r="I65" s="66"/>
      <c r="J65" s="66"/>
      <c r="K65" s="66" t="s">
        <v>734</v>
      </c>
      <c r="L65" s="66" t="s">
        <v>735</v>
      </c>
      <c r="M65" s="66"/>
      <c r="N65" s="64" t="s">
        <v>731</v>
      </c>
    </row>
    <row r="66" spans="1:14" x14ac:dyDescent="0.25">
      <c r="A66" s="66" t="s">
        <v>105</v>
      </c>
      <c r="B66" s="66" t="s">
        <v>818</v>
      </c>
      <c r="C66" s="66"/>
      <c r="D66" s="66">
        <v>18986552</v>
      </c>
      <c r="E66" s="64" t="s">
        <v>817</v>
      </c>
      <c r="F66" s="66"/>
      <c r="G66" s="66"/>
      <c r="H66" s="66"/>
      <c r="I66" s="66"/>
      <c r="J66" s="66"/>
      <c r="K66" s="66" t="s">
        <v>782</v>
      </c>
      <c r="L66" s="66" t="s">
        <v>798</v>
      </c>
      <c r="M66" s="66"/>
      <c r="N66" s="64" t="s">
        <v>743</v>
      </c>
    </row>
    <row r="67" spans="1:14" x14ac:dyDescent="0.25">
      <c r="A67" s="66" t="s">
        <v>809</v>
      </c>
      <c r="B67" s="66" t="s">
        <v>736</v>
      </c>
      <c r="C67" s="66"/>
      <c r="D67" s="66">
        <v>26116897</v>
      </c>
      <c r="E67" s="64" t="s">
        <v>731</v>
      </c>
      <c r="F67" s="66"/>
      <c r="G67" s="66"/>
      <c r="H67" s="66"/>
      <c r="I67" s="66"/>
      <c r="J67" s="66"/>
      <c r="K67" s="66" t="s">
        <v>782</v>
      </c>
      <c r="L67" s="66" t="s">
        <v>800</v>
      </c>
      <c r="M67" s="66"/>
      <c r="N67" s="64" t="s">
        <v>743</v>
      </c>
    </row>
    <row r="68" spans="1:14" ht="15.75" thickBot="1" x14ac:dyDescent="0.3">
      <c r="A68" s="66" t="s">
        <v>814</v>
      </c>
      <c r="B68" s="66" t="s">
        <v>816</v>
      </c>
      <c r="C68" s="66" t="s">
        <v>815</v>
      </c>
      <c r="D68" s="66">
        <v>20227423</v>
      </c>
      <c r="E68" s="64" t="s">
        <v>813</v>
      </c>
      <c r="F68" s="66"/>
      <c r="G68" s="66"/>
      <c r="H68" s="66"/>
      <c r="I68" s="66"/>
      <c r="J68" s="66"/>
      <c r="K68" s="66" t="s">
        <v>782</v>
      </c>
      <c r="L68" s="72" t="s">
        <v>799</v>
      </c>
      <c r="M68" s="66"/>
      <c r="N68" s="64" t="s">
        <v>743</v>
      </c>
    </row>
    <row r="69" spans="1:14" x14ac:dyDescent="0.25">
      <c r="A69" s="66" t="s">
        <v>1003</v>
      </c>
      <c r="B69" s="66" t="s">
        <v>1004</v>
      </c>
      <c r="C69" s="66" t="s">
        <v>1001</v>
      </c>
      <c r="D69" s="66"/>
      <c r="E69" s="68" t="s">
        <v>1024</v>
      </c>
      <c r="F69" s="66"/>
      <c r="G69" s="66"/>
      <c r="H69" s="66"/>
      <c r="I69" s="66"/>
      <c r="J69" s="66"/>
      <c r="K69" s="66" t="s">
        <v>782</v>
      </c>
      <c r="L69" s="71" t="s">
        <v>801</v>
      </c>
      <c r="M69" s="66"/>
      <c r="N69" s="64" t="s">
        <v>743</v>
      </c>
    </row>
    <row r="70" spans="1:14" x14ac:dyDescent="0.25">
      <c r="A70" s="66" t="s">
        <v>45</v>
      </c>
      <c r="B70" s="66" t="s">
        <v>421</v>
      </c>
      <c r="C70" s="29" t="s">
        <v>536</v>
      </c>
      <c r="D70" s="63">
        <v>26063326</v>
      </c>
      <c r="E70" s="64" t="s">
        <v>741</v>
      </c>
      <c r="F70" s="66"/>
      <c r="K70" s="66" t="s">
        <v>1027</v>
      </c>
      <c r="L70" s="66" t="s">
        <v>1028</v>
      </c>
      <c r="M70" s="66" t="s">
        <v>1030</v>
      </c>
      <c r="N70" s="68" t="s">
        <v>743</v>
      </c>
    </row>
    <row r="71" spans="1:14" x14ac:dyDescent="0.25">
      <c r="A71" s="66" t="s">
        <v>45</v>
      </c>
      <c r="B71" s="66" t="s">
        <v>422</v>
      </c>
      <c r="C71" s="29" t="s">
        <v>536</v>
      </c>
      <c r="D71" s="63">
        <v>26063326</v>
      </c>
      <c r="E71" s="64" t="s">
        <v>741</v>
      </c>
      <c r="F71" s="66"/>
      <c r="K71" s="66" t="s">
        <v>740</v>
      </c>
      <c r="L71" s="66" t="s">
        <v>1035</v>
      </c>
      <c r="M71" s="66"/>
      <c r="N71" s="64" t="s">
        <v>731</v>
      </c>
    </row>
    <row r="72" spans="1:14" x14ac:dyDescent="0.25">
      <c r="A72" s="66" t="s">
        <v>863</v>
      </c>
      <c r="B72" s="66" t="s">
        <v>1010</v>
      </c>
      <c r="C72" s="66" t="s">
        <v>1006</v>
      </c>
      <c r="D72" s="66"/>
      <c r="E72" s="68" t="s">
        <v>1024</v>
      </c>
      <c r="F72" s="66"/>
      <c r="K72" s="66" t="s">
        <v>783</v>
      </c>
      <c r="L72" s="66" t="s">
        <v>802</v>
      </c>
      <c r="M72" s="66"/>
      <c r="N72" s="64" t="s">
        <v>743</v>
      </c>
    </row>
    <row r="73" spans="1:14" x14ac:dyDescent="0.25">
      <c r="A73" s="63" t="s">
        <v>863</v>
      </c>
      <c r="B73" s="63" t="s">
        <v>884</v>
      </c>
      <c r="D73" s="63">
        <v>26063326</v>
      </c>
      <c r="E73" s="64" t="str">
        <f>"https://www.ncbi.nlm.nih.gov/pubmed/26063326"</f>
        <v>https://www.ncbi.nlm.nih.gov/pubmed/26063326</v>
      </c>
      <c r="F73" s="66"/>
      <c r="K73" s="66" t="s">
        <v>783</v>
      </c>
      <c r="L73" s="66" t="s">
        <v>802</v>
      </c>
      <c r="M73" s="66" t="s">
        <v>1033</v>
      </c>
      <c r="N73" s="68" t="s">
        <v>743</v>
      </c>
    </row>
    <row r="74" spans="1:14" x14ac:dyDescent="0.25">
      <c r="A74" s="66" t="s">
        <v>106</v>
      </c>
      <c r="B74" s="66" t="s">
        <v>755</v>
      </c>
      <c r="C74" s="66" t="s">
        <v>536</v>
      </c>
      <c r="D74" s="63">
        <v>25240059</v>
      </c>
      <c r="E74" s="64" t="s">
        <v>743</v>
      </c>
      <c r="F74" s="66"/>
      <c r="K74" s="66" t="s">
        <v>747</v>
      </c>
      <c r="L74" s="66" t="s">
        <v>808</v>
      </c>
      <c r="M74" s="66" t="s">
        <v>600</v>
      </c>
      <c r="N74" s="64" t="s">
        <v>743</v>
      </c>
    </row>
    <row r="75" spans="1:14" x14ac:dyDescent="0.25">
      <c r="A75" s="66" t="s">
        <v>107</v>
      </c>
      <c r="B75" s="66" t="s">
        <v>692</v>
      </c>
      <c r="C75" s="130" t="s">
        <v>1026</v>
      </c>
      <c r="D75" s="63">
        <v>27835969</v>
      </c>
      <c r="E75" s="67" t="s">
        <v>715</v>
      </c>
      <c r="F75" s="66"/>
      <c r="K75" s="66" t="s">
        <v>747</v>
      </c>
      <c r="L75" s="66" t="s">
        <v>761</v>
      </c>
      <c r="M75" s="66" t="s">
        <v>599</v>
      </c>
      <c r="N75" s="64" t="s">
        <v>743</v>
      </c>
    </row>
    <row r="76" spans="1:14" x14ac:dyDescent="0.25">
      <c r="A76" s="63" t="s">
        <v>107</v>
      </c>
      <c r="B76" s="66" t="s">
        <v>693</v>
      </c>
      <c r="C76" s="66" t="s">
        <v>521</v>
      </c>
      <c r="E76" s="61"/>
      <c r="F76" s="66"/>
      <c r="K76" s="66" t="s">
        <v>747</v>
      </c>
      <c r="L76" s="66" t="s">
        <v>758</v>
      </c>
      <c r="M76" s="66" t="s">
        <v>568</v>
      </c>
      <c r="N76" s="68" t="s">
        <v>743</v>
      </c>
    </row>
    <row r="77" spans="1:14" x14ac:dyDescent="0.25">
      <c r="A77" s="66" t="s">
        <v>744</v>
      </c>
      <c r="B77" s="66" t="s">
        <v>753</v>
      </c>
      <c r="C77" s="66" t="s">
        <v>536</v>
      </c>
      <c r="D77" s="63">
        <v>26859813</v>
      </c>
      <c r="E77" s="64" t="s">
        <v>719</v>
      </c>
      <c r="F77" s="66"/>
      <c r="K77" s="63" t="s">
        <v>861</v>
      </c>
      <c r="L77" s="73" t="s">
        <v>881</v>
      </c>
      <c r="N77" s="64" t="str">
        <f>"https://www.ncbi.nlm.nih.gov/pubmed/26063326"</f>
        <v>https://www.ncbi.nlm.nih.gov/pubmed/26063326</v>
      </c>
    </row>
    <row r="78" spans="1:14" x14ac:dyDescent="0.25">
      <c r="A78" s="63" t="s">
        <v>706</v>
      </c>
      <c r="B78" s="66" t="s">
        <v>704</v>
      </c>
      <c r="C78" s="66" t="s">
        <v>522</v>
      </c>
      <c r="D78" s="63">
        <v>25240059</v>
      </c>
      <c r="E78" s="64" t="s">
        <v>743</v>
      </c>
      <c r="F78" s="66"/>
      <c r="K78" s="63" t="s">
        <v>860</v>
      </c>
      <c r="L78" s="63" t="s">
        <v>874</v>
      </c>
      <c r="N78" s="64" t="str">
        <f>"https://www.ncbi.nlm.nih.gov/pubmed/26063326"</f>
        <v>https://www.ncbi.nlm.nih.gov/pubmed/26063326</v>
      </c>
    </row>
    <row r="79" spans="1:14" x14ac:dyDescent="0.25">
      <c r="A79" s="66" t="s">
        <v>706</v>
      </c>
      <c r="B79" s="66" t="s">
        <v>705</v>
      </c>
      <c r="C79" s="130" t="s">
        <v>1540</v>
      </c>
      <c r="D79" s="63">
        <v>26859813</v>
      </c>
      <c r="E79" s="64" t="s">
        <v>719</v>
      </c>
      <c r="F79" s="66"/>
      <c r="K79" s="66" t="s">
        <v>784</v>
      </c>
      <c r="L79" s="66" t="s">
        <v>803</v>
      </c>
      <c r="M79" s="66"/>
      <c r="N79" s="64" t="s">
        <v>743</v>
      </c>
    </row>
    <row r="80" spans="1:14" x14ac:dyDescent="0.25">
      <c r="A80" s="63" t="s">
        <v>39</v>
      </c>
      <c r="B80" s="63" t="s">
        <v>407</v>
      </c>
      <c r="C80" s="66" t="s">
        <v>600</v>
      </c>
      <c r="D80" s="63">
        <v>27835969</v>
      </c>
      <c r="E80" s="67" t="s">
        <v>715</v>
      </c>
      <c r="F80" s="66"/>
      <c r="K80" s="66" t="s">
        <v>1020</v>
      </c>
      <c r="L80" s="66" t="s">
        <v>1017</v>
      </c>
      <c r="M80" s="66" t="s">
        <v>1006</v>
      </c>
      <c r="N80" s="68" t="s">
        <v>1024</v>
      </c>
    </row>
    <row r="81" spans="1:14" x14ac:dyDescent="0.25">
      <c r="A81" s="66" t="s">
        <v>686</v>
      </c>
      <c r="B81" s="66" t="s">
        <v>687</v>
      </c>
      <c r="C81" s="66" t="s">
        <v>522</v>
      </c>
      <c r="D81" s="63">
        <v>21912186</v>
      </c>
      <c r="E81" s="64" t="s">
        <v>234</v>
      </c>
      <c r="F81" s="66"/>
      <c r="K81" s="63" t="s">
        <v>700</v>
      </c>
      <c r="L81" s="66" t="s">
        <v>701</v>
      </c>
      <c r="M81" s="130" t="s">
        <v>525</v>
      </c>
      <c r="N81" s="64" t="s">
        <v>719</v>
      </c>
    </row>
    <row r="82" spans="1:14" ht="25.5" x14ac:dyDescent="0.25">
      <c r="A82" s="66" t="s">
        <v>686</v>
      </c>
      <c r="B82" s="66" t="s">
        <v>685</v>
      </c>
      <c r="C82" s="66" t="s">
        <v>1535</v>
      </c>
      <c r="D82" s="63">
        <v>26859813</v>
      </c>
      <c r="E82" s="64" t="s">
        <v>719</v>
      </c>
      <c r="F82" s="66"/>
      <c r="K82" s="66" t="s">
        <v>700</v>
      </c>
      <c r="L82" s="66" t="s">
        <v>699</v>
      </c>
      <c r="M82" s="130" t="s">
        <v>1508</v>
      </c>
      <c r="N82" s="67" t="s">
        <v>715</v>
      </c>
    </row>
    <row r="83" spans="1:14" ht="17.25" customHeight="1" x14ac:dyDescent="0.25">
      <c r="A83" s="66" t="s">
        <v>737</v>
      </c>
      <c r="B83" s="66" t="s">
        <v>738</v>
      </c>
      <c r="C83" s="66"/>
      <c r="D83" s="63">
        <v>27835969</v>
      </c>
      <c r="E83" s="67" t="s">
        <v>715</v>
      </c>
      <c r="F83" s="66"/>
      <c r="K83" s="66" t="s">
        <v>700</v>
      </c>
      <c r="L83" s="66" t="s">
        <v>698</v>
      </c>
      <c r="M83" s="66" t="s">
        <v>524</v>
      </c>
      <c r="N83" s="64" t="str">
        <f>"https://www.ncbi.nlm.nih.gov/pubmed/26859813"</f>
        <v>https://www.ncbi.nlm.nih.gov/pubmed/26859813</v>
      </c>
    </row>
    <row r="84" spans="1:14" x14ac:dyDescent="0.25">
      <c r="A84" s="66" t="s">
        <v>751</v>
      </c>
      <c r="B84" s="66" t="s">
        <v>768</v>
      </c>
      <c r="C84" s="66" t="s">
        <v>599</v>
      </c>
      <c r="D84" s="63">
        <v>26116897</v>
      </c>
      <c r="E84" s="64" t="s">
        <v>731</v>
      </c>
      <c r="F84" s="66"/>
      <c r="K84" s="63" t="s">
        <v>703</v>
      </c>
      <c r="L84" s="66" t="s">
        <v>702</v>
      </c>
      <c r="M84" s="130" t="s">
        <v>1025</v>
      </c>
      <c r="N84" s="64" t="s">
        <v>719</v>
      </c>
    </row>
    <row r="85" spans="1:14" x14ac:dyDescent="0.25">
      <c r="A85" s="66" t="s">
        <v>752</v>
      </c>
      <c r="B85" s="66" t="s">
        <v>769</v>
      </c>
      <c r="C85" s="66" t="s">
        <v>536</v>
      </c>
      <c r="D85" s="63">
        <v>25240059</v>
      </c>
      <c r="E85" s="64" t="s">
        <v>743</v>
      </c>
      <c r="F85" s="66"/>
      <c r="K85" s="66" t="s">
        <v>703</v>
      </c>
      <c r="L85" s="66" t="s">
        <v>701</v>
      </c>
      <c r="M85" s="66" t="s">
        <v>521</v>
      </c>
      <c r="N85" s="64" t="str">
        <f>"https://www.ncbi.nlm.nih.gov/pubmed/26859813"</f>
        <v>https://www.ncbi.nlm.nih.gov/pubmed/26859813</v>
      </c>
    </row>
    <row r="86" spans="1:14" x14ac:dyDescent="0.25">
      <c r="A86" s="29" t="s">
        <v>38</v>
      </c>
      <c r="B86" s="29" t="s">
        <v>366</v>
      </c>
      <c r="C86" s="29" t="s">
        <v>522</v>
      </c>
      <c r="D86" s="63">
        <v>25240059</v>
      </c>
      <c r="E86" s="64" t="s">
        <v>743</v>
      </c>
      <c r="K86" s="66" t="s">
        <v>826</v>
      </c>
      <c r="L86" s="66" t="s">
        <v>833</v>
      </c>
      <c r="M86" s="66" t="s">
        <v>523</v>
      </c>
      <c r="N86" s="64" t="s">
        <v>823</v>
      </c>
    </row>
    <row r="87" spans="1:14" x14ac:dyDescent="0.25">
      <c r="A87" s="66" t="s">
        <v>38</v>
      </c>
      <c r="B87" s="66" t="s">
        <v>424</v>
      </c>
      <c r="C87" s="74" t="s">
        <v>568</v>
      </c>
      <c r="D87" s="63">
        <v>26063326</v>
      </c>
      <c r="E87" s="64" t="s">
        <v>741</v>
      </c>
      <c r="F87" s="29"/>
      <c r="H87" s="29"/>
      <c r="I87" s="70"/>
      <c r="J87" s="70"/>
      <c r="K87" s="66" t="s">
        <v>679</v>
      </c>
      <c r="L87" s="66" t="s">
        <v>723</v>
      </c>
      <c r="M87" s="66" t="s">
        <v>520</v>
      </c>
      <c r="N87" s="64" t="s">
        <v>715</v>
      </c>
    </row>
    <row r="88" spans="1:14" x14ac:dyDescent="0.25">
      <c r="A88" s="29" t="s">
        <v>38</v>
      </c>
      <c r="B88" s="29" t="s">
        <v>352</v>
      </c>
      <c r="C88" s="29" t="s">
        <v>617</v>
      </c>
      <c r="D88" s="63">
        <v>26063326</v>
      </c>
      <c r="E88" s="64" t="s">
        <v>741</v>
      </c>
      <c r="F88" s="29"/>
      <c r="H88" s="29"/>
      <c r="K88" s="66" t="s">
        <v>679</v>
      </c>
      <c r="L88" s="66" t="s">
        <v>680</v>
      </c>
      <c r="M88" s="66" t="s">
        <v>524</v>
      </c>
      <c r="N88" s="67" t="s">
        <v>715</v>
      </c>
    </row>
    <row r="89" spans="1:14" x14ac:dyDescent="0.25">
      <c r="A89" s="63" t="s">
        <v>110</v>
      </c>
      <c r="B89" s="63" t="s">
        <v>342</v>
      </c>
      <c r="D89" s="63">
        <v>26063326</v>
      </c>
      <c r="E89" s="64" t="s">
        <v>741</v>
      </c>
      <c r="F89" s="29"/>
      <c r="H89" s="29"/>
      <c r="I89" s="70"/>
      <c r="J89" s="70"/>
      <c r="K89" s="66" t="s">
        <v>593</v>
      </c>
      <c r="L89" s="66" t="s">
        <v>681</v>
      </c>
      <c r="M89" s="66" t="s">
        <v>727</v>
      </c>
      <c r="N89" s="64" t="s">
        <v>715</v>
      </c>
    </row>
    <row r="90" spans="1:14" x14ac:dyDescent="0.25">
      <c r="A90" s="63" t="s">
        <v>110</v>
      </c>
      <c r="B90" s="63" t="s">
        <v>870</v>
      </c>
      <c r="D90" s="63">
        <v>26063326</v>
      </c>
      <c r="E90" s="64" t="str">
        <f t="shared" ref="E90:E100" si="1">"https://www.ncbi.nlm.nih.gov/pubmed/26063326"</f>
        <v>https://www.ncbi.nlm.nih.gov/pubmed/26063326</v>
      </c>
      <c r="F90" s="29"/>
      <c r="H90" s="29"/>
      <c r="I90" s="70"/>
      <c r="J90" s="70"/>
      <c r="K90" s="66" t="s">
        <v>1022</v>
      </c>
      <c r="L90" s="66" t="s">
        <v>1013</v>
      </c>
      <c r="M90" s="66" t="s">
        <v>1006</v>
      </c>
      <c r="N90" s="68" t="s">
        <v>1024</v>
      </c>
    </row>
    <row r="91" spans="1:14" x14ac:dyDescent="0.25">
      <c r="A91" s="63" t="s">
        <v>859</v>
      </c>
      <c r="B91" s="63" t="s">
        <v>872</v>
      </c>
      <c r="D91" s="63">
        <v>26063326</v>
      </c>
      <c r="E91" s="64" t="str">
        <f t="shared" si="1"/>
        <v>https://www.ncbi.nlm.nih.gov/pubmed/26063326</v>
      </c>
      <c r="F91" s="29"/>
      <c r="H91" s="29"/>
      <c r="I91" s="70"/>
      <c r="K91" s="66" t="s">
        <v>745</v>
      </c>
      <c r="L91" s="72" t="s">
        <v>756</v>
      </c>
      <c r="M91" s="66" t="s">
        <v>536</v>
      </c>
      <c r="N91" s="64" t="s">
        <v>743</v>
      </c>
    </row>
    <row r="92" spans="1:14" x14ac:dyDescent="0.25">
      <c r="A92" s="63" t="s">
        <v>858</v>
      </c>
      <c r="B92" s="63" t="s">
        <v>871</v>
      </c>
      <c r="D92" s="63">
        <v>26063326</v>
      </c>
      <c r="E92" s="64" t="str">
        <f t="shared" si="1"/>
        <v>https://www.ncbi.nlm.nih.gov/pubmed/26063326</v>
      </c>
      <c r="F92" s="29"/>
      <c r="H92" s="29"/>
      <c r="I92" s="70"/>
      <c r="J92" s="70"/>
      <c r="K92" s="66" t="s">
        <v>785</v>
      </c>
      <c r="L92" s="66" t="s">
        <v>804</v>
      </c>
      <c r="M92" s="66"/>
      <c r="N92" s="64" t="s">
        <v>743</v>
      </c>
    </row>
    <row r="93" spans="1:14" x14ac:dyDescent="0.25">
      <c r="A93" s="63" t="s">
        <v>858</v>
      </c>
      <c r="B93" s="63" t="s">
        <v>879</v>
      </c>
      <c r="D93" s="63">
        <v>26063326</v>
      </c>
      <c r="E93" s="64" t="str">
        <f t="shared" si="1"/>
        <v>https://www.ncbi.nlm.nih.gov/pubmed/26063326</v>
      </c>
      <c r="F93" s="66"/>
      <c r="J93" s="70"/>
      <c r="K93" s="66" t="s">
        <v>785</v>
      </c>
      <c r="L93" s="66" t="s">
        <v>805</v>
      </c>
      <c r="M93" s="66"/>
      <c r="N93" s="64" t="s">
        <v>743</v>
      </c>
    </row>
    <row r="94" spans="1:14" x14ac:dyDescent="0.25">
      <c r="A94" s="63" t="s">
        <v>856</v>
      </c>
      <c r="B94" s="63" t="s">
        <v>873</v>
      </c>
      <c r="D94" s="63">
        <v>26063326</v>
      </c>
      <c r="E94" s="64" t="str">
        <f t="shared" si="1"/>
        <v>https://www.ncbi.nlm.nih.gov/pubmed/26063326</v>
      </c>
      <c r="F94" s="66"/>
      <c r="K94" s="66" t="s">
        <v>785</v>
      </c>
      <c r="L94" s="66" t="s">
        <v>806</v>
      </c>
      <c r="M94" s="66"/>
      <c r="N94" s="64" t="s">
        <v>743</v>
      </c>
    </row>
    <row r="95" spans="1:14" x14ac:dyDescent="0.25">
      <c r="A95" s="63" t="s">
        <v>856</v>
      </c>
      <c r="B95" s="63" t="s">
        <v>885</v>
      </c>
      <c r="D95" s="63">
        <v>26063326</v>
      </c>
      <c r="E95" s="64" t="str">
        <f t="shared" si="1"/>
        <v>https://www.ncbi.nlm.nih.gov/pubmed/26063326</v>
      </c>
      <c r="F95" s="66"/>
      <c r="K95" s="66" t="s">
        <v>785</v>
      </c>
      <c r="L95" s="66" t="s">
        <v>806</v>
      </c>
      <c r="M95" s="66" t="s">
        <v>1033</v>
      </c>
      <c r="N95" s="68" t="s">
        <v>743</v>
      </c>
    </row>
    <row r="96" spans="1:14" x14ac:dyDescent="0.25">
      <c r="A96" s="63" t="s">
        <v>856</v>
      </c>
      <c r="B96" s="63" t="s">
        <v>865</v>
      </c>
      <c r="D96" s="63">
        <v>26063326</v>
      </c>
      <c r="E96" s="64" t="str">
        <f t="shared" si="1"/>
        <v>https://www.ncbi.nlm.nih.gov/pubmed/26063326</v>
      </c>
      <c r="F96" s="66"/>
      <c r="K96" s="66" t="s">
        <v>785</v>
      </c>
      <c r="L96" s="66" t="s">
        <v>807</v>
      </c>
      <c r="M96" s="66"/>
      <c r="N96" s="64" t="s">
        <v>743</v>
      </c>
    </row>
    <row r="97" spans="1:14" x14ac:dyDescent="0.25">
      <c r="A97" s="63" t="s">
        <v>856</v>
      </c>
      <c r="B97" s="63" t="s">
        <v>868</v>
      </c>
      <c r="D97" s="63">
        <v>26063326</v>
      </c>
      <c r="E97" s="64" t="str">
        <f t="shared" si="1"/>
        <v>https://www.ncbi.nlm.nih.gov/pubmed/26063326</v>
      </c>
      <c r="F97" s="66"/>
    </row>
    <row r="98" spans="1:14" x14ac:dyDescent="0.25">
      <c r="A98" s="63" t="s">
        <v>856</v>
      </c>
      <c r="B98" s="63" t="s">
        <v>877</v>
      </c>
      <c r="D98" s="63">
        <v>26063326</v>
      </c>
      <c r="E98" s="64" t="str">
        <f t="shared" si="1"/>
        <v>https://www.ncbi.nlm.nih.gov/pubmed/26063326</v>
      </c>
      <c r="F98" s="66"/>
    </row>
    <row r="99" spans="1:14" x14ac:dyDescent="0.25">
      <c r="A99" s="63" t="s">
        <v>862</v>
      </c>
      <c r="B99" s="63" t="s">
        <v>882</v>
      </c>
      <c r="D99" s="63">
        <v>26063326</v>
      </c>
      <c r="E99" s="64" t="str">
        <f t="shared" si="1"/>
        <v>https://www.ncbi.nlm.nih.gov/pubmed/26063326</v>
      </c>
      <c r="F99" s="66"/>
      <c r="K99" s="66"/>
      <c r="L99" s="66"/>
      <c r="M99" s="66"/>
      <c r="N99" s="68"/>
    </row>
    <row r="100" spans="1:14" x14ac:dyDescent="0.25">
      <c r="A100" s="66" t="s">
        <v>722</v>
      </c>
      <c r="B100" s="29" t="s">
        <v>342</v>
      </c>
      <c r="C100" s="66" t="s">
        <v>568</v>
      </c>
      <c r="D100" s="63">
        <v>26063326</v>
      </c>
      <c r="E100" s="64" t="str">
        <f t="shared" si="1"/>
        <v>https://www.ncbi.nlm.nih.gov/pubmed/26063326</v>
      </c>
      <c r="F100" s="66"/>
      <c r="K100" s="66"/>
      <c r="L100" s="66"/>
      <c r="M100" s="66"/>
      <c r="N100" s="68"/>
    </row>
    <row r="101" spans="1:14" x14ac:dyDescent="0.25">
      <c r="A101" s="66" t="s">
        <v>722</v>
      </c>
      <c r="B101" s="63" t="s">
        <v>870</v>
      </c>
      <c r="C101" s="66"/>
      <c r="D101" s="63">
        <v>18079067</v>
      </c>
      <c r="E101" s="70" t="s">
        <v>248</v>
      </c>
      <c r="F101" s="66"/>
      <c r="K101" s="66"/>
      <c r="L101" s="66"/>
      <c r="M101" s="66"/>
      <c r="N101" s="68"/>
    </row>
    <row r="102" spans="1:14" x14ac:dyDescent="0.25">
      <c r="A102" s="66" t="s">
        <v>722</v>
      </c>
      <c r="B102" s="66" t="s">
        <v>1008</v>
      </c>
      <c r="C102" s="66" t="s">
        <v>1006</v>
      </c>
      <c r="D102" s="63">
        <v>26063326</v>
      </c>
      <c r="E102" s="64" t="str">
        <f>"https://www.ncbi.nlm.nih.gov/pubmed/26063326"</f>
        <v>https://www.ncbi.nlm.nih.gov/pubmed/26063326</v>
      </c>
      <c r="F102" s="66"/>
      <c r="K102" s="66"/>
      <c r="L102" s="66"/>
      <c r="M102" s="66"/>
      <c r="N102" s="68"/>
    </row>
    <row r="103" spans="1:14" x14ac:dyDescent="0.25">
      <c r="A103" s="66" t="s">
        <v>722</v>
      </c>
      <c r="B103" s="63" t="s">
        <v>341</v>
      </c>
      <c r="C103" s="66" t="s">
        <v>536</v>
      </c>
      <c r="D103" s="66"/>
      <c r="E103" s="68" t="s">
        <v>1024</v>
      </c>
      <c r="K103" s="66"/>
      <c r="L103" s="66"/>
      <c r="M103" s="66"/>
      <c r="N103" s="68"/>
    </row>
    <row r="104" spans="1:14" x14ac:dyDescent="0.25">
      <c r="A104" s="66" t="s">
        <v>722</v>
      </c>
      <c r="B104" s="63" t="s">
        <v>721</v>
      </c>
      <c r="C104" s="66" t="s">
        <v>536</v>
      </c>
      <c r="D104" s="63">
        <v>20941551</v>
      </c>
      <c r="E104" s="64" t="s">
        <v>229</v>
      </c>
      <c r="F104" s="66"/>
      <c r="K104" s="66"/>
      <c r="L104" s="66"/>
      <c r="M104" s="66"/>
      <c r="N104" s="68"/>
    </row>
    <row r="105" spans="1:14" x14ac:dyDescent="0.25">
      <c r="A105" s="66" t="s">
        <v>1021</v>
      </c>
      <c r="B105" s="66" t="s">
        <v>1019</v>
      </c>
      <c r="C105" s="66" t="s">
        <v>1002</v>
      </c>
      <c r="D105" s="63">
        <v>20941551</v>
      </c>
      <c r="E105" s="64" t="s">
        <v>229</v>
      </c>
      <c r="F105" s="66"/>
      <c r="K105" s="66"/>
      <c r="L105" s="66"/>
      <c r="M105" s="66"/>
      <c r="N105" s="68"/>
    </row>
    <row r="106" spans="1:14" x14ac:dyDescent="0.25">
      <c r="A106" s="66" t="s">
        <v>528</v>
      </c>
      <c r="B106" s="66" t="s">
        <v>423</v>
      </c>
      <c r="C106" s="74" t="s">
        <v>523</v>
      </c>
      <c r="D106" s="66"/>
      <c r="E106" s="68" t="s">
        <v>1024</v>
      </c>
      <c r="F106" s="66"/>
    </row>
    <row r="107" spans="1:14" x14ac:dyDescent="0.25">
      <c r="A107" s="63" t="s">
        <v>36</v>
      </c>
      <c r="B107" s="63" t="s">
        <v>866</v>
      </c>
      <c r="D107" s="63">
        <v>26063326</v>
      </c>
      <c r="E107" s="64" t="s">
        <v>741</v>
      </c>
      <c r="F107" s="66"/>
    </row>
    <row r="108" spans="1:14" x14ac:dyDescent="0.25">
      <c r="A108" s="63" t="s">
        <v>36</v>
      </c>
      <c r="B108" s="63" t="s">
        <v>419</v>
      </c>
      <c r="D108" s="63">
        <v>26063326</v>
      </c>
      <c r="E108" s="64" t="str">
        <f>"https://www.ncbi.nlm.nih.gov/pubmed/26063326"</f>
        <v>https://www.ncbi.nlm.nih.gov/pubmed/26063326</v>
      </c>
      <c r="F108" s="66"/>
    </row>
    <row r="109" spans="1:14" x14ac:dyDescent="0.25">
      <c r="A109" s="66" t="s">
        <v>36</v>
      </c>
      <c r="B109" s="66" t="s">
        <v>420</v>
      </c>
      <c r="C109" s="66"/>
      <c r="D109" s="63">
        <v>26063326</v>
      </c>
      <c r="E109" s="64" t="str">
        <f>"https://www.ncbi.nlm.nih.gov/pubmed/26063326"</f>
        <v>https://www.ncbi.nlm.nih.gov/pubmed/26063326</v>
      </c>
      <c r="F109" s="66"/>
    </row>
    <row r="110" spans="1:14" x14ac:dyDescent="0.25">
      <c r="A110" s="66" t="s">
        <v>732</v>
      </c>
      <c r="B110" s="66" t="s">
        <v>733</v>
      </c>
      <c r="C110" s="66" t="s">
        <v>522</v>
      </c>
      <c r="D110" s="63">
        <v>26063326</v>
      </c>
      <c r="E110" s="64" t="s">
        <v>741</v>
      </c>
      <c r="F110" s="29"/>
    </row>
    <row r="111" spans="1:14" x14ac:dyDescent="0.25">
      <c r="A111" s="66" t="s">
        <v>111</v>
      </c>
      <c r="B111" s="66" t="s">
        <v>527</v>
      </c>
      <c r="C111" s="74"/>
      <c r="D111" s="63">
        <v>26116897</v>
      </c>
      <c r="E111" s="64" t="s">
        <v>731</v>
      </c>
      <c r="F111" s="29"/>
    </row>
    <row r="112" spans="1:14" x14ac:dyDescent="0.25">
      <c r="A112" s="66" t="s">
        <v>1007</v>
      </c>
      <c r="B112" s="66" t="s">
        <v>1018</v>
      </c>
      <c r="C112" s="66" t="s">
        <v>1002</v>
      </c>
      <c r="D112" s="63">
        <v>26063326</v>
      </c>
      <c r="E112" s="64" t="s">
        <v>741</v>
      </c>
    </row>
    <row r="113" spans="1:9" x14ac:dyDescent="0.25">
      <c r="A113" s="66" t="s">
        <v>1007</v>
      </c>
      <c r="B113" s="66" t="s">
        <v>1005</v>
      </c>
      <c r="C113" s="66" t="s">
        <v>1006</v>
      </c>
      <c r="D113" s="66"/>
      <c r="E113" s="68" t="s">
        <v>1024</v>
      </c>
    </row>
    <row r="114" spans="1:9" x14ac:dyDescent="0.25">
      <c r="A114" s="66" t="s">
        <v>748</v>
      </c>
      <c r="B114" s="66" t="s">
        <v>772</v>
      </c>
      <c r="C114" s="66" t="s">
        <v>568</v>
      </c>
      <c r="D114" s="66"/>
      <c r="E114" s="68" t="s">
        <v>1024</v>
      </c>
    </row>
    <row r="115" spans="1:9" x14ac:dyDescent="0.25">
      <c r="A115" s="66" t="s">
        <v>748</v>
      </c>
      <c r="B115" s="66" t="s">
        <v>759</v>
      </c>
      <c r="C115" s="66" t="s">
        <v>536</v>
      </c>
      <c r="D115" s="66">
        <v>25240059</v>
      </c>
      <c r="E115" s="68" t="s">
        <v>743</v>
      </c>
    </row>
    <row r="116" spans="1:9" x14ac:dyDescent="0.25">
      <c r="A116" s="66" t="s">
        <v>112</v>
      </c>
      <c r="B116" s="66" t="s">
        <v>690</v>
      </c>
      <c r="C116" s="66" t="s">
        <v>521</v>
      </c>
      <c r="D116" s="63">
        <v>25240059</v>
      </c>
      <c r="E116" s="64" t="s">
        <v>743</v>
      </c>
    </row>
    <row r="117" spans="1:9" x14ac:dyDescent="0.25">
      <c r="A117" s="66" t="s">
        <v>688</v>
      </c>
      <c r="B117" s="66" t="s">
        <v>687</v>
      </c>
      <c r="C117" s="130" t="s">
        <v>515</v>
      </c>
      <c r="D117" s="63">
        <v>26859813</v>
      </c>
      <c r="E117" s="64" t="s">
        <v>719</v>
      </c>
      <c r="I117" s="125"/>
    </row>
    <row r="118" spans="1:9" x14ac:dyDescent="0.25">
      <c r="A118" s="66" t="s">
        <v>688</v>
      </c>
      <c r="B118" s="66" t="s">
        <v>689</v>
      </c>
      <c r="C118" s="131" t="s">
        <v>1541</v>
      </c>
      <c r="D118" s="63">
        <v>26859813</v>
      </c>
      <c r="E118" s="64" t="str">
        <f>"https://www.ncbi.nlm.nih.gov/pubmed/26859813"</f>
        <v>https://www.ncbi.nlm.nih.gov/pubmed/26859813</v>
      </c>
    </row>
    <row r="119" spans="1:9" ht="15.75" x14ac:dyDescent="0.25">
      <c r="A119" s="60" t="s">
        <v>1511</v>
      </c>
      <c r="B119" s="59" t="s">
        <v>1513</v>
      </c>
      <c r="C119" s="63" t="s">
        <v>525</v>
      </c>
      <c r="D119" s="63">
        <v>26859813</v>
      </c>
      <c r="E119" s="64" t="s">
        <v>719</v>
      </c>
    </row>
    <row r="120" spans="1:9" ht="15.75" x14ac:dyDescent="0.25">
      <c r="A120" s="60" t="s">
        <v>1511</v>
      </c>
      <c r="B120" s="59" t="s">
        <v>1519</v>
      </c>
      <c r="C120" s="63" t="s">
        <v>522</v>
      </c>
      <c r="E120" s="61" t="s">
        <v>1510</v>
      </c>
      <c r="F120" s="29"/>
    </row>
    <row r="121" spans="1:9" ht="15.75" x14ac:dyDescent="0.25">
      <c r="A121" s="60" t="s">
        <v>1511</v>
      </c>
      <c r="B121" s="59" t="s">
        <v>1512</v>
      </c>
      <c r="C121" s="63" t="s">
        <v>524</v>
      </c>
      <c r="E121" s="61" t="s">
        <v>1510</v>
      </c>
      <c r="F121" s="29"/>
    </row>
    <row r="122" spans="1:9" ht="15.75" x14ac:dyDescent="0.25">
      <c r="A122" s="60" t="s">
        <v>1511</v>
      </c>
      <c r="B122" s="59" t="s">
        <v>1518</v>
      </c>
      <c r="C122" s="63" t="s">
        <v>523</v>
      </c>
      <c r="E122" s="61" t="s">
        <v>1510</v>
      </c>
      <c r="F122" s="29"/>
    </row>
    <row r="123" spans="1:9" ht="15.75" x14ac:dyDescent="0.25">
      <c r="A123" s="60" t="s">
        <v>1511</v>
      </c>
      <c r="B123" s="59" t="s">
        <v>1517</v>
      </c>
      <c r="C123" s="63" t="s">
        <v>521</v>
      </c>
      <c r="E123" s="61" t="s">
        <v>1510</v>
      </c>
      <c r="F123" s="29"/>
    </row>
    <row r="124" spans="1:9" ht="15.75" x14ac:dyDescent="0.25">
      <c r="A124" s="60" t="s">
        <v>1511</v>
      </c>
      <c r="B124" s="59" t="s">
        <v>1516</v>
      </c>
      <c r="C124" s="63" t="s">
        <v>522</v>
      </c>
      <c r="E124" s="61" t="s">
        <v>1510</v>
      </c>
    </row>
    <row r="125" spans="1:9" ht="15.75" x14ac:dyDescent="0.25">
      <c r="A125" s="60" t="s">
        <v>1511</v>
      </c>
      <c r="B125" s="59" t="s">
        <v>1515</v>
      </c>
      <c r="C125" s="63" t="s">
        <v>522</v>
      </c>
      <c r="E125" s="61" t="s">
        <v>1510</v>
      </c>
    </row>
    <row r="126" spans="1:9" ht="15.75" x14ac:dyDescent="0.25">
      <c r="A126" s="60" t="s">
        <v>1511</v>
      </c>
      <c r="B126" s="59" t="s">
        <v>1514</v>
      </c>
      <c r="C126" s="63" t="s">
        <v>525</v>
      </c>
      <c r="E126" s="61" t="s">
        <v>1510</v>
      </c>
    </row>
    <row r="127" spans="1:9" x14ac:dyDescent="0.25">
      <c r="A127" s="63" t="s">
        <v>116</v>
      </c>
      <c r="B127" s="63" t="s">
        <v>529</v>
      </c>
      <c r="E127" s="61" t="s">
        <v>1510</v>
      </c>
    </row>
    <row r="128" spans="1:9" x14ac:dyDescent="0.25">
      <c r="A128" s="66" t="s">
        <v>746</v>
      </c>
      <c r="B128" s="66" t="s">
        <v>790</v>
      </c>
      <c r="C128" s="66"/>
      <c r="D128" s="63">
        <v>26063326</v>
      </c>
      <c r="E128" s="64" t="str">
        <f>"https://www.ncbi.nlm.nih.gov/pubmed/26063326"</f>
        <v>https://www.ncbi.nlm.nih.gov/pubmed/26063326</v>
      </c>
    </row>
    <row r="129" spans="1:5" x14ac:dyDescent="0.25">
      <c r="A129" s="66" t="s">
        <v>746</v>
      </c>
      <c r="B129" s="66" t="s">
        <v>757</v>
      </c>
      <c r="C129" s="66" t="s">
        <v>536</v>
      </c>
      <c r="D129" s="63">
        <v>25240059</v>
      </c>
      <c r="E129" s="64" t="s">
        <v>743</v>
      </c>
    </row>
    <row r="130" spans="1:5" x14ac:dyDescent="0.25">
      <c r="A130" s="66" t="s">
        <v>777</v>
      </c>
      <c r="B130" s="66" t="s">
        <v>792</v>
      </c>
      <c r="C130" s="66"/>
      <c r="D130" s="66">
        <v>25240059</v>
      </c>
      <c r="E130" s="68" t="s">
        <v>743</v>
      </c>
    </row>
    <row r="131" spans="1:5" x14ac:dyDescent="0.25">
      <c r="A131" s="66" t="s">
        <v>777</v>
      </c>
      <c r="B131" s="66" t="s">
        <v>791</v>
      </c>
      <c r="C131" s="66" t="s">
        <v>1033</v>
      </c>
      <c r="D131" s="63">
        <v>25240059</v>
      </c>
      <c r="E131" s="64" t="s">
        <v>743</v>
      </c>
    </row>
    <row r="132" spans="1:5" x14ac:dyDescent="0.25">
      <c r="A132" s="66" t="s">
        <v>24</v>
      </c>
      <c r="B132" s="66" t="s">
        <v>1507</v>
      </c>
      <c r="C132" s="29" t="s">
        <v>1508</v>
      </c>
      <c r="D132" s="66">
        <v>25240059</v>
      </c>
      <c r="E132" s="68" t="s">
        <v>743</v>
      </c>
    </row>
    <row r="133" spans="1:5" x14ac:dyDescent="0.25">
      <c r="A133" s="66" t="s">
        <v>24</v>
      </c>
      <c r="B133" s="66" t="s">
        <v>1234</v>
      </c>
      <c r="C133" s="66" t="s">
        <v>515</v>
      </c>
      <c r="D133" s="66">
        <v>25902009</v>
      </c>
      <c r="E133" s="61" t="s">
        <v>1509</v>
      </c>
    </row>
    <row r="134" spans="1:5" x14ac:dyDescent="0.25">
      <c r="A134" s="66" t="s">
        <v>821</v>
      </c>
      <c r="B134" s="66" t="s">
        <v>822</v>
      </c>
      <c r="C134" s="66" t="s">
        <v>1001</v>
      </c>
      <c r="D134" s="66">
        <v>25902009</v>
      </c>
      <c r="E134" s="61" t="s">
        <v>1509</v>
      </c>
    </row>
    <row r="135" spans="1:5" x14ac:dyDescent="0.25">
      <c r="A135" s="63" t="s">
        <v>44</v>
      </c>
      <c r="B135" s="63" t="s">
        <v>883</v>
      </c>
      <c r="D135" s="63">
        <v>25878398</v>
      </c>
      <c r="E135" s="68" t="s">
        <v>1024</v>
      </c>
    </row>
    <row r="136" spans="1:5" x14ac:dyDescent="0.25">
      <c r="A136" s="63" t="s">
        <v>44</v>
      </c>
      <c r="B136" s="66" t="s">
        <v>441</v>
      </c>
      <c r="C136" s="66"/>
      <c r="D136" s="63">
        <v>26063326</v>
      </c>
      <c r="E136" s="64" t="str">
        <f>"https://www.ncbi.nlm.nih.gov/pubmed/26063326"</f>
        <v>https://www.ncbi.nlm.nih.gov/pubmed/26063326</v>
      </c>
    </row>
    <row r="137" spans="1:5" x14ac:dyDescent="0.25">
      <c r="A137" s="66" t="s">
        <v>44</v>
      </c>
      <c r="B137" s="66" t="s">
        <v>535</v>
      </c>
      <c r="C137" s="66"/>
      <c r="D137" s="63">
        <v>25878398</v>
      </c>
      <c r="E137" s="64" t="s">
        <v>228</v>
      </c>
    </row>
    <row r="138" spans="1:5" x14ac:dyDescent="0.25">
      <c r="A138" s="63" t="s">
        <v>44</v>
      </c>
      <c r="B138" s="63" t="s">
        <v>534</v>
      </c>
      <c r="D138" s="63">
        <v>26063326</v>
      </c>
      <c r="E138" s="64" t="s">
        <v>741</v>
      </c>
    </row>
    <row r="139" spans="1:5" x14ac:dyDescent="0.25">
      <c r="A139" s="63" t="s">
        <v>238</v>
      </c>
      <c r="B139" s="63" t="s">
        <v>810</v>
      </c>
      <c r="C139" s="66" t="s">
        <v>568</v>
      </c>
      <c r="D139" s="63">
        <v>26063326</v>
      </c>
      <c r="E139" s="64" t="str">
        <f>"https://www.ncbi.nlm.nih.gov/pubmed/26063326"</f>
        <v>https://www.ncbi.nlm.nih.gov/pubmed/26063326</v>
      </c>
    </row>
    <row r="140" spans="1:5" x14ac:dyDescent="0.25">
      <c r="A140" s="63" t="s">
        <v>29</v>
      </c>
      <c r="B140" s="66" t="s">
        <v>426</v>
      </c>
      <c r="C140" s="29" t="s">
        <v>600</v>
      </c>
      <c r="D140" s="63">
        <v>21912186</v>
      </c>
      <c r="E140" s="64" t="s">
        <v>234</v>
      </c>
    </row>
    <row r="141" spans="1:5" x14ac:dyDescent="0.25">
      <c r="A141" s="66" t="s">
        <v>29</v>
      </c>
      <c r="B141" s="66" t="s">
        <v>434</v>
      </c>
      <c r="C141" s="29" t="s">
        <v>599</v>
      </c>
      <c r="D141" s="63">
        <v>19540336</v>
      </c>
      <c r="E141" s="64" t="s">
        <v>854</v>
      </c>
    </row>
    <row r="142" spans="1:5" x14ac:dyDescent="0.25">
      <c r="A142" s="63" t="s">
        <v>29</v>
      </c>
      <c r="B142" s="63" t="s">
        <v>427</v>
      </c>
      <c r="C142" s="29" t="s">
        <v>599</v>
      </c>
      <c r="D142" s="63">
        <v>18986552</v>
      </c>
      <c r="E142" s="64" t="s">
        <v>817</v>
      </c>
    </row>
    <row r="143" spans="1:5" x14ac:dyDescent="0.25">
      <c r="A143" s="63" t="s">
        <v>29</v>
      </c>
      <c r="B143" s="66" t="s">
        <v>429</v>
      </c>
      <c r="C143" s="29" t="s">
        <v>523</v>
      </c>
      <c r="D143" s="63">
        <v>19772600</v>
      </c>
      <c r="E143" s="64" t="s">
        <v>887</v>
      </c>
    </row>
    <row r="144" spans="1:5" x14ac:dyDescent="0.25">
      <c r="A144" s="63" t="s">
        <v>29</v>
      </c>
      <c r="B144" s="66" t="s">
        <v>433</v>
      </c>
      <c r="C144" s="29" t="s">
        <v>600</v>
      </c>
      <c r="D144" s="63">
        <v>19540336</v>
      </c>
      <c r="E144" s="64" t="s">
        <v>854</v>
      </c>
    </row>
    <row r="145" spans="1:5" x14ac:dyDescent="0.25">
      <c r="A145" s="63" t="s">
        <v>29</v>
      </c>
      <c r="B145" s="66" t="s">
        <v>432</v>
      </c>
      <c r="C145" s="29" t="s">
        <v>600</v>
      </c>
      <c r="D145" s="63">
        <v>19540336</v>
      </c>
      <c r="E145" s="64" t="s">
        <v>854</v>
      </c>
    </row>
    <row r="146" spans="1:5" x14ac:dyDescent="0.25">
      <c r="A146" s="63" t="s">
        <v>29</v>
      </c>
      <c r="B146" s="66" t="s">
        <v>428</v>
      </c>
      <c r="C146" s="29" t="s">
        <v>536</v>
      </c>
      <c r="D146" s="63">
        <v>19540336</v>
      </c>
      <c r="E146" s="64" t="s">
        <v>854</v>
      </c>
    </row>
    <row r="147" spans="1:5" x14ac:dyDescent="0.25">
      <c r="A147" s="66" t="s">
        <v>778</v>
      </c>
      <c r="B147" s="66" t="s">
        <v>793</v>
      </c>
      <c r="C147" s="66"/>
      <c r="D147" s="63">
        <v>19540336</v>
      </c>
      <c r="E147" s="64" t="s">
        <v>854</v>
      </c>
    </row>
    <row r="148" spans="1:5" x14ac:dyDescent="0.25">
      <c r="A148" s="66" t="s">
        <v>778</v>
      </c>
      <c r="B148" s="66" t="s">
        <v>794</v>
      </c>
      <c r="C148" s="66"/>
      <c r="D148" s="63">
        <v>25240059</v>
      </c>
      <c r="E148" s="64" t="s">
        <v>743</v>
      </c>
    </row>
    <row r="149" spans="1:5" x14ac:dyDescent="0.25">
      <c r="A149" s="66" t="s">
        <v>779</v>
      </c>
      <c r="B149" s="66" t="s">
        <v>795</v>
      </c>
      <c r="C149" s="66" t="s">
        <v>1030</v>
      </c>
      <c r="D149" s="63">
        <v>25240059</v>
      </c>
      <c r="E149" s="64" t="s">
        <v>743</v>
      </c>
    </row>
    <row r="150" spans="1:5" x14ac:dyDescent="0.25">
      <c r="A150" s="66" t="s">
        <v>33</v>
      </c>
      <c r="B150" s="66" t="s">
        <v>773</v>
      </c>
      <c r="C150" s="66" t="s">
        <v>599</v>
      </c>
      <c r="D150" s="66">
        <v>25240059</v>
      </c>
      <c r="E150" s="68" t="s">
        <v>743</v>
      </c>
    </row>
    <row r="151" spans="1:5" x14ac:dyDescent="0.25">
      <c r="A151" s="66" t="s">
        <v>749</v>
      </c>
      <c r="B151" s="66" t="s">
        <v>760</v>
      </c>
      <c r="C151" s="66" t="s">
        <v>568</v>
      </c>
      <c r="D151" s="66">
        <v>25240059</v>
      </c>
      <c r="E151" s="68" t="s">
        <v>743</v>
      </c>
    </row>
    <row r="152" spans="1:5" x14ac:dyDescent="0.25">
      <c r="A152" s="66" t="s">
        <v>32</v>
      </c>
      <c r="B152" s="66" t="s">
        <v>415</v>
      </c>
      <c r="C152" s="66" t="s">
        <v>523</v>
      </c>
      <c r="D152" s="66">
        <v>25240059</v>
      </c>
      <c r="E152" s="68" t="s">
        <v>743</v>
      </c>
    </row>
    <row r="153" spans="1:5" x14ac:dyDescent="0.25">
      <c r="A153" s="66" t="s">
        <v>780</v>
      </c>
      <c r="B153" s="66" t="s">
        <v>796</v>
      </c>
      <c r="C153" s="66" t="s">
        <v>1031</v>
      </c>
      <c r="D153" s="63">
        <v>18986552</v>
      </c>
      <c r="E153" s="64" t="s">
        <v>817</v>
      </c>
    </row>
    <row r="154" spans="1:5" x14ac:dyDescent="0.25">
      <c r="A154" s="66" t="s">
        <v>35</v>
      </c>
      <c r="B154" s="66" t="s">
        <v>695</v>
      </c>
      <c r="C154" s="130" t="s">
        <v>525</v>
      </c>
      <c r="D154" s="66">
        <v>25240059</v>
      </c>
      <c r="E154" s="68" t="s">
        <v>743</v>
      </c>
    </row>
    <row r="155" spans="1:5" x14ac:dyDescent="0.25">
      <c r="A155" s="66" t="s">
        <v>781</v>
      </c>
      <c r="B155" s="66" t="s">
        <v>797</v>
      </c>
      <c r="C155" s="66"/>
      <c r="D155" s="63">
        <v>27835969</v>
      </c>
      <c r="E155" s="67" t="s">
        <v>715</v>
      </c>
    </row>
    <row r="156" spans="1:5" x14ac:dyDescent="0.25">
      <c r="A156" s="66" t="s">
        <v>119</v>
      </c>
      <c r="B156" s="66" t="s">
        <v>696</v>
      </c>
      <c r="C156" s="130" t="s">
        <v>1025</v>
      </c>
      <c r="D156" s="63">
        <v>25240059</v>
      </c>
      <c r="E156" s="64" t="s">
        <v>743</v>
      </c>
    </row>
    <row r="157" spans="1:5" x14ac:dyDescent="0.25">
      <c r="A157" s="63" t="s">
        <v>119</v>
      </c>
      <c r="B157" s="66" t="s">
        <v>697</v>
      </c>
      <c r="C157" s="66" t="s">
        <v>524</v>
      </c>
      <c r="D157" s="63">
        <v>26859813</v>
      </c>
      <c r="E157" s="64" t="str">
        <f>"https://www.ncbi.nlm.nih.gov/pubmed/26859813"</f>
        <v>https://www.ncbi.nlm.nih.gov/pubmed/26859813</v>
      </c>
    </row>
    <row r="158" spans="1:5" x14ac:dyDescent="0.25">
      <c r="A158" s="63" t="s">
        <v>22</v>
      </c>
      <c r="B158" s="29" t="s">
        <v>410</v>
      </c>
      <c r="C158" s="29" t="s">
        <v>507</v>
      </c>
      <c r="D158" s="63">
        <v>26859813</v>
      </c>
      <c r="E158" s="64" t="s">
        <v>719</v>
      </c>
    </row>
    <row r="159" spans="1:5" x14ac:dyDescent="0.25">
      <c r="A159" s="66" t="s">
        <v>734</v>
      </c>
      <c r="B159" s="66" t="s">
        <v>735</v>
      </c>
      <c r="C159" s="66"/>
      <c r="D159" s="63">
        <v>26411464</v>
      </c>
      <c r="E159" s="70" t="s">
        <v>888</v>
      </c>
    </row>
    <row r="160" spans="1:5" x14ac:dyDescent="0.25">
      <c r="A160" s="66" t="s">
        <v>782</v>
      </c>
      <c r="B160" s="66" t="s">
        <v>798</v>
      </c>
      <c r="C160" s="66"/>
      <c r="D160" s="63">
        <v>26116897</v>
      </c>
      <c r="E160" s="64" t="s">
        <v>731</v>
      </c>
    </row>
    <row r="161" spans="1:7" x14ac:dyDescent="0.25">
      <c r="A161" s="66" t="s">
        <v>782</v>
      </c>
      <c r="B161" s="66" t="s">
        <v>800</v>
      </c>
      <c r="C161" s="66"/>
      <c r="D161" s="63">
        <v>25240059</v>
      </c>
      <c r="E161" s="64" t="s">
        <v>743</v>
      </c>
    </row>
    <row r="162" spans="1:7" x14ac:dyDescent="0.25">
      <c r="A162" s="66" t="s">
        <v>782</v>
      </c>
      <c r="B162" s="66" t="s">
        <v>799</v>
      </c>
      <c r="C162" s="66"/>
      <c r="D162" s="63">
        <v>25240059</v>
      </c>
      <c r="E162" s="64" t="s">
        <v>743</v>
      </c>
    </row>
    <row r="163" spans="1:7" x14ac:dyDescent="0.25">
      <c r="A163" s="66" t="s">
        <v>782</v>
      </c>
      <c r="B163" s="66" t="s">
        <v>801</v>
      </c>
      <c r="C163" s="66"/>
      <c r="D163" s="63">
        <v>25240059</v>
      </c>
      <c r="E163" s="64" t="s">
        <v>743</v>
      </c>
    </row>
    <row r="164" spans="1:7" x14ac:dyDescent="0.25">
      <c r="A164" s="66" t="s">
        <v>1027</v>
      </c>
      <c r="B164" s="66" t="s">
        <v>1028</v>
      </c>
      <c r="C164" s="66" t="s">
        <v>1030</v>
      </c>
      <c r="D164" s="63">
        <v>25240059</v>
      </c>
      <c r="E164" s="64" t="s">
        <v>743</v>
      </c>
    </row>
    <row r="165" spans="1:7" x14ac:dyDescent="0.25">
      <c r="A165" s="66" t="s">
        <v>740</v>
      </c>
      <c r="B165" s="66" t="s">
        <v>739</v>
      </c>
      <c r="C165" s="66"/>
      <c r="D165" s="66">
        <v>25240059</v>
      </c>
      <c r="E165" s="68" t="s">
        <v>743</v>
      </c>
    </row>
    <row r="166" spans="1:7" x14ac:dyDescent="0.25">
      <c r="A166" s="66" t="s">
        <v>42</v>
      </c>
      <c r="B166" s="66" t="s">
        <v>530</v>
      </c>
      <c r="D166" s="63">
        <v>26116897</v>
      </c>
      <c r="E166" s="64" t="s">
        <v>731</v>
      </c>
    </row>
    <row r="167" spans="1:7" x14ac:dyDescent="0.25">
      <c r="A167" s="63" t="s">
        <v>42</v>
      </c>
      <c r="B167" s="63" t="s">
        <v>530</v>
      </c>
      <c r="D167" s="63">
        <v>26063326</v>
      </c>
      <c r="E167" s="64" t="s">
        <v>741</v>
      </c>
    </row>
    <row r="168" spans="1:7" x14ac:dyDescent="0.25">
      <c r="A168" s="63" t="s">
        <v>42</v>
      </c>
      <c r="B168" s="63" t="s">
        <v>867</v>
      </c>
      <c r="D168" s="63">
        <v>26063326</v>
      </c>
      <c r="E168" s="64" t="str">
        <f>"https://www.ncbi.nlm.nih.gov/pubmed/26063326"</f>
        <v>https://www.ncbi.nlm.nih.gov/pubmed/26063326</v>
      </c>
      <c r="G168" s="29"/>
    </row>
    <row r="169" spans="1:7" x14ac:dyDescent="0.25">
      <c r="A169" s="66" t="s">
        <v>42</v>
      </c>
      <c r="B169" s="66" t="s">
        <v>531</v>
      </c>
      <c r="C169" s="66"/>
      <c r="D169" s="63">
        <v>26063326</v>
      </c>
      <c r="E169" s="64" t="str">
        <f>"https://www.ncbi.nlm.nih.gov/pubmed/26063326"</f>
        <v>https://www.ncbi.nlm.nih.gov/pubmed/26063326</v>
      </c>
      <c r="G169" s="66"/>
    </row>
    <row r="170" spans="1:7" x14ac:dyDescent="0.25">
      <c r="A170" s="63" t="s">
        <v>42</v>
      </c>
      <c r="B170" s="73" t="s">
        <v>878</v>
      </c>
      <c r="D170" s="63">
        <v>26063326</v>
      </c>
      <c r="E170" s="64" t="s">
        <v>741</v>
      </c>
      <c r="G170" s="29"/>
    </row>
    <row r="171" spans="1:7" x14ac:dyDescent="0.25">
      <c r="A171" s="66" t="s">
        <v>783</v>
      </c>
      <c r="B171" s="66" t="s">
        <v>802</v>
      </c>
      <c r="C171" s="66" t="s">
        <v>1033</v>
      </c>
      <c r="D171" s="63">
        <v>26063326</v>
      </c>
      <c r="E171" s="64" t="str">
        <f>"https://www.ncbi.nlm.nih.gov/pubmed/26063326"</f>
        <v>https://www.ncbi.nlm.nih.gov/pubmed/26063326</v>
      </c>
      <c r="G171" s="29"/>
    </row>
    <row r="172" spans="1:7" x14ac:dyDescent="0.25">
      <c r="A172" s="63" t="s">
        <v>41</v>
      </c>
      <c r="B172" s="63" t="s">
        <v>720</v>
      </c>
      <c r="C172" s="66"/>
      <c r="D172" s="66">
        <v>25240059</v>
      </c>
      <c r="E172" s="68" t="s">
        <v>743</v>
      </c>
      <c r="G172" s="29"/>
    </row>
    <row r="173" spans="1:7" x14ac:dyDescent="0.25">
      <c r="A173" s="66" t="s">
        <v>41</v>
      </c>
      <c r="B173" s="66" t="s">
        <v>1011</v>
      </c>
      <c r="C173" s="66" t="s">
        <v>522</v>
      </c>
      <c r="D173" s="63">
        <v>21584188</v>
      </c>
      <c r="E173" s="64" t="s">
        <v>676</v>
      </c>
      <c r="G173" s="29"/>
    </row>
    <row r="174" spans="1:7" x14ac:dyDescent="0.25">
      <c r="A174" s="63" t="s">
        <v>41</v>
      </c>
      <c r="B174" s="63" t="s">
        <v>729</v>
      </c>
      <c r="C174" s="63" t="s">
        <v>730</v>
      </c>
      <c r="D174" s="66"/>
      <c r="E174" s="68" t="s">
        <v>1024</v>
      </c>
      <c r="G174" s="29"/>
    </row>
    <row r="175" spans="1:7" x14ac:dyDescent="0.25">
      <c r="A175" s="66" t="s">
        <v>41</v>
      </c>
      <c r="B175" s="66" t="s">
        <v>1012</v>
      </c>
      <c r="C175" s="66" t="s">
        <v>1006</v>
      </c>
      <c r="D175" s="63">
        <v>26473596</v>
      </c>
      <c r="E175" s="64" t="s">
        <v>227</v>
      </c>
      <c r="G175" s="66"/>
    </row>
    <row r="176" spans="1:7" x14ac:dyDescent="0.25">
      <c r="A176" s="66" t="s">
        <v>41</v>
      </c>
      <c r="B176" s="66" t="s">
        <v>417</v>
      </c>
      <c r="C176" s="66" t="s">
        <v>521</v>
      </c>
      <c r="D176" s="66"/>
      <c r="E176" s="68" t="s">
        <v>1024</v>
      </c>
      <c r="G176" s="66"/>
    </row>
    <row r="177" spans="1:7" x14ac:dyDescent="0.25">
      <c r="A177" s="66" t="s">
        <v>41</v>
      </c>
      <c r="B177" s="66" t="s">
        <v>1016</v>
      </c>
      <c r="C177" s="66" t="s">
        <v>1009</v>
      </c>
      <c r="D177" s="63">
        <v>18986552</v>
      </c>
      <c r="E177" s="64" t="s">
        <v>817</v>
      </c>
      <c r="G177" s="29"/>
    </row>
    <row r="178" spans="1:7" x14ac:dyDescent="0.25">
      <c r="A178" s="63" t="s">
        <v>120</v>
      </c>
      <c r="B178" s="66" t="s">
        <v>707</v>
      </c>
      <c r="C178" s="130" t="s">
        <v>1539</v>
      </c>
      <c r="D178" s="66"/>
      <c r="E178" s="68" t="s">
        <v>1024</v>
      </c>
      <c r="F178" s="29"/>
    </row>
    <row r="179" spans="1:7" x14ac:dyDescent="0.25">
      <c r="A179" s="66" t="s">
        <v>747</v>
      </c>
      <c r="B179" s="66" t="s">
        <v>808</v>
      </c>
      <c r="C179" s="66" t="s">
        <v>600</v>
      </c>
      <c r="D179" s="63">
        <v>26859813</v>
      </c>
      <c r="E179" s="64" t="s">
        <v>719</v>
      </c>
      <c r="F179" s="66"/>
    </row>
    <row r="180" spans="1:7" x14ac:dyDescent="0.25">
      <c r="A180" s="66" t="s">
        <v>747</v>
      </c>
      <c r="B180" s="66" t="s">
        <v>761</v>
      </c>
      <c r="C180" s="66" t="s">
        <v>599</v>
      </c>
      <c r="D180" s="63">
        <v>25240059</v>
      </c>
      <c r="E180" s="64" t="s">
        <v>743</v>
      </c>
      <c r="F180" s="29"/>
    </row>
    <row r="181" spans="1:7" x14ac:dyDescent="0.25">
      <c r="A181" s="66" t="s">
        <v>747</v>
      </c>
      <c r="B181" s="66" t="s">
        <v>758</v>
      </c>
      <c r="C181" s="66" t="s">
        <v>568</v>
      </c>
      <c r="D181" s="63">
        <v>25240059</v>
      </c>
      <c r="E181" s="64" t="s">
        <v>743</v>
      </c>
      <c r="F181" s="29"/>
    </row>
    <row r="182" spans="1:7" x14ac:dyDescent="0.25">
      <c r="A182" s="63" t="s">
        <v>861</v>
      </c>
      <c r="B182" s="73" t="s">
        <v>881</v>
      </c>
      <c r="D182" s="66">
        <v>25240059</v>
      </c>
      <c r="E182" s="68" t="s">
        <v>743</v>
      </c>
      <c r="F182" s="29"/>
    </row>
    <row r="183" spans="1:7" x14ac:dyDescent="0.25">
      <c r="A183" s="66" t="s">
        <v>40</v>
      </c>
      <c r="B183" s="66" t="s">
        <v>1029</v>
      </c>
      <c r="C183" s="66" t="s">
        <v>536</v>
      </c>
      <c r="D183" s="63">
        <v>26063326</v>
      </c>
      <c r="E183" s="64" t="str">
        <f>"https://www.ncbi.nlm.nih.gov/pubmed/26063326"</f>
        <v>https://www.ncbi.nlm.nih.gov/pubmed/26063326</v>
      </c>
      <c r="F183" s="29"/>
    </row>
    <row r="184" spans="1:7" x14ac:dyDescent="0.25">
      <c r="A184" s="63" t="s">
        <v>26</v>
      </c>
      <c r="B184" s="63" t="s">
        <v>864</v>
      </c>
      <c r="D184" s="66">
        <v>25240059</v>
      </c>
      <c r="E184" s="68" t="s">
        <v>743</v>
      </c>
      <c r="F184" s="29"/>
    </row>
    <row r="185" spans="1:7" x14ac:dyDescent="0.25">
      <c r="A185" s="66" t="s">
        <v>26</v>
      </c>
      <c r="B185" s="66" t="s">
        <v>819</v>
      </c>
      <c r="C185" s="66"/>
      <c r="D185" s="63">
        <v>26063326</v>
      </c>
      <c r="E185" s="64" t="str">
        <f>"https://www.ncbi.nlm.nih.gov/pubmed/26063326"</f>
        <v>https://www.ncbi.nlm.nih.gov/pubmed/26063326</v>
      </c>
      <c r="F185" s="66"/>
    </row>
    <row r="186" spans="1:7" x14ac:dyDescent="0.25">
      <c r="A186" s="63" t="s">
        <v>860</v>
      </c>
      <c r="B186" s="63" t="s">
        <v>874</v>
      </c>
      <c r="D186" s="63">
        <v>18986552</v>
      </c>
      <c r="E186" s="64" t="s">
        <v>817</v>
      </c>
      <c r="F186" s="29"/>
    </row>
    <row r="187" spans="1:7" x14ac:dyDescent="0.25">
      <c r="A187" s="66" t="s">
        <v>122</v>
      </c>
      <c r="B187" s="66" t="s">
        <v>708</v>
      </c>
      <c r="C187" s="130" t="s">
        <v>1539</v>
      </c>
      <c r="D187" s="63">
        <v>26063326</v>
      </c>
      <c r="E187" s="64" t="str">
        <f>"https://www.ncbi.nlm.nih.gov/pubmed/26063326"</f>
        <v>https://www.ncbi.nlm.nih.gov/pubmed/26063326</v>
      </c>
    </row>
    <row r="188" spans="1:7" x14ac:dyDescent="0.25">
      <c r="A188" s="66" t="s">
        <v>784</v>
      </c>
      <c r="B188" s="66" t="s">
        <v>803</v>
      </c>
      <c r="C188" s="66"/>
      <c r="D188" s="63">
        <v>26859813</v>
      </c>
      <c r="E188" s="64" t="str">
        <f>"https://www.ncbi.nlm.nih.gov/pubmed/26859813"</f>
        <v>https://www.ncbi.nlm.nih.gov/pubmed/26859813</v>
      </c>
    </row>
    <row r="189" spans="1:7" x14ac:dyDescent="0.25">
      <c r="A189" s="66" t="s">
        <v>1020</v>
      </c>
      <c r="B189" s="66" t="s">
        <v>1017</v>
      </c>
      <c r="C189" s="66" t="s">
        <v>1006</v>
      </c>
      <c r="D189" s="63">
        <v>25240059</v>
      </c>
      <c r="E189" s="64" t="s">
        <v>743</v>
      </c>
    </row>
    <row r="190" spans="1:7" x14ac:dyDescent="0.25">
      <c r="A190" s="63" t="s">
        <v>123</v>
      </c>
      <c r="B190" s="63" t="s">
        <v>675</v>
      </c>
      <c r="C190" s="66"/>
      <c r="D190" s="66"/>
      <c r="E190" s="68" t="s">
        <v>1024</v>
      </c>
    </row>
    <row r="191" spans="1:7" x14ac:dyDescent="0.25">
      <c r="A191" s="66" t="s">
        <v>123</v>
      </c>
      <c r="B191" s="66" t="s">
        <v>416</v>
      </c>
      <c r="C191" s="66"/>
      <c r="D191" s="63">
        <v>21584188</v>
      </c>
      <c r="E191" s="64" t="s">
        <v>676</v>
      </c>
    </row>
    <row r="192" spans="1:7" x14ac:dyDescent="0.25">
      <c r="A192" s="63" t="s">
        <v>123</v>
      </c>
      <c r="B192" s="63" t="s">
        <v>414</v>
      </c>
      <c r="D192" s="63">
        <v>18986552</v>
      </c>
      <c r="E192" s="64" t="s">
        <v>817</v>
      </c>
    </row>
    <row r="193" spans="1:6" x14ac:dyDescent="0.25">
      <c r="A193" s="63" t="s">
        <v>123</v>
      </c>
      <c r="B193" s="63" t="s">
        <v>880</v>
      </c>
      <c r="C193" s="63" t="s">
        <v>654</v>
      </c>
      <c r="D193" s="63">
        <v>19772600</v>
      </c>
      <c r="E193" s="64" t="s">
        <v>887</v>
      </c>
    </row>
    <row r="194" spans="1:6" x14ac:dyDescent="0.25">
      <c r="A194" s="63" t="s">
        <v>123</v>
      </c>
      <c r="B194" s="29" t="s">
        <v>411</v>
      </c>
      <c r="C194" s="75"/>
      <c r="D194" s="63">
        <v>26063326</v>
      </c>
      <c r="E194" s="64" t="str">
        <f>"https://www.ncbi.nlm.nih.gov/pubmed/26063326"</f>
        <v>https://www.ncbi.nlm.nih.gov/pubmed/26063326</v>
      </c>
      <c r="F194" s="66"/>
    </row>
    <row r="195" spans="1:6" x14ac:dyDescent="0.25">
      <c r="A195" s="63" t="s">
        <v>700</v>
      </c>
      <c r="B195" s="66" t="s">
        <v>701</v>
      </c>
      <c r="C195" s="130" t="s">
        <v>525</v>
      </c>
      <c r="D195" s="63">
        <v>19772600</v>
      </c>
      <c r="E195" s="70" t="s">
        <v>412</v>
      </c>
    </row>
    <row r="196" spans="1:6" x14ac:dyDescent="0.25">
      <c r="A196" s="66" t="s">
        <v>700</v>
      </c>
      <c r="B196" s="66" t="s">
        <v>699</v>
      </c>
      <c r="C196" s="130" t="s">
        <v>1508</v>
      </c>
      <c r="D196" s="63">
        <v>26859813</v>
      </c>
      <c r="E196" s="64" t="s">
        <v>719</v>
      </c>
    </row>
    <row r="197" spans="1:6" x14ac:dyDescent="0.25">
      <c r="A197" s="66" t="s">
        <v>700</v>
      </c>
      <c r="B197" s="66" t="s">
        <v>698</v>
      </c>
      <c r="C197" s="66" t="s">
        <v>524</v>
      </c>
      <c r="D197" s="63">
        <v>27835969</v>
      </c>
      <c r="E197" s="67" t="s">
        <v>715</v>
      </c>
    </row>
    <row r="198" spans="1:6" x14ac:dyDescent="0.25">
      <c r="A198" s="63" t="s">
        <v>703</v>
      </c>
      <c r="B198" s="66" t="s">
        <v>702</v>
      </c>
      <c r="C198" s="130" t="s">
        <v>1025</v>
      </c>
      <c r="D198" s="63">
        <v>26859813</v>
      </c>
      <c r="E198" s="64" t="str">
        <f>"https://www.ncbi.nlm.nih.gov/pubmed/26859813"</f>
        <v>https://www.ncbi.nlm.nih.gov/pubmed/26859813</v>
      </c>
    </row>
    <row r="199" spans="1:6" x14ac:dyDescent="0.25">
      <c r="A199" s="66" t="s">
        <v>703</v>
      </c>
      <c r="B199" s="66" t="s">
        <v>701</v>
      </c>
      <c r="C199" s="66" t="s">
        <v>521</v>
      </c>
      <c r="D199" s="63">
        <v>26859813</v>
      </c>
      <c r="E199" s="64" t="s">
        <v>719</v>
      </c>
    </row>
    <row r="200" spans="1:6" x14ac:dyDescent="0.25">
      <c r="A200" s="66" t="s">
        <v>124</v>
      </c>
      <c r="B200" s="66" t="s">
        <v>850</v>
      </c>
      <c r="C200" s="66" t="s">
        <v>526</v>
      </c>
      <c r="D200" s="63">
        <v>26859813</v>
      </c>
      <c r="E200" s="64" t="str">
        <f>"https://www.ncbi.nlm.nih.gov/pubmed/26859813"</f>
        <v>https://www.ncbi.nlm.nih.gov/pubmed/26859813</v>
      </c>
    </row>
    <row r="201" spans="1:6" x14ac:dyDescent="0.25">
      <c r="A201" s="66" t="s">
        <v>125</v>
      </c>
      <c r="B201" s="66" t="s">
        <v>843</v>
      </c>
      <c r="C201" s="66" t="s">
        <v>523</v>
      </c>
      <c r="D201" s="63">
        <v>27099524</v>
      </c>
      <c r="E201" s="67" t="s">
        <v>222</v>
      </c>
    </row>
    <row r="202" spans="1:6" x14ac:dyDescent="0.25">
      <c r="A202" s="66" t="s">
        <v>125</v>
      </c>
      <c r="B202" s="66" t="s">
        <v>841</v>
      </c>
      <c r="C202" s="66" t="s">
        <v>522</v>
      </c>
      <c r="D202" s="63">
        <v>27099524</v>
      </c>
      <c r="E202" s="67" t="s">
        <v>222</v>
      </c>
    </row>
    <row r="203" spans="1:6" x14ac:dyDescent="0.25">
      <c r="A203" s="66" t="s">
        <v>125</v>
      </c>
      <c r="B203" s="66" t="s">
        <v>846</v>
      </c>
      <c r="C203" s="66" t="s">
        <v>523</v>
      </c>
      <c r="D203" s="63">
        <v>27099524</v>
      </c>
      <c r="E203" s="67" t="s">
        <v>222</v>
      </c>
    </row>
    <row r="204" spans="1:6" x14ac:dyDescent="0.25">
      <c r="A204" s="66" t="s">
        <v>826</v>
      </c>
      <c r="B204" s="66" t="s">
        <v>833</v>
      </c>
      <c r="C204" s="66" t="s">
        <v>523</v>
      </c>
      <c r="D204" s="63">
        <v>27099524</v>
      </c>
      <c r="E204" s="67" t="s">
        <v>222</v>
      </c>
    </row>
    <row r="205" spans="1:6" x14ac:dyDescent="0.25">
      <c r="A205" s="66" t="s">
        <v>679</v>
      </c>
      <c r="B205" s="66" t="s">
        <v>723</v>
      </c>
      <c r="C205" s="66" t="s">
        <v>520</v>
      </c>
      <c r="D205" s="63">
        <v>7834303</v>
      </c>
      <c r="E205" s="64" t="s">
        <v>823</v>
      </c>
    </row>
    <row r="206" spans="1:6" x14ac:dyDescent="0.25">
      <c r="A206" s="66" t="s">
        <v>679</v>
      </c>
      <c r="B206" s="66" t="s">
        <v>680</v>
      </c>
      <c r="C206" s="66" t="s">
        <v>524</v>
      </c>
      <c r="D206" s="63">
        <v>27835969</v>
      </c>
      <c r="E206" s="64" t="s">
        <v>715</v>
      </c>
    </row>
    <row r="207" spans="1:6" x14ac:dyDescent="0.25">
      <c r="A207" s="66" t="s">
        <v>126</v>
      </c>
      <c r="B207" s="66" t="s">
        <v>682</v>
      </c>
      <c r="C207" s="66" t="s">
        <v>520</v>
      </c>
      <c r="D207" s="63">
        <v>27835969</v>
      </c>
      <c r="E207" s="67" t="s">
        <v>715</v>
      </c>
    </row>
    <row r="208" spans="1:6" x14ac:dyDescent="0.25">
      <c r="A208" s="66" t="s">
        <v>126</v>
      </c>
      <c r="B208" s="66" t="s">
        <v>849</v>
      </c>
      <c r="C208" s="66" t="s">
        <v>524</v>
      </c>
      <c r="D208" s="63">
        <v>27835969</v>
      </c>
      <c r="E208" s="64" t="s">
        <v>715</v>
      </c>
    </row>
    <row r="209" spans="1:5" ht="15.75" x14ac:dyDescent="0.25">
      <c r="A209" s="60" t="s">
        <v>126</v>
      </c>
      <c r="B209" s="59" t="s">
        <v>1521</v>
      </c>
      <c r="C209" s="63" t="s">
        <v>521</v>
      </c>
      <c r="D209" s="63">
        <v>27099524</v>
      </c>
      <c r="E209" s="67" t="s">
        <v>222</v>
      </c>
    </row>
    <row r="210" spans="1:5" x14ac:dyDescent="0.25">
      <c r="A210" s="66" t="s">
        <v>126</v>
      </c>
      <c r="B210" s="66" t="s">
        <v>848</v>
      </c>
      <c r="C210" s="66" t="s">
        <v>523</v>
      </c>
      <c r="E210" s="61" t="s">
        <v>1510</v>
      </c>
    </row>
    <row r="211" spans="1:5" x14ac:dyDescent="0.25">
      <c r="A211" s="66" t="s">
        <v>126</v>
      </c>
      <c r="B211" s="66" t="s">
        <v>853</v>
      </c>
      <c r="C211" s="66" t="s">
        <v>524</v>
      </c>
      <c r="D211" s="63">
        <v>27099524</v>
      </c>
      <c r="E211" s="67" t="s">
        <v>222</v>
      </c>
    </row>
    <row r="212" spans="1:5" ht="15.75" x14ac:dyDescent="0.25">
      <c r="A212" s="60" t="s">
        <v>126</v>
      </c>
      <c r="B212" s="59" t="s">
        <v>1520</v>
      </c>
      <c r="C212" s="63" t="s">
        <v>522</v>
      </c>
      <c r="D212" s="63">
        <v>27099524</v>
      </c>
      <c r="E212" s="67" t="s">
        <v>222</v>
      </c>
    </row>
    <row r="213" spans="1:5" x14ac:dyDescent="0.25">
      <c r="A213" s="66" t="s">
        <v>126</v>
      </c>
      <c r="B213" s="66" t="s">
        <v>852</v>
      </c>
      <c r="C213" s="66" t="s">
        <v>524</v>
      </c>
      <c r="E213" s="61" t="s">
        <v>1510</v>
      </c>
    </row>
    <row r="214" spans="1:5" ht="15.75" x14ac:dyDescent="0.25">
      <c r="A214" s="60" t="s">
        <v>126</v>
      </c>
      <c r="B214" s="60" t="s">
        <v>1522</v>
      </c>
      <c r="C214" s="63" t="s">
        <v>522</v>
      </c>
      <c r="D214" s="63">
        <v>27099524</v>
      </c>
      <c r="E214" s="67" t="s">
        <v>222</v>
      </c>
    </row>
    <row r="215" spans="1:5" x14ac:dyDescent="0.25">
      <c r="A215" s="72" t="s">
        <v>126</v>
      </c>
      <c r="B215" s="72" t="s">
        <v>842</v>
      </c>
      <c r="C215" s="72" t="s">
        <v>521</v>
      </c>
      <c r="E215" s="61" t="s">
        <v>1510</v>
      </c>
    </row>
    <row r="216" spans="1:5" x14ac:dyDescent="0.25">
      <c r="A216" s="72" t="s">
        <v>126</v>
      </c>
      <c r="B216" s="72" t="s">
        <v>683</v>
      </c>
      <c r="C216" s="72" t="s">
        <v>523</v>
      </c>
      <c r="D216" s="73">
        <v>27099524</v>
      </c>
      <c r="E216" s="67" t="s">
        <v>222</v>
      </c>
    </row>
    <row r="217" spans="1:5" x14ac:dyDescent="0.25">
      <c r="A217" s="72" t="s">
        <v>126</v>
      </c>
      <c r="B217" s="72" t="s">
        <v>832</v>
      </c>
      <c r="C217" s="72" t="s">
        <v>525</v>
      </c>
      <c r="D217" s="73">
        <v>27835969</v>
      </c>
      <c r="E217" s="67" t="s">
        <v>715</v>
      </c>
    </row>
    <row r="218" spans="1:5" x14ac:dyDescent="0.25">
      <c r="A218" s="72" t="s">
        <v>593</v>
      </c>
      <c r="B218" s="72" t="s">
        <v>681</v>
      </c>
      <c r="C218" s="72" t="s">
        <v>727</v>
      </c>
      <c r="D218" s="73">
        <v>7834303</v>
      </c>
      <c r="E218" s="64" t="s">
        <v>823</v>
      </c>
    </row>
    <row r="219" spans="1:5" x14ac:dyDescent="0.25">
      <c r="A219" s="72" t="s">
        <v>127</v>
      </c>
      <c r="B219" s="72" t="s">
        <v>839</v>
      </c>
      <c r="C219" s="72" t="s">
        <v>838</v>
      </c>
      <c r="D219" s="73">
        <v>27835969</v>
      </c>
      <c r="E219" s="64" t="s">
        <v>715</v>
      </c>
    </row>
    <row r="220" spans="1:5" x14ac:dyDescent="0.25">
      <c r="A220" s="72" t="s">
        <v>127</v>
      </c>
      <c r="B220" s="72" t="s">
        <v>845</v>
      </c>
      <c r="C220" s="72" t="s">
        <v>525</v>
      </c>
      <c r="D220" s="73">
        <v>27099524</v>
      </c>
      <c r="E220" s="67" t="s">
        <v>222</v>
      </c>
    </row>
    <row r="221" spans="1:5" x14ac:dyDescent="0.25">
      <c r="A221" s="72" t="s">
        <v>127</v>
      </c>
      <c r="B221" s="72" t="s">
        <v>725</v>
      </c>
      <c r="C221" s="72" t="s">
        <v>525</v>
      </c>
      <c r="D221" s="73">
        <v>27099524</v>
      </c>
      <c r="E221" s="67" t="s">
        <v>222</v>
      </c>
    </row>
    <row r="222" spans="1:5" x14ac:dyDescent="0.25">
      <c r="A222" s="66" t="s">
        <v>1022</v>
      </c>
      <c r="B222" s="66" t="s">
        <v>1013</v>
      </c>
      <c r="C222" s="66" t="s">
        <v>1006</v>
      </c>
      <c r="D222" s="73">
        <v>27835969</v>
      </c>
      <c r="E222" s="64" t="s">
        <v>715</v>
      </c>
    </row>
    <row r="223" spans="1:5" x14ac:dyDescent="0.25">
      <c r="A223" s="66" t="s">
        <v>128</v>
      </c>
      <c r="B223" s="66" t="s">
        <v>728</v>
      </c>
      <c r="C223" s="66" t="s">
        <v>522</v>
      </c>
      <c r="D223" s="66"/>
      <c r="E223" s="68" t="s">
        <v>1024</v>
      </c>
    </row>
    <row r="224" spans="1:5" x14ac:dyDescent="0.25">
      <c r="A224" s="66" t="s">
        <v>128</v>
      </c>
      <c r="B224" s="66" t="s">
        <v>698</v>
      </c>
      <c r="C224" s="130" t="s">
        <v>1542</v>
      </c>
      <c r="D224" s="63">
        <v>26859813</v>
      </c>
      <c r="E224" s="64" t="str">
        <f>"https://www.ncbi.nlm.nih.gov/pubmed/26859813"</f>
        <v>https://www.ncbi.nlm.nih.gov/pubmed/26859813</v>
      </c>
    </row>
    <row r="225" spans="1:5" x14ac:dyDescent="0.25">
      <c r="A225" s="66" t="s">
        <v>745</v>
      </c>
      <c r="B225" s="66" t="s">
        <v>756</v>
      </c>
      <c r="C225" s="66" t="s">
        <v>536</v>
      </c>
      <c r="D225" s="63">
        <v>27835969</v>
      </c>
      <c r="E225" s="67" t="s">
        <v>715</v>
      </c>
    </row>
    <row r="226" spans="1:5" x14ac:dyDescent="0.25">
      <c r="A226" s="66" t="s">
        <v>785</v>
      </c>
      <c r="B226" s="66" t="s">
        <v>804</v>
      </c>
      <c r="C226" s="66"/>
      <c r="D226" s="63">
        <v>25240059</v>
      </c>
      <c r="E226" s="64" t="s">
        <v>743</v>
      </c>
    </row>
    <row r="227" spans="1:5" x14ac:dyDescent="0.25">
      <c r="A227" s="66" t="s">
        <v>785</v>
      </c>
      <c r="B227" s="66" t="s">
        <v>805</v>
      </c>
      <c r="C227" s="66"/>
      <c r="D227" s="63">
        <v>25240059</v>
      </c>
      <c r="E227" s="64" t="s">
        <v>743</v>
      </c>
    </row>
    <row r="228" spans="1:5" x14ac:dyDescent="0.25">
      <c r="A228" s="66" t="s">
        <v>785</v>
      </c>
      <c r="B228" s="66" t="s">
        <v>806</v>
      </c>
      <c r="C228" s="66"/>
      <c r="D228" s="63">
        <v>25240059</v>
      </c>
      <c r="E228" s="64" t="s">
        <v>743</v>
      </c>
    </row>
    <row r="229" spans="1:5" x14ac:dyDescent="0.25">
      <c r="A229" s="66" t="s">
        <v>785</v>
      </c>
      <c r="B229" s="66" t="s">
        <v>806</v>
      </c>
      <c r="C229" s="66" t="s">
        <v>1033</v>
      </c>
      <c r="D229" s="63">
        <v>25240059</v>
      </c>
      <c r="E229" s="64" t="s">
        <v>743</v>
      </c>
    </row>
    <row r="230" spans="1:5" x14ac:dyDescent="0.25">
      <c r="A230" s="66" t="s">
        <v>785</v>
      </c>
      <c r="B230" s="66" t="s">
        <v>807</v>
      </c>
      <c r="C230" s="66"/>
      <c r="D230" s="66">
        <v>25240059</v>
      </c>
      <c r="E230" s="68" t="s">
        <v>743</v>
      </c>
    </row>
    <row r="231" spans="1:5" x14ac:dyDescent="0.25">
      <c r="D231" s="63">
        <v>25240059</v>
      </c>
      <c r="E231" s="64" t="s">
        <v>743</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62"/>
  <sheetViews>
    <sheetView tabSelected="1" topLeftCell="R1" zoomScale="60" zoomScaleNormal="60" workbookViewId="0">
      <pane ySplit="1" topLeftCell="A146" activePane="bottomLeft" state="frozen"/>
      <selection pane="bottomLeft" activeCell="S147" sqref="S147"/>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674</v>
      </c>
      <c r="B1" s="101" t="s">
        <v>1346</v>
      </c>
      <c r="C1" s="119" t="s">
        <v>1338</v>
      </c>
      <c r="D1" s="101" t="s">
        <v>1055</v>
      </c>
      <c r="E1" s="101" t="s">
        <v>1352</v>
      </c>
      <c r="F1" s="101" t="s">
        <v>1056</v>
      </c>
      <c r="G1" s="101" t="s">
        <v>1058</v>
      </c>
      <c r="H1" s="101" t="s">
        <v>502</v>
      </c>
      <c r="I1" s="101" t="s">
        <v>536</v>
      </c>
      <c r="J1" s="101" t="s">
        <v>1348</v>
      </c>
      <c r="K1" s="114" t="s">
        <v>1355</v>
      </c>
      <c r="L1" s="115"/>
      <c r="M1" s="101" t="s">
        <v>522</v>
      </c>
      <c r="N1" s="114" t="s">
        <v>1357</v>
      </c>
      <c r="O1" s="101" t="s">
        <v>1002</v>
      </c>
      <c r="P1" s="114" t="s">
        <v>1356</v>
      </c>
      <c r="Q1" s="101" t="s">
        <v>1001</v>
      </c>
      <c r="R1" s="114" t="s">
        <v>1337</v>
      </c>
      <c r="S1" s="101" t="s">
        <v>1353</v>
      </c>
      <c r="T1" s="101" t="s">
        <v>1344</v>
      </c>
      <c r="U1" s="101"/>
      <c r="V1" s="101"/>
      <c r="W1" s="101"/>
      <c r="X1" s="101"/>
      <c r="Y1" s="101"/>
      <c r="Z1" s="101"/>
      <c r="AA1" s="101"/>
      <c r="AB1" s="101"/>
    </row>
    <row r="2" spans="1:28" s="33" customFormat="1" ht="218.25" thickBot="1" x14ac:dyDescent="0.3">
      <c r="A2" s="185" t="s">
        <v>92</v>
      </c>
      <c r="B2" s="185">
        <v>21</v>
      </c>
      <c r="C2" s="185" t="str">
        <f>"-49+2847"</f>
        <v>-49+2847</v>
      </c>
      <c r="D2" s="72" t="s">
        <v>710</v>
      </c>
      <c r="E2" s="185" t="s">
        <v>1354</v>
      </c>
      <c r="F2" s="193" t="s">
        <v>1481</v>
      </c>
      <c r="G2" s="196" t="s">
        <v>1478</v>
      </c>
      <c r="H2" s="72" t="s">
        <v>515</v>
      </c>
      <c r="I2" s="94" t="s">
        <v>536</v>
      </c>
      <c r="J2" s="94" t="s">
        <v>599</v>
      </c>
      <c r="K2" s="114">
        <v>1.2800000000000001E-2</v>
      </c>
      <c r="L2" s="114"/>
      <c r="M2" s="113" t="s">
        <v>1351</v>
      </c>
      <c r="N2" s="114">
        <f t="shared" ref="N2:N20" si="0">1-R2-P2</f>
        <v>0.96844999999999992</v>
      </c>
      <c r="O2" s="112" t="s">
        <v>1350</v>
      </c>
      <c r="P2" s="114">
        <v>2.5000000000000001E-2</v>
      </c>
      <c r="Q2" s="113" t="s">
        <v>1351</v>
      </c>
      <c r="R2" s="114">
        <f t="shared" ref="R2:R20" si="1">K2-P2/4</f>
        <v>6.5500000000000003E-3</v>
      </c>
      <c r="S2" s="110" t="str">
        <f t="shared" ref="S2:S33" si="2">CONCATENATE(A2,"_",F2,".yaml")</f>
        <v>AGPAT3_A43928298C.yaml</v>
      </c>
      <c r="T2" s="77" t="str">
        <f t="shared" ref="T2:T33" si="3">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1387</v>
      </c>
      <c r="D3" s="107" t="s">
        <v>691</v>
      </c>
      <c r="E3" s="107" t="s">
        <v>1354</v>
      </c>
      <c r="F3" s="108" t="s">
        <v>1349</v>
      </c>
      <c r="G3" s="107" t="s">
        <v>1066</v>
      </c>
      <c r="H3" s="111" t="s">
        <v>525</v>
      </c>
      <c r="I3" s="112" t="s">
        <v>600</v>
      </c>
      <c r="J3" s="112" t="s">
        <v>536</v>
      </c>
      <c r="K3" s="114">
        <v>3.4700000000000002E-2</v>
      </c>
      <c r="L3" s="114"/>
      <c r="M3" s="113" t="s">
        <v>1351</v>
      </c>
      <c r="N3" s="114">
        <f t="shared" si="0"/>
        <v>0.91504999999999992</v>
      </c>
      <c r="O3" s="112" t="s">
        <v>1350</v>
      </c>
      <c r="P3" s="114">
        <v>6.7000000000000004E-2</v>
      </c>
      <c r="Q3" s="113" t="s">
        <v>1351</v>
      </c>
      <c r="R3" s="114">
        <f t="shared" si="1"/>
        <v>1.7950000000000001E-2</v>
      </c>
      <c r="S3" s="110" t="str">
        <f t="shared" si="2"/>
        <v>ARHGEF3_G56871895A.yaml</v>
      </c>
      <c r="T3" s="77" t="str">
        <f t="shared" si="3"/>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690</v>
      </c>
      <c r="E4" s="93" t="s">
        <v>1354</v>
      </c>
      <c r="F4" s="94" t="s">
        <v>1358</v>
      </c>
      <c r="G4" s="93" t="s">
        <v>1069</v>
      </c>
      <c r="H4" s="93" t="s">
        <v>1025</v>
      </c>
      <c r="I4" s="94" t="s">
        <v>599</v>
      </c>
      <c r="J4" s="94" t="s">
        <v>568</v>
      </c>
      <c r="K4" s="114">
        <v>2.92E-2</v>
      </c>
      <c r="L4" s="114"/>
      <c r="M4" s="113" t="s">
        <v>1351</v>
      </c>
      <c r="N4" s="114">
        <f t="shared" si="0"/>
        <v>0.92804999999999993</v>
      </c>
      <c r="O4" s="112" t="s">
        <v>1350</v>
      </c>
      <c r="P4" s="114">
        <v>5.7000000000000002E-2</v>
      </c>
      <c r="Q4" s="113" t="s">
        <v>1351</v>
      </c>
      <c r="R4" s="114">
        <f t="shared" si="1"/>
        <v>1.495E-2</v>
      </c>
      <c r="S4" s="110" t="str">
        <f t="shared" si="2"/>
        <v>ARMC9_C231342446T.yaml</v>
      </c>
      <c r="T4" s="77" t="str">
        <f t="shared" si="3"/>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691</v>
      </c>
      <c r="E5" s="93" t="s">
        <v>1354</v>
      </c>
      <c r="F5" s="94" t="s">
        <v>1349</v>
      </c>
      <c r="G5" s="93" t="s">
        <v>1066</v>
      </c>
      <c r="H5" s="93" t="s">
        <v>523</v>
      </c>
      <c r="I5" s="94" t="s">
        <v>600</v>
      </c>
      <c r="J5" s="94" t="s">
        <v>536</v>
      </c>
      <c r="K5" s="114">
        <v>0.34699999999999998</v>
      </c>
      <c r="L5" s="114"/>
      <c r="M5" s="112" t="s">
        <v>1350</v>
      </c>
      <c r="N5" s="114">
        <f t="shared" si="0"/>
        <v>0.60275000000000012</v>
      </c>
      <c r="O5" s="113" t="s">
        <v>1351</v>
      </c>
      <c r="P5" s="114">
        <v>6.7000000000000004E-2</v>
      </c>
      <c r="Q5" s="113" t="s">
        <v>1351</v>
      </c>
      <c r="R5" s="114">
        <f t="shared" si="1"/>
        <v>0.33024999999999999</v>
      </c>
      <c r="S5" s="110" t="str">
        <f t="shared" si="2"/>
        <v>ARMC9_G56871895A.yaml</v>
      </c>
      <c r="T5" s="77" t="str">
        <f t="shared" si="3"/>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766</v>
      </c>
      <c r="E6" s="93" t="s">
        <v>1354</v>
      </c>
      <c r="F6" s="94" t="s">
        <v>1359</v>
      </c>
      <c r="G6" s="93" t="s">
        <v>1070</v>
      </c>
      <c r="H6" s="93" t="s">
        <v>536</v>
      </c>
      <c r="I6" s="94" t="s">
        <v>568</v>
      </c>
      <c r="J6" s="94" t="s">
        <v>536</v>
      </c>
      <c r="K6" s="114">
        <v>0.1172</v>
      </c>
      <c r="L6" s="114"/>
      <c r="M6" s="113" t="s">
        <v>1351</v>
      </c>
      <c r="N6" s="114">
        <f t="shared" si="0"/>
        <v>0.72755000000000003</v>
      </c>
      <c r="O6" s="112" t="s">
        <v>1362</v>
      </c>
      <c r="P6" s="114">
        <v>0.20699999999999999</v>
      </c>
      <c r="Q6" s="112" t="s">
        <v>1350</v>
      </c>
      <c r="R6" s="114">
        <f t="shared" si="1"/>
        <v>6.5450000000000008E-2</v>
      </c>
      <c r="S6" s="110" t="str">
        <f t="shared" si="2"/>
        <v>BMP2K_T78904323A.yaml</v>
      </c>
      <c r="T6" s="77" t="str">
        <f t="shared" si="3"/>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771</v>
      </c>
      <c r="E7" s="93" t="s">
        <v>1354</v>
      </c>
      <c r="F7" s="94" t="s">
        <v>1360</v>
      </c>
      <c r="G7" s="93" t="s">
        <v>1071</v>
      </c>
      <c r="H7" s="93" t="s">
        <v>536</v>
      </c>
      <c r="I7" s="94" t="s">
        <v>568</v>
      </c>
      <c r="J7" s="94" t="s">
        <v>536</v>
      </c>
      <c r="K7" s="114">
        <v>0.2442</v>
      </c>
      <c r="L7" s="114"/>
      <c r="M7" s="113" t="s">
        <v>1351</v>
      </c>
      <c r="N7" s="114">
        <f t="shared" si="0"/>
        <v>0.47904999999999998</v>
      </c>
      <c r="O7" s="112" t="s">
        <v>1362</v>
      </c>
      <c r="P7" s="114">
        <v>0.36899999999999999</v>
      </c>
      <c r="Q7" s="112" t="s">
        <v>1350</v>
      </c>
      <c r="R7" s="114">
        <f t="shared" si="1"/>
        <v>0.15195</v>
      </c>
      <c r="S7" s="110" t="str">
        <f t="shared" si="2"/>
        <v>BMP2K_T78845523A.yaml</v>
      </c>
      <c r="T7" s="77" t="str">
        <f t="shared" si="3"/>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763</v>
      </c>
      <c r="E8" s="93" t="s">
        <v>1354</v>
      </c>
      <c r="F8" s="94" t="s">
        <v>1363</v>
      </c>
      <c r="G8" s="93" t="s">
        <v>1072</v>
      </c>
      <c r="H8" s="93" t="s">
        <v>568</v>
      </c>
      <c r="I8" s="94" t="s">
        <v>568</v>
      </c>
      <c r="J8" s="94" t="s">
        <v>536</v>
      </c>
      <c r="K8" s="114">
        <v>0.22559999999999999</v>
      </c>
      <c r="L8" s="114"/>
      <c r="M8" s="112" t="s">
        <v>1350</v>
      </c>
      <c r="N8" s="114">
        <f t="shared" si="0"/>
        <v>0.51265000000000005</v>
      </c>
      <c r="O8" s="112" t="s">
        <v>1362</v>
      </c>
      <c r="P8" s="114">
        <v>0.34899999999999998</v>
      </c>
      <c r="Q8" s="113" t="s">
        <v>1351</v>
      </c>
      <c r="R8" s="114">
        <f t="shared" si="1"/>
        <v>0.13835</v>
      </c>
      <c r="S8" s="110" t="str">
        <f t="shared" si="2"/>
        <v>BMP2K_T78855950C.yaml</v>
      </c>
      <c r="T8" s="77" t="str">
        <f t="shared" si="3"/>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770</v>
      </c>
      <c r="E9" s="93" t="s">
        <v>1354</v>
      </c>
      <c r="F9" s="94" t="s">
        <v>1364</v>
      </c>
      <c r="G9" s="93" t="s">
        <v>1073</v>
      </c>
      <c r="H9" s="93" t="s">
        <v>599</v>
      </c>
      <c r="I9" s="94" t="s">
        <v>599</v>
      </c>
      <c r="J9" s="94" t="s">
        <v>568</v>
      </c>
      <c r="K9" s="114">
        <v>0.11459999999999999</v>
      </c>
      <c r="L9" s="114"/>
      <c r="M9" s="112" t="s">
        <v>1350</v>
      </c>
      <c r="N9" s="114">
        <f t="shared" si="0"/>
        <v>0.73314999999999997</v>
      </c>
      <c r="O9" s="112" t="s">
        <v>1362</v>
      </c>
      <c r="P9" s="114">
        <v>0.20300000000000001</v>
      </c>
      <c r="Q9" s="113" t="s">
        <v>1351</v>
      </c>
      <c r="R9" s="114">
        <f t="shared" si="1"/>
        <v>6.384999999999999E-2</v>
      </c>
      <c r="S9" s="110" t="str">
        <f t="shared" si="2"/>
        <v>BMP2K_C78822912T.yaml</v>
      </c>
      <c r="T9" s="77" t="str">
        <f t="shared" si="3"/>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762</v>
      </c>
      <c r="E10" s="93" t="s">
        <v>1354</v>
      </c>
      <c r="F10" s="94" t="s">
        <v>1361</v>
      </c>
      <c r="G10" s="93" t="s">
        <v>1074</v>
      </c>
      <c r="H10" s="93" t="s">
        <v>599</v>
      </c>
      <c r="I10" s="94" t="s">
        <v>536</v>
      </c>
      <c r="J10" s="94" t="s">
        <v>599</v>
      </c>
      <c r="K10" s="114">
        <v>0.86</v>
      </c>
      <c r="L10" s="114"/>
      <c r="M10" s="113" t="s">
        <v>1351</v>
      </c>
      <c r="N10" s="114">
        <f t="shared" si="0"/>
        <v>-6.9999999999999507E-3</v>
      </c>
      <c r="O10" s="112" t="s">
        <v>1362</v>
      </c>
      <c r="P10" s="114">
        <v>0.19600000000000001</v>
      </c>
      <c r="Q10" s="112" t="s">
        <v>1350</v>
      </c>
      <c r="R10" s="114">
        <f t="shared" si="1"/>
        <v>0.81099999999999994</v>
      </c>
      <c r="S10" s="110" t="str">
        <f t="shared" si="2"/>
        <v>BMP2K_A78778781C.yaml</v>
      </c>
      <c r="T10" s="77" t="str">
        <f t="shared" si="3"/>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764</v>
      </c>
      <c r="E11" s="93" t="s">
        <v>1354</v>
      </c>
      <c r="F11" s="94" t="s">
        <v>1365</v>
      </c>
      <c r="G11" s="93" t="s">
        <v>1075</v>
      </c>
      <c r="H11" s="93" t="s">
        <v>600</v>
      </c>
      <c r="I11" s="94" t="s">
        <v>599</v>
      </c>
      <c r="J11" s="94" t="s">
        <v>600</v>
      </c>
      <c r="K11" s="114">
        <v>0.48820000000000002</v>
      </c>
      <c r="L11" s="114"/>
      <c r="M11" s="113" t="s">
        <v>1351</v>
      </c>
      <c r="N11" s="114">
        <f t="shared" si="0"/>
        <v>0.13680000000000003</v>
      </c>
      <c r="O11" s="112" t="s">
        <v>1362</v>
      </c>
      <c r="P11" s="114">
        <v>0.5</v>
      </c>
      <c r="Q11" s="112" t="s">
        <v>1350</v>
      </c>
      <c r="R11" s="114">
        <f t="shared" si="1"/>
        <v>0.36320000000000002</v>
      </c>
      <c r="S11" s="110" t="str">
        <f t="shared" si="2"/>
        <v>BMP2K_G78863373C.yaml</v>
      </c>
      <c r="T11" s="77" t="str">
        <f t="shared" si="3"/>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765</v>
      </c>
      <c r="E12" s="93" t="s">
        <v>1354</v>
      </c>
      <c r="F12" s="94" t="s">
        <v>1367</v>
      </c>
      <c r="G12" s="93" t="s">
        <v>1076</v>
      </c>
      <c r="H12" s="93" t="s">
        <v>600</v>
      </c>
      <c r="I12" s="94" t="s">
        <v>600</v>
      </c>
      <c r="J12" s="94" t="s">
        <v>568</v>
      </c>
      <c r="K12" s="114">
        <v>0.19089999999999999</v>
      </c>
      <c r="L12" s="114"/>
      <c r="M12" s="112" t="s">
        <v>1350</v>
      </c>
      <c r="N12" s="114">
        <f t="shared" si="0"/>
        <v>0.57735000000000003</v>
      </c>
      <c r="O12" s="112" t="s">
        <v>1362</v>
      </c>
      <c r="P12" s="114">
        <v>0.309</v>
      </c>
      <c r="Q12" s="113" t="s">
        <v>1351</v>
      </c>
      <c r="R12" s="114">
        <f t="shared" si="1"/>
        <v>0.11364999999999999</v>
      </c>
      <c r="S12" s="110" t="str">
        <f t="shared" si="2"/>
        <v>BMP2K_G78888378T.yaml</v>
      </c>
      <c r="T12" s="77" t="str">
        <f t="shared" si="3"/>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693</v>
      </c>
      <c r="E13" s="93" t="s">
        <v>1354</v>
      </c>
      <c r="F13" s="94" t="s">
        <v>1366</v>
      </c>
      <c r="G13" s="93" t="s">
        <v>1077</v>
      </c>
      <c r="H13" s="93" t="s">
        <v>1543</v>
      </c>
      <c r="I13" s="94" t="s">
        <v>568</v>
      </c>
      <c r="J13" s="94" t="s">
        <v>599</v>
      </c>
      <c r="K13" s="114">
        <v>0.36220000000000002</v>
      </c>
      <c r="L13" s="114"/>
      <c r="M13" s="113" t="s">
        <v>1351</v>
      </c>
      <c r="N13" s="114">
        <f t="shared" si="0"/>
        <v>0.29129999999999995</v>
      </c>
      <c r="O13" s="112" t="s">
        <v>1350</v>
      </c>
      <c r="P13" s="114">
        <v>0.46200000000000002</v>
      </c>
      <c r="Q13" s="112" t="s">
        <v>1350</v>
      </c>
      <c r="R13" s="114">
        <f t="shared" si="1"/>
        <v>0.24670000000000003</v>
      </c>
      <c r="S13" s="110" t="str">
        <f t="shared" si="2"/>
        <v>C5orf66_T135086514C.yaml</v>
      </c>
      <c r="T13" s="77" t="str">
        <f t="shared" si="3"/>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694</v>
      </c>
      <c r="E14" s="93" t="s">
        <v>1354</v>
      </c>
      <c r="F14" s="94" t="s">
        <v>1368</v>
      </c>
      <c r="G14" s="93" t="s">
        <v>1078</v>
      </c>
      <c r="H14" s="93" t="s">
        <v>1544</v>
      </c>
      <c r="I14" s="94" t="s">
        <v>599</v>
      </c>
      <c r="J14" s="94" t="s">
        <v>568</v>
      </c>
      <c r="K14" s="114">
        <v>2.5600000000000001E-2</v>
      </c>
      <c r="L14" s="114"/>
      <c r="M14" s="113" t="s">
        <v>1351</v>
      </c>
      <c r="N14" s="114">
        <f t="shared" si="0"/>
        <v>0.93689999999999996</v>
      </c>
      <c r="O14" s="112" t="s">
        <v>1350</v>
      </c>
      <c r="P14" s="114">
        <v>0.05</v>
      </c>
      <c r="Q14" s="112" t="s">
        <v>1350</v>
      </c>
      <c r="R14" s="114">
        <f t="shared" si="1"/>
        <v>1.3100000000000001E-2</v>
      </c>
      <c r="S14" s="110" t="str">
        <f t="shared" si="2"/>
        <v>CASC14_C22141516T.yaml</v>
      </c>
      <c r="T14" s="77" t="str">
        <f t="shared" si="3"/>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1347</v>
      </c>
      <c r="D15" s="93" t="s">
        <v>709</v>
      </c>
      <c r="E15" s="93" t="s">
        <v>1354</v>
      </c>
      <c r="F15" s="94" t="s">
        <v>1371</v>
      </c>
      <c r="G15" s="93" t="s">
        <v>1079</v>
      </c>
      <c r="H15" s="93" t="s">
        <v>1508</v>
      </c>
      <c r="I15" s="94" t="s">
        <v>599</v>
      </c>
      <c r="J15" s="94" t="s">
        <v>568</v>
      </c>
      <c r="K15" s="114">
        <v>0.1042</v>
      </c>
      <c r="L15" s="114"/>
      <c r="M15" s="112" t="s">
        <v>1350</v>
      </c>
      <c r="N15" s="114">
        <f t="shared" si="0"/>
        <v>0.75554999999999994</v>
      </c>
      <c r="O15" s="112" t="s">
        <v>1350</v>
      </c>
      <c r="P15" s="114">
        <v>0.187</v>
      </c>
      <c r="Q15" s="113" t="s">
        <v>1351</v>
      </c>
      <c r="R15" s="114">
        <f t="shared" si="1"/>
        <v>5.7450000000000001E-2</v>
      </c>
      <c r="S15" s="110" t="str">
        <f t="shared" si="2"/>
        <v>CELF4_C37241025T.yaml</v>
      </c>
      <c r="T15" s="77" t="str">
        <f t="shared" si="3"/>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834</v>
      </c>
      <c r="E16" s="93" t="s">
        <v>1354</v>
      </c>
      <c r="F16" s="94" t="s">
        <v>1372</v>
      </c>
      <c r="G16" s="93" t="s">
        <v>1080</v>
      </c>
      <c r="H16" s="93" t="s">
        <v>1026</v>
      </c>
      <c r="I16" s="94" t="s">
        <v>536</v>
      </c>
      <c r="J16" s="94" t="s">
        <v>568</v>
      </c>
      <c r="K16" s="114">
        <v>0.27660000000000001</v>
      </c>
      <c r="L16" s="114"/>
      <c r="M16" s="113" t="s">
        <v>1351</v>
      </c>
      <c r="N16" s="114">
        <f t="shared" si="0"/>
        <v>0.4234</v>
      </c>
      <c r="O16" s="112" t="s">
        <v>1350</v>
      </c>
      <c r="P16" s="114">
        <v>0.4</v>
      </c>
      <c r="Q16" s="113" t="s">
        <v>1351</v>
      </c>
      <c r="R16" s="114">
        <f t="shared" si="1"/>
        <v>0.17660000000000001</v>
      </c>
      <c r="S16" s="110" t="str">
        <f t="shared" si="2"/>
        <v>CHRM3_A239681977T.yaml</v>
      </c>
      <c r="T16" s="77" t="str">
        <f t="shared" si="3"/>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8" t="str">
        <f>"-147+9000"</f>
        <v>-147+9000</v>
      </c>
      <c r="D17" s="93" t="s">
        <v>835</v>
      </c>
      <c r="E17" s="93" t="s">
        <v>1354</v>
      </c>
      <c r="F17" s="94" t="s">
        <v>1369</v>
      </c>
      <c r="G17" s="93" t="s">
        <v>1081</v>
      </c>
      <c r="H17" s="93" t="s">
        <v>836</v>
      </c>
      <c r="I17" s="94" t="s">
        <v>599</v>
      </c>
      <c r="J17" s="94" t="s">
        <v>536</v>
      </c>
      <c r="K17" s="114">
        <v>0.44290000000000002</v>
      </c>
      <c r="L17" s="114"/>
      <c r="M17" s="113" t="s">
        <v>1351</v>
      </c>
      <c r="N17" s="114">
        <f t="shared" si="0"/>
        <v>0.18735000000000002</v>
      </c>
      <c r="O17" s="112" t="s">
        <v>1350</v>
      </c>
      <c r="P17" s="114">
        <v>0.49299999999999999</v>
      </c>
      <c r="Q17" s="113" t="s">
        <v>1351</v>
      </c>
      <c r="R17" s="114">
        <f t="shared" si="1"/>
        <v>0.31964999999999999</v>
      </c>
      <c r="S17" s="110" t="str">
        <f t="shared" si="2"/>
        <v>CHRM3_C239687288A.yaml</v>
      </c>
      <c r="T17" s="77" t="str">
        <f t="shared" si="3"/>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1084</v>
      </c>
      <c r="E18" s="93" t="s">
        <v>1354</v>
      </c>
      <c r="F18" s="102" t="s">
        <v>1085</v>
      </c>
      <c r="G18" s="102" t="s">
        <v>1087</v>
      </c>
      <c r="H18" s="103"/>
      <c r="I18" s="94" t="s">
        <v>600</v>
      </c>
      <c r="J18" s="94" t="s">
        <v>536</v>
      </c>
      <c r="K18" s="114">
        <v>0.221</v>
      </c>
      <c r="L18" s="114"/>
      <c r="M18" s="113" t="s">
        <v>1351</v>
      </c>
      <c r="N18" s="114">
        <f t="shared" si="0"/>
        <v>0.57274999999999998</v>
      </c>
      <c r="O18" s="112" t="s">
        <v>1362</v>
      </c>
      <c r="P18" s="114">
        <v>0.27500000000000002</v>
      </c>
      <c r="Q18" s="112" t="s">
        <v>1350</v>
      </c>
      <c r="R18" s="114">
        <f t="shared" si="1"/>
        <v>0.15225</v>
      </c>
      <c r="S18" s="110" t="str">
        <f t="shared" si="2"/>
        <v>CHRNA2_C65T.yaml</v>
      </c>
      <c r="T18" s="77" t="str">
        <f t="shared" si="3"/>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409</v>
      </c>
      <c r="E19" s="93" t="s">
        <v>1354</v>
      </c>
      <c r="F19" s="94" t="s">
        <v>1373</v>
      </c>
      <c r="G19" s="96" t="s">
        <v>1092</v>
      </c>
      <c r="H19" s="96" t="s">
        <v>523</v>
      </c>
      <c r="I19" s="94" t="s">
        <v>536</v>
      </c>
      <c r="J19" s="94" t="s">
        <v>600</v>
      </c>
      <c r="K19" s="114">
        <v>0.60099999999999998</v>
      </c>
      <c r="L19" s="114"/>
      <c r="M19" s="113" t="s">
        <v>1351</v>
      </c>
      <c r="N19" s="114">
        <f t="shared" si="0"/>
        <v>3.9000000000000035E-2</v>
      </c>
      <c r="O19" s="113" t="s">
        <v>1351</v>
      </c>
      <c r="P19" s="114">
        <v>0.48</v>
      </c>
      <c r="Q19" s="112" t="s">
        <v>1350</v>
      </c>
      <c r="R19" s="114">
        <f t="shared" si="1"/>
        <v>0.48099999999999998</v>
      </c>
      <c r="S19" s="110" t="str">
        <f t="shared" si="2"/>
        <v>CHRNA2_A27468610G.yaml</v>
      </c>
      <c r="T19" s="77" t="str">
        <f t="shared" si="3"/>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840</v>
      </c>
      <c r="E20" s="93" t="s">
        <v>1354</v>
      </c>
      <c r="F20" s="102" t="s">
        <v>1093</v>
      </c>
      <c r="G20" s="102" t="s">
        <v>1095</v>
      </c>
      <c r="H20" s="96" t="s">
        <v>524</v>
      </c>
      <c r="I20" s="94" t="s">
        <v>568</v>
      </c>
      <c r="J20" s="94" t="s">
        <v>599</v>
      </c>
      <c r="K20" s="114">
        <f>1-0.3898</f>
        <v>0.61020000000000008</v>
      </c>
      <c r="L20" s="114"/>
      <c r="M20" s="112" t="s">
        <v>1350</v>
      </c>
      <c r="N20" s="114">
        <f t="shared" si="0"/>
        <v>1.6299999999999981E-2</v>
      </c>
      <c r="O20" s="113" t="s">
        <v>1351</v>
      </c>
      <c r="P20" s="114">
        <v>0.498</v>
      </c>
      <c r="Q20" s="113" t="s">
        <v>1351</v>
      </c>
      <c r="R20" s="114">
        <f t="shared" si="1"/>
        <v>0.48570000000000008</v>
      </c>
      <c r="S20" s="110" t="str">
        <f t="shared" si="2"/>
        <v>CHRNA2_A373G.yaml</v>
      </c>
      <c r="T20" s="77" t="str">
        <f t="shared" si="3"/>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34</v>
      </c>
      <c r="B21" s="96">
        <v>8</v>
      </c>
      <c r="C21" s="122">
        <v>836</v>
      </c>
      <c r="D21" s="96" t="s">
        <v>1646</v>
      </c>
      <c r="E21" s="93" t="s">
        <v>1354</v>
      </c>
      <c r="F21" s="102" t="s">
        <v>1647</v>
      </c>
      <c r="G21" s="93" t="s">
        <v>1639</v>
      </c>
      <c r="H21" s="96" t="s">
        <v>524</v>
      </c>
      <c r="I21" s="94" t="s">
        <v>536</v>
      </c>
      <c r="J21" s="94" t="s">
        <v>568</v>
      </c>
      <c r="K21" s="114" t="s">
        <v>220</v>
      </c>
      <c r="L21" s="114"/>
      <c r="M21" s="113" t="s">
        <v>1351</v>
      </c>
      <c r="N21" s="114" t="s">
        <v>220</v>
      </c>
      <c r="O21" s="113" t="s">
        <v>1351</v>
      </c>
      <c r="P21" s="114" t="s">
        <v>220</v>
      </c>
      <c r="Q21" s="112" t="s">
        <v>1350</v>
      </c>
      <c r="R21" s="114" t="s">
        <v>220</v>
      </c>
      <c r="S21" s="110" t="str">
        <f t="shared" si="2"/>
        <v>CHRNA2_T836A.yaml</v>
      </c>
      <c r="T21" s="77" t="str">
        <f t="shared" si="3"/>
        <v xml:space="preserve">symbol: T836A
snp: rs104894063  
chromosome: 8
start: 836
genes:
  - CHRNA2
variant_type: snv
genotypes:
  - A:A
    - effect: wildtype
    - frequency:  
  - A:T
    - effect: wildtype
    - frequency:  
  - T:T
    -effect: high_risk
    - frequency:  </v>
      </c>
      <c r="U21" s="94"/>
      <c r="V21" s="94"/>
      <c r="W21" s="94"/>
      <c r="X21" s="94"/>
      <c r="Y21" s="94"/>
      <c r="Z21" s="94"/>
      <c r="AA21" s="94"/>
      <c r="AB21" s="94"/>
    </row>
    <row r="22" spans="1:28" ht="218.25" thickBot="1" x14ac:dyDescent="0.3">
      <c r="A22" s="96" t="s">
        <v>34</v>
      </c>
      <c r="B22" s="96">
        <v>8</v>
      </c>
      <c r="C22" s="122">
        <v>889</v>
      </c>
      <c r="D22" s="96" t="s">
        <v>1645</v>
      </c>
      <c r="E22" s="93" t="s">
        <v>1354</v>
      </c>
      <c r="F22" s="102" t="s">
        <v>1648</v>
      </c>
      <c r="G22" s="93" t="s">
        <v>1640</v>
      </c>
      <c r="H22" s="96" t="s">
        <v>522</v>
      </c>
      <c r="I22" s="94" t="s">
        <v>568</v>
      </c>
      <c r="J22" s="94" t="s">
        <v>536</v>
      </c>
      <c r="K22" s="114">
        <v>0.22939999999999999</v>
      </c>
      <c r="L22" s="114"/>
      <c r="M22" s="113" t="s">
        <v>1351</v>
      </c>
      <c r="N22" s="114">
        <f t="shared" ref="N22:N30" si="4">1-R22-P22</f>
        <v>0.50509999999999999</v>
      </c>
      <c r="O22" s="113" t="s">
        <v>1351</v>
      </c>
      <c r="P22" s="114">
        <v>0.35399999999999998</v>
      </c>
      <c r="Q22" s="112" t="s">
        <v>1350</v>
      </c>
      <c r="R22" s="114">
        <f t="shared" ref="R22:R30" si="5">K22-P22/4</f>
        <v>0.1409</v>
      </c>
      <c r="S22" s="110" t="str">
        <f t="shared" si="2"/>
        <v>CHRNA2_T889A.yaml</v>
      </c>
      <c r="T22" s="77" t="str">
        <f t="shared" si="3"/>
        <v>symbol: T889A
snp: rs522582
chromosome: 8
start: 889
genes:
  - CHRNA2
variant_type: snv
genotypes:
  - T:T
    - effect: wildtype
    - frequency: 50.5%
  - T:A
    - effect: wildtype
    - frequency: 35.4%
  - A:A
    -effect: high_risk
    - frequency: 14.1%</v>
      </c>
      <c r="U22" s="94"/>
      <c r="V22" s="94"/>
      <c r="W22" s="94"/>
      <c r="X22" s="94"/>
      <c r="Y22" s="94"/>
      <c r="Z22" s="94"/>
      <c r="AA22" s="94"/>
      <c r="AB22" s="94"/>
    </row>
    <row r="23" spans="1:28" ht="218.25" thickBot="1" x14ac:dyDescent="0.3">
      <c r="A23" s="96" t="s">
        <v>99</v>
      </c>
      <c r="B23" s="96">
        <v>15</v>
      </c>
      <c r="C23" s="122" t="s">
        <v>1385</v>
      </c>
      <c r="D23" s="96" t="s">
        <v>847</v>
      </c>
      <c r="E23" s="93" t="s">
        <v>1354</v>
      </c>
      <c r="F23" s="94" t="s">
        <v>1370</v>
      </c>
      <c r="G23" s="96" t="s">
        <v>1096</v>
      </c>
      <c r="H23" s="96" t="s">
        <v>667</v>
      </c>
      <c r="I23" s="94" t="s">
        <v>599</v>
      </c>
      <c r="J23" s="94" t="s">
        <v>568</v>
      </c>
      <c r="K23" s="114">
        <v>0.254</v>
      </c>
      <c r="L23" s="114"/>
      <c r="M23" s="113" t="s">
        <v>1351</v>
      </c>
      <c r="N23" s="114">
        <f t="shared" si="4"/>
        <v>0.46174999999999999</v>
      </c>
      <c r="O23" s="112" t="s">
        <v>1350</v>
      </c>
      <c r="P23" s="114">
        <v>0.379</v>
      </c>
      <c r="Q23" s="112" t="s">
        <v>1350</v>
      </c>
      <c r="R23" s="114">
        <f t="shared" si="5"/>
        <v>0.15925</v>
      </c>
      <c r="S23" s="110" t="str">
        <f t="shared" si="2"/>
        <v>CHRNA3_C78606381T.yaml</v>
      </c>
      <c r="T23" s="77" t="str">
        <f t="shared" si="3"/>
        <v>symbol: C78606381T
snp: rs12914385
chromosome: 15
start: "378-4117"
genes:
  - CHRNA3
variant_type: snv
genotypes:
  - C:C
    - effect: wildtype
    - frequency: 46.2%
  - C:T
    - effect: high_risk
    - frequency: 37.9%
  - T:T
    -effect: high_risk
    - frequency: 15.9%</v>
      </c>
      <c r="U23" s="94"/>
      <c r="V23" s="94"/>
      <c r="W23" s="94"/>
      <c r="X23" s="94"/>
      <c r="Y23" s="94"/>
      <c r="Z23" s="94"/>
      <c r="AA23" s="94"/>
      <c r="AB23" s="94"/>
    </row>
    <row r="24" spans="1:28" s="29" customFormat="1" ht="218.25" thickBot="1" x14ac:dyDescent="0.3">
      <c r="A24" s="96" t="s">
        <v>99</v>
      </c>
      <c r="B24" s="96">
        <v>15</v>
      </c>
      <c r="C24" s="29">
        <v>645</v>
      </c>
      <c r="D24" s="189" t="s">
        <v>1549</v>
      </c>
      <c r="E24" s="93" t="s">
        <v>1354</v>
      </c>
      <c r="F24" s="192" t="s">
        <v>1554</v>
      </c>
      <c r="G24" s="195" t="s">
        <v>1550</v>
      </c>
      <c r="H24" s="189" t="s">
        <v>667</v>
      </c>
      <c r="I24" s="197" t="s">
        <v>599</v>
      </c>
      <c r="J24" s="118" t="s">
        <v>568</v>
      </c>
      <c r="K24" s="114">
        <v>0.27288901999999998</v>
      </c>
      <c r="L24" s="114"/>
      <c r="M24" s="113" t="s">
        <v>1351</v>
      </c>
      <c r="N24" s="114">
        <f t="shared" si="4"/>
        <v>0.42936098</v>
      </c>
      <c r="O24" s="112" t="s">
        <v>1362</v>
      </c>
      <c r="P24" s="114">
        <v>0.39700000000000002</v>
      </c>
      <c r="Q24" s="112" t="s">
        <v>1350</v>
      </c>
      <c r="R24" s="114">
        <f t="shared" si="5"/>
        <v>0.17363901999999998</v>
      </c>
      <c r="S24" s="110" t="str">
        <f t="shared" si="2"/>
        <v>CHRNA3_C645T.yaml</v>
      </c>
      <c r="T24" s="77" t="str">
        <f t="shared" si="3"/>
        <v>symbol: C645T
snp: rs1051730
chromosome: 15
start: 645
genes:
  - CHRNA3
variant_type: snv
genotypes:
  - C:C
    - effect: wildtype
    - frequency: 42.9%
  - C:T
    - effect: moderate_risk
    - frequency: 39.7%
  - T:T
    -effect: high_risk
    - frequency: 17.4%</v>
      </c>
      <c r="U24" s="190"/>
      <c r="V24" s="190"/>
      <c r="W24" s="190"/>
      <c r="X24" s="190"/>
      <c r="Y24" s="190"/>
      <c r="Z24" s="190"/>
      <c r="AA24" s="190"/>
      <c r="AB24" s="190"/>
    </row>
    <row r="25" spans="1:28" ht="218.25" thickBot="1" x14ac:dyDescent="0.3">
      <c r="A25" s="96" t="s">
        <v>100</v>
      </c>
      <c r="B25" s="96">
        <v>15</v>
      </c>
      <c r="C25" s="122" t="s">
        <v>1386</v>
      </c>
      <c r="D25" s="96" t="s">
        <v>408</v>
      </c>
      <c r="E25" s="93" t="s">
        <v>1354</v>
      </c>
      <c r="F25" s="94" t="s">
        <v>1374</v>
      </c>
      <c r="G25" s="96" t="s">
        <v>1102</v>
      </c>
      <c r="H25" s="103"/>
      <c r="I25" s="94" t="s">
        <v>536</v>
      </c>
      <c r="J25" s="94" t="s">
        <v>568</v>
      </c>
      <c r="K25" s="114">
        <v>0.16309999999999999</v>
      </c>
      <c r="L25" s="114"/>
      <c r="M25" s="113" t="s">
        <v>1351</v>
      </c>
      <c r="N25" s="114">
        <f t="shared" si="4"/>
        <v>0.63214999999999999</v>
      </c>
      <c r="O25" s="112" t="s">
        <v>1362</v>
      </c>
      <c r="P25" s="114">
        <v>0.27300000000000002</v>
      </c>
      <c r="Q25" s="112" t="s">
        <v>1350</v>
      </c>
      <c r="R25" s="114">
        <f t="shared" si="5"/>
        <v>9.484999999999999E-2</v>
      </c>
      <c r="S25" s="110" t="str">
        <f t="shared" si="2"/>
        <v>CHRNA5_A78581651T.yaml</v>
      </c>
      <c r="T25" s="77" t="str">
        <f t="shared" si="3"/>
        <v>symbol: A78581651T
snp: rs7180002
chromosome: 15
start: "258+689"
genes:
  - CHRNA5
variant_type: snv
genotypes:
  - A:A
    - effect: wildtype
    - frequency: 63.2%
  - A:T
    - effect: moderate_risk
    - frequency: 27.3%
  - T:T
    -effect: high_risk
    - frequency: 9.5%</v>
      </c>
      <c r="U25" s="94"/>
      <c r="V25" s="94"/>
      <c r="W25" s="94"/>
      <c r="X25" s="94"/>
      <c r="Y25" s="94"/>
      <c r="Z25" s="94"/>
      <c r="AA25" s="94"/>
      <c r="AB25" s="94"/>
    </row>
    <row r="26" spans="1:28" ht="218.25" thickBot="1" x14ac:dyDescent="0.3">
      <c r="A26" s="96" t="s">
        <v>100</v>
      </c>
      <c r="B26" s="96">
        <v>15</v>
      </c>
      <c r="C26" s="122">
        <v>1192</v>
      </c>
      <c r="D26" s="40" t="s">
        <v>1555</v>
      </c>
      <c r="E26" s="93" t="s">
        <v>1354</v>
      </c>
      <c r="F26" s="165" t="s">
        <v>1587</v>
      </c>
      <c r="G26" s="27" t="s">
        <v>1556</v>
      </c>
      <c r="H26" s="43"/>
      <c r="I26" s="94" t="s">
        <v>600</v>
      </c>
      <c r="J26" s="94" t="s">
        <v>536</v>
      </c>
      <c r="K26" s="114">
        <v>0.14960000000000001</v>
      </c>
      <c r="L26" s="114"/>
      <c r="M26" s="113" t="s">
        <v>1351</v>
      </c>
      <c r="N26" s="114">
        <f t="shared" si="4"/>
        <v>0.55640000000000001</v>
      </c>
      <c r="O26" s="112" t="s">
        <v>1362</v>
      </c>
      <c r="P26" s="114">
        <v>0.39200000000000002</v>
      </c>
      <c r="Q26" s="112" t="s">
        <v>1350</v>
      </c>
      <c r="R26" s="114">
        <f t="shared" si="5"/>
        <v>5.1600000000000007E-2</v>
      </c>
      <c r="S26" s="110" t="str">
        <f t="shared" si="2"/>
        <v>CHRNA5_G1192A.yaml</v>
      </c>
      <c r="T26" s="77" t="str">
        <f t="shared" si="3"/>
        <v>symbol: G1192A
snp: rs16969968    
chromosome: 15
start: 1192
genes:
  - CHRNA5
variant_type: snv
genotypes:
  - G:G
    - effect: wildtype
    - frequency: 55.6%
  - G:A
    - effect: moderate_risk
    - frequency: 39.2%
  - A:A
    -effect: high_risk
    - frequency: 5.2%</v>
      </c>
      <c r="U26" s="94"/>
      <c r="V26" s="94"/>
      <c r="W26" s="94"/>
      <c r="X26" s="94"/>
      <c r="Y26" s="94"/>
      <c r="Z26" s="94"/>
      <c r="AA26" s="94"/>
      <c r="AB26" s="94"/>
    </row>
    <row r="27" spans="1:28" ht="218.25" thickBot="1" x14ac:dyDescent="0.3">
      <c r="A27" s="96" t="s">
        <v>100</v>
      </c>
      <c r="B27" s="96">
        <v>15</v>
      </c>
      <c r="C27" s="122" t="s">
        <v>1586</v>
      </c>
      <c r="D27" s="40" t="s">
        <v>1584</v>
      </c>
      <c r="E27" s="93" t="s">
        <v>1354</v>
      </c>
      <c r="F27" s="95" t="s">
        <v>1585</v>
      </c>
      <c r="G27" s="27" t="s">
        <v>1559</v>
      </c>
      <c r="H27" s="43"/>
      <c r="I27" s="94" t="s">
        <v>536</v>
      </c>
      <c r="J27" s="94" t="s">
        <v>600</v>
      </c>
      <c r="K27" s="114">
        <v>0.27739999999999998</v>
      </c>
      <c r="L27" s="114"/>
      <c r="M27" s="113" t="s">
        <v>1351</v>
      </c>
      <c r="N27" s="114">
        <f t="shared" si="4"/>
        <v>0.42859999999999998</v>
      </c>
      <c r="O27" s="112" t="s">
        <v>1362</v>
      </c>
      <c r="P27" s="114">
        <v>0.39200000000000002</v>
      </c>
      <c r="Q27" s="112" t="s">
        <v>1350</v>
      </c>
      <c r="R27" s="114">
        <f t="shared" si="5"/>
        <v>0.17939999999999998</v>
      </c>
      <c r="S27" s="110" t="str">
        <f t="shared" si="2"/>
        <v>CHRNA5_A78573551G.yaml</v>
      </c>
      <c r="T27" s="77" t="str">
        <f t="shared" si="3"/>
        <v>symbol: A78573551G
snp: rs6495306
chromosome: 15
start: "107-7260"
genes:
  - CHRNA5
variant_type: snv
genotypes:
  - A:A
    - effect: wildtype
    - frequency: 42.9%
  - A:G
    - effect: moderate_risk
    - frequency: 39.2%
  - G:G
    -effect: high_risk
    - frequency: 17.9%</v>
      </c>
      <c r="U27" s="94"/>
      <c r="V27" s="94"/>
      <c r="W27" s="94"/>
      <c r="X27" s="94"/>
      <c r="Y27" s="94"/>
      <c r="Z27" s="94"/>
      <c r="AA27" s="94"/>
      <c r="AB27" s="94"/>
    </row>
    <row r="28" spans="1:28" ht="218.25" thickBot="1" x14ac:dyDescent="0.3">
      <c r="A28" s="201" t="s">
        <v>1630</v>
      </c>
      <c r="B28" s="201">
        <v>15</v>
      </c>
      <c r="C28" s="39" t="s">
        <v>1631</v>
      </c>
      <c r="D28" s="200" t="s">
        <v>1625</v>
      </c>
      <c r="E28" s="93" t="s">
        <v>1354</v>
      </c>
      <c r="F28" s="165" t="s">
        <v>1629</v>
      </c>
      <c r="G28" s="27" t="s">
        <v>1627</v>
      </c>
      <c r="H28" s="38" t="s">
        <v>667</v>
      </c>
      <c r="I28" s="94" t="s">
        <v>599</v>
      </c>
      <c r="J28" s="94" t="s">
        <v>568</v>
      </c>
      <c r="K28" s="114">
        <v>0.17630000000000001</v>
      </c>
      <c r="L28" s="114"/>
      <c r="M28" s="113" t="s">
        <v>1351</v>
      </c>
      <c r="N28" s="114">
        <f t="shared" si="4"/>
        <v>0.60620000000000007</v>
      </c>
      <c r="O28" s="112" t="s">
        <v>1362</v>
      </c>
      <c r="P28" s="114">
        <v>0.28999999999999998</v>
      </c>
      <c r="Q28" s="112" t="s">
        <v>1350</v>
      </c>
      <c r="R28" s="114">
        <f t="shared" si="5"/>
        <v>0.10380000000000002</v>
      </c>
      <c r="S28" s="110" t="str">
        <f t="shared" si="2"/>
        <v xml:space="preserve"> CHRNB4_C78631645T.yaml</v>
      </c>
      <c r="T28" s="77" t="str">
        <f t="shared" si="3"/>
        <v>symbol: C78631645T
snp: rs17487223
chromosome: 15
start: 205-313
genes:
  -  CHRNB4
variant_type: snv
genotypes:
  - C:C
    - effect: wildtype
    - frequency: 60.6%
  - C:T
    - effect: moderate_risk
    - frequency: 29.0%
  - T:T
    -effect: high_risk
    - frequency: 10.4%</v>
      </c>
      <c r="U28" s="94"/>
      <c r="V28" s="94"/>
      <c r="W28" s="94"/>
      <c r="X28" s="94"/>
      <c r="Y28" s="94"/>
      <c r="Z28" s="94"/>
      <c r="AA28" s="94"/>
      <c r="AB28" s="94"/>
    </row>
    <row r="29" spans="1:28" ht="218.25" thickBot="1" x14ac:dyDescent="0.3">
      <c r="A29" s="96" t="s">
        <v>101</v>
      </c>
      <c r="B29" s="96">
        <v>15</v>
      </c>
      <c r="C29" s="122" t="s">
        <v>1384</v>
      </c>
      <c r="D29" s="96" t="s">
        <v>844</v>
      </c>
      <c r="E29" s="93" t="s">
        <v>1354</v>
      </c>
      <c r="F29" s="94" t="s">
        <v>1375</v>
      </c>
      <c r="G29" s="96" t="s">
        <v>1105</v>
      </c>
      <c r="H29" s="96" t="s">
        <v>524</v>
      </c>
      <c r="I29" s="94" t="s">
        <v>600</v>
      </c>
      <c r="J29" s="94" t="s">
        <v>568</v>
      </c>
      <c r="K29" s="114">
        <v>0.41289999999999999</v>
      </c>
      <c r="L29" s="114"/>
      <c r="M29" s="113" t="s">
        <v>1351</v>
      </c>
      <c r="N29" s="114">
        <f t="shared" si="4"/>
        <v>0.22335000000000005</v>
      </c>
      <c r="O29" s="113" t="s">
        <v>1351</v>
      </c>
      <c r="P29" s="114">
        <v>0.48499999999999999</v>
      </c>
      <c r="Q29" s="112" t="s">
        <v>1350</v>
      </c>
      <c r="R29" s="114">
        <f t="shared" si="5"/>
        <v>0.29164999999999996</v>
      </c>
      <c r="S29" s="110" t="str">
        <f t="shared" si="2"/>
        <v>CHRNB4_G78635922T.yaml</v>
      </c>
      <c r="T29" s="77" t="str">
        <f t="shared" si="3"/>
        <v>symbol: G78635922T
snp: rs12441088
chromosome: 15
start: 56-335
genes:
  - CHRNB4
variant_type: snv
genotypes:
  - G:G
    - effect: wildtype
    - frequency: 22.3%
  - G:T
    - effect: wildtype
    - frequency: 48.5%
  - T:T
    -effect: high_risk
    - frequency: 29.2%</v>
      </c>
      <c r="U29" s="94"/>
      <c r="V29" s="94"/>
      <c r="W29" s="94"/>
      <c r="X29" s="94"/>
      <c r="Y29" s="94"/>
      <c r="Z29" s="94"/>
      <c r="AA29" s="94"/>
      <c r="AB29" s="94"/>
    </row>
    <row r="30" spans="1:28" ht="218.25" thickBot="1" x14ac:dyDescent="0.3">
      <c r="A30" s="93" t="s">
        <v>101</v>
      </c>
      <c r="B30" s="93">
        <v>15</v>
      </c>
      <c r="C30" s="122" t="s">
        <v>1383</v>
      </c>
      <c r="D30" s="93" t="s">
        <v>724</v>
      </c>
      <c r="E30" s="93" t="s">
        <v>1354</v>
      </c>
      <c r="F30" s="94" t="s">
        <v>1376</v>
      </c>
      <c r="G30" s="93" t="s">
        <v>1036</v>
      </c>
      <c r="H30" s="94" t="s">
        <v>525</v>
      </c>
      <c r="I30" s="94" t="s">
        <v>536</v>
      </c>
      <c r="J30" s="94" t="s">
        <v>600</v>
      </c>
      <c r="K30" s="114">
        <v>0.49299999999999999</v>
      </c>
      <c r="L30" s="114"/>
      <c r="M30" s="113" t="s">
        <v>1351</v>
      </c>
      <c r="N30" s="114">
        <f t="shared" si="4"/>
        <v>0.17512499999999998</v>
      </c>
      <c r="O30" s="112" t="s">
        <v>1350</v>
      </c>
      <c r="P30" s="114">
        <v>0.4425</v>
      </c>
      <c r="Q30" s="113" t="s">
        <v>1351</v>
      </c>
      <c r="R30" s="114">
        <f t="shared" si="5"/>
        <v>0.38237500000000002</v>
      </c>
      <c r="S30" s="110" t="str">
        <f t="shared" si="2"/>
        <v>CHRNB4_A78638168G.yaml</v>
      </c>
      <c r="T30" s="77" t="str">
        <f t="shared" si="3"/>
        <v>symbol: A78638168G
snp: rs1316971
chromosome: 15
start: 56-2581
genes:
  - CHRNB4
variant_type: snv
genotypes:
  - A:A
    - effect: wildtype
    - frequency: 17.5%
  - A:G
    - effect: high_risk
    - frequency: 44.3%
  - G:G
    -effect: wildtype
    - frequency: 38.2%</v>
      </c>
      <c r="U30" s="94"/>
      <c r="V30" s="94"/>
      <c r="W30" s="94"/>
      <c r="X30" s="94"/>
      <c r="Y30" s="94"/>
      <c r="Z30" s="94"/>
      <c r="AA30" s="94"/>
      <c r="AB30" s="94"/>
    </row>
    <row r="31" spans="1:28" ht="218.25" thickBot="1" x14ac:dyDescent="0.3">
      <c r="A31" s="96" t="s">
        <v>25</v>
      </c>
      <c r="B31" s="96">
        <v>17</v>
      </c>
      <c r="C31" s="188">
        <v>865</v>
      </c>
      <c r="D31" s="96" t="s">
        <v>1109</v>
      </c>
      <c r="E31" s="93" t="s">
        <v>1354</v>
      </c>
      <c r="F31" s="102" t="s">
        <v>1110</v>
      </c>
      <c r="G31" s="102" t="s">
        <v>1112</v>
      </c>
      <c r="H31" s="103" t="s">
        <v>1388</v>
      </c>
      <c r="I31" s="94" t="s">
        <v>600</v>
      </c>
      <c r="J31" s="94" t="s">
        <v>536</v>
      </c>
      <c r="K31" s="114" t="s">
        <v>1347</v>
      </c>
      <c r="L31" s="114"/>
      <c r="M31" s="113" t="s">
        <v>1351</v>
      </c>
      <c r="N31" s="114" t="s">
        <v>1347</v>
      </c>
      <c r="O31" s="112" t="s">
        <v>1362</v>
      </c>
      <c r="P31" s="114" t="s">
        <v>1347</v>
      </c>
      <c r="Q31" s="112" t="s">
        <v>1350</v>
      </c>
      <c r="R31" s="114" t="s">
        <v>1347</v>
      </c>
      <c r="S31" s="110" t="str">
        <f t="shared" si="2"/>
        <v>CHRNE_C865T.yaml</v>
      </c>
      <c r="T31" s="77" t="str">
        <f t="shared" si="3"/>
        <v>symbol: C865T
snp: rs121909511
chromosome: 17
start: 865
genes:
  - CHRNE
variant_type: snv
genotypes:
  - G:G
    - effect: wildtype
    - frequency: ?
  - G:A
    - effect: moderate_risk
    - frequency: ?
  - A:A
    -effect: high_risk
    - frequency: ?</v>
      </c>
      <c r="U31" s="94"/>
      <c r="V31" s="94"/>
      <c r="W31" s="94"/>
      <c r="X31" s="94"/>
      <c r="Y31" s="94"/>
      <c r="Z31" s="94"/>
      <c r="AA31" s="94"/>
      <c r="AB31" s="94"/>
    </row>
    <row r="32" spans="1:28" ht="218.25" thickBot="1" x14ac:dyDescent="0.3">
      <c r="A32" s="96" t="s">
        <v>25</v>
      </c>
      <c r="B32" s="96">
        <v>17</v>
      </c>
      <c r="C32" s="188" t="str">
        <f>"-515-11804"</f>
        <v>-515-11804</v>
      </c>
      <c r="D32" s="96" t="s">
        <v>1114</v>
      </c>
      <c r="E32" s="93" t="s">
        <v>1354</v>
      </c>
      <c r="F32" s="94" t="s">
        <v>1377</v>
      </c>
      <c r="G32" s="96" t="s">
        <v>1115</v>
      </c>
      <c r="H32" s="103"/>
      <c r="I32" s="94" t="s">
        <v>600</v>
      </c>
      <c r="J32" s="94" t="s">
        <v>536</v>
      </c>
      <c r="K32" s="114">
        <f>0.0018</f>
        <v>1.8E-3</v>
      </c>
      <c r="L32" s="114"/>
      <c r="M32" s="113" t="s">
        <v>1351</v>
      </c>
      <c r="N32" s="114">
        <f t="shared" ref="N32:N55" si="6">1-R32-P32</f>
        <v>0.99519999999999997</v>
      </c>
      <c r="O32" s="112" t="s">
        <v>1362</v>
      </c>
      <c r="P32" s="114">
        <v>4.0000000000000001E-3</v>
      </c>
      <c r="Q32" s="112" t="s">
        <v>1350</v>
      </c>
      <c r="R32" s="114">
        <f t="shared" ref="R32:R55" si="7">K32-P32/4</f>
        <v>7.9999999999999993E-4</v>
      </c>
      <c r="S32" s="110" t="str">
        <f t="shared" si="2"/>
        <v>CHRNE_G44570781A.yaml</v>
      </c>
      <c r="T32" s="77" t="str">
        <f t="shared" si="3"/>
        <v>symbol: G44570781A
snp: rs244116
chromosome: 17
start: -515-11804
genes:
  - CHRNE
variant_type: snv
genotypes:
  - G:G
    - effect: wildtype
    - frequency: 99.5%
  - G:A
    - effect: moderate_risk
    - frequency: 0.4%
  - A:A
    -effect: high_risk
    - frequency: 0.1%</v>
      </c>
      <c r="U32" s="94"/>
      <c r="V32" s="94"/>
      <c r="W32" s="94"/>
      <c r="X32" s="94"/>
      <c r="Y32" s="94"/>
      <c r="Z32" s="94"/>
      <c r="AA32" s="94"/>
      <c r="AB32" s="94"/>
    </row>
    <row r="33" spans="1:28" ht="218.25" thickBot="1" x14ac:dyDescent="0.3">
      <c r="A33" s="96" t="s">
        <v>25</v>
      </c>
      <c r="B33" s="96">
        <v>17</v>
      </c>
      <c r="C33" s="121" t="str">
        <f>"-515-12719"</f>
        <v>-515-12719</v>
      </c>
      <c r="D33" s="96" t="s">
        <v>1116</v>
      </c>
      <c r="E33" s="93" t="s">
        <v>1354</v>
      </c>
      <c r="F33" s="94" t="s">
        <v>1378</v>
      </c>
      <c r="G33" s="96" t="s">
        <v>1117</v>
      </c>
      <c r="H33" s="103"/>
      <c r="I33" s="94" t="s">
        <v>599</v>
      </c>
      <c r="J33" s="94" t="s">
        <v>568</v>
      </c>
      <c r="K33" s="114">
        <v>2E-3</v>
      </c>
      <c r="L33" s="114"/>
      <c r="M33" s="113" t="s">
        <v>1351</v>
      </c>
      <c r="N33" s="114">
        <f t="shared" si="6"/>
        <v>0.995</v>
      </c>
      <c r="O33" s="112" t="s">
        <v>1362</v>
      </c>
      <c r="P33" s="114">
        <v>4.0000000000000001E-3</v>
      </c>
      <c r="Q33" s="112" t="s">
        <v>1350</v>
      </c>
      <c r="R33" s="114">
        <f t="shared" si="7"/>
        <v>1E-3</v>
      </c>
      <c r="S33" s="110" t="str">
        <f t="shared" si="2"/>
        <v>CHRNE_C44569866T.yaml</v>
      </c>
      <c r="T33" s="77" t="str">
        <f t="shared" si="3"/>
        <v>symbol: C44569866T
snp: rs244117
chromosome: 17
start: -515-12719
genes:
  - CHRNE
variant_type: snv
genotypes:
  - C:C
    - effect: wildtype
    - frequency: 99.5%
  - C:T
    - effect: moderate_risk
    - frequency: 0.4%
  - T:T
    -effect: high_risk
    - frequency: 0.1%</v>
      </c>
      <c r="U33" s="94"/>
      <c r="V33" s="94"/>
      <c r="W33" s="94"/>
      <c r="X33" s="94"/>
      <c r="Y33" s="94"/>
      <c r="Z33" s="94"/>
      <c r="AA33" s="94"/>
      <c r="AB33" s="94"/>
    </row>
    <row r="34" spans="1:28" ht="218.25" thickBot="1" x14ac:dyDescent="0.3">
      <c r="A34" s="96" t="s">
        <v>25</v>
      </c>
      <c r="B34" s="96">
        <v>17</v>
      </c>
      <c r="C34" s="121" t="str">
        <f>"1185-16253"</f>
        <v>1185-16253</v>
      </c>
      <c r="D34" s="96" t="s">
        <v>1118</v>
      </c>
      <c r="E34" s="93" t="s">
        <v>1354</v>
      </c>
      <c r="F34" s="187" t="s">
        <v>1390</v>
      </c>
      <c r="G34" s="96" t="s">
        <v>1119</v>
      </c>
      <c r="H34" s="103"/>
      <c r="I34" s="94" t="s">
        <v>599</v>
      </c>
      <c r="J34" s="94" t="s">
        <v>568</v>
      </c>
      <c r="K34" s="114">
        <v>0.40100000000000002</v>
      </c>
      <c r="L34" s="114"/>
      <c r="M34" s="113" t="s">
        <v>1351</v>
      </c>
      <c r="N34" s="114">
        <f t="shared" si="6"/>
        <v>0.23899999999999999</v>
      </c>
      <c r="O34" s="112" t="s">
        <v>1362</v>
      </c>
      <c r="P34" s="114">
        <v>0.48</v>
      </c>
      <c r="Q34" s="112" t="s">
        <v>1350</v>
      </c>
      <c r="R34" s="114">
        <f t="shared" si="7"/>
        <v>0.28100000000000003</v>
      </c>
      <c r="S34" s="110" t="str">
        <f t="shared" ref="S34:S65" si="8">CONCATENATE(A34,"_",F34,".yaml")</f>
        <v>CHRNE_C10927T.yaml</v>
      </c>
      <c r="T34" s="77" t="str">
        <f t="shared" ref="T34:T65" si="9">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C10927T
snp: rs33383
chromosome: 17
start: 1185-16253
genes:
  - CHRNE
variant_type: snv
genotypes:
  - C:C
    - effect: wildtype
    - frequency: 23.9%
  - C:T
    - effect: moderate_risk
    - frequency: 48.0%
  - T:T
    -effect: high_risk
    - frequency: 28.1%</v>
      </c>
      <c r="U34" s="94"/>
      <c r="V34" s="94"/>
      <c r="W34" s="94"/>
      <c r="X34" s="94"/>
      <c r="Y34" s="94"/>
      <c r="Z34" s="94"/>
      <c r="AA34" s="94"/>
      <c r="AB34" s="94"/>
    </row>
    <row r="35" spans="1:28" ht="218.25" thickBot="1" x14ac:dyDescent="0.3">
      <c r="A35" s="96" t="s">
        <v>25</v>
      </c>
      <c r="B35" s="96">
        <v>17</v>
      </c>
      <c r="C35" s="121" t="s">
        <v>1347</v>
      </c>
      <c r="D35" s="96" t="s">
        <v>1120</v>
      </c>
      <c r="E35" s="93" t="s">
        <v>1354</v>
      </c>
      <c r="F35" s="186" t="s">
        <v>1379</v>
      </c>
      <c r="G35" s="96" t="s">
        <v>1121</v>
      </c>
      <c r="H35" s="103"/>
      <c r="I35" s="94" t="s">
        <v>568</v>
      </c>
      <c r="J35" s="94" t="s">
        <v>600</v>
      </c>
      <c r="K35" s="114">
        <v>0.19689999999999999</v>
      </c>
      <c r="L35" s="114"/>
      <c r="M35" s="113" t="s">
        <v>1351</v>
      </c>
      <c r="N35" s="114">
        <f t="shared" si="6"/>
        <v>0.56610000000000005</v>
      </c>
      <c r="O35" s="112" t="s">
        <v>1362</v>
      </c>
      <c r="P35" s="114">
        <v>0.316</v>
      </c>
      <c r="Q35" s="112" t="s">
        <v>1350</v>
      </c>
      <c r="R35" s="114">
        <f t="shared" si="7"/>
        <v>0.11789999999999999</v>
      </c>
      <c r="S35" s="110" t="str">
        <f t="shared" si="8"/>
        <v>CHRNE_T84689781G.yaml</v>
      </c>
      <c r="T35" s="77" t="str">
        <f t="shared" si="9"/>
        <v>symbol: T84689781G
snp: rs33387
chromosome: 17
start: ?
genes:
  - CHRNE
variant_type: snv
genotypes:
  - T:T
    - effect: wildtype
    - frequency: 56.6%
  - T:G
    - effect: moderate_risk
    - frequency: 31.6%
  - G:G
    -effect: high_risk
    - frequency: 11.8%</v>
      </c>
      <c r="U35" s="94"/>
      <c r="V35" s="94"/>
      <c r="W35" s="94"/>
      <c r="X35" s="94"/>
      <c r="Y35" s="94"/>
      <c r="Z35" s="94"/>
      <c r="AA35" s="94"/>
      <c r="AB35" s="94"/>
    </row>
    <row r="36" spans="1:28" ht="218.25" thickBot="1" x14ac:dyDescent="0.3">
      <c r="A36" s="96" t="s">
        <v>25</v>
      </c>
      <c r="B36" s="96">
        <v>17</v>
      </c>
      <c r="C36" s="188">
        <v>1074</v>
      </c>
      <c r="D36" s="96" t="s">
        <v>851</v>
      </c>
      <c r="E36" s="93" t="s">
        <v>1354</v>
      </c>
      <c r="F36" s="102" t="s">
        <v>1391</v>
      </c>
      <c r="G36" s="102" t="s">
        <v>1124</v>
      </c>
      <c r="H36" s="96" t="s">
        <v>523</v>
      </c>
      <c r="I36" s="94" t="s">
        <v>600</v>
      </c>
      <c r="J36" s="94" t="s">
        <v>536</v>
      </c>
      <c r="K36" s="114">
        <v>0.02</v>
      </c>
      <c r="L36" s="114"/>
      <c r="M36" s="112" t="s">
        <v>1350</v>
      </c>
      <c r="N36" s="114">
        <f t="shared" si="6"/>
        <v>0.92675000000000007</v>
      </c>
      <c r="O36" s="113" t="s">
        <v>1351</v>
      </c>
      <c r="P36" s="114">
        <v>7.0999999999999994E-2</v>
      </c>
      <c r="Q36" s="113" t="s">
        <v>1351</v>
      </c>
      <c r="R36" s="114">
        <f t="shared" si="7"/>
        <v>2.250000000000002E-3</v>
      </c>
      <c r="S36" s="110" t="str">
        <f t="shared" si="8"/>
        <v>CHRNE_C519T, G1074A.yaml</v>
      </c>
      <c r="T36" s="77" t="str">
        <f t="shared" si="9"/>
        <v>symbol: C519T, G1074A
snp: rs33970119
chromosome: 17
start: 1074
genes:
  - CHRNE
variant_type: snv
genotypes:
  - G:G
    - effect: high_risk
    - frequency: 92.7%
  - G:A
    - effect: wildtype
    - frequency: 7.1%
  - A:A
    -effect: wildtype
    - frequency: 0.2%</v>
      </c>
      <c r="U36" s="94"/>
      <c r="V36" s="94"/>
      <c r="W36" s="94"/>
      <c r="X36" s="94"/>
      <c r="Y36" s="94"/>
      <c r="Z36" s="94"/>
      <c r="AA36" s="94"/>
      <c r="AB36" s="94"/>
    </row>
    <row r="37" spans="1:28" ht="218.25" thickBot="1" x14ac:dyDescent="0.3">
      <c r="A37" s="96" t="s">
        <v>25</v>
      </c>
      <c r="B37" s="96">
        <v>17</v>
      </c>
      <c r="C37" s="122">
        <v>-1568</v>
      </c>
      <c r="D37" s="96" t="s">
        <v>1126</v>
      </c>
      <c r="E37" s="93" t="s">
        <v>1354</v>
      </c>
      <c r="F37" s="94" t="s">
        <v>1380</v>
      </c>
      <c r="G37" s="96" t="s">
        <v>1127</v>
      </c>
      <c r="H37" s="103"/>
      <c r="I37" s="94" t="s">
        <v>600</v>
      </c>
      <c r="J37" s="94" t="s">
        <v>536</v>
      </c>
      <c r="K37" s="114">
        <v>0.19170000000000001</v>
      </c>
      <c r="L37" s="114"/>
      <c r="M37" s="113" t="s">
        <v>1351</v>
      </c>
      <c r="N37" s="114">
        <f t="shared" si="6"/>
        <v>0.57580000000000009</v>
      </c>
      <c r="O37" s="112" t="s">
        <v>1362</v>
      </c>
      <c r="P37" s="114">
        <v>0.31</v>
      </c>
      <c r="Q37" s="112" t="s">
        <v>1350</v>
      </c>
      <c r="R37" s="114">
        <f t="shared" si="7"/>
        <v>0.11420000000000001</v>
      </c>
      <c r="S37" s="110" t="str">
        <f t="shared" si="8"/>
        <v>CHRNE_G4904631A.yaml</v>
      </c>
      <c r="T37" s="77" t="str">
        <f t="shared" si="9"/>
        <v>symbol: G4904631A
snp: rs3760490
chromosome: 17
start: -1568
genes:
  - CHRNE
variant_type: snv
genotypes:
  - G:G
    - effect: wildtype
    - frequency: 57.6%
  - G:A
    - effect: moderate_risk
    - frequency: 31.0%
  - A:A
    -effect: high_risk
    - frequency: 11.4%</v>
      </c>
      <c r="U37" s="94"/>
      <c r="V37" s="94"/>
      <c r="W37" s="94"/>
      <c r="X37" s="94"/>
      <c r="Y37" s="94"/>
      <c r="Z37" s="94"/>
      <c r="AA37" s="94"/>
      <c r="AB37" s="94"/>
    </row>
    <row r="38" spans="1:28" ht="218.25" thickBot="1" x14ac:dyDescent="0.3">
      <c r="A38" s="96" t="s">
        <v>25</v>
      </c>
      <c r="B38" s="96">
        <v>17</v>
      </c>
      <c r="C38" s="121" t="s">
        <v>1347</v>
      </c>
      <c r="D38" s="96" t="s">
        <v>361</v>
      </c>
      <c r="E38" s="93" t="s">
        <v>1354</v>
      </c>
      <c r="F38" s="94" t="s">
        <v>1381</v>
      </c>
      <c r="G38" s="96" t="s">
        <v>1128</v>
      </c>
      <c r="H38" s="103"/>
      <c r="I38" s="94" t="s">
        <v>599</v>
      </c>
      <c r="J38" s="94" t="s">
        <v>568</v>
      </c>
      <c r="K38" s="114">
        <v>0.1188</v>
      </c>
      <c r="L38" s="114"/>
      <c r="M38" s="113" t="s">
        <v>1351</v>
      </c>
      <c r="N38" s="114">
        <f t="shared" si="6"/>
        <v>0.72445000000000004</v>
      </c>
      <c r="O38" s="112" t="s">
        <v>1362</v>
      </c>
      <c r="P38" s="114">
        <v>0.20899999999999999</v>
      </c>
      <c r="Q38" s="112" t="s">
        <v>1350</v>
      </c>
      <c r="R38" s="114">
        <f t="shared" si="7"/>
        <v>6.6549999999999998E-2</v>
      </c>
      <c r="S38" s="110" t="str">
        <f t="shared" si="8"/>
        <v>CHRNE_C15311932T.yaml</v>
      </c>
      <c r="T38" s="77" t="str">
        <f t="shared" si="9"/>
        <v>symbol: C15311932T
snp: rs410057
chromosome: 17
start: ?
genes:
  - CHRNE
variant_type: snv
genotypes:
  - C:C
    - effect: wildtype
    - frequency: 72.4%
  - C:T
    - effect: moderate_risk
    - frequency: 20.9%
  - T:T
    -effect: high_risk
    - frequency: 6.7%</v>
      </c>
      <c r="U38" s="94"/>
      <c r="V38" s="94"/>
      <c r="W38" s="94"/>
      <c r="X38" s="94"/>
      <c r="Y38" s="94"/>
      <c r="Z38" s="94"/>
      <c r="AA38" s="94"/>
      <c r="AB38" s="94"/>
    </row>
    <row r="39" spans="1:28" ht="218.25" thickBot="1" x14ac:dyDescent="0.3">
      <c r="A39" s="96" t="s">
        <v>102</v>
      </c>
      <c r="B39" s="96">
        <v>13</v>
      </c>
      <c r="C39" s="188">
        <v>775</v>
      </c>
      <c r="D39" s="96" t="s">
        <v>439</v>
      </c>
      <c r="E39" s="93" t="s">
        <v>1354</v>
      </c>
      <c r="F39" s="102" t="s">
        <v>1129</v>
      </c>
      <c r="G39" s="96" t="s">
        <v>1131</v>
      </c>
      <c r="H39" s="96" t="s">
        <v>568</v>
      </c>
      <c r="I39" s="94" t="s">
        <v>599</v>
      </c>
      <c r="J39" s="94" t="s">
        <v>568</v>
      </c>
      <c r="K39" s="114">
        <v>2.1999999999999999E-2</v>
      </c>
      <c r="L39" s="114"/>
      <c r="M39" s="113" t="s">
        <v>1351</v>
      </c>
      <c r="N39" s="114">
        <f t="shared" si="6"/>
        <v>0.93824999999999992</v>
      </c>
      <c r="O39" s="112" t="s">
        <v>1362</v>
      </c>
      <c r="P39" s="114">
        <v>5.2999999999999999E-2</v>
      </c>
      <c r="Q39" s="112" t="s">
        <v>1350</v>
      </c>
      <c r="R39" s="114">
        <f t="shared" si="7"/>
        <v>8.7499999999999991E-3</v>
      </c>
      <c r="S39" s="110" t="str">
        <f t="shared" si="8"/>
        <v>CLYBL_C775T.yaml</v>
      </c>
      <c r="T39" s="77" t="str">
        <f t="shared" si="9"/>
        <v>symbol: C775T
snp: rs41281112
chromosome: 13
start: 775
genes:
  - CLYBL
variant_type: snv
genotypes:
  - C:C
    - effect: wildtype
    - frequency: 93.8%
  - C:T
    - effect: moderate_risk
    - frequency: 5.3%
  - T:T
    -effect: high_risk
    - frequency: 0.9%</v>
      </c>
      <c r="U39" s="94"/>
      <c r="V39" s="94"/>
      <c r="W39" s="94"/>
      <c r="X39" s="94"/>
      <c r="Y39" s="94"/>
      <c r="Z39" s="94"/>
      <c r="AA39" s="94"/>
      <c r="AB39" s="94"/>
    </row>
    <row r="40" spans="1:28" ht="218.25" thickBot="1" x14ac:dyDescent="0.3">
      <c r="A40" s="96" t="s">
        <v>103</v>
      </c>
      <c r="B40" s="96">
        <v>22</v>
      </c>
      <c r="C40" s="121" t="s">
        <v>1347</v>
      </c>
      <c r="D40" s="96" t="s">
        <v>418</v>
      </c>
      <c r="E40" s="93" t="s">
        <v>1354</v>
      </c>
      <c r="F40" s="96" t="s">
        <v>418</v>
      </c>
      <c r="G40" s="103"/>
      <c r="H40" s="103"/>
      <c r="I40" s="94"/>
      <c r="J40" s="94"/>
      <c r="L40" s="114"/>
      <c r="M40" s="94"/>
      <c r="N40" s="114">
        <f t="shared" si="6"/>
        <v>1</v>
      </c>
      <c r="O40" s="94"/>
      <c r="Q40" s="94"/>
      <c r="R40" s="114">
        <f t="shared" si="7"/>
        <v>0</v>
      </c>
      <c r="S40" s="110" t="str">
        <f t="shared" si="8"/>
        <v>COMT_hCV11804654.yaml</v>
      </c>
      <c r="T40" s="77" t="str">
        <f t="shared" si="9"/>
        <v>symbol: hCV11804654
snp: hCV11804654
chromosome: 22
start: ?
genes:
  - COMT
variant_type: snv
genotypes:
  - :
    - effect: 
    - frequency: 100.0%
  - :
    - effect: 
    - frequency: 0.0%
  - :
    -effect: 
    - frequency: 0.0%</v>
      </c>
      <c r="U40" s="94"/>
      <c r="V40" s="94"/>
      <c r="W40" s="94"/>
      <c r="X40" s="94"/>
      <c r="Y40" s="94"/>
      <c r="Z40" s="94"/>
      <c r="AA40" s="94"/>
      <c r="AB40" s="94"/>
    </row>
    <row r="41" spans="1:28" ht="218.25" thickBot="1" x14ac:dyDescent="0.3">
      <c r="A41" s="96" t="s">
        <v>103</v>
      </c>
      <c r="B41" s="96">
        <v>22</v>
      </c>
      <c r="C41" s="121" t="str">
        <f>"-92+1987"</f>
        <v>-92+1987</v>
      </c>
      <c r="D41" s="96" t="s">
        <v>855</v>
      </c>
      <c r="E41" s="93" t="s">
        <v>1354</v>
      </c>
      <c r="F41" s="94" t="s">
        <v>1382</v>
      </c>
      <c r="G41" s="96" t="s">
        <v>1134</v>
      </c>
      <c r="H41" s="96" t="s">
        <v>521</v>
      </c>
      <c r="I41" s="94" t="s">
        <v>568</v>
      </c>
      <c r="J41" s="94" t="s">
        <v>599</v>
      </c>
      <c r="K41" s="114">
        <v>0.40360000000000001</v>
      </c>
      <c r="L41" s="114"/>
      <c r="M41" s="113" t="s">
        <v>1351</v>
      </c>
      <c r="N41" s="114">
        <f t="shared" si="6"/>
        <v>0.23565000000000003</v>
      </c>
      <c r="O41" s="113" t="s">
        <v>1351</v>
      </c>
      <c r="P41" s="114">
        <v>0.48099999999999998</v>
      </c>
      <c r="Q41" s="112" t="s">
        <v>1350</v>
      </c>
      <c r="R41" s="114">
        <f t="shared" si="7"/>
        <v>0.28334999999999999</v>
      </c>
      <c r="S41" s="110" t="str">
        <f t="shared" si="8"/>
        <v>COMT_T19943884C.yaml</v>
      </c>
      <c r="T41" s="77" t="str">
        <f t="shared" si="9"/>
        <v>symbol: T19943884C
snp: rs933271
chromosome: 22
start: -92+1987
genes:
  - COMT
variant_type: snv
genotypes:
  - T:T
    - effect: wildtype
    - frequency: 23.6%
  - T:C
    - effect: wildtype
    - frequency: 48.1%
  - C:C
    -effect: high_risk
    - frequency: 28.3%</v>
      </c>
      <c r="U41" s="94"/>
      <c r="V41" s="94"/>
      <c r="W41" s="94"/>
      <c r="X41" s="94"/>
      <c r="Y41" s="94"/>
      <c r="Z41" s="94"/>
      <c r="AA41" s="94"/>
      <c r="AB41" s="94"/>
    </row>
    <row r="42" spans="1:28" ht="218.25" thickBot="1" x14ac:dyDescent="0.3">
      <c r="A42" s="96" t="s">
        <v>103</v>
      </c>
      <c r="B42" s="96">
        <v>22</v>
      </c>
      <c r="C42" s="121" t="str">
        <f>"-91-385"</f>
        <v>-91-385</v>
      </c>
      <c r="D42" s="96" t="s">
        <v>659</v>
      </c>
      <c r="E42" s="93" t="s">
        <v>1354</v>
      </c>
      <c r="F42" s="94" t="s">
        <v>1398</v>
      </c>
      <c r="G42" s="96" t="s">
        <v>1136</v>
      </c>
      <c r="H42" s="96" t="s">
        <v>521</v>
      </c>
      <c r="I42" s="94" t="s">
        <v>568</v>
      </c>
      <c r="J42" s="94" t="s">
        <v>599</v>
      </c>
      <c r="K42" s="114">
        <v>0.28689999999999999</v>
      </c>
      <c r="L42" s="114"/>
      <c r="M42" s="113" t="s">
        <v>1351</v>
      </c>
      <c r="N42" s="114">
        <f t="shared" si="6"/>
        <v>0.40635000000000004</v>
      </c>
      <c r="O42" s="113" t="s">
        <v>1351</v>
      </c>
      <c r="P42" s="114">
        <v>0.40899999999999997</v>
      </c>
      <c r="Q42" s="112" t="s">
        <v>1350</v>
      </c>
      <c r="R42" s="114">
        <f t="shared" si="7"/>
        <v>0.18464999999999998</v>
      </c>
      <c r="S42" s="110" t="str">
        <f t="shared" si="8"/>
        <v>COMT_T19960814C.yaml</v>
      </c>
      <c r="T42" s="77" t="str">
        <f t="shared" si="9"/>
        <v>symbol: T19960814C
snp: rs4646312
chromosome: 22
start: -91-385
genes:
  - COMT
variant_type: snv
genotypes:
  - T:T
    - effect: wildtype
    - frequency: 40.6%
  - T:C
    - effect: wildtype
    - frequency: 40.9%
  - C:C
    -effect: high_risk
    - frequency: 18.5%</v>
      </c>
      <c r="U42" s="94"/>
      <c r="V42" s="94"/>
      <c r="W42" s="94"/>
      <c r="X42" s="94"/>
      <c r="Y42" s="94"/>
      <c r="Z42" s="94"/>
      <c r="AA42" s="94"/>
      <c r="AB42" s="94"/>
    </row>
    <row r="43" spans="1:28" ht="218.25" thickBot="1" x14ac:dyDescent="0.3">
      <c r="A43" s="96" t="s">
        <v>103</v>
      </c>
      <c r="B43" s="96">
        <v>22</v>
      </c>
      <c r="C43" s="121">
        <v>-1134</v>
      </c>
      <c r="D43" s="96" t="s">
        <v>431</v>
      </c>
      <c r="E43" s="93" t="s">
        <v>1354</v>
      </c>
      <c r="F43" s="94" t="s">
        <v>1399</v>
      </c>
      <c r="G43" s="96" t="s">
        <v>1144</v>
      </c>
      <c r="H43" s="103"/>
      <c r="I43" s="94" t="s">
        <v>568</v>
      </c>
      <c r="J43" s="94" t="s">
        <v>600</v>
      </c>
      <c r="K43" s="114">
        <v>0.24959999999999999</v>
      </c>
      <c r="L43" s="114"/>
      <c r="M43" s="113" t="s">
        <v>1351</v>
      </c>
      <c r="N43" s="114">
        <f t="shared" si="6"/>
        <v>0.46914999999999996</v>
      </c>
      <c r="O43" s="112" t="s">
        <v>1362</v>
      </c>
      <c r="P43" s="114">
        <v>0.375</v>
      </c>
      <c r="Q43" s="112" t="s">
        <v>1350</v>
      </c>
      <c r="R43" s="114">
        <f t="shared" si="7"/>
        <v>0.15584999999999999</v>
      </c>
      <c r="S43" s="110" t="str">
        <f t="shared" si="8"/>
        <v>COMT_T19950010G.yaml</v>
      </c>
      <c r="T43" s="77" t="str">
        <f t="shared" si="9"/>
        <v>symbol: T19950010G
snp: rs5993882
chromosome: 22
start: -1134
genes:
  - COMT
variant_type: snv
genotypes:
  - T:T
    - effect: wildtype
    - frequency: 46.9%
  - T:G
    - effect: moderate_risk
    - frequency: 37.5%
  - G:G
    -effect: high_risk
    - frequency: 15.6%</v>
      </c>
      <c r="U43" s="94"/>
      <c r="V43" s="94"/>
      <c r="W43" s="94"/>
      <c r="X43" s="94"/>
      <c r="Y43" s="94"/>
      <c r="Z43" s="94"/>
      <c r="AA43" s="94"/>
      <c r="AB43" s="94"/>
    </row>
    <row r="44" spans="1:28" ht="218.25" thickBot="1" x14ac:dyDescent="0.3">
      <c r="A44" s="96" t="s">
        <v>103</v>
      </c>
      <c r="B44" s="96">
        <v>22</v>
      </c>
      <c r="C44" s="122">
        <v>472</v>
      </c>
      <c r="D44" s="96" t="s">
        <v>1146</v>
      </c>
      <c r="E44" s="93" t="s">
        <v>1354</v>
      </c>
      <c r="F44" s="102" t="s">
        <v>1148</v>
      </c>
      <c r="G44" s="102" t="s">
        <v>1149</v>
      </c>
      <c r="H44" s="12" t="s">
        <v>1389</v>
      </c>
      <c r="I44" s="94" t="s">
        <v>600</v>
      </c>
      <c r="J44" s="94" t="s">
        <v>536</v>
      </c>
      <c r="K44" s="114">
        <v>0.36919999999999997</v>
      </c>
      <c r="L44" s="114"/>
      <c r="M44" s="113" t="s">
        <v>1351</v>
      </c>
      <c r="N44" s="114">
        <f t="shared" si="6"/>
        <v>0.25655000000000006</v>
      </c>
      <c r="O44" s="112" t="s">
        <v>1362</v>
      </c>
      <c r="P44" s="114">
        <v>0.499</v>
      </c>
      <c r="Q44" s="112" t="s">
        <v>1350</v>
      </c>
      <c r="R44" s="114">
        <f t="shared" si="7"/>
        <v>0.24444999999999997</v>
      </c>
      <c r="S44" s="110" t="str">
        <f t="shared" si="8"/>
        <v>COMT_Val158Met.yaml</v>
      </c>
      <c r="T44" s="77" t="str">
        <f t="shared" si="9"/>
        <v>symbol: Val158Met
snp: rs4680
chromosome: 22
start: 472
genes:
  - COMT
variant_type: snv
genotypes:
  - G:G
    - effect: wildtype
    - frequency: 25.7%
  - G:A
    - effect: moderate_risk
    - frequency: 49.9%
  - A:A
    -effect: high_risk
    - frequency: 24.4%</v>
      </c>
      <c r="U44" s="94"/>
      <c r="V44" s="94"/>
      <c r="W44" s="94"/>
      <c r="X44" s="94"/>
      <c r="Y44" s="94"/>
      <c r="Z44" s="94"/>
      <c r="AA44" s="94"/>
      <c r="AB44" s="94"/>
    </row>
    <row r="45" spans="1:28" ht="218.25" thickBot="1" x14ac:dyDescent="0.3">
      <c r="A45" s="96" t="s">
        <v>103</v>
      </c>
      <c r="B45" s="96">
        <v>22</v>
      </c>
      <c r="C45" s="123">
        <v>186</v>
      </c>
      <c r="D45" s="187" t="s">
        <v>1392</v>
      </c>
      <c r="E45" s="93" t="s">
        <v>1354</v>
      </c>
      <c r="F45" s="191" t="s">
        <v>1397</v>
      </c>
      <c r="G45" s="96" t="s">
        <v>1395</v>
      </c>
      <c r="H45" s="102" t="s">
        <v>1394</v>
      </c>
      <c r="I45" s="94" t="s">
        <v>599</v>
      </c>
      <c r="J45" s="94" t="s">
        <v>568</v>
      </c>
      <c r="K45" s="114">
        <v>0.37159999999999999</v>
      </c>
      <c r="L45" s="114"/>
      <c r="M45" s="113" t="s">
        <v>1351</v>
      </c>
      <c r="N45" s="114">
        <f t="shared" si="6"/>
        <v>0.25490000000000002</v>
      </c>
      <c r="O45" s="112" t="s">
        <v>1362</v>
      </c>
      <c r="P45" s="114">
        <v>0.498</v>
      </c>
      <c r="Q45" s="112" t="s">
        <v>1350</v>
      </c>
      <c r="R45" s="114">
        <f t="shared" si="7"/>
        <v>0.24709999999999999</v>
      </c>
      <c r="S45" s="110" t="str">
        <f t="shared" si="8"/>
        <v>COMT_C62T.yaml</v>
      </c>
      <c r="T45" s="77" t="str">
        <f t="shared" si="9"/>
        <v>symbol: C62T
snp: rs4633
chromosome: 22
start: 186
genes:
  - COMT
variant_type: snv
genotypes:
  - C:C
    - effect: wildtype
    - frequency: 25.5%
  - C:T
    - effect: moderate_risk
    - frequency: 49.8%
  - T:T
    -effect: high_risk
    - frequency: 24.7%</v>
      </c>
      <c r="U45" s="94"/>
      <c r="V45" s="94"/>
      <c r="W45" s="94"/>
      <c r="X45" s="94"/>
      <c r="Y45" s="94"/>
      <c r="Z45" s="94"/>
      <c r="AA45" s="94"/>
      <c r="AB45" s="94"/>
    </row>
    <row r="46" spans="1:28" ht="218.25" thickBot="1" x14ac:dyDescent="0.3">
      <c r="A46" s="96" t="s">
        <v>104</v>
      </c>
      <c r="B46" s="96">
        <v>17</v>
      </c>
      <c r="C46" s="121" t="str">
        <f>"122-1230"</f>
        <v>122-1230</v>
      </c>
      <c r="D46" s="93" t="s">
        <v>820</v>
      </c>
      <c r="E46" s="93" t="s">
        <v>1354</v>
      </c>
      <c r="F46" s="94" t="s">
        <v>1400</v>
      </c>
      <c r="G46" s="104" t="s">
        <v>1154</v>
      </c>
      <c r="H46" s="103"/>
      <c r="I46" s="94" t="s">
        <v>536</v>
      </c>
      <c r="J46" s="94" t="s">
        <v>600</v>
      </c>
      <c r="K46" s="114">
        <v>0.47370000000000001</v>
      </c>
      <c r="L46" s="114"/>
      <c r="M46" s="113" t="s">
        <v>1351</v>
      </c>
      <c r="N46" s="114">
        <f t="shared" si="6"/>
        <v>0.1633</v>
      </c>
      <c r="O46" s="112" t="s">
        <v>1362</v>
      </c>
      <c r="P46" s="114">
        <v>0.48399999999999999</v>
      </c>
      <c r="Q46" s="112" t="s">
        <v>1350</v>
      </c>
      <c r="R46" s="114">
        <f t="shared" si="7"/>
        <v>0.35270000000000001</v>
      </c>
      <c r="S46" s="110" t="str">
        <f t="shared" si="8"/>
        <v>CRHR1_A45815234G.yaml</v>
      </c>
      <c r="T46" s="77" t="str">
        <f t="shared" si="9"/>
        <v>symbol: A45815234G
snp: rs242940
chromosome: 17
start: 122-1230
genes:
  - CRHR1
variant_type: snv
genotypes:
  - A:A
    - effect: wildtype
    - frequency: 16.3%
  - A:G
    - effect: moderate_risk
    - frequency: 48.4%
  - G:G
    -effect: high_risk
    - frequency: 35.3%</v>
      </c>
      <c r="U46" s="94"/>
      <c r="V46" s="94"/>
      <c r="W46" s="94"/>
      <c r="X46" s="94"/>
      <c r="Y46" s="94"/>
      <c r="Z46" s="94"/>
      <c r="AA46" s="94"/>
      <c r="AB46" s="94"/>
    </row>
    <row r="47" spans="1:28" ht="218.25" thickBot="1" x14ac:dyDescent="0.3">
      <c r="A47" s="96" t="s">
        <v>104</v>
      </c>
      <c r="B47" s="96">
        <v>17</v>
      </c>
      <c r="C47" s="121" t="str">
        <f>"328-3584"</f>
        <v>328-3584</v>
      </c>
      <c r="D47" s="96" t="s">
        <v>425</v>
      </c>
      <c r="E47" s="93" t="s">
        <v>1354</v>
      </c>
      <c r="F47" s="94" t="s">
        <v>1401</v>
      </c>
      <c r="G47" s="104" t="s">
        <v>1155</v>
      </c>
      <c r="H47" s="103"/>
      <c r="I47" s="94" t="s">
        <v>600</v>
      </c>
      <c r="J47" s="94" t="s">
        <v>536</v>
      </c>
      <c r="K47" s="114">
        <v>8.6099999999999996E-2</v>
      </c>
      <c r="L47" s="114"/>
      <c r="M47" s="113" t="s">
        <v>1351</v>
      </c>
      <c r="N47" s="114">
        <f t="shared" si="6"/>
        <v>0.79615000000000002</v>
      </c>
      <c r="O47" s="112" t="s">
        <v>1362</v>
      </c>
      <c r="P47" s="114">
        <v>0.157</v>
      </c>
      <c r="Q47" s="112" t="s">
        <v>1350</v>
      </c>
      <c r="R47" s="114">
        <f t="shared" si="7"/>
        <v>4.6849999999999996E-2</v>
      </c>
      <c r="S47" s="110" t="str">
        <f t="shared" si="8"/>
        <v>CRHR1_G45825631A.yaml</v>
      </c>
      <c r="T47" s="77" t="str">
        <f t="shared" si="9"/>
        <v>symbol: G45825631A
snp: rs1396862
chromosome: 17
start: 328-3584
genes:
  - CRHR1
variant_type: snv
genotypes:
  - G:G
    - effect: wildtype
    - frequency: 79.6%
  - G:A
    - effect: moderate_risk
    - frequency: 15.7%
  - A:A
    -effect: high_risk
    - frequency: 4.7%</v>
      </c>
      <c r="U47" s="94"/>
      <c r="V47" s="94"/>
      <c r="W47" s="94"/>
      <c r="X47" s="94"/>
      <c r="Y47" s="94"/>
      <c r="Z47" s="94"/>
      <c r="AA47" s="94"/>
      <c r="AB47" s="94"/>
    </row>
    <row r="48" spans="1:28" ht="218.25" thickBot="1" x14ac:dyDescent="0.3">
      <c r="A48" s="96" t="s">
        <v>104</v>
      </c>
      <c r="B48" s="201">
        <v>17</v>
      </c>
      <c r="C48" s="95" t="s">
        <v>1729</v>
      </c>
      <c r="D48" s="46" t="s">
        <v>437</v>
      </c>
      <c r="E48" s="161" t="s">
        <v>1354</v>
      </c>
      <c r="F48" s="25" t="s">
        <v>1425</v>
      </c>
      <c r="G48" s="22" t="s">
        <v>997</v>
      </c>
      <c r="H48" s="103"/>
      <c r="I48" s="94" t="s">
        <v>568</v>
      </c>
      <c r="J48" s="94" t="s">
        <v>599</v>
      </c>
      <c r="K48" s="114">
        <v>0.1857</v>
      </c>
      <c r="L48" s="114"/>
      <c r="M48" s="113" t="s">
        <v>1351</v>
      </c>
      <c r="N48" s="114">
        <f t="shared" si="6"/>
        <v>0.69655</v>
      </c>
      <c r="O48" s="112" t="s">
        <v>1362</v>
      </c>
      <c r="P48" s="114">
        <v>0.157</v>
      </c>
      <c r="Q48" s="112" t="s">
        <v>1350</v>
      </c>
      <c r="R48" s="114">
        <f t="shared" si="7"/>
        <v>0.14645</v>
      </c>
      <c r="S48" s="110" t="str">
        <f t="shared" si="8"/>
        <v>CRHR1_T159323005C.yaml</v>
      </c>
      <c r="T48" s="77" t="str">
        <f t="shared" si="9"/>
        <v>symbol: T159323005C
snp: rs1218523
chromosome: 17
start: 1415-10892
genes:
  - CRHR1
variant_type: snv
genotypes:
  - T:T
    - effect: wildtype
    - frequency: 69.7%
  - T:C
    - effect: moderate_risk
    - frequency: 15.7%
  - C:C
    -effect: high_risk
    - frequency: 14.6%</v>
      </c>
      <c r="U48" s="94"/>
      <c r="V48" s="94"/>
      <c r="W48" s="94"/>
      <c r="X48" s="94"/>
      <c r="Y48" s="94"/>
      <c r="Z48" s="94"/>
      <c r="AA48" s="94"/>
      <c r="AB48" s="94"/>
    </row>
    <row r="49" spans="1:28" ht="218.25" thickBot="1" x14ac:dyDescent="0.3">
      <c r="A49" s="73" t="s">
        <v>105</v>
      </c>
      <c r="B49" s="186">
        <v>7</v>
      </c>
      <c r="C49" s="121" t="str">
        <f>"230-6679"</f>
        <v>230-6679</v>
      </c>
      <c r="D49" s="186" t="s">
        <v>1343</v>
      </c>
      <c r="E49" s="93" t="s">
        <v>1354</v>
      </c>
      <c r="F49" s="118" t="s">
        <v>1402</v>
      </c>
      <c r="G49" s="94" t="s">
        <v>1339</v>
      </c>
      <c r="H49" s="103"/>
      <c r="I49" s="106" t="s">
        <v>536</v>
      </c>
      <c r="J49" s="106" t="s">
        <v>600</v>
      </c>
      <c r="K49" s="114">
        <v>0.32029999999999997</v>
      </c>
      <c r="L49" s="114"/>
      <c r="M49" s="113" t="s">
        <v>1351</v>
      </c>
      <c r="N49" s="114">
        <f t="shared" si="6"/>
        <v>0.4532000000000001</v>
      </c>
      <c r="O49" s="112" t="s">
        <v>1362</v>
      </c>
      <c r="P49" s="114">
        <v>0.30199999999999999</v>
      </c>
      <c r="Q49" s="112" t="s">
        <v>1350</v>
      </c>
      <c r="R49" s="114">
        <f t="shared" si="7"/>
        <v>0.24479999999999996</v>
      </c>
      <c r="S49" s="110" t="str">
        <f t="shared" si="8"/>
        <v>CRHR2_A30673992G.yaml</v>
      </c>
      <c r="T49" s="77" t="str">
        <f t="shared" si="9"/>
        <v>symbol: A30673992G
snp: rs2284217
chromosome: 7
start: 230-6679
genes:
  - CRHR2
variant_type: snv
genotypes:
  - A:A
    - effect: wildtype
    - frequency: 45.3%
  - A:G
    - effect: moderate_risk
    - frequency: 30.2%
  - G:G
    -effect: high_risk
    - frequency: 24.5%</v>
      </c>
      <c r="U49" s="94"/>
      <c r="V49" s="94"/>
      <c r="W49" s="94"/>
      <c r="X49" s="94"/>
      <c r="Y49" s="94"/>
      <c r="Z49" s="94"/>
      <c r="AA49" s="94"/>
      <c r="AB49" s="94"/>
    </row>
    <row r="50" spans="1:28" ht="218.25" thickBot="1" x14ac:dyDescent="0.3">
      <c r="A50" s="69" t="s">
        <v>105</v>
      </c>
      <c r="B50" s="95">
        <v>7</v>
      </c>
      <c r="C50" s="121" t="s">
        <v>1347</v>
      </c>
      <c r="D50" s="66" t="s">
        <v>818</v>
      </c>
      <c r="E50" s="93" t="s">
        <v>1354</v>
      </c>
      <c r="F50" s="94" t="s">
        <v>818</v>
      </c>
      <c r="G50" s="96"/>
      <c r="H50" s="103"/>
      <c r="I50" s="94"/>
      <c r="J50" s="94"/>
      <c r="L50" s="114"/>
      <c r="M50" s="94"/>
      <c r="N50" s="114">
        <f t="shared" si="6"/>
        <v>1</v>
      </c>
      <c r="O50" s="94"/>
      <c r="Q50" s="94"/>
      <c r="R50" s="114">
        <f t="shared" si="7"/>
        <v>0</v>
      </c>
      <c r="S50" s="110" t="str">
        <f t="shared" si="8"/>
        <v>CRHR2_hCV15960586.yaml</v>
      </c>
      <c r="T50" s="77" t="str">
        <f t="shared" si="9"/>
        <v>symbol: hCV15960586
snp: hCV15960586
chromosome: 7
start: ?
genes:
  - CRHR2
variant_type: snv
genotypes:
  - :
    - effect: 
    - frequency: 100.0%
  - :
    - effect: 
    - frequency: 0.0%
  - :
    -effect: 
    - frequency: 0.0%</v>
      </c>
      <c r="U50" s="94"/>
      <c r="V50" s="94"/>
      <c r="W50" s="94"/>
      <c r="X50" s="94"/>
      <c r="Y50" s="94"/>
      <c r="Z50" s="94"/>
      <c r="AA50" s="94"/>
      <c r="AB50" s="94"/>
    </row>
    <row r="51" spans="1:28" ht="218.25" thickBot="1" x14ac:dyDescent="0.3">
      <c r="A51" s="66" t="s">
        <v>45</v>
      </c>
      <c r="B51" s="206">
        <v>11</v>
      </c>
      <c r="C51" s="126" t="str">
        <f>"-486_-485"</f>
        <v>-486_-485</v>
      </c>
      <c r="D51" s="66" t="s">
        <v>1635</v>
      </c>
      <c r="E51" s="93" t="s">
        <v>1636</v>
      </c>
      <c r="F51" s="94" t="s">
        <v>1637</v>
      </c>
      <c r="G51" s="96" t="s">
        <v>448</v>
      </c>
      <c r="H51" s="103" t="s">
        <v>522</v>
      </c>
      <c r="I51" s="94"/>
      <c r="J51" s="94" t="s">
        <v>536</v>
      </c>
      <c r="K51" s="114">
        <v>0.24160000000000001</v>
      </c>
      <c r="L51" s="114"/>
      <c r="M51" s="113" t="s">
        <v>1351</v>
      </c>
      <c r="N51" s="114">
        <f t="shared" si="6"/>
        <v>0.4839</v>
      </c>
      <c r="O51" s="113" t="s">
        <v>1351</v>
      </c>
      <c r="P51" s="114">
        <v>0.36599999999999999</v>
      </c>
      <c r="Q51" s="112" t="s">
        <v>1350</v>
      </c>
      <c r="R51" s="114">
        <f t="shared" si="7"/>
        <v>0.15010000000000001</v>
      </c>
      <c r="S51" s="110" t="str">
        <f t="shared" si="8"/>
        <v>DRD2_113475530insA.yaml</v>
      </c>
      <c r="T51" s="77" t="str">
        <f t="shared" si="9"/>
        <v>symbol: 113475530insA
snp: rs1799732   
chromosome: 11
start: -486_-485
genes:
  - DRD2
variant_type: insertion
genotypes:
  - :
    - effect: wildtype
    - frequency: 48.4%
  - :A
    - effect: wildtype
    - frequency: 36.6%
  - A:A
    -effect: high_risk
    - frequency: 15.0%</v>
      </c>
      <c r="U51" s="94"/>
      <c r="V51" s="94"/>
      <c r="W51" s="94"/>
      <c r="X51" s="94"/>
      <c r="Y51" s="94"/>
      <c r="Z51" s="94"/>
      <c r="AA51" s="94"/>
      <c r="AB51" s="94"/>
    </row>
    <row r="52" spans="1:28" ht="218.25" thickBot="1" x14ac:dyDescent="0.3">
      <c r="A52" s="96" t="s">
        <v>45</v>
      </c>
      <c r="B52" s="96">
        <v>11</v>
      </c>
      <c r="C52" s="188">
        <v>932</v>
      </c>
      <c r="D52" s="96" t="s">
        <v>1162</v>
      </c>
      <c r="E52" s="93" t="s">
        <v>1354</v>
      </c>
      <c r="F52" s="102" t="s">
        <v>1163</v>
      </c>
      <c r="G52" s="96" t="s">
        <v>1164</v>
      </c>
      <c r="H52" s="96" t="s">
        <v>523</v>
      </c>
      <c r="I52" s="94" t="s">
        <v>599</v>
      </c>
      <c r="J52" s="94" t="s">
        <v>600</v>
      </c>
      <c r="K52" s="114">
        <v>3.1699999999999999E-2</v>
      </c>
      <c r="L52" s="114"/>
      <c r="M52" s="113" t="s">
        <v>1351</v>
      </c>
      <c r="N52" s="114">
        <f t="shared" si="6"/>
        <v>0.93004999999999993</v>
      </c>
      <c r="O52" s="113" t="s">
        <v>1351</v>
      </c>
      <c r="P52" s="114">
        <v>5.0999999999999997E-2</v>
      </c>
      <c r="Q52" s="112" t="s">
        <v>1350</v>
      </c>
      <c r="R52" s="114">
        <f t="shared" si="7"/>
        <v>1.8950000000000002E-2</v>
      </c>
      <c r="S52" s="110" t="str">
        <f t="shared" si="8"/>
        <v>DRD2_C932G.yaml</v>
      </c>
      <c r="T52" s="77" t="str">
        <f t="shared" si="9"/>
        <v>symbol: C932G
snp: rs1801028
chromosome: 11
start: 932
genes:
  - DRD2
variant_type: snv
genotypes:
  - C:C
    - effect: wildtype
    - frequency: 93.0%
  - C:G
    - effect: wildtype
    - frequency: 5.1%
  - G:G
    -effect: high_risk
    - frequency: 1.9%</v>
      </c>
      <c r="U52" s="94"/>
      <c r="V52" s="94"/>
      <c r="W52" s="94"/>
      <c r="X52" s="94"/>
      <c r="Y52" s="94"/>
      <c r="Z52" s="94"/>
      <c r="AA52" s="94"/>
      <c r="AB52" s="94"/>
    </row>
    <row r="53" spans="1:28" ht="218.25" thickBot="1" x14ac:dyDescent="0.3">
      <c r="A53" s="96" t="s">
        <v>45</v>
      </c>
      <c r="B53" s="96">
        <v>11</v>
      </c>
      <c r="C53" s="121" t="str">
        <f>"811-83"</f>
        <v>811-83</v>
      </c>
      <c r="D53" s="96" t="s">
        <v>372</v>
      </c>
      <c r="E53" s="93" t="s">
        <v>1354</v>
      </c>
      <c r="F53" s="102" t="s">
        <v>1165</v>
      </c>
      <c r="G53" s="96" t="s">
        <v>1166</v>
      </c>
      <c r="H53" s="96" t="s">
        <v>524</v>
      </c>
      <c r="I53" s="94" t="s">
        <v>600</v>
      </c>
      <c r="J53" s="94" t="s">
        <v>568</v>
      </c>
      <c r="K53" s="114">
        <v>0.2296</v>
      </c>
      <c r="L53" s="114"/>
      <c r="M53" s="113" t="s">
        <v>1351</v>
      </c>
      <c r="N53" s="114">
        <f t="shared" si="6"/>
        <v>0.50490000000000002</v>
      </c>
      <c r="O53" s="113" t="s">
        <v>1351</v>
      </c>
      <c r="P53" s="114">
        <v>0.35399999999999998</v>
      </c>
      <c r="Q53" s="112" t="s">
        <v>1350</v>
      </c>
      <c r="R53" s="114">
        <f t="shared" si="7"/>
        <v>0.1411</v>
      </c>
      <c r="S53" s="110" t="str">
        <f t="shared" si="8"/>
        <v>DRD2_G811-83T.yaml</v>
      </c>
      <c r="T53" s="77" t="str">
        <f t="shared" si="9"/>
        <v>symbol: G811-83T
snp: rs1076560
chromosome: 11
start: 811-83
genes:
  - DRD2
variant_type: snv
genotypes:
  - G:G
    - effect: wildtype
    - frequency: 50.5%
  - G:T
    - effect: wildtype
    - frequency: 35.4%
  - T:T
    -effect: high_risk
    - frequency: 14.1%</v>
      </c>
      <c r="U53" s="94"/>
      <c r="V53" s="94"/>
      <c r="W53" s="94"/>
      <c r="X53" s="94"/>
      <c r="Y53" s="94"/>
      <c r="Z53" s="94"/>
      <c r="AA53" s="94"/>
      <c r="AB53" s="94"/>
    </row>
    <row r="54" spans="1:28" ht="218.25" thickBot="1" x14ac:dyDescent="0.3">
      <c r="A54" s="96" t="s">
        <v>45</v>
      </c>
      <c r="B54" s="96">
        <v>11</v>
      </c>
      <c r="C54" s="121" t="str">
        <f>"1139-633"</f>
        <v>1139-633</v>
      </c>
      <c r="D54" s="96" t="s">
        <v>421</v>
      </c>
      <c r="E54" s="93" t="s">
        <v>1354</v>
      </c>
      <c r="F54" s="94" t="s">
        <v>1403</v>
      </c>
      <c r="G54" s="96" t="s">
        <v>1168</v>
      </c>
      <c r="H54" s="96" t="s">
        <v>536</v>
      </c>
      <c r="I54" s="94" t="s">
        <v>599</v>
      </c>
      <c r="J54" s="94" t="s">
        <v>536</v>
      </c>
      <c r="K54" s="114">
        <v>0.2999</v>
      </c>
      <c r="L54" s="114"/>
      <c r="M54" s="113" t="s">
        <v>1351</v>
      </c>
      <c r="N54" s="114">
        <f t="shared" si="6"/>
        <v>0.38509999999999994</v>
      </c>
      <c r="O54" s="112" t="s">
        <v>1362</v>
      </c>
      <c r="P54" s="114">
        <v>0.42</v>
      </c>
      <c r="Q54" s="112" t="s">
        <v>1350</v>
      </c>
      <c r="R54" s="114">
        <f t="shared" si="7"/>
        <v>0.19490000000000002</v>
      </c>
      <c r="S54" s="110" t="str">
        <f t="shared" si="8"/>
        <v>DRD2_C113282275A.yaml</v>
      </c>
      <c r="T54" s="77" t="str">
        <f t="shared" si="9"/>
        <v>symbol: C113282275A
snp: rs1124492
chromosome: 11
start: 1139-633
genes:
  - DRD2
variant_type: snv
genotypes:
  - C:C
    - effect: wildtype
    - frequency: 38.5%
  - C:A
    - effect: moderate_risk
    - frequency: 42.0%
  - A:A
    -effect: high_risk
    - frequency: 19.5%</v>
      </c>
      <c r="U54" s="94"/>
      <c r="V54" s="94"/>
      <c r="W54" s="94"/>
      <c r="X54" s="94"/>
      <c r="Y54" s="94"/>
      <c r="Z54" s="94"/>
      <c r="AA54" s="94"/>
      <c r="AB54" s="94"/>
    </row>
    <row r="55" spans="1:28" ht="218.25" thickBot="1" x14ac:dyDescent="0.3">
      <c r="A55" s="96" t="s">
        <v>45</v>
      </c>
      <c r="B55" s="96">
        <v>11</v>
      </c>
      <c r="C55" s="122">
        <v>2137</v>
      </c>
      <c r="D55" s="96" t="s">
        <v>354</v>
      </c>
      <c r="E55" s="93" t="s">
        <v>1354</v>
      </c>
      <c r="F55" s="102" t="s">
        <v>1172</v>
      </c>
      <c r="G55" s="102" t="s">
        <v>1174</v>
      </c>
      <c r="H55" s="103"/>
      <c r="I55" s="94" t="s">
        <v>600</v>
      </c>
      <c r="J55" s="94" t="s">
        <v>536</v>
      </c>
      <c r="K55" s="114">
        <v>0.32569999999999999</v>
      </c>
      <c r="L55" s="114"/>
      <c r="M55" s="113" t="s">
        <v>1351</v>
      </c>
      <c r="N55" s="114">
        <f t="shared" si="6"/>
        <v>0.37429999999999997</v>
      </c>
      <c r="O55" s="112" t="s">
        <v>1362</v>
      </c>
      <c r="P55" s="114">
        <v>0.4</v>
      </c>
      <c r="Q55" s="112" t="s">
        <v>1350</v>
      </c>
      <c r="R55" s="114">
        <f t="shared" si="7"/>
        <v>0.22569999999999998</v>
      </c>
      <c r="S55" s="110" t="str">
        <f t="shared" si="8"/>
        <v>DRD2_G2137A.yaml</v>
      </c>
      <c r="T55" s="77" t="str">
        <f t="shared" si="9"/>
        <v>symbol: G2137A
snp: rs1800497
chromosome: 11
start: 2137
genes:
  - DRD2
variant_type: snv
genotypes:
  - G:G
    - effect: wildtype
    - frequency: 37.4%
  - G:A
    - effect: moderate_risk
    - frequency: 40.0%
  - A:A
    -effect: high_risk
    - frequency: 22.6%</v>
      </c>
      <c r="U55" s="94"/>
      <c r="V55" s="94"/>
      <c r="W55" s="94"/>
      <c r="X55" s="94"/>
      <c r="Y55" s="94"/>
      <c r="Z55" s="94"/>
      <c r="AA55" s="94"/>
      <c r="AB55" s="94"/>
    </row>
    <row r="56" spans="1:28" ht="218.25" thickBot="1" x14ac:dyDescent="0.3">
      <c r="A56" s="96" t="s">
        <v>45</v>
      </c>
      <c r="B56" s="96">
        <v>11</v>
      </c>
      <c r="C56" s="123" t="s">
        <v>1347</v>
      </c>
      <c r="D56" s="96" t="s">
        <v>422</v>
      </c>
      <c r="E56" s="93" t="s">
        <v>1354</v>
      </c>
      <c r="F56" s="94" t="s">
        <v>1404</v>
      </c>
      <c r="G56" s="96" t="s">
        <v>1176</v>
      </c>
      <c r="H56" s="96" t="s">
        <v>536</v>
      </c>
      <c r="I56" s="94" t="s">
        <v>599</v>
      </c>
      <c r="J56" s="94" t="s">
        <v>536</v>
      </c>
      <c r="L56" s="114"/>
      <c r="M56" s="113" t="s">
        <v>1351</v>
      </c>
      <c r="O56" s="112" t="s">
        <v>1362</v>
      </c>
      <c r="P56" s="114">
        <v>0.26</v>
      </c>
      <c r="Q56" s="112" t="s">
        <v>1350</v>
      </c>
      <c r="S56" s="110" t="str">
        <f t="shared" si="8"/>
        <v>DRD2_C113411553A.yaml</v>
      </c>
      <c r="T56" s="77" t="str">
        <f t="shared" si="9"/>
        <v>symbol: C113411553A
snp: rs46220755
chromosome: 11
start: ?
genes:
  - DRD2
variant_type: snv
genotypes:
  - C:C
    - effect: wildtype
    - frequency: 0.0%
  - C:A
    - effect: moderate_risk
    - frequency: 26.0%
  - A:A
    -effect: high_risk
    - frequency: 0.0%</v>
      </c>
      <c r="U56" s="94"/>
      <c r="V56" s="94"/>
      <c r="W56" s="94"/>
      <c r="X56" s="94"/>
      <c r="Y56" s="94"/>
      <c r="Z56" s="94"/>
      <c r="AA56" s="94"/>
      <c r="AB56" s="94"/>
    </row>
    <row r="57" spans="1:28" ht="218.25" thickBot="1" x14ac:dyDescent="0.3">
      <c r="A57" s="96" t="s">
        <v>45</v>
      </c>
      <c r="B57" s="96">
        <v>11</v>
      </c>
      <c r="C57" s="121" t="str">
        <f>"-32+14266"</f>
        <v>-32+14266</v>
      </c>
      <c r="D57" s="96" t="s">
        <v>351</v>
      </c>
      <c r="E57" s="93" t="s">
        <v>1354</v>
      </c>
      <c r="F57" s="94" t="s">
        <v>1405</v>
      </c>
      <c r="G57" s="96" t="s">
        <v>1177</v>
      </c>
      <c r="H57" s="96" t="s">
        <v>522</v>
      </c>
      <c r="I57" s="94" t="s">
        <v>600</v>
      </c>
      <c r="J57" s="94" t="s">
        <v>536</v>
      </c>
      <c r="K57" s="114">
        <f>2/13</f>
        <v>0.15384615384615385</v>
      </c>
      <c r="L57" s="114"/>
      <c r="M57" s="113" t="s">
        <v>1351</v>
      </c>
      <c r="N57" s="114">
        <f t="shared" ref="N57:N88" si="10">1-R57-P57</f>
        <v>0.58890384615384606</v>
      </c>
      <c r="O57" s="112" t="s">
        <v>1362</v>
      </c>
      <c r="P57" s="114">
        <v>0.34300000000000003</v>
      </c>
      <c r="Q57" s="112" t="s">
        <v>1350</v>
      </c>
      <c r="R57" s="114">
        <f t="shared" ref="R57:R88" si="11">K57-P57/4</f>
        <v>6.8096153846153848E-2</v>
      </c>
      <c r="S57" s="110" t="str">
        <f t="shared" si="8"/>
        <v>DRD2_G113460810A.yaml</v>
      </c>
      <c r="T57" s="77" t="str">
        <f t="shared" si="9"/>
        <v>symbol: G113460810A
snp: rs4648317
chromosome: 11
start: -32+14266
genes:
  - DRD2
variant_type: snv
genotypes:
  - G:G
    - effect: wildtype
    - frequency: 58.9%
  - G:A
    - effect: moderate_risk
    - frequency: 34.3%
  - A:A
    -effect: high_risk
    - frequency: 6.8%</v>
      </c>
      <c r="U57" s="94"/>
      <c r="V57" s="94"/>
      <c r="W57" s="94"/>
      <c r="X57" s="94"/>
      <c r="Y57" s="94"/>
      <c r="Z57" s="94"/>
      <c r="AA57" s="94"/>
      <c r="AB57" s="94"/>
    </row>
    <row r="58" spans="1:28" ht="218.25" thickBot="1" x14ac:dyDescent="0.3">
      <c r="A58" s="96" t="s">
        <v>45</v>
      </c>
      <c r="B58" s="96">
        <v>11</v>
      </c>
      <c r="C58" s="188">
        <v>957</v>
      </c>
      <c r="D58" s="96" t="s">
        <v>377</v>
      </c>
      <c r="E58" s="93" t="s">
        <v>1354</v>
      </c>
      <c r="F58" s="102" t="s">
        <v>1406</v>
      </c>
      <c r="G58" s="102" t="s">
        <v>1181</v>
      </c>
      <c r="H58" s="96" t="s">
        <v>524</v>
      </c>
      <c r="I58" s="94" t="s">
        <v>599</v>
      </c>
      <c r="J58" s="94" t="s">
        <v>568</v>
      </c>
      <c r="K58" s="114">
        <v>0.41570000000000001</v>
      </c>
      <c r="L58" s="114"/>
      <c r="M58" s="113" t="s">
        <v>1351</v>
      </c>
      <c r="N58" s="114">
        <f t="shared" si="10"/>
        <v>0.2198</v>
      </c>
      <c r="O58" s="113" t="s">
        <v>1351</v>
      </c>
      <c r="P58" s="114">
        <v>0.48599999999999999</v>
      </c>
      <c r="Q58" s="112" t="s">
        <v>1350</v>
      </c>
      <c r="R58" s="114">
        <f t="shared" si="11"/>
        <v>0.29420000000000002</v>
      </c>
      <c r="S58" s="110" t="str">
        <f t="shared" si="8"/>
        <v>DRD2_G113412737A.yaml</v>
      </c>
      <c r="T58" s="77" t="str">
        <f t="shared" si="9"/>
        <v>symbol: G113412737A
snp: rs6277
chromosome: 11
start: 957
genes:
  - DRD2
variant_type: snv
genotypes:
  - C:C
    - effect: wildtype
    - frequency: 22.0%
  - C:T
    - effect: wildtype
    - frequency: 48.6%
  - T:T
    -effect: high_risk
    - frequency: 29.4%</v>
      </c>
      <c r="U58" s="94"/>
      <c r="V58" s="94"/>
      <c r="W58" s="94"/>
      <c r="X58" s="94"/>
      <c r="Y58" s="94"/>
      <c r="Z58" s="94"/>
      <c r="AA58" s="94"/>
      <c r="AB58" s="94"/>
    </row>
    <row r="59" spans="1:28" ht="218.25" thickBot="1" x14ac:dyDescent="0.3">
      <c r="A59" s="93" t="s">
        <v>106</v>
      </c>
      <c r="B59" s="93">
        <v>10</v>
      </c>
      <c r="C59" s="121" t="str">
        <f>"1327-223"</f>
        <v>1327-223</v>
      </c>
      <c r="D59" s="93" t="s">
        <v>755</v>
      </c>
      <c r="E59" s="93" t="s">
        <v>1354</v>
      </c>
      <c r="F59" s="94" t="s">
        <v>1407</v>
      </c>
      <c r="G59" s="93" t="s">
        <v>1183</v>
      </c>
      <c r="H59" s="93" t="s">
        <v>536</v>
      </c>
      <c r="I59" s="94" t="s">
        <v>536</v>
      </c>
      <c r="J59" s="94" t="s">
        <v>600</v>
      </c>
      <c r="K59" s="114">
        <v>0.32050000000000001</v>
      </c>
      <c r="L59" s="114"/>
      <c r="M59" s="113" t="s">
        <v>1351</v>
      </c>
      <c r="N59" s="114">
        <f t="shared" si="10"/>
        <v>0.35249999999999998</v>
      </c>
      <c r="O59" s="112" t="s">
        <v>1362</v>
      </c>
      <c r="P59" s="114">
        <v>0.436</v>
      </c>
      <c r="Q59" s="112" t="s">
        <v>1350</v>
      </c>
      <c r="R59" s="114">
        <f t="shared" si="11"/>
        <v>0.21150000000000002</v>
      </c>
      <c r="S59" s="110" t="str">
        <f t="shared" si="8"/>
        <v>EIF3A_A119059941G.yaml</v>
      </c>
      <c r="T59" s="77" t="str">
        <f t="shared" si="9"/>
        <v>symbol: A119059941G
snp: rs10787901
chromosome: 10
start: 1327-223
genes:
  - EIF3A
variant_type: snv
genotypes:
  - A:A
    - effect: wildtype
    - frequency: 35.3%
  - A:G
    - effect: moderate_risk
    - frequency: 43.6%
  - G:G
    -effect: high_risk
    - frequency: 21.2%</v>
      </c>
      <c r="U59" s="94"/>
      <c r="V59" s="94"/>
      <c r="W59" s="94"/>
      <c r="X59" s="94"/>
      <c r="Y59" s="94"/>
      <c r="Z59" s="94"/>
      <c r="AA59" s="94"/>
      <c r="AB59" s="94"/>
    </row>
    <row r="60" spans="1:28" ht="218.25" thickBot="1" x14ac:dyDescent="0.3">
      <c r="A60" s="93" t="s">
        <v>107</v>
      </c>
      <c r="B60" s="93">
        <v>3</v>
      </c>
      <c r="C60" s="121" t="str">
        <f>"1606+55917"</f>
        <v>1606+55917</v>
      </c>
      <c r="D60" s="93" t="s">
        <v>692</v>
      </c>
      <c r="E60" s="93" t="s">
        <v>1354</v>
      </c>
      <c r="F60" s="94" t="s">
        <v>1408</v>
      </c>
      <c r="G60" s="93" t="s">
        <v>1184</v>
      </c>
      <c r="H60" s="93" t="s">
        <v>1026</v>
      </c>
      <c r="I60" s="94" t="s">
        <v>536</v>
      </c>
      <c r="J60" s="94" t="s">
        <v>568</v>
      </c>
      <c r="K60" s="114">
        <v>2.86E-2</v>
      </c>
      <c r="L60" s="114"/>
      <c r="M60" s="113" t="s">
        <v>1351</v>
      </c>
      <c r="N60" s="114">
        <f t="shared" si="10"/>
        <v>0.93014999999999992</v>
      </c>
      <c r="O60" s="112" t="s">
        <v>1350</v>
      </c>
      <c r="P60" s="114">
        <v>5.5E-2</v>
      </c>
      <c r="Q60" s="113" t="s">
        <v>1351</v>
      </c>
      <c r="R60" s="114">
        <f t="shared" si="11"/>
        <v>1.485E-2</v>
      </c>
      <c r="S60" s="110" t="str">
        <f t="shared" si="8"/>
        <v>EPHA6_A97300204T.yaml</v>
      </c>
      <c r="T60" s="77" t="str">
        <f t="shared" si="9"/>
        <v>symbol: A97300204T
snp: rs1523773
chromosome: 3
start: 1606+55917
genes:
  - EPHA6
variant_type: snv
genotypes:
  - A:A
    - effect: wildtype
    - frequency: 93.0%
  - A:T
    - effect: high_risk
    - frequency: 5.5%
  - T:T
    -effect: wildtype
    - frequency: 1.5%</v>
      </c>
      <c r="U60" s="94"/>
      <c r="V60" s="94"/>
      <c r="W60" s="94"/>
      <c r="X60" s="94"/>
      <c r="Y60" s="94"/>
      <c r="Z60" s="94"/>
      <c r="AA60" s="94"/>
      <c r="AB60" s="94"/>
    </row>
    <row r="61" spans="1:28" ht="218.25" thickBot="1" x14ac:dyDescent="0.3">
      <c r="A61" s="93" t="s">
        <v>706</v>
      </c>
      <c r="B61" s="93">
        <v>14</v>
      </c>
      <c r="C61" s="121" t="s">
        <v>1347</v>
      </c>
      <c r="D61" s="93" t="s">
        <v>704</v>
      </c>
      <c r="E61" s="93" t="s">
        <v>1354</v>
      </c>
      <c r="F61" s="94" t="s">
        <v>1409</v>
      </c>
      <c r="G61" s="93" t="s">
        <v>1185</v>
      </c>
      <c r="H61" s="93" t="s">
        <v>522</v>
      </c>
      <c r="I61" s="94" t="s">
        <v>536</v>
      </c>
      <c r="J61" s="94" t="s">
        <v>568</v>
      </c>
      <c r="K61" s="114">
        <v>1.9E-2</v>
      </c>
      <c r="L61" s="114"/>
      <c r="M61" s="112" t="s">
        <v>1350</v>
      </c>
      <c r="N61" s="114">
        <f t="shared" si="10"/>
        <v>0.95324999999999993</v>
      </c>
      <c r="O61" s="113" t="s">
        <v>1351</v>
      </c>
      <c r="P61" s="114">
        <v>3.6999999999999998E-2</v>
      </c>
      <c r="Q61" s="113" t="s">
        <v>1351</v>
      </c>
      <c r="R61" s="114">
        <f t="shared" si="11"/>
        <v>9.75E-3</v>
      </c>
      <c r="S61" s="110" t="str">
        <f t="shared" si="8"/>
        <v>FBLN5_A84743518T.yaml</v>
      </c>
      <c r="T61" s="77" t="str">
        <f t="shared" si="9"/>
        <v>symbol: A84743518T
snp: rs17120254
chromosome: 14
start: ?
genes:
  - FBLN5
variant_type: snv
genotypes:
  - A:A
    - effect: high_risk
    - frequency: 95.3%
  - A:T
    - effect: wildtype
    - frequency: 3.7%
  - T:T
    -effect: wildtype
    - frequency: 1.0%</v>
      </c>
      <c r="U61" s="94"/>
      <c r="V61" s="94"/>
      <c r="W61" s="94"/>
      <c r="X61" s="94"/>
      <c r="Y61" s="94"/>
      <c r="Z61" s="94"/>
      <c r="AA61" s="94"/>
      <c r="AB61" s="94"/>
    </row>
    <row r="62" spans="1:28" ht="218.25" thickBot="1" x14ac:dyDescent="0.3">
      <c r="A62" s="93" t="s">
        <v>706</v>
      </c>
      <c r="B62" s="93">
        <v>14</v>
      </c>
      <c r="C62" s="121" t="str">
        <f>"379+19292"</f>
        <v>379+19292</v>
      </c>
      <c r="D62" s="93" t="s">
        <v>705</v>
      </c>
      <c r="E62" s="93" t="s">
        <v>1354</v>
      </c>
      <c r="F62" s="94" t="s">
        <v>1410</v>
      </c>
      <c r="G62" s="93" t="s">
        <v>1186</v>
      </c>
      <c r="H62" s="93" t="s">
        <v>1546</v>
      </c>
      <c r="I62" s="94" t="s">
        <v>599</v>
      </c>
      <c r="J62" s="94" t="s">
        <v>536</v>
      </c>
      <c r="K62" s="114">
        <v>0.15060000000000001</v>
      </c>
      <c r="L62" s="114"/>
      <c r="M62" s="113" t="s">
        <v>1351</v>
      </c>
      <c r="N62" s="114">
        <f t="shared" si="10"/>
        <v>0.65739999999999998</v>
      </c>
      <c r="O62" s="112" t="s">
        <v>1350</v>
      </c>
      <c r="P62" s="114">
        <v>0.25600000000000001</v>
      </c>
      <c r="Q62" s="112" t="s">
        <v>1350</v>
      </c>
      <c r="R62" s="114">
        <f t="shared" si="11"/>
        <v>8.660000000000001E-2</v>
      </c>
      <c r="S62" s="110" t="str">
        <f t="shared" si="8"/>
        <v>FBLN5_C91917655A.yaml</v>
      </c>
      <c r="T62" s="77" t="str">
        <f t="shared" si="9"/>
        <v>symbol: C91917655A
snp: rs2249954
chromosome: 14
start: 379+19292
genes:
  - FBLN5
variant_type: snv
genotypes:
  - C:C
    - effect: wildtype
    - frequency: 65.7%
  - C:A
    - effect: high_risk
    - frequency: 25.6%
  - A:A
    -effect: high_risk
    - frequency: 8.7%</v>
      </c>
      <c r="U62" s="94"/>
      <c r="V62" s="94"/>
      <c r="W62" s="94"/>
      <c r="X62" s="94"/>
      <c r="Y62" s="94"/>
      <c r="Z62" s="94"/>
      <c r="AA62" s="94"/>
      <c r="AB62" s="94"/>
    </row>
    <row r="63" spans="1:28" ht="218.25" thickBot="1" x14ac:dyDescent="0.3">
      <c r="A63" s="96" t="s">
        <v>686</v>
      </c>
      <c r="B63" s="96">
        <v>1</v>
      </c>
      <c r="C63" s="188">
        <v>928</v>
      </c>
      <c r="D63" s="96" t="s">
        <v>368</v>
      </c>
      <c r="E63" s="93" t="s">
        <v>1354</v>
      </c>
      <c r="F63" s="187" t="s">
        <v>1188</v>
      </c>
      <c r="G63" s="96" t="s">
        <v>1189</v>
      </c>
      <c r="H63" s="96" t="s">
        <v>504</v>
      </c>
      <c r="I63" s="94" t="s">
        <v>568</v>
      </c>
      <c r="J63" s="94" t="s">
        <v>600</v>
      </c>
      <c r="K63" s="114">
        <v>0.30609999999999998</v>
      </c>
      <c r="L63" s="114"/>
      <c r="M63" s="113" t="s">
        <v>1351</v>
      </c>
      <c r="N63" s="114">
        <f t="shared" si="10"/>
        <v>0.37140000000000001</v>
      </c>
      <c r="O63" s="112" t="s">
        <v>1362</v>
      </c>
      <c r="P63" s="114">
        <v>0.43</v>
      </c>
      <c r="Q63" s="112" t="s">
        <v>1350</v>
      </c>
      <c r="R63" s="114">
        <f t="shared" si="11"/>
        <v>0.1986</v>
      </c>
      <c r="S63" s="110" t="str">
        <f t="shared" si="8"/>
        <v>GRIK3_Ser310Ala.yaml</v>
      </c>
      <c r="T63" s="77" t="str">
        <f t="shared" si="9"/>
        <v>symbol: Ser310Ala
snp: rs6691840
chromosome: 1
start: 928
genes:
  - GRIK3
variant_type: snv
genotypes:
  - T:T
    - effect: wildtype
    - frequency: 37.1%
  - T:G
    - effect: moderate_risk
    - frequency: 43.0%
  - G:G
    -effect: high_risk
    - frequency: 19.9%</v>
      </c>
      <c r="U63" s="94"/>
      <c r="V63" s="94"/>
      <c r="W63" s="94"/>
      <c r="X63" s="94"/>
      <c r="Y63" s="94"/>
      <c r="Z63" s="94"/>
      <c r="AA63" s="94"/>
      <c r="AB63" s="94"/>
    </row>
    <row r="64" spans="1:28" ht="218.25" thickBot="1" x14ac:dyDescent="0.3">
      <c r="A64" s="96" t="s">
        <v>686</v>
      </c>
      <c r="B64" s="96">
        <v>1</v>
      </c>
      <c r="C64" s="121" t="s">
        <v>1347</v>
      </c>
      <c r="D64" s="93" t="s">
        <v>687</v>
      </c>
      <c r="E64" s="93" t="s">
        <v>1354</v>
      </c>
      <c r="F64" s="102" t="s">
        <v>1411</v>
      </c>
      <c r="G64" s="104" t="s">
        <v>1190</v>
      </c>
      <c r="H64" s="93" t="s">
        <v>515</v>
      </c>
      <c r="I64" s="94" t="s">
        <v>536</v>
      </c>
      <c r="J64" s="94" t="s">
        <v>599</v>
      </c>
      <c r="K64" s="114">
        <v>8.6499999999999994E-2</v>
      </c>
      <c r="L64" s="114"/>
      <c r="M64" s="113" t="s">
        <v>1351</v>
      </c>
      <c r="N64" s="114">
        <f t="shared" si="10"/>
        <v>0.79499999999999993</v>
      </c>
      <c r="O64" s="112" t="s">
        <v>1350</v>
      </c>
      <c r="P64" s="114">
        <v>0.158</v>
      </c>
      <c r="Q64" s="113" t="s">
        <v>1351</v>
      </c>
      <c r="R64" s="114">
        <f t="shared" si="11"/>
        <v>4.6999999999999993E-2</v>
      </c>
      <c r="S64" s="110" t="str">
        <f t="shared" si="8"/>
        <v>GRIK3_A7783504C.yaml</v>
      </c>
      <c r="T64" s="77" t="str">
        <f t="shared" si="9"/>
        <v>symbol: A7783504C
snp: rs270838
chromosome: 1
start: ?
genes:
  - GRIK3
variant_type: snv
genotypes:
  - A:A
    - effect: wildtype
    - frequency: 79.5%
  - A:C
    - effect: high_risk
    - frequency: 15.8%
  - C:C
    -effect: wildtype
    - frequency: 4.7%</v>
      </c>
      <c r="U64" s="94"/>
      <c r="V64" s="94"/>
      <c r="W64" s="94"/>
      <c r="X64" s="94"/>
      <c r="Y64" s="94"/>
      <c r="Z64" s="94"/>
      <c r="AA64" s="94"/>
      <c r="AB64" s="94"/>
    </row>
    <row r="65" spans="1:28" ht="218.25" thickBot="1" x14ac:dyDescent="0.3">
      <c r="A65" s="96" t="s">
        <v>686</v>
      </c>
      <c r="B65" s="96">
        <v>1</v>
      </c>
      <c r="C65" s="121" t="s">
        <v>1347</v>
      </c>
      <c r="D65" s="93" t="s">
        <v>685</v>
      </c>
      <c r="E65" s="93" t="s">
        <v>1354</v>
      </c>
      <c r="F65" s="102" t="s">
        <v>1412</v>
      </c>
      <c r="G65" s="104" t="s">
        <v>1191</v>
      </c>
      <c r="H65" s="93" t="s">
        <v>1025</v>
      </c>
      <c r="I65" s="94" t="s">
        <v>599</v>
      </c>
      <c r="J65" s="94" t="s">
        <v>568</v>
      </c>
      <c r="K65" s="114">
        <v>8.9999999999999993E-3</v>
      </c>
      <c r="L65" s="114"/>
      <c r="M65" s="113" t="s">
        <v>1351</v>
      </c>
      <c r="N65" s="114">
        <f t="shared" si="10"/>
        <v>0.97750000000000004</v>
      </c>
      <c r="O65" s="112" t="s">
        <v>1350</v>
      </c>
      <c r="P65" s="114">
        <v>1.7999999999999999E-2</v>
      </c>
      <c r="Q65" s="113" t="s">
        <v>1351</v>
      </c>
      <c r="R65" s="114">
        <f t="shared" si="11"/>
        <v>4.4999999999999997E-3</v>
      </c>
      <c r="S65" s="110" t="str">
        <f t="shared" si="8"/>
        <v>GRIK3_C36983994T.yaml</v>
      </c>
      <c r="T65" s="77" t="str">
        <f t="shared" si="9"/>
        <v>symbol: C36983994T
snp: rs3913434
chromosome: 1
start: ?
genes:
  - GRIK3
variant_type: snv
genotypes:
  - C:C
    - effect: wildtype
    - frequency: 97.8%
  - C:T
    - effect: high_risk
    - frequency: 1.8%
  - T:T
    -effect: wildtype
    - frequency: 0.5%</v>
      </c>
      <c r="U65" s="94"/>
      <c r="V65" s="94"/>
      <c r="W65" s="94"/>
      <c r="X65" s="94"/>
      <c r="Y65" s="94"/>
      <c r="Z65" s="94"/>
      <c r="AA65" s="94"/>
      <c r="AB65" s="94"/>
    </row>
    <row r="66" spans="1:28" ht="218.25" thickBot="1" x14ac:dyDescent="0.3">
      <c r="A66" s="96" t="s">
        <v>39</v>
      </c>
      <c r="B66" s="96">
        <v>6</v>
      </c>
      <c r="C66" s="121" t="str">
        <f>"116-103370"</f>
        <v>116-103370</v>
      </c>
      <c r="D66" s="96" t="s">
        <v>407</v>
      </c>
      <c r="E66" s="93" t="s">
        <v>1354</v>
      </c>
      <c r="F66" s="94" t="s">
        <v>1413</v>
      </c>
      <c r="G66" s="96" t="s">
        <v>1192</v>
      </c>
      <c r="H66" s="103"/>
      <c r="I66" s="94" t="s">
        <v>536</v>
      </c>
      <c r="J66" s="94" t="s">
        <v>600</v>
      </c>
      <c r="K66" s="114">
        <v>0.2208</v>
      </c>
      <c r="L66" s="114"/>
      <c r="M66" s="113" t="s">
        <v>1351</v>
      </c>
      <c r="N66" s="114">
        <f t="shared" si="10"/>
        <v>0.5212</v>
      </c>
      <c r="O66" s="112" t="s">
        <v>1362</v>
      </c>
      <c r="P66" s="114">
        <v>0.34399999999999997</v>
      </c>
      <c r="Q66" s="112" t="s">
        <v>1350</v>
      </c>
      <c r="R66" s="114">
        <f t="shared" si="11"/>
        <v>0.1348</v>
      </c>
      <c r="S66" s="110" t="str">
        <f t="shared" ref="S66:S97" si="12">CONCATENATE(A66,"_",F66,".yaml")</f>
        <v>GRIK2_A101518578G.yaml</v>
      </c>
      <c r="T66" s="77" t="str">
        <f t="shared" ref="T66:T10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A101518578G
snp: rs2247215
chromosome: 6
start: 116-103370
genes:
  - GRIK2
variant_type: snv
genotypes:
  - A:A
    - effect: wildtype
    - frequency: 52.1%
  - A:G
    - effect: moderate_risk
    - frequency: 34.4%
  - G:G
    -effect: high_risk
    - frequency: 13.5%</v>
      </c>
      <c r="U66" s="94"/>
      <c r="V66" s="94"/>
      <c r="W66" s="94"/>
      <c r="X66" s="94"/>
      <c r="Y66" s="94"/>
      <c r="Z66" s="94"/>
      <c r="AA66" s="94"/>
      <c r="AB66" s="94"/>
    </row>
    <row r="67" spans="1:28" ht="218.25" thickBot="1" x14ac:dyDescent="0.3">
      <c r="A67" s="96" t="s">
        <v>38</v>
      </c>
      <c r="B67" s="96">
        <v>1</v>
      </c>
      <c r="C67" s="121" t="s">
        <v>1672</v>
      </c>
      <c r="D67" s="29" t="s">
        <v>1667</v>
      </c>
      <c r="E67" s="161" t="s">
        <v>1354</v>
      </c>
      <c r="F67" s="208" t="s">
        <v>1670</v>
      </c>
      <c r="G67" s="202" t="s">
        <v>1665</v>
      </c>
      <c r="H67" s="103" t="s">
        <v>1025</v>
      </c>
      <c r="I67" s="94" t="s">
        <v>568</v>
      </c>
      <c r="J67" s="94" t="s">
        <v>599</v>
      </c>
      <c r="K67" s="114">
        <v>0.05</v>
      </c>
      <c r="L67" s="114"/>
      <c r="M67" s="113" t="s">
        <v>1351</v>
      </c>
      <c r="N67" s="114">
        <f t="shared" si="10"/>
        <v>0.92149999999999999</v>
      </c>
      <c r="O67" s="112" t="s">
        <v>1350</v>
      </c>
      <c r="P67" s="114">
        <v>3.7999999999999999E-2</v>
      </c>
      <c r="Q67" s="113" t="s">
        <v>1351</v>
      </c>
      <c r="R67" s="114">
        <f t="shared" si="11"/>
        <v>4.0500000000000001E-2</v>
      </c>
      <c r="S67" s="110" t="str">
        <f t="shared" si="12"/>
        <v>HSD11B1_LYS187ASN.yaml</v>
      </c>
      <c r="T67" s="77" t="str">
        <f t="shared" si="13"/>
        <v>symbol: LYS187ASN
snp: rs40273
chromosome: 1
start: *354
genes:
  - HSD11B1
variant_type: snv
genotypes:
  - T:T
    - effect: wildtype
    - frequency: 92.2%
  - T:C
    - effect: high_risk
    - frequency: 3.8%
  - C:C
    -effect: wildtype
    - frequency: 4.1%</v>
      </c>
      <c r="U67" s="94"/>
      <c r="V67" s="94"/>
      <c r="W67" s="94"/>
      <c r="X67" s="94"/>
      <c r="Y67" s="94"/>
      <c r="Z67" s="94"/>
      <c r="AA67" s="94"/>
      <c r="AB67" s="94"/>
    </row>
    <row r="68" spans="1:28" ht="218.25" thickBot="1" x14ac:dyDescent="0.3">
      <c r="A68" s="96" t="s">
        <v>38</v>
      </c>
      <c r="B68" s="96">
        <v>1</v>
      </c>
      <c r="C68" s="121"/>
      <c r="D68" s="29" t="s">
        <v>1666</v>
      </c>
      <c r="E68" s="161" t="s">
        <v>1354</v>
      </c>
      <c r="F68" s="208" t="s">
        <v>1671</v>
      </c>
      <c r="G68" s="210" t="s">
        <v>1665</v>
      </c>
      <c r="H68" s="103" t="s">
        <v>1025</v>
      </c>
      <c r="I68" s="94" t="s">
        <v>568</v>
      </c>
      <c r="J68" s="94" t="s">
        <v>599</v>
      </c>
      <c r="K68" s="114">
        <v>2.8400000000000002E-2</v>
      </c>
      <c r="L68" s="114"/>
      <c r="M68" s="113" t="s">
        <v>1351</v>
      </c>
      <c r="N68" s="114">
        <f t="shared" si="10"/>
        <v>0.9303499999999999</v>
      </c>
      <c r="O68" s="112" t="s">
        <v>1350</v>
      </c>
      <c r="P68" s="114">
        <v>5.5E-2</v>
      </c>
      <c r="Q68" s="113" t="s">
        <v>1351</v>
      </c>
      <c r="R68" s="114">
        <f t="shared" si="11"/>
        <v>1.4650000000000002E-2</v>
      </c>
      <c r="S68" s="110" t="str">
        <f t="shared" si="12"/>
        <v>HSD11B1_C409T.yaml</v>
      </c>
      <c r="T68" s="77" t="str">
        <f t="shared" si="13"/>
        <v>symbol: C409T
snp: rs40272
chromosome: 1
start: 
genes:
  - HSD11B1
variant_type: snv
genotypes:
  - T:T
    - effect: wildtype
    - frequency: 93.0%
  - T:C
    - effect: high_risk
    - frequency: 5.5%
  - C:C
    -effect: wildtype
    - frequency: 1.5%</v>
      </c>
      <c r="U68" s="94"/>
      <c r="V68" s="94"/>
      <c r="W68" s="94"/>
      <c r="X68" s="94"/>
      <c r="Y68" s="94"/>
      <c r="Z68" s="94"/>
      <c r="AA68" s="94"/>
      <c r="AB68" s="94"/>
    </row>
    <row r="69" spans="1:28" ht="218.25" thickBot="1" x14ac:dyDescent="0.3">
      <c r="A69" s="96" t="s">
        <v>38</v>
      </c>
      <c r="B69" s="96">
        <v>1</v>
      </c>
      <c r="C69" s="121" t="str">
        <f>"518-47"</f>
        <v>518-47</v>
      </c>
      <c r="D69" s="96" t="s">
        <v>352</v>
      </c>
      <c r="E69" s="93" t="s">
        <v>1354</v>
      </c>
      <c r="F69" s="94" t="s">
        <v>1414</v>
      </c>
      <c r="G69" s="96" t="s">
        <v>1196</v>
      </c>
      <c r="H69" s="96" t="s">
        <v>617</v>
      </c>
      <c r="I69" s="94" t="s">
        <v>600</v>
      </c>
      <c r="J69" s="94" t="s">
        <v>599</v>
      </c>
      <c r="K69" s="114">
        <v>0.2109</v>
      </c>
      <c r="L69" s="114"/>
      <c r="M69" s="113" t="s">
        <v>1351</v>
      </c>
      <c r="N69" s="114">
        <f t="shared" si="10"/>
        <v>0.53784999999999994</v>
      </c>
      <c r="O69" s="112" t="s">
        <v>1362</v>
      </c>
      <c r="P69" s="114">
        <v>0.33500000000000002</v>
      </c>
      <c r="Q69" s="112" t="s">
        <v>1350</v>
      </c>
      <c r="R69" s="114">
        <f t="shared" si="11"/>
        <v>0.12714999999999999</v>
      </c>
      <c r="S69" s="110" t="str">
        <f t="shared" si="12"/>
        <v>HSD11B1_G209732389C.yaml</v>
      </c>
      <c r="T69" s="77" t="str">
        <f t="shared" si="13"/>
        <v>symbol: G209732389C
snp: rs932335
chromosome: 1
start: 518-47
genes:
  - HSD11B1
variant_type: snv
genotypes:
  - G:G
    - effect: wildtype
    - frequency: 53.8%
  - G:C
    - effect: moderate_risk
    - frequency: 33.5%
  - C:C
    -effect: high_risk
    - frequency: 12.7%</v>
      </c>
      <c r="U69" s="94"/>
      <c r="V69" s="94"/>
      <c r="W69" s="94"/>
      <c r="X69" s="94"/>
      <c r="Y69" s="94"/>
      <c r="Z69" s="94"/>
      <c r="AA69" s="94"/>
      <c r="AB69" s="94"/>
    </row>
    <row r="70" spans="1:28" ht="218.25" thickBot="1" x14ac:dyDescent="0.3">
      <c r="A70" s="96" t="s">
        <v>38</v>
      </c>
      <c r="B70" s="96">
        <v>1</v>
      </c>
      <c r="C70" s="121" t="str">
        <f>"517+4845"</f>
        <v>517+4845</v>
      </c>
      <c r="D70" s="96" t="s">
        <v>366</v>
      </c>
      <c r="E70" s="93" t="s">
        <v>1354</v>
      </c>
      <c r="F70" s="94" t="s">
        <v>1415</v>
      </c>
      <c r="G70" s="96" t="s">
        <v>1197</v>
      </c>
      <c r="H70" s="96" t="s">
        <v>522</v>
      </c>
      <c r="I70" s="94" t="s">
        <v>599</v>
      </c>
      <c r="J70" s="94" t="s">
        <v>536</v>
      </c>
      <c r="K70" s="114">
        <v>0.1971</v>
      </c>
      <c r="L70" s="114"/>
      <c r="M70" s="113" t="s">
        <v>1351</v>
      </c>
      <c r="N70" s="114">
        <f t="shared" si="10"/>
        <v>0.56590000000000007</v>
      </c>
      <c r="O70" s="113" t="s">
        <v>1351</v>
      </c>
      <c r="P70" s="114">
        <v>0.316</v>
      </c>
      <c r="Q70" s="112" t="s">
        <v>1350</v>
      </c>
      <c r="R70" s="114">
        <f t="shared" si="11"/>
        <v>0.1181</v>
      </c>
      <c r="S70" s="110" t="str">
        <f t="shared" si="12"/>
        <v>HSD11B1_C209711973A.yaml</v>
      </c>
      <c r="T70" s="77" t="str">
        <f t="shared" si="13"/>
        <v>symbol: C209711973A
snp: rs11119328
chromosome: 1
start: 517+4845
genes:
  - HSD11B1
variant_type: snv
genotypes:
  - C:C
    - effect: wildtype
    - frequency: 56.6%
  - C:A
    - effect: wildtype
    - frequency: 31.6%
  - A:A
    -effect: high_risk
    - frequency: 11.8%</v>
      </c>
      <c r="U70" s="94"/>
      <c r="V70" s="94"/>
      <c r="W70" s="94"/>
      <c r="X70" s="94"/>
      <c r="Y70" s="94"/>
      <c r="Z70" s="94"/>
      <c r="AA70" s="94"/>
      <c r="AB70" s="94"/>
    </row>
    <row r="71" spans="1:28" ht="218.25" thickBot="1" x14ac:dyDescent="0.3">
      <c r="A71" s="96" t="s">
        <v>38</v>
      </c>
      <c r="B71" s="96">
        <v>1</v>
      </c>
      <c r="C71" s="121" t="str">
        <f>"517+7245"</f>
        <v>517+7245</v>
      </c>
      <c r="D71" s="96" t="s">
        <v>424</v>
      </c>
      <c r="E71" s="93" t="s">
        <v>1354</v>
      </c>
      <c r="F71" s="94" t="s">
        <v>1416</v>
      </c>
      <c r="G71" s="96" t="s">
        <v>1199</v>
      </c>
      <c r="H71" s="96" t="s">
        <v>568</v>
      </c>
      <c r="I71" s="94" t="s">
        <v>599</v>
      </c>
      <c r="J71" s="94" t="s">
        <v>568</v>
      </c>
      <c r="K71" s="114">
        <v>5.2900000000000003E-2</v>
      </c>
      <c r="L71" s="114"/>
      <c r="M71" s="112" t="s">
        <v>1350</v>
      </c>
      <c r="N71" s="114">
        <f t="shared" si="10"/>
        <v>0.87209999999999999</v>
      </c>
      <c r="O71" s="112" t="s">
        <v>1362</v>
      </c>
      <c r="P71" s="114">
        <v>0.1</v>
      </c>
      <c r="Q71" s="113" t="s">
        <v>1351</v>
      </c>
      <c r="R71" s="114">
        <f t="shared" si="11"/>
        <v>2.7900000000000001E-2</v>
      </c>
      <c r="S71" s="110" t="str">
        <f t="shared" si="12"/>
        <v>HSD11B1_T209714373C.yaml</v>
      </c>
      <c r="T71" s="77" t="str">
        <f t="shared" si="13"/>
        <v>symbol: T209714373C
snp: rs846906
chromosome: 1
start: 517+7245
genes:
  - HSD11B1
variant_type: snv
genotypes:
  - C:C
    - effect: high_risk
    - frequency: 87.2%
  - C:T
    - effect: moderate_risk
    - frequency: 10.0%
  - T:T
    -effect: wildtype
    - frequency: 2.8%</v>
      </c>
      <c r="U71" s="94"/>
      <c r="V71" s="94"/>
      <c r="W71" s="94"/>
      <c r="X71" s="94"/>
      <c r="Y71" s="94"/>
      <c r="Z71" s="94"/>
      <c r="AA71" s="94"/>
      <c r="AB71" s="94"/>
    </row>
    <row r="72" spans="1:28" ht="218.25" thickBot="1" x14ac:dyDescent="0.3">
      <c r="A72" s="96" t="s">
        <v>110</v>
      </c>
      <c r="B72" s="96">
        <v>13</v>
      </c>
      <c r="C72" s="122">
        <v>102</v>
      </c>
      <c r="D72" s="96" t="s">
        <v>721</v>
      </c>
      <c r="E72" s="93" t="s">
        <v>1354</v>
      </c>
      <c r="F72" s="187" t="s">
        <v>1417</v>
      </c>
      <c r="G72" s="96" t="s">
        <v>1203</v>
      </c>
      <c r="H72" s="96" t="s">
        <v>536</v>
      </c>
      <c r="I72" s="94" t="s">
        <v>600</v>
      </c>
      <c r="J72" s="94" t="s">
        <v>536</v>
      </c>
      <c r="K72" s="114">
        <v>0.44130000000000003</v>
      </c>
      <c r="L72" s="114"/>
      <c r="M72" s="113" t="s">
        <v>1351</v>
      </c>
      <c r="N72" s="114">
        <f t="shared" si="10"/>
        <v>0.19645000000000001</v>
      </c>
      <c r="O72" s="112" t="s">
        <v>1362</v>
      </c>
      <c r="P72" s="114">
        <v>0.48299999999999998</v>
      </c>
      <c r="Q72" s="112" t="s">
        <v>1350</v>
      </c>
      <c r="R72" s="114">
        <f t="shared" si="11"/>
        <v>0.32055</v>
      </c>
      <c r="S72" s="110" t="str">
        <f t="shared" si="12"/>
        <v>HTR2A_Ser34=.yaml</v>
      </c>
      <c r="T72" s="77" t="str">
        <f t="shared" si="13"/>
        <v>symbol: Ser34=
snp: rs6313
chromosome: 13
start: 102
genes:
  - HTR2A
variant_type: snv
genotypes:
  - G:G
    - effect: wildtype
    - frequency: 19.6%
  - G:A
    - effect: moderate_risk
    - frequency: 48.3%
  - A:A
    -effect: high_risk
    - frequency: 32.1%</v>
      </c>
      <c r="U72" s="94"/>
      <c r="V72" s="94"/>
      <c r="W72" s="94"/>
      <c r="X72" s="94"/>
      <c r="Y72" s="94"/>
      <c r="Z72" s="94"/>
      <c r="AA72" s="94"/>
      <c r="AB72" s="94"/>
    </row>
    <row r="73" spans="1:28" ht="218.25" thickBot="1" x14ac:dyDescent="0.3">
      <c r="A73" s="96" t="s">
        <v>110</v>
      </c>
      <c r="B73" s="96">
        <v>13</v>
      </c>
      <c r="C73" s="122">
        <v>589</v>
      </c>
      <c r="D73" s="96" t="s">
        <v>343</v>
      </c>
      <c r="E73" s="93" t="s">
        <v>1354</v>
      </c>
      <c r="F73" s="187" t="s">
        <v>1638</v>
      </c>
      <c r="G73" s="38" t="s">
        <v>484</v>
      </c>
      <c r="H73" s="96" t="s">
        <v>599</v>
      </c>
      <c r="I73" s="94" t="s">
        <v>568</v>
      </c>
      <c r="J73" s="94" t="s">
        <v>599</v>
      </c>
      <c r="K73" s="114">
        <v>2.12E-2</v>
      </c>
      <c r="L73" s="114"/>
      <c r="M73" s="113" t="s">
        <v>1351</v>
      </c>
      <c r="N73" s="114">
        <f t="shared" si="10"/>
        <v>0.96904999999999997</v>
      </c>
      <c r="O73" s="112" t="s">
        <v>1362</v>
      </c>
      <c r="P73" s="114">
        <v>1.2999999999999999E-2</v>
      </c>
      <c r="Q73" s="112" t="s">
        <v>1350</v>
      </c>
      <c r="R73" s="114">
        <f t="shared" si="11"/>
        <v>1.7950000000000001E-2</v>
      </c>
      <c r="S73" s="110" t="str">
        <f t="shared" si="12"/>
        <v>HTR2A_Ile197Val.yaml</v>
      </c>
      <c r="T73" s="77" t="str">
        <f t="shared" si="13"/>
        <v>symbol: Ile197Val
snp: rs6304   
chromosome: 13
start: 589
genes:
  - HTR2A
variant_type: snv
genotypes:
  - T:T
    - effect: wildtype
    - frequency: 96.9%
  - T:C
    - effect: moderate_risk
    - frequency: 1.3%
  - C:C
    -effect: high_risk
    - frequency: 1.8%</v>
      </c>
      <c r="U73" s="94"/>
      <c r="V73" s="94"/>
      <c r="W73" s="94"/>
      <c r="X73" s="94"/>
      <c r="Y73" s="94"/>
      <c r="Z73" s="94"/>
      <c r="AA73" s="94"/>
      <c r="AB73" s="94"/>
    </row>
    <row r="74" spans="1:28" ht="218.25" thickBot="1" x14ac:dyDescent="0.3">
      <c r="A74" s="96" t="s">
        <v>110</v>
      </c>
      <c r="B74" s="96">
        <v>13</v>
      </c>
      <c r="C74" s="121" t="str">
        <f>"614-12062"</f>
        <v>614-12062</v>
      </c>
      <c r="D74" s="96" t="s">
        <v>342</v>
      </c>
      <c r="E74" s="93" t="s">
        <v>1354</v>
      </c>
      <c r="F74" s="94" t="s">
        <v>1418</v>
      </c>
      <c r="G74" s="96" t="s">
        <v>1205</v>
      </c>
      <c r="H74" s="96" t="s">
        <v>568</v>
      </c>
      <c r="I74" s="94" t="s">
        <v>599</v>
      </c>
      <c r="J74" s="94" t="s">
        <v>568</v>
      </c>
      <c r="K74" s="114">
        <v>0.19209999999999999</v>
      </c>
      <c r="L74" s="114"/>
      <c r="M74" s="113" t="s">
        <v>1351</v>
      </c>
      <c r="N74" s="114">
        <f t="shared" si="10"/>
        <v>0.62565000000000004</v>
      </c>
      <c r="O74" s="112" t="s">
        <v>1362</v>
      </c>
      <c r="P74" s="114">
        <v>0.24299999999999999</v>
      </c>
      <c r="Q74" s="112" t="s">
        <v>1350</v>
      </c>
      <c r="R74" s="114">
        <f t="shared" si="11"/>
        <v>0.13134999999999999</v>
      </c>
      <c r="S74" s="110" t="str">
        <f t="shared" si="12"/>
        <v>HTR2A_C46847701T.yaml</v>
      </c>
      <c r="T74" s="77" t="str">
        <f t="shared" si="13"/>
        <v>symbol: C46847701T
snp: rs1923884
chromosome: 13
start: 614-12062
genes:
  - HTR2A
variant_type: snv
genotypes:
  - C:C
    - effect: wildtype
    - frequency: 62.6%
  - C:T
    - effect: moderate_risk
    - frequency: 24.3%
  - T:T
    -effect: high_risk
    - frequency: 13.1%</v>
      </c>
      <c r="U74" s="94"/>
      <c r="V74" s="94"/>
      <c r="W74" s="94"/>
      <c r="X74" s="94"/>
      <c r="Y74" s="94"/>
      <c r="Z74" s="94"/>
      <c r="AA74" s="94"/>
      <c r="AB74" s="94"/>
    </row>
    <row r="75" spans="1:28" ht="218.25" thickBot="1" x14ac:dyDescent="0.3">
      <c r="A75" s="96" t="s">
        <v>110</v>
      </c>
      <c r="B75" s="96">
        <v>13</v>
      </c>
      <c r="C75" s="121" t="str">
        <f>"614-13312"</f>
        <v>614-13312</v>
      </c>
      <c r="D75" s="93" t="s">
        <v>870</v>
      </c>
      <c r="E75" s="93" t="s">
        <v>1354</v>
      </c>
      <c r="F75" s="94" t="s">
        <v>1421</v>
      </c>
      <c r="G75" s="104" t="s">
        <v>970</v>
      </c>
      <c r="H75" s="96"/>
      <c r="I75" s="94" t="s">
        <v>568</v>
      </c>
      <c r="J75" s="94" t="s">
        <v>599</v>
      </c>
      <c r="K75" s="114">
        <v>0.34799999999999998</v>
      </c>
      <c r="L75" s="114"/>
      <c r="M75" s="113" t="s">
        <v>1351</v>
      </c>
      <c r="N75" s="114">
        <f t="shared" si="10"/>
        <v>0.31150000000000005</v>
      </c>
      <c r="O75" s="94" t="s">
        <v>1347</v>
      </c>
      <c r="P75" s="114">
        <v>0.45400000000000001</v>
      </c>
      <c r="Q75" s="94" t="s">
        <v>1347</v>
      </c>
      <c r="R75" s="114">
        <f t="shared" si="11"/>
        <v>0.23449999999999999</v>
      </c>
      <c r="S75" s="110" t="str">
        <f t="shared" si="12"/>
        <v>HTR2A_T46848951C.yaml</v>
      </c>
      <c r="T75" s="77" t="str">
        <f t="shared" si="13"/>
        <v>symbol: T46848951C
snp: rs1923885
chromosome: 13
start: 614-13312
genes:
  - HTR2A
variant_type: snv
genotypes:
  - T:T
    - effect: wildtype
    - frequency: 31.2%
  - T:C
    - effect: ?
    - frequency: 45.4%
  - C:C
    -effect: ?
    - frequency: 23.5%</v>
      </c>
      <c r="U75" s="94"/>
      <c r="V75" s="94"/>
      <c r="W75" s="94"/>
      <c r="X75" s="94"/>
      <c r="Y75" s="94"/>
      <c r="Z75" s="94"/>
      <c r="AA75" s="94"/>
      <c r="AB75" s="94"/>
    </row>
    <row r="76" spans="1:28" ht="218.25" thickBot="1" x14ac:dyDescent="0.3">
      <c r="A76" s="96" t="s">
        <v>110</v>
      </c>
      <c r="B76" s="96">
        <v>13</v>
      </c>
      <c r="C76" s="188">
        <v>-998</v>
      </c>
      <c r="D76" s="96" t="s">
        <v>341</v>
      </c>
      <c r="E76" s="93" t="s">
        <v>1354</v>
      </c>
      <c r="F76" s="94" t="s">
        <v>1422</v>
      </c>
      <c r="G76" s="96" t="s">
        <v>1210</v>
      </c>
      <c r="H76" s="103"/>
      <c r="I76" s="94" t="s">
        <v>599</v>
      </c>
      <c r="J76" s="94" t="s">
        <v>568</v>
      </c>
      <c r="K76" s="114">
        <v>0.44350000000000001</v>
      </c>
      <c r="L76" s="114"/>
      <c r="M76" s="113" t="s">
        <v>1351</v>
      </c>
      <c r="N76" s="114">
        <f t="shared" si="10"/>
        <v>0.18599999999999994</v>
      </c>
      <c r="O76" s="94" t="s">
        <v>1347</v>
      </c>
      <c r="P76" s="114">
        <v>0.49399999999999999</v>
      </c>
      <c r="Q76" s="94" t="s">
        <v>1347</v>
      </c>
      <c r="R76" s="114">
        <f t="shared" si="11"/>
        <v>0.32</v>
      </c>
      <c r="S76" s="110" t="str">
        <f t="shared" si="12"/>
        <v>HTR2A_C46897343T.yaml</v>
      </c>
      <c r="T76" s="77" t="str">
        <f t="shared" si="13"/>
        <v>symbol: C46897343T
snp: rs6311
chromosome: 13
start: -998
genes:
  - HTR2A
variant_type: snv
genotypes:
  - C:C
    - effect: wildtype
    - frequency: 18.6%
  - C:T
    - effect: ?
    - frequency: 49.4%
  - T:T
    -effect: ?
    - frequency: 32.0%</v>
      </c>
      <c r="U76" s="94"/>
      <c r="V76" s="94"/>
      <c r="W76" s="94"/>
      <c r="X76" s="94"/>
      <c r="Y76" s="94"/>
      <c r="Z76" s="94"/>
      <c r="AA76" s="94"/>
      <c r="AB76" s="94"/>
    </row>
    <row r="77" spans="1:28" ht="218.25" thickBot="1" x14ac:dyDescent="0.3">
      <c r="A77" s="96" t="s">
        <v>110</v>
      </c>
      <c r="B77" s="96">
        <v>13</v>
      </c>
      <c r="C77" s="188">
        <v>1354</v>
      </c>
      <c r="D77" s="96" t="s">
        <v>1212</v>
      </c>
      <c r="E77" s="93" t="s">
        <v>1354</v>
      </c>
      <c r="F77" s="187" t="s">
        <v>1474</v>
      </c>
      <c r="G77" s="96" t="s">
        <v>1213</v>
      </c>
      <c r="H77" s="103"/>
      <c r="I77" s="93" t="s">
        <v>600</v>
      </c>
      <c r="J77" s="93" t="s">
        <v>536</v>
      </c>
      <c r="K77" s="114">
        <v>7.4700000000000003E-2</v>
      </c>
      <c r="L77" s="116"/>
      <c r="M77" s="113" t="s">
        <v>1351</v>
      </c>
      <c r="N77" s="114">
        <f t="shared" si="10"/>
        <v>0.81655</v>
      </c>
      <c r="O77" s="94" t="s">
        <v>1347</v>
      </c>
      <c r="P77" s="114">
        <v>0.14499999999999999</v>
      </c>
      <c r="Q77" s="94" t="s">
        <v>1347</v>
      </c>
      <c r="R77" s="114">
        <f t="shared" si="11"/>
        <v>3.8450000000000005E-2</v>
      </c>
      <c r="S77" s="110" t="str">
        <f t="shared" si="12"/>
        <v>HTR2A_His452Tyr.yaml</v>
      </c>
      <c r="T77" s="77" t="str">
        <f t="shared" si="13"/>
        <v>symbol: His452Tyr
snp: rs6314
chromosome: 13
start: 1354
genes:
  - HTR2A
variant_type: snv
genotypes:
  - G:G
    - effect: wildtype
    - frequency: 81.7%
  - G:A
    - effect: ?
    - frequency: 14.5%
  - A:A
    -effect: ?
    - frequency: 3.8%</v>
      </c>
      <c r="U77" s="94"/>
      <c r="V77" s="93"/>
      <c r="W77" s="93"/>
      <c r="X77" s="93"/>
      <c r="Y77" s="94"/>
      <c r="Z77" s="94"/>
      <c r="AA77" s="94"/>
      <c r="AB77" s="94"/>
    </row>
    <row r="78" spans="1:28" ht="218.25" thickBot="1" x14ac:dyDescent="0.3">
      <c r="A78" s="96" t="s">
        <v>110</v>
      </c>
      <c r="B78" s="96">
        <v>13</v>
      </c>
      <c r="C78" s="121" t="str">
        <f>"614-2211"</f>
        <v>614-2211</v>
      </c>
      <c r="D78" s="96" t="s">
        <v>345</v>
      </c>
      <c r="E78" s="93" t="s">
        <v>1354</v>
      </c>
      <c r="F78" s="102" t="s">
        <v>1214</v>
      </c>
      <c r="G78" s="102" t="s">
        <v>1215</v>
      </c>
      <c r="H78" s="103"/>
      <c r="I78" s="94" t="s">
        <v>536</v>
      </c>
      <c r="J78" s="94" t="s">
        <v>600</v>
      </c>
      <c r="K78" s="114">
        <v>0.27279999999999999</v>
      </c>
      <c r="L78" s="114"/>
      <c r="M78" s="113" t="s">
        <v>1351</v>
      </c>
      <c r="N78" s="114">
        <f t="shared" si="10"/>
        <v>0.42945</v>
      </c>
      <c r="O78" s="94" t="s">
        <v>1347</v>
      </c>
      <c r="P78" s="114">
        <v>0.39700000000000002</v>
      </c>
      <c r="Q78" s="94" t="s">
        <v>1347</v>
      </c>
      <c r="R78" s="114">
        <f t="shared" si="11"/>
        <v>0.17354999999999998</v>
      </c>
      <c r="S78" s="110" t="str">
        <f t="shared" si="12"/>
        <v>HTR2A_T614-2211C.yaml</v>
      </c>
      <c r="T78" s="77" t="str">
        <f t="shared" si="13"/>
        <v>symbol: T614-2211C
snp: rs7997012
chromosome: 13
start: 614-2211
genes:
  - HTR2A
variant_type: snv
genotypes:
  - A:A
    - effect: wildtype
    - frequency: 42.9%
  - A:G
    - effect: ?
    - frequency: 39.7%
  - G:G
    -effect: ?
    - frequency: 17.4%</v>
      </c>
      <c r="U78" s="94"/>
      <c r="V78" s="94"/>
      <c r="W78" s="94"/>
      <c r="X78" s="94"/>
      <c r="Y78" s="94"/>
      <c r="Z78" s="94"/>
      <c r="AA78" s="94"/>
      <c r="AB78" s="94"/>
    </row>
    <row r="79" spans="1:28" ht="218.25" thickBot="1" x14ac:dyDescent="0.3">
      <c r="A79" s="93" t="s">
        <v>110</v>
      </c>
      <c r="B79" s="93">
        <v>13</v>
      </c>
      <c r="C79" s="121" t="str">
        <f>"613+25965"</f>
        <v>613+25965</v>
      </c>
      <c r="D79" s="93" t="s">
        <v>1008</v>
      </c>
      <c r="E79" s="93" t="s">
        <v>1354</v>
      </c>
      <c r="F79" s="94" t="s">
        <v>1423</v>
      </c>
      <c r="G79" s="93" t="s">
        <v>1041</v>
      </c>
      <c r="H79" s="94" t="s">
        <v>667</v>
      </c>
      <c r="I79" s="94" t="s">
        <v>568</v>
      </c>
      <c r="J79" s="94" t="s">
        <v>599</v>
      </c>
      <c r="K79" s="114">
        <v>0.23699999999999999</v>
      </c>
      <c r="L79" s="114"/>
      <c r="M79" s="112" t="s">
        <v>1350</v>
      </c>
      <c r="N79" s="114">
        <f t="shared" si="10"/>
        <v>0.49150000000000005</v>
      </c>
      <c r="O79" s="112" t="s">
        <v>1362</v>
      </c>
      <c r="P79" s="114">
        <v>0.36199999999999999</v>
      </c>
      <c r="Q79" s="113" t="s">
        <v>1351</v>
      </c>
      <c r="R79" s="114">
        <f t="shared" si="11"/>
        <v>0.14649999999999999</v>
      </c>
      <c r="S79" s="110" t="str">
        <f t="shared" si="12"/>
        <v>HTR2A_C46866425T.yaml</v>
      </c>
      <c r="T79" s="77" t="str">
        <f t="shared" si="13"/>
        <v>symbol: C46866425T
snp: rs2770296
chromosome: 13
start: 613+25965
genes:
  - HTR2A
variant_type: snv
genotypes:
  - T:T
    - effect: high_risk
    - frequency: 49.2%
  - T:C
    - effect: moderate_risk
    - frequency: 36.2%
  - C:C
    -effect: wildtype
    - frequency: 14.7%</v>
      </c>
      <c r="U79" s="94"/>
      <c r="V79" s="94"/>
      <c r="W79" s="94"/>
      <c r="X79" s="94"/>
      <c r="Y79" s="94"/>
      <c r="Z79" s="94"/>
      <c r="AA79" s="94"/>
      <c r="AB79" s="94"/>
    </row>
    <row r="80" spans="1:28" ht="218.25" thickBot="1" x14ac:dyDescent="0.3">
      <c r="A80" s="93" t="s">
        <v>528</v>
      </c>
      <c r="B80" s="93">
        <v>12</v>
      </c>
      <c r="C80" s="121">
        <v>-179</v>
      </c>
      <c r="D80" s="93" t="s">
        <v>1724</v>
      </c>
      <c r="E80" s="93" t="s">
        <v>1354</v>
      </c>
      <c r="F80" s="94" t="s">
        <v>1730</v>
      </c>
      <c r="G80" s="12" t="s">
        <v>1732</v>
      </c>
      <c r="H80" s="94" t="s">
        <v>1731</v>
      </c>
      <c r="I80" s="94" t="s">
        <v>600</v>
      </c>
      <c r="J80" s="94" t="s">
        <v>568</v>
      </c>
      <c r="K80" s="114">
        <v>8.8000000000000005E-3</v>
      </c>
      <c r="L80" s="114"/>
      <c r="M80" s="113" t="s">
        <v>1351</v>
      </c>
      <c r="N80" s="114">
        <f t="shared" si="10"/>
        <v>0.97844999999999993</v>
      </c>
      <c r="O80" s="113" t="s">
        <v>1351</v>
      </c>
      <c r="P80" s="114">
        <v>1.7000000000000001E-2</v>
      </c>
      <c r="Q80" s="112" t="s">
        <v>1350</v>
      </c>
      <c r="R80" s="114">
        <f t="shared" si="11"/>
        <v>4.5500000000000002E-3</v>
      </c>
      <c r="S80" s="110" t="str">
        <f t="shared" si="12"/>
        <v>IFNG_G-179T.yaml</v>
      </c>
      <c r="T80" s="77" t="str">
        <f t="shared" si="13"/>
        <v>symbol: G-179T
snp: rs29763
chromosome: 12
start: -179
genes:
  - IFNG
variant_type: snv
genotypes:
  - G:G
    - effect: wildtype
    - frequency: 97.8%
  - G:T
    - effect: wildtype
    - frequency: 1.7%
  - T:T
    -effect: high_risk
    - frequency: 0.5%</v>
      </c>
      <c r="U80" s="94"/>
      <c r="V80" s="94"/>
      <c r="W80" s="94"/>
      <c r="X80" s="94"/>
      <c r="Y80" s="94"/>
      <c r="Z80" s="94"/>
      <c r="AA80" s="94"/>
      <c r="AB80" s="94"/>
    </row>
    <row r="81" spans="1:28" ht="218.25" thickBot="1" x14ac:dyDescent="0.3">
      <c r="A81" s="96" t="s">
        <v>528</v>
      </c>
      <c r="B81" s="96">
        <v>12</v>
      </c>
      <c r="C81" s="121" t="str">
        <f>"367-895"</f>
        <v>367-895</v>
      </c>
      <c r="D81" s="96" t="s">
        <v>423</v>
      </c>
      <c r="E81" s="93" t="s">
        <v>1354</v>
      </c>
      <c r="F81" s="94" t="s">
        <v>1424</v>
      </c>
      <c r="G81" s="96" t="s">
        <v>1217</v>
      </c>
      <c r="H81" s="94" t="s">
        <v>523</v>
      </c>
      <c r="I81" s="94" t="s">
        <v>536</v>
      </c>
      <c r="J81" s="94" t="s">
        <v>600</v>
      </c>
      <c r="K81" s="114">
        <v>0.38319999999999999</v>
      </c>
      <c r="L81" s="114"/>
      <c r="M81" s="113" t="s">
        <v>1351</v>
      </c>
      <c r="N81" s="114">
        <f t="shared" si="10"/>
        <v>0.26205000000000001</v>
      </c>
      <c r="O81" s="113" t="s">
        <v>1351</v>
      </c>
      <c r="P81" s="114">
        <v>0.47299999999999998</v>
      </c>
      <c r="Q81" s="112" t="s">
        <v>1350</v>
      </c>
      <c r="R81" s="114">
        <f t="shared" si="11"/>
        <v>0.26495000000000002</v>
      </c>
      <c r="S81" s="110" t="str">
        <f t="shared" si="12"/>
        <v>IFNG_A68156382G.yaml</v>
      </c>
      <c r="T81" s="77" t="str">
        <f t="shared" si="13"/>
        <v>symbol: A68156382G
snp: rs2069718
chromosome: 12
start: 367-895
genes:
  - IFNG
variant_type: snv
genotypes:
  - A:A
    - effect: wildtype
    - frequency: 26.2%
  - A:G
    - effect: wildtype
    - frequency: 47.3%
  - G:G
    -effect: high_risk
    - frequency: 26.5%</v>
      </c>
      <c r="U81" s="94"/>
      <c r="V81" s="94"/>
      <c r="W81" s="94"/>
      <c r="X81" s="94"/>
      <c r="Y81" s="94"/>
      <c r="Z81" s="94"/>
      <c r="AA81" s="94"/>
      <c r="AB81" s="94"/>
    </row>
    <row r="82" spans="1:28" ht="218.25" thickBot="1" x14ac:dyDescent="0.3">
      <c r="A82" s="96" t="s">
        <v>36</v>
      </c>
      <c r="B82" s="96">
        <v>5</v>
      </c>
      <c r="C82" s="122">
        <v>1095</v>
      </c>
      <c r="D82" s="93" t="s">
        <v>866</v>
      </c>
      <c r="E82" s="93" t="s">
        <v>1354</v>
      </c>
      <c r="F82" s="94" t="s">
        <v>1221</v>
      </c>
      <c r="G82" s="96" t="s">
        <v>1222</v>
      </c>
      <c r="H82" s="103"/>
      <c r="I82" s="94" t="s">
        <v>568</v>
      </c>
      <c r="J82" s="94" t="s">
        <v>600</v>
      </c>
      <c r="K82" s="114">
        <v>7.9699999999999993E-2</v>
      </c>
      <c r="L82" s="114"/>
      <c r="M82" s="113" t="s">
        <v>1351</v>
      </c>
      <c r="N82" s="114">
        <f t="shared" si="10"/>
        <v>0.81004999999999994</v>
      </c>
      <c r="O82" s="94" t="s">
        <v>1347</v>
      </c>
      <c r="P82" s="114">
        <v>0.14699999999999999</v>
      </c>
      <c r="Q82" s="94" t="s">
        <v>1347</v>
      </c>
      <c r="R82" s="114">
        <f t="shared" si="11"/>
        <v>4.2949999999999995E-2</v>
      </c>
      <c r="S82" s="110" t="str">
        <f t="shared" si="12"/>
        <v>IL12B_C1095A.yaml</v>
      </c>
      <c r="T82" s="77" t="str">
        <f t="shared" si="13"/>
        <v>symbol: C1095A
snp: rs1368439
chromosome: 5
start: 1095
genes:
  - IL12B
variant_type: snv
genotypes:
  - T:T
    - effect: wildtype
    - frequency: 81.0%
  - T:G
    - effect: ?
    - frequency: 14.7%
  - G:G
    -effect: ?
    - frequency: 4.3%</v>
      </c>
      <c r="U82" s="94"/>
      <c r="V82" s="94"/>
      <c r="W82" s="94"/>
      <c r="X82" s="94"/>
      <c r="Y82" s="94"/>
      <c r="Z82" s="94"/>
      <c r="AA82" s="94"/>
      <c r="AB82" s="94"/>
    </row>
    <row r="83" spans="1:28" ht="218.25" thickBot="1" x14ac:dyDescent="0.3">
      <c r="A83" s="96" t="s">
        <v>36</v>
      </c>
      <c r="B83" s="96">
        <v>5</v>
      </c>
      <c r="C83" s="122" t="s">
        <v>1347</v>
      </c>
      <c r="D83" s="96" t="s">
        <v>419</v>
      </c>
      <c r="E83" s="93" t="s">
        <v>1354</v>
      </c>
      <c r="F83" s="94" t="s">
        <v>1425</v>
      </c>
      <c r="G83" s="96" t="s">
        <v>1224</v>
      </c>
      <c r="H83" s="96" t="s">
        <v>520</v>
      </c>
      <c r="I83" s="94" t="s">
        <v>568</v>
      </c>
      <c r="J83" s="94" t="s">
        <v>599</v>
      </c>
      <c r="K83" s="114">
        <v>0.36159999999999998</v>
      </c>
      <c r="L83" s="114"/>
      <c r="M83" s="113" t="s">
        <v>1351</v>
      </c>
      <c r="N83" s="114">
        <f t="shared" si="10"/>
        <v>0.34065000000000001</v>
      </c>
      <c r="O83" s="112" t="s">
        <v>1362</v>
      </c>
      <c r="P83" s="114">
        <v>0.39700000000000002</v>
      </c>
      <c r="Q83" s="112" t="s">
        <v>1350</v>
      </c>
      <c r="R83" s="114">
        <f t="shared" si="11"/>
        <v>0.26234999999999997</v>
      </c>
      <c r="S83" s="110" t="str">
        <f t="shared" si="12"/>
        <v>IL12B_T159323005C.yaml</v>
      </c>
      <c r="T83" s="77" t="str">
        <f t="shared" si="13"/>
        <v>symbol: T159323005C
snp: rs2288831
chromosome: 5
start: ?
genes:
  - IL12B
variant_type: snv
genotypes:
  - T:T
    - effect: wildtype
    - frequency: 34.1%
  - T:C
    - effect: moderate_risk
    - frequency: 39.7%
  - C:C
    -effect: high_risk
    - frequency: 26.2%</v>
      </c>
      <c r="U83" s="94"/>
      <c r="V83" s="94"/>
      <c r="W83" s="94"/>
      <c r="X83" s="94"/>
      <c r="Y83" s="94"/>
      <c r="Z83" s="94"/>
      <c r="AA83" s="94"/>
      <c r="AB83" s="94"/>
    </row>
    <row r="84" spans="1:28" ht="218.25" thickBot="1" x14ac:dyDescent="0.3">
      <c r="A84" s="96" t="s">
        <v>36</v>
      </c>
      <c r="B84" s="96">
        <v>5</v>
      </c>
      <c r="C84" s="121">
        <v>159</v>
      </c>
      <c r="D84" s="96" t="s">
        <v>420</v>
      </c>
      <c r="E84" s="93" t="s">
        <v>1354</v>
      </c>
      <c r="F84" s="102" t="s">
        <v>1226</v>
      </c>
      <c r="G84" s="96" t="s">
        <v>1227</v>
      </c>
      <c r="H84" s="96" t="s">
        <v>515</v>
      </c>
      <c r="I84" s="94" t="s">
        <v>568</v>
      </c>
      <c r="J84" s="94" t="s">
        <v>600</v>
      </c>
      <c r="K84" s="114">
        <v>0.64</v>
      </c>
      <c r="L84" s="114"/>
      <c r="M84" s="113" t="s">
        <v>1351</v>
      </c>
      <c r="N84" s="114">
        <f t="shared" si="10"/>
        <v>1.4999999999999958E-2</v>
      </c>
      <c r="O84" s="112" t="s">
        <v>1350</v>
      </c>
      <c r="P84" s="114">
        <v>0.46</v>
      </c>
      <c r="Q84" s="113" t="s">
        <v>1351</v>
      </c>
      <c r="R84" s="114">
        <f t="shared" si="11"/>
        <v>0.52500000000000002</v>
      </c>
      <c r="S84" s="110" t="str">
        <f t="shared" si="12"/>
        <v>IL12B_A159C.yaml</v>
      </c>
      <c r="T84" s="77" t="str">
        <f t="shared" si="13"/>
        <v>symbol: A159C
snp: rs3212227
chromosome: 5
start: 159
genes:
  - IL12B
variant_type: snv
genotypes:
  - T:T
    - effect: wildtype
    - frequency: 1.5%
  - T:G
    - effect: high_risk
    - frequency: 46.0%
  - G:G
    -effect: wildtype
    - frequency: 52.5%</v>
      </c>
      <c r="U84" s="94"/>
      <c r="V84" s="94"/>
      <c r="W84" s="94"/>
      <c r="X84" s="94"/>
      <c r="Y84" s="94"/>
      <c r="Z84" s="94"/>
      <c r="AA84" s="94"/>
      <c r="AB84" s="94"/>
    </row>
    <row r="85" spans="1:28" ht="218.25" thickBot="1" x14ac:dyDescent="0.3">
      <c r="A85" s="93" t="s">
        <v>111</v>
      </c>
      <c r="B85" s="93">
        <v>2</v>
      </c>
      <c r="C85" s="121" t="str">
        <f>"615+169"</f>
        <v>615+169</v>
      </c>
      <c r="D85" s="93" t="s">
        <v>527</v>
      </c>
      <c r="E85" s="93" t="s">
        <v>1354</v>
      </c>
      <c r="F85" s="94" t="s">
        <v>1426</v>
      </c>
      <c r="G85" s="93" t="s">
        <v>1231</v>
      </c>
      <c r="H85" s="93" t="s">
        <v>600</v>
      </c>
      <c r="I85" s="94" t="s">
        <v>568</v>
      </c>
      <c r="J85" s="94" t="s">
        <v>600</v>
      </c>
      <c r="K85" s="114">
        <v>0.37959999999999999</v>
      </c>
      <c r="L85" s="114"/>
      <c r="M85" s="113" t="s">
        <v>1351</v>
      </c>
      <c r="N85" s="114">
        <f t="shared" si="10"/>
        <v>0.26715</v>
      </c>
      <c r="O85" s="112" t="s">
        <v>1362</v>
      </c>
      <c r="P85" s="114">
        <v>0.47099999999999997</v>
      </c>
      <c r="Q85" s="112" t="s">
        <v>1350</v>
      </c>
      <c r="R85" s="114">
        <f t="shared" si="11"/>
        <v>0.26185000000000003</v>
      </c>
      <c r="S85" s="110" t="str">
        <f t="shared" si="12"/>
        <v>IL1A_G112777818T.yaml</v>
      </c>
      <c r="T85" s="77" t="str">
        <f t="shared" si="13"/>
        <v>symbol: G112777818T
snp: rs2071376
chromosome: 2
start: 615+169
genes:
  - IL1A
variant_type: snv
genotypes:
  - T:T
    - effect: wildtype
    - frequency: 26.7%
  - T:G
    - effect: moderate_risk
    - frequency: 47.1%
  - G:G
    -effect: high_risk
    - frequency: 26.2%</v>
      </c>
      <c r="U85" s="94"/>
      <c r="V85" s="94"/>
      <c r="W85" s="94"/>
      <c r="X85" s="94"/>
      <c r="Y85" s="94"/>
      <c r="Z85" s="94"/>
      <c r="AA85" s="94"/>
      <c r="AB85" s="94"/>
    </row>
    <row r="86" spans="1:28" ht="218.25" thickBot="1" x14ac:dyDescent="0.3">
      <c r="A86" s="93" t="s">
        <v>112</v>
      </c>
      <c r="B86" s="93">
        <v>2</v>
      </c>
      <c r="C86" s="121" t="str">
        <f>"1879-2529"</f>
        <v>1879-2529</v>
      </c>
      <c r="D86" s="93" t="s">
        <v>690</v>
      </c>
      <c r="E86" s="93" t="s">
        <v>1354</v>
      </c>
      <c r="F86" s="94" t="s">
        <v>1358</v>
      </c>
      <c r="G86" s="93" t="s">
        <v>1069</v>
      </c>
      <c r="H86" s="93" t="s">
        <v>521</v>
      </c>
      <c r="I86" s="94" t="s">
        <v>599</v>
      </c>
      <c r="J86" s="94" t="s">
        <v>568</v>
      </c>
      <c r="K86" s="114">
        <v>2.92E-2</v>
      </c>
      <c r="L86" s="114"/>
      <c r="M86" s="112" t="s">
        <v>1350</v>
      </c>
      <c r="N86" s="114">
        <f t="shared" si="10"/>
        <v>0.92804999999999993</v>
      </c>
      <c r="O86" s="113" t="s">
        <v>1351</v>
      </c>
      <c r="P86" s="114">
        <v>5.7000000000000002E-2</v>
      </c>
      <c r="Q86" s="113" t="s">
        <v>1351</v>
      </c>
      <c r="R86" s="114">
        <f t="shared" si="11"/>
        <v>1.495E-2</v>
      </c>
      <c r="S86" s="110" t="str">
        <f t="shared" si="12"/>
        <v>KRT18P33_C231342446T.yaml</v>
      </c>
      <c r="T86" s="77" t="str">
        <f t="shared" si="13"/>
        <v>symbol: C231342446T
snp: rs16827966
chromosome: 2
start: 1879-2529
genes:
  - KRT18P33
variant_type: snv
genotypes:
  - C:C
    - effect: high_risk
    - frequency: 92.8%
  - C:T
    - effect: wildtype
    - frequency: 5.7%
  - T:T
    -effect: wildtype
    - frequency: 1.5%</v>
      </c>
      <c r="U86" s="94"/>
      <c r="V86" s="94"/>
      <c r="W86" s="94"/>
      <c r="X86" s="94"/>
      <c r="Y86" s="94"/>
      <c r="Z86" s="94"/>
      <c r="AA86" s="94"/>
      <c r="AB86" s="94"/>
    </row>
    <row r="87" spans="1:28" ht="218.25" thickBot="1" x14ac:dyDescent="0.3">
      <c r="A87" s="93" t="s">
        <v>116</v>
      </c>
      <c r="B87" s="93" t="s">
        <v>1345</v>
      </c>
      <c r="C87" s="121" t="str">
        <f>"1348-36"</f>
        <v>1348-36</v>
      </c>
      <c r="D87" s="93" t="s">
        <v>529</v>
      </c>
      <c r="E87" s="93" t="s">
        <v>1354</v>
      </c>
      <c r="F87" s="94" t="s">
        <v>1427</v>
      </c>
      <c r="G87" s="93" t="s">
        <v>1233</v>
      </c>
      <c r="H87" s="93" t="s">
        <v>522</v>
      </c>
      <c r="I87" s="94" t="s">
        <v>536</v>
      </c>
      <c r="J87" s="94" t="s">
        <v>568</v>
      </c>
      <c r="K87" s="114">
        <v>0.46960000000000002</v>
      </c>
      <c r="L87" s="114"/>
      <c r="M87" s="112" t="s">
        <v>1350</v>
      </c>
      <c r="N87" s="114">
        <f t="shared" si="10"/>
        <v>0.15989999999999993</v>
      </c>
      <c r="O87" s="113" t="s">
        <v>1351</v>
      </c>
      <c r="P87" s="114">
        <v>0.49399999999999999</v>
      </c>
      <c r="Q87" s="113" t="s">
        <v>1351</v>
      </c>
      <c r="R87" s="114">
        <f t="shared" si="11"/>
        <v>0.34610000000000002</v>
      </c>
      <c r="S87" s="110" t="str">
        <f t="shared" si="12"/>
        <v>MAOB_T43768752A.yaml</v>
      </c>
      <c r="T87" s="77" t="str">
        <f t="shared" si="13"/>
        <v>symbol: T43768752A
snp: rs1799836
chromosome: X
start: 1348-36
genes:
  - MAOB
variant_type: snv
genotypes:
  - A:A
    - effect: high_risk
    - frequency: 16.0%
  - A:T
    - effect: wildtype
    - frequency: 49.4%
  - T:T
    -effect: wildtype
    - frequency: 34.6%</v>
      </c>
      <c r="U87" s="94"/>
      <c r="V87" s="94"/>
      <c r="W87" s="94"/>
      <c r="X87" s="94"/>
      <c r="Y87" s="94"/>
      <c r="Z87" s="94"/>
      <c r="AA87" s="94"/>
      <c r="AB87" s="94"/>
    </row>
    <row r="88" spans="1:28" ht="218.25" thickBot="1" x14ac:dyDescent="0.3">
      <c r="A88" s="94" t="s">
        <v>24</v>
      </c>
      <c r="B88" s="94"/>
      <c r="C88" s="187">
        <v>788</v>
      </c>
      <c r="D88" s="94" t="s">
        <v>1234</v>
      </c>
      <c r="E88" s="93" t="s">
        <v>1354</v>
      </c>
      <c r="F88" s="94" t="s">
        <v>1235</v>
      </c>
      <c r="G88" s="94" t="s">
        <v>1236</v>
      </c>
      <c r="H88" s="103"/>
      <c r="I88" s="94" t="s">
        <v>599</v>
      </c>
      <c r="J88" s="94" t="s">
        <v>568</v>
      </c>
      <c r="K88" s="114">
        <v>0.30359999999999998</v>
      </c>
      <c r="L88" s="114"/>
      <c r="M88" s="113" t="s">
        <v>1351</v>
      </c>
      <c r="N88" s="114">
        <f t="shared" si="10"/>
        <v>0.39939999999999998</v>
      </c>
      <c r="O88" s="94" t="s">
        <v>1347</v>
      </c>
      <c r="P88" s="114">
        <v>0.39600000000000002</v>
      </c>
      <c r="Q88" s="94" t="s">
        <v>1347</v>
      </c>
      <c r="R88" s="114">
        <f t="shared" si="11"/>
        <v>0.20459999999999998</v>
      </c>
      <c r="S88" s="110" t="str">
        <f t="shared" si="12"/>
        <v>MTHFR_C677T.yaml</v>
      </c>
      <c r="T88" s="77" t="str">
        <f t="shared" si="13"/>
        <v>symbol: C677T
snp: rs1801133
chromosome: 
start: 788
genes:
  - MTHFR
variant_type: snv
genotypes:
  - C:C
    - effect: wildtype
    - frequency: 39.9%
  - C:T
    - effect: ?
    - frequency: 39.6%
  - T:T
    -effect: ?
    - frequency: 20.5%</v>
      </c>
      <c r="U88" s="94"/>
      <c r="V88" s="94"/>
      <c r="W88" s="94"/>
      <c r="X88" s="94"/>
      <c r="Y88" s="94"/>
      <c r="Z88" s="94"/>
      <c r="AA88" s="94"/>
      <c r="AB88" s="94"/>
    </row>
    <row r="89" spans="1:28" ht="218.25" thickBot="1" x14ac:dyDescent="0.3">
      <c r="A89" s="96" t="s">
        <v>44</v>
      </c>
      <c r="B89" s="96">
        <v>7</v>
      </c>
      <c r="C89" s="121" t="str">
        <f>"817-26"</f>
        <v>817-26</v>
      </c>
      <c r="D89" s="93" t="s">
        <v>883</v>
      </c>
      <c r="E89" s="93" t="s">
        <v>1354</v>
      </c>
      <c r="F89" s="102" t="s">
        <v>1428</v>
      </c>
      <c r="G89" s="93" t="s">
        <v>1240</v>
      </c>
      <c r="H89" s="103"/>
      <c r="I89" s="94" t="s">
        <v>536</v>
      </c>
      <c r="J89" s="94" t="s">
        <v>600</v>
      </c>
      <c r="K89" s="114">
        <v>0.45910000000000001</v>
      </c>
      <c r="L89" s="114"/>
      <c r="M89" s="113" t="s">
        <v>1351</v>
      </c>
      <c r="N89" s="114">
        <f t="shared" ref="N89:N123" si="14">1-R89-P89</f>
        <v>0.1704</v>
      </c>
      <c r="O89" s="94" t="s">
        <v>1347</v>
      </c>
      <c r="P89" s="114">
        <v>0.49399999999999999</v>
      </c>
      <c r="Q89" s="94" t="s">
        <v>1347</v>
      </c>
      <c r="R89" s="114">
        <f t="shared" ref="R89:R123" si="15">K89-P89/4</f>
        <v>0.33560000000000001</v>
      </c>
      <c r="S89" s="110" t="str">
        <f t="shared" si="12"/>
        <v>NOS3_A150998920G.yaml</v>
      </c>
      <c r="T89" s="77" t="str">
        <f t="shared" si="13"/>
        <v>symbol: A150998920G
snp: rs1007311
chromosome: 7
start: 817-26
genes:
  - NOS3
variant_type: snv
genotypes:
  - A:A
    - effect: wildtype
    - frequency: 17.0%
  - A:G
    - effect: ?
    - frequency: 49.4%
  - G:G
    -effect: ?
    - frequency: 33.6%</v>
      </c>
      <c r="U89" s="94"/>
      <c r="V89" s="94"/>
      <c r="W89" s="94"/>
      <c r="X89" s="94"/>
      <c r="Y89" s="94"/>
      <c r="Z89" s="94"/>
      <c r="AA89" s="94"/>
      <c r="AB89" s="94"/>
    </row>
    <row r="90" spans="1:28" ht="218.25" thickBot="1" x14ac:dyDescent="0.3">
      <c r="A90" s="96" t="s">
        <v>44</v>
      </c>
      <c r="B90" s="96">
        <v>7</v>
      </c>
      <c r="C90" s="121" t="str">
        <f>"2685+113"</f>
        <v>2685+113</v>
      </c>
      <c r="D90" s="93" t="s">
        <v>535</v>
      </c>
      <c r="E90" s="93" t="s">
        <v>1354</v>
      </c>
      <c r="F90" s="102" t="s">
        <v>1429</v>
      </c>
      <c r="G90" s="93" t="s">
        <v>1241</v>
      </c>
      <c r="H90" s="103"/>
      <c r="I90" s="94" t="s">
        <v>568</v>
      </c>
      <c r="J90" s="94" t="s">
        <v>599</v>
      </c>
      <c r="K90" s="114">
        <v>0.22700000000000001</v>
      </c>
      <c r="L90" s="114"/>
      <c r="M90" s="113" t="s">
        <v>1351</v>
      </c>
      <c r="N90" s="114">
        <f t="shared" si="14"/>
        <v>0.77300000000000002</v>
      </c>
      <c r="O90" s="94" t="s">
        <v>1347</v>
      </c>
      <c r="Q90" s="94" t="s">
        <v>1347</v>
      </c>
      <c r="R90" s="114">
        <f t="shared" si="15"/>
        <v>0.22700000000000001</v>
      </c>
      <c r="S90" s="110" t="str">
        <f t="shared" si="12"/>
        <v>NOS3_C151010400T.yaml</v>
      </c>
      <c r="T90" s="77" t="str">
        <f t="shared" si="13"/>
        <v>symbol: C151010400T
snp: rs743507
chromosome: 7
start: 2685+113
genes:
  - NOS3
variant_type: snv
genotypes:
  - T:T
    - effect: wildtype
    - frequency: 77.3%
  - T:C
    - effect: ?
    - frequency: 0.0%
  - C:C
    -effect: ?
    - frequency: 22.7%</v>
      </c>
      <c r="U90" s="94"/>
      <c r="V90" s="94"/>
      <c r="W90" s="94"/>
      <c r="X90" s="94"/>
      <c r="Y90" s="94"/>
      <c r="Z90" s="94"/>
      <c r="AA90" s="94"/>
      <c r="AB90" s="94"/>
    </row>
    <row r="91" spans="1:28" ht="218.25" thickBot="1" x14ac:dyDescent="0.3">
      <c r="A91" s="96" t="s">
        <v>44</v>
      </c>
      <c r="B91" s="96">
        <v>7</v>
      </c>
      <c r="C91" s="121" t="str">
        <f>"2984+15"</f>
        <v>2984+15</v>
      </c>
      <c r="D91" s="93" t="s">
        <v>534</v>
      </c>
      <c r="E91" s="93" t="s">
        <v>1354</v>
      </c>
      <c r="F91" s="102" t="s">
        <v>1242</v>
      </c>
      <c r="G91" s="93" t="s">
        <v>1243</v>
      </c>
      <c r="H91" s="103"/>
      <c r="I91" s="94" t="s">
        <v>600</v>
      </c>
      <c r="J91" s="94" t="s">
        <v>536</v>
      </c>
      <c r="K91" s="114">
        <v>0.1116</v>
      </c>
      <c r="L91" s="114"/>
      <c r="M91" s="113" t="s">
        <v>1351</v>
      </c>
      <c r="N91" s="114">
        <f t="shared" si="14"/>
        <v>0.71140000000000003</v>
      </c>
      <c r="O91" s="94" t="s">
        <v>1347</v>
      </c>
      <c r="P91" s="114">
        <v>0.23599999999999999</v>
      </c>
      <c r="Q91" s="94" t="s">
        <v>1347</v>
      </c>
      <c r="R91" s="114">
        <f t="shared" si="15"/>
        <v>5.2600000000000008E-2</v>
      </c>
      <c r="S91" s="110" t="str">
        <f t="shared" si="12"/>
        <v>NOS3_A2984+15G.yaml</v>
      </c>
      <c r="T91" s="77" t="str">
        <f t="shared" si="13"/>
        <v>symbol: A2984+15G
snp: rs891512
chromosome: 7
start: 2984+15
genes:
  - NOS3
variant_type: snv
genotypes:
  - G:G
    - effect: wildtype
    - frequency: 71.1%
  - G:A
    - effect: ?
    - frequency: 23.6%
  - A:A
    -effect: ?
    - frequency: 5.3%</v>
      </c>
      <c r="U91" s="94"/>
      <c r="V91" s="94"/>
      <c r="W91" s="94"/>
      <c r="X91" s="94"/>
      <c r="Y91" s="94"/>
      <c r="Z91" s="94"/>
      <c r="AA91" s="94"/>
      <c r="AB91" s="94"/>
    </row>
    <row r="92" spans="1:28" ht="218.25" thickBot="1" x14ac:dyDescent="0.3">
      <c r="A92" s="96" t="s">
        <v>44</v>
      </c>
      <c r="B92" s="96">
        <v>7</v>
      </c>
      <c r="C92" s="121">
        <v>-813</v>
      </c>
      <c r="D92" s="96" t="s">
        <v>441</v>
      </c>
      <c r="E92" s="93" t="s">
        <v>1354</v>
      </c>
      <c r="F92" s="102" t="s">
        <v>1244</v>
      </c>
      <c r="G92" s="102" t="s">
        <v>1245</v>
      </c>
      <c r="H92" s="96" t="s">
        <v>521</v>
      </c>
      <c r="I92" s="94"/>
      <c r="J92" s="94" t="s">
        <v>599</v>
      </c>
      <c r="K92" s="114">
        <v>0.2344</v>
      </c>
      <c r="L92" s="114"/>
      <c r="M92" s="113" t="s">
        <v>1351</v>
      </c>
      <c r="N92" s="114">
        <f t="shared" si="14"/>
        <v>0.49635000000000007</v>
      </c>
      <c r="O92" s="113" t="s">
        <v>1351</v>
      </c>
      <c r="P92" s="114">
        <v>0.35899999999999999</v>
      </c>
      <c r="Q92" s="112" t="s">
        <v>1350</v>
      </c>
      <c r="R92" s="114">
        <f t="shared" si="15"/>
        <v>0.14465</v>
      </c>
      <c r="S92" s="110" t="str">
        <f t="shared" si="12"/>
        <v>NOS3_51-762C=.yaml</v>
      </c>
      <c r="T92" s="77" t="str">
        <f t="shared" si="13"/>
        <v>symbol: 51-762C=
snp: rs2070744
chromosome: 7
start: -813
genes:
  - NOS3
variant_type: snv
genotypes:
  - :
    - effect: wildtype
    - frequency: 49.6%
  - :C
    - effect: wildtype
    - frequency: 35.9%
  - C:C
    -effect: high_risk
    - frequency: 14.5%</v>
      </c>
      <c r="U92" s="94"/>
      <c r="V92" s="94"/>
      <c r="W92" s="94"/>
      <c r="X92" s="94"/>
      <c r="Y92" s="94"/>
      <c r="Z92" s="94"/>
      <c r="AA92" s="94"/>
      <c r="AB92" s="94"/>
    </row>
    <row r="93" spans="1:28" ht="218.25" thickBot="1" x14ac:dyDescent="0.3">
      <c r="A93" s="96" t="s">
        <v>44</v>
      </c>
      <c r="B93" s="96">
        <v>7</v>
      </c>
      <c r="C93" s="95">
        <v>894</v>
      </c>
      <c r="D93" s="38" t="s">
        <v>1719</v>
      </c>
      <c r="E93" s="93" t="s">
        <v>1354</v>
      </c>
      <c r="F93" s="38" t="s">
        <v>1728</v>
      </c>
      <c r="G93" s="102" t="s">
        <v>1727</v>
      </c>
      <c r="H93" s="96" t="s">
        <v>523</v>
      </c>
      <c r="I93" s="94" t="s">
        <v>568</v>
      </c>
      <c r="J93" s="94" t="s">
        <v>600</v>
      </c>
      <c r="K93" s="114">
        <v>1.4800000000000001E-2</v>
      </c>
      <c r="L93" s="114"/>
      <c r="M93" s="113" t="s">
        <v>1351</v>
      </c>
      <c r="N93" s="114">
        <f t="shared" si="14"/>
        <v>0.96345000000000003</v>
      </c>
      <c r="O93" s="113" t="s">
        <v>1351</v>
      </c>
      <c r="P93" s="114">
        <v>2.9000000000000001E-2</v>
      </c>
      <c r="Q93" s="112" t="s">
        <v>1350</v>
      </c>
      <c r="R93" s="114">
        <f t="shared" si="15"/>
        <v>7.5500000000000003E-3</v>
      </c>
      <c r="S93" s="110" t="str">
        <f t="shared" si="12"/>
        <v>NOS3_ T894G.yaml</v>
      </c>
      <c r="T93" s="77" t="str">
        <f t="shared" si="13"/>
        <v>symbol:  T894G
snp: rs29054
chromosome: 7
start: 894
genes:
  - NOS3
variant_type: snv
genotypes:
  - T:T
    - effect: wildtype
    - frequency: 96.3%
  - T:G
    - effect: wildtype
    - frequency: 2.9%
  - G:G
    -effect: high_risk
    - frequency: 0.8%</v>
      </c>
      <c r="U93" s="94"/>
      <c r="V93" s="94"/>
      <c r="W93" s="94"/>
      <c r="X93" s="94"/>
      <c r="Y93" s="94"/>
      <c r="Z93" s="94"/>
      <c r="AA93" s="94"/>
      <c r="AB93" s="94"/>
    </row>
    <row r="94" spans="1:28" ht="218.25" thickBot="1" x14ac:dyDescent="0.3">
      <c r="A94" s="96" t="s">
        <v>238</v>
      </c>
      <c r="B94" s="96">
        <v>2</v>
      </c>
      <c r="C94" s="121" t="str">
        <f>"33-1818"</f>
        <v>33-1818</v>
      </c>
      <c r="D94" s="96" t="s">
        <v>810</v>
      </c>
      <c r="E94" s="93" t="s">
        <v>1354</v>
      </c>
      <c r="F94" s="94" t="s">
        <v>1419</v>
      </c>
      <c r="G94" s="96" t="s">
        <v>1248</v>
      </c>
      <c r="H94" s="96" t="s">
        <v>536</v>
      </c>
      <c r="I94" s="94" t="s">
        <v>600</v>
      </c>
      <c r="J94" s="94" t="s">
        <v>536</v>
      </c>
      <c r="K94" s="114">
        <v>0.4385</v>
      </c>
      <c r="L94" s="114"/>
      <c r="M94" s="113" t="s">
        <v>1351</v>
      </c>
      <c r="N94" s="114">
        <f t="shared" si="14"/>
        <v>0.1925</v>
      </c>
      <c r="O94" s="112" t="s">
        <v>1362</v>
      </c>
      <c r="P94" s="114">
        <v>0.49199999999999999</v>
      </c>
      <c r="Q94" s="112" t="s">
        <v>1350</v>
      </c>
      <c r="R94" s="114">
        <f t="shared" si="15"/>
        <v>0.3155</v>
      </c>
      <c r="S94" s="110" t="str">
        <f t="shared" si="12"/>
        <v>NPAS2_G100923328A.yaml</v>
      </c>
      <c r="T94" s="77" t="str">
        <f t="shared" si="13"/>
        <v>symbol: G100923328A
snp: rs356653
chromosome: 2
start: 33-1818
genes:
  - NPAS2
variant_type: snv
genotypes:
  - G:G
    - effect: wildtype
    - frequency: 19.3%
  - G:A
    - effect: moderate_risk
    - frequency: 49.2%
  - A:A
    -effect: high_risk
    - frequency: 31.6%</v>
      </c>
      <c r="U94" s="94"/>
      <c r="V94" s="94"/>
      <c r="W94" s="94"/>
      <c r="X94" s="94"/>
      <c r="Y94" s="94"/>
      <c r="Z94" s="94"/>
      <c r="AA94" s="94"/>
      <c r="AB94" s="94"/>
    </row>
    <row r="95" spans="1:28" ht="218.25" thickBot="1" x14ac:dyDescent="0.3">
      <c r="A95" s="96" t="s">
        <v>29</v>
      </c>
      <c r="B95" s="96">
        <v>5</v>
      </c>
      <c r="C95" s="121" t="str">
        <f>"1184+19436"</f>
        <v>1184+19436</v>
      </c>
      <c r="D95" s="96" t="s">
        <v>426</v>
      </c>
      <c r="E95" s="93" t="s">
        <v>1354</v>
      </c>
      <c r="F95" s="94" t="s">
        <v>1420</v>
      </c>
      <c r="G95" s="96" t="s">
        <v>1249</v>
      </c>
      <c r="H95" s="96" t="s">
        <v>600</v>
      </c>
      <c r="I95" s="94" t="s">
        <v>536</v>
      </c>
      <c r="J95" s="94" t="s">
        <v>600</v>
      </c>
      <c r="K95" s="114">
        <v>0.21390000000000001</v>
      </c>
      <c r="L95" s="114"/>
      <c r="M95" s="113" t="s">
        <v>1351</v>
      </c>
      <c r="N95" s="114">
        <f t="shared" si="14"/>
        <v>0.53410000000000002</v>
      </c>
      <c r="O95" s="112" t="s">
        <v>1362</v>
      </c>
      <c r="P95" s="114">
        <v>0.33600000000000002</v>
      </c>
      <c r="Q95" s="112" t="s">
        <v>1350</v>
      </c>
      <c r="R95" s="114">
        <f t="shared" si="15"/>
        <v>0.12990000000000002</v>
      </c>
      <c r="S95" s="110" t="str">
        <f t="shared" si="12"/>
        <v>NR3C1_A143380220G.yaml</v>
      </c>
      <c r="T95" s="77" t="str">
        <f t="shared" si="13"/>
        <v>symbol: A143380220G
snp: rs1866388
chromosome: 5
start: 1184+19436
genes:
  - NR3C1
variant_type: snv
genotypes:
  - A:A
    - effect: wildtype
    - frequency: 53.4%
  - A:G
    - effect: moderate_risk
    - frequency: 33.6%
  - G:G
    -effect: high_risk
    - frequency: 13.0%</v>
      </c>
      <c r="U95" s="94"/>
      <c r="V95" s="94"/>
      <c r="W95" s="94"/>
      <c r="X95" s="94"/>
      <c r="Y95" s="94"/>
      <c r="Z95" s="94"/>
      <c r="AA95" s="94"/>
      <c r="AB95" s="94"/>
    </row>
    <row r="96" spans="1:28" ht="218.25" thickBot="1" x14ac:dyDescent="0.3">
      <c r="A96" s="96" t="s">
        <v>29</v>
      </c>
      <c r="B96" s="96">
        <v>5</v>
      </c>
      <c r="C96" s="121" t="str">
        <f>"2181+244"</f>
        <v>2181+244</v>
      </c>
      <c r="D96" s="96" t="s">
        <v>434</v>
      </c>
      <c r="E96" s="93" t="s">
        <v>1354</v>
      </c>
      <c r="F96" s="94" t="s">
        <v>1473</v>
      </c>
      <c r="G96" s="96" t="s">
        <v>1252</v>
      </c>
      <c r="H96" s="96" t="s">
        <v>599</v>
      </c>
      <c r="I96" s="94" t="s">
        <v>568</v>
      </c>
      <c r="J96" s="94" t="s">
        <v>599</v>
      </c>
      <c r="K96" s="114">
        <v>0.25</v>
      </c>
      <c r="L96" s="114"/>
      <c r="M96" s="113" t="s">
        <v>1351</v>
      </c>
      <c r="N96" s="114">
        <f t="shared" si="14"/>
        <v>0.48150000000000004</v>
      </c>
      <c r="O96" s="112" t="s">
        <v>1362</v>
      </c>
      <c r="P96" s="114">
        <v>0.35799999999999998</v>
      </c>
      <c r="Q96" s="112" t="s">
        <v>1350</v>
      </c>
      <c r="R96" s="114">
        <f t="shared" si="15"/>
        <v>0.1605</v>
      </c>
      <c r="S96" s="110" t="str">
        <f t="shared" si="12"/>
        <v>NR3C1_T158189C.yaml</v>
      </c>
      <c r="T96" s="77" t="str">
        <f t="shared" si="13"/>
        <v>symbol: T158189C
snp: rs258750
chromosome: 5
start: 2181+244
genes:
  - NR3C1
variant_type: snv
genotypes:
  - T:T
    - effect: wildtype
    - frequency: 48.2%
  - T:C
    - effect: moderate_risk
    - frequency: 35.8%
  - C:C
    -effect: high_risk
    - frequency: 16.1%</v>
      </c>
      <c r="U96" s="94"/>
      <c r="V96" s="94"/>
      <c r="W96" s="94"/>
      <c r="X96" s="94"/>
      <c r="Y96" s="94"/>
      <c r="Z96" s="94"/>
      <c r="AA96" s="94"/>
      <c r="AB96" s="94"/>
    </row>
    <row r="97" spans="1:28" ht="218.25" thickBot="1" x14ac:dyDescent="0.3">
      <c r="A97" s="96" t="s">
        <v>29</v>
      </c>
      <c r="B97" s="96">
        <v>5</v>
      </c>
      <c r="C97" s="121" t="str">
        <f>"1185-28620"</f>
        <v>1185-28620</v>
      </c>
      <c r="D97" s="96" t="s">
        <v>427</v>
      </c>
      <c r="E97" s="93" t="s">
        <v>1354</v>
      </c>
      <c r="F97" s="94" t="s">
        <v>1472</v>
      </c>
      <c r="G97" s="96" t="s">
        <v>1253</v>
      </c>
      <c r="H97" s="96" t="s">
        <v>599</v>
      </c>
      <c r="I97" s="94" t="s">
        <v>568</v>
      </c>
      <c r="J97" s="94" t="s">
        <v>599</v>
      </c>
      <c r="K97" s="114">
        <v>0.11700000000000001</v>
      </c>
      <c r="L97" s="114"/>
      <c r="M97" s="113" t="s">
        <v>1351</v>
      </c>
      <c r="N97" s="114">
        <f t="shared" si="14"/>
        <v>0.72775000000000001</v>
      </c>
      <c r="O97" s="112" t="s">
        <v>1362</v>
      </c>
      <c r="P97" s="114">
        <v>0.20699999999999999</v>
      </c>
      <c r="Q97" s="112" t="s">
        <v>1350</v>
      </c>
      <c r="R97" s="114">
        <f t="shared" si="15"/>
        <v>6.5250000000000002E-2</v>
      </c>
      <c r="S97" s="110" t="str">
        <f t="shared" si="12"/>
        <v>NR3C1_T143342788C.yaml</v>
      </c>
      <c r="T97" s="77" t="str">
        <f t="shared" si="13"/>
        <v>symbol: T143342788C
snp: rs2918419
chromosome: 5
start: 1185-28620
genes:
  - NR3C1
variant_type: snv
genotypes:
  - T:T
    - effect: wildtype
    - frequency: 72.8%
  - T:C
    - effect: moderate_risk
    - frequency: 20.7%
  - C:C
    -effect: high_risk
    - frequency: 6.5%</v>
      </c>
      <c r="U97" s="94"/>
      <c r="V97" s="94"/>
      <c r="W97" s="94"/>
      <c r="X97" s="94"/>
      <c r="Y97" s="94"/>
      <c r="Z97" s="94"/>
      <c r="AA97" s="94"/>
      <c r="AB97" s="94"/>
    </row>
    <row r="98" spans="1:28" ht="218.25" thickBot="1" x14ac:dyDescent="0.3">
      <c r="A98" s="96" t="s">
        <v>29</v>
      </c>
      <c r="B98" s="96">
        <v>5</v>
      </c>
      <c r="C98" s="121" t="str">
        <f>"1469-16"</f>
        <v>1469-16</v>
      </c>
      <c r="D98" s="96" t="s">
        <v>429</v>
      </c>
      <c r="E98" s="93" t="s">
        <v>1354</v>
      </c>
      <c r="F98" s="94" t="s">
        <v>1471</v>
      </c>
      <c r="G98" s="96" t="s">
        <v>1254</v>
      </c>
      <c r="H98" s="96" t="s">
        <v>523</v>
      </c>
      <c r="I98" s="94" t="s">
        <v>600</v>
      </c>
      <c r="J98" s="94" t="s">
        <v>568</v>
      </c>
      <c r="K98" s="114">
        <v>0.2621</v>
      </c>
      <c r="L98" s="114"/>
      <c r="M98" s="112" t="s">
        <v>1350</v>
      </c>
      <c r="N98" s="114">
        <f t="shared" si="14"/>
        <v>0.44689999999999996</v>
      </c>
      <c r="O98" s="113" t="s">
        <v>1351</v>
      </c>
      <c r="P98" s="114">
        <v>0.38800000000000001</v>
      </c>
      <c r="Q98" s="113" t="s">
        <v>1351</v>
      </c>
      <c r="R98" s="114">
        <f t="shared" si="15"/>
        <v>0.1651</v>
      </c>
      <c r="S98" s="110" t="str">
        <f t="shared" ref="S98:S129" si="16">CONCATENATE(A98,"_",F98,".yaml")</f>
        <v>NR3C1_G1469-16T.yaml</v>
      </c>
      <c r="T98" s="77" t="str">
        <f t="shared" si="13"/>
        <v>symbol: G1469-16T
snp: rs6188
chromosome: 5
start: 1469-16
genes:
  - NR3C1
variant_type: snv
genotypes:
  - G:G
    - effect: high_risk
    - frequency: 44.7%
  - G:T
    - effect: wildtype
    - frequency: 38.8%
  - T:T
    -effect: wildtype
    - frequency: 16.5%</v>
      </c>
      <c r="U98" s="94"/>
      <c r="V98" s="94"/>
      <c r="W98" s="94"/>
      <c r="X98" s="94"/>
      <c r="Y98" s="94"/>
      <c r="Z98" s="94"/>
      <c r="AA98" s="94"/>
      <c r="AB98" s="94"/>
    </row>
    <row r="99" spans="1:28" ht="218.25" thickBot="1" x14ac:dyDescent="0.3">
      <c r="A99" s="96" t="s">
        <v>29</v>
      </c>
      <c r="B99" s="96">
        <v>5</v>
      </c>
      <c r="C99" s="187">
        <v>2298</v>
      </c>
      <c r="D99" s="96" t="s">
        <v>433</v>
      </c>
      <c r="E99" s="93" t="s">
        <v>1354</v>
      </c>
      <c r="F99" s="102" t="s">
        <v>1470</v>
      </c>
      <c r="G99" s="96" t="s">
        <v>1258</v>
      </c>
      <c r="H99" s="96" t="s">
        <v>600</v>
      </c>
      <c r="I99" s="94" t="s">
        <v>536</v>
      </c>
      <c r="J99" s="94" t="s">
        <v>600</v>
      </c>
      <c r="K99" s="114">
        <v>0.1188</v>
      </c>
      <c r="L99" s="114"/>
      <c r="M99" s="113" t="s">
        <v>1351</v>
      </c>
      <c r="N99" s="114">
        <f t="shared" si="14"/>
        <v>0.7117</v>
      </c>
      <c r="O99" s="112" t="s">
        <v>1362</v>
      </c>
      <c r="P99" s="114">
        <v>0.22600000000000001</v>
      </c>
      <c r="Q99" s="112" t="s">
        <v>1350</v>
      </c>
      <c r="R99" s="114">
        <f t="shared" si="15"/>
        <v>6.2300000000000001E-2</v>
      </c>
      <c r="S99" s="110" t="str">
        <f t="shared" si="16"/>
        <v>NR3C1_A143281925G.yaml</v>
      </c>
      <c r="T99" s="77" t="str">
        <f t="shared" si="13"/>
        <v>symbol: A143281925G
snp: rs6196
chromosome: 5
start: 2298
genes:
  - NR3C1
variant_type: snv
genotypes:
  - A:A
    - effect: wildtype
    - frequency: 71.2%
  - A:G
    - effect: moderate_risk
    - frequency: 22.6%
  - G:G
    -effect: high_risk
    - frequency: 6.2%</v>
      </c>
      <c r="U99" s="94"/>
      <c r="V99" s="94"/>
      <c r="W99" s="94"/>
      <c r="X99" s="94"/>
      <c r="Y99" s="94"/>
      <c r="Z99" s="94"/>
      <c r="AA99" s="94"/>
      <c r="AB99" s="94"/>
    </row>
    <row r="100" spans="1:28" ht="218.25" thickBot="1" x14ac:dyDescent="0.3">
      <c r="A100" s="96" t="s">
        <v>29</v>
      </c>
      <c r="B100" s="96">
        <v>5</v>
      </c>
      <c r="C100" s="121" t="str">
        <f>"1468+2168"</f>
        <v>1468+2168</v>
      </c>
      <c r="D100" s="96" t="s">
        <v>432</v>
      </c>
      <c r="E100" s="93" t="s">
        <v>1354</v>
      </c>
      <c r="F100" s="94" t="s">
        <v>1469</v>
      </c>
      <c r="G100" s="96" t="s">
        <v>1260</v>
      </c>
      <c r="H100" s="96" t="s">
        <v>600</v>
      </c>
      <c r="I100" s="94" t="s">
        <v>536</v>
      </c>
      <c r="J100" s="94" t="s">
        <v>600</v>
      </c>
      <c r="K100" s="114">
        <v>0.23200000000000001</v>
      </c>
      <c r="L100" s="114"/>
      <c r="M100" s="113" t="s">
        <v>1351</v>
      </c>
      <c r="N100" s="114">
        <f t="shared" si="14"/>
        <v>0.501</v>
      </c>
      <c r="O100" s="112" t="s">
        <v>1362</v>
      </c>
      <c r="P100" s="114">
        <v>0.35599999999999998</v>
      </c>
      <c r="Q100" s="112" t="s">
        <v>1350</v>
      </c>
      <c r="R100" s="114">
        <f t="shared" si="15"/>
        <v>0.14300000000000002</v>
      </c>
      <c r="S100" s="110" t="str">
        <f t="shared" si="16"/>
        <v>NR3C1_A143307929G.yaml</v>
      </c>
      <c r="T100" s="77" t="str">
        <f t="shared" si="13"/>
        <v>symbol: A143307929G
snp: rs852977
chromosome: 5
start: 1468+2168
genes:
  - NR3C1
variant_type: snv
genotypes:
  - A:A
    - effect: wildtype
    - frequency: 50.1%
  - A:G
    - effect: moderate_risk
    - frequency: 35.6%
  - G:G
    -effect: high_risk
    - frequency: 14.3%</v>
      </c>
      <c r="U100" s="94"/>
      <c r="V100" s="94"/>
      <c r="W100" s="94"/>
      <c r="X100" s="94"/>
      <c r="Y100" s="94"/>
      <c r="Z100" s="94"/>
      <c r="AA100" s="94"/>
      <c r="AB100" s="94"/>
    </row>
    <row r="101" spans="1:28" ht="218.25" thickBot="1" x14ac:dyDescent="0.3">
      <c r="A101" s="96" t="s">
        <v>29</v>
      </c>
      <c r="B101" s="96">
        <v>5</v>
      </c>
      <c r="C101" s="121" t="str">
        <f>"1185-2303"</f>
        <v>1185-2303</v>
      </c>
      <c r="D101" s="96" t="s">
        <v>428</v>
      </c>
      <c r="E101" s="93" t="s">
        <v>1354</v>
      </c>
      <c r="F101" s="94" t="s">
        <v>1468</v>
      </c>
      <c r="G101" s="96" t="s">
        <v>1263</v>
      </c>
      <c r="H101" s="96" t="s">
        <v>615</v>
      </c>
      <c r="I101" s="94" t="s">
        <v>600</v>
      </c>
      <c r="J101" s="94" t="s">
        <v>536</v>
      </c>
      <c r="K101" s="114">
        <v>0.1132</v>
      </c>
      <c r="L101" s="114"/>
      <c r="M101" s="113" t="s">
        <v>1351</v>
      </c>
      <c r="N101" s="114">
        <f t="shared" si="14"/>
        <v>0.73605000000000009</v>
      </c>
      <c r="O101" s="112" t="s">
        <v>1362</v>
      </c>
      <c r="P101" s="114">
        <v>0.20100000000000001</v>
      </c>
      <c r="Q101" s="112" t="s">
        <v>1350</v>
      </c>
      <c r="R101" s="114">
        <f t="shared" si="15"/>
        <v>6.2949999999999992E-2</v>
      </c>
      <c r="S101" s="110" t="str">
        <f t="shared" si="16"/>
        <v>NR3C1_G143316471A.yaml</v>
      </c>
      <c r="T101" s="77" t="str">
        <f t="shared" si="13"/>
        <v>symbol: G143316471A
snp: rs860458
chromosome: 5
start: 1185-2303
genes:
  - NR3C1
variant_type: snv
genotypes:
  - G:G
    - effect: wildtype
    - frequency: 73.6%
  - G:A
    - effect: moderate_risk
    - frequency: 20.1%
  - A:A
    -effect: high_risk
    - frequency: 6.3%</v>
      </c>
      <c r="U101" s="94"/>
      <c r="V101" s="94"/>
      <c r="W101" s="94"/>
      <c r="X101" s="94"/>
      <c r="Y101" s="94"/>
      <c r="Z101" s="94"/>
      <c r="AA101" s="94"/>
      <c r="AB101" s="94"/>
    </row>
    <row r="102" spans="1:28" ht="218.25" thickBot="1" x14ac:dyDescent="0.3">
      <c r="A102" s="96" t="s">
        <v>29</v>
      </c>
      <c r="B102" s="96">
        <v>5</v>
      </c>
      <c r="C102" s="77">
        <v>1676</v>
      </c>
      <c r="D102" s="96" t="s">
        <v>1673</v>
      </c>
      <c r="E102" s="93" t="s">
        <v>1354</v>
      </c>
      <c r="F102" s="77" t="s">
        <v>1715</v>
      </c>
      <c r="G102" s="93" t="s">
        <v>1674</v>
      </c>
      <c r="H102" s="96" t="s">
        <v>1025</v>
      </c>
      <c r="I102" s="94" t="s">
        <v>599</v>
      </c>
      <c r="J102" s="94" t="s">
        <v>568</v>
      </c>
      <c r="K102" s="114">
        <v>0.4325</v>
      </c>
      <c r="L102" s="114"/>
      <c r="M102" s="113" t="s">
        <v>1351</v>
      </c>
      <c r="N102" s="114">
        <f t="shared" si="14"/>
        <v>0.19925000000000004</v>
      </c>
      <c r="O102" s="112" t="s">
        <v>1362</v>
      </c>
      <c r="P102" s="114">
        <v>0.49099999999999999</v>
      </c>
      <c r="Q102" s="113" t="s">
        <v>1351</v>
      </c>
      <c r="R102" s="114">
        <f t="shared" si="15"/>
        <v>0.30974999999999997</v>
      </c>
      <c r="S102" s="110" t="str">
        <f t="shared" si="16"/>
        <v>NR3C1_A1676G.yaml</v>
      </c>
      <c r="T102" s="77" t="str">
        <f t="shared" ref="T102:T110" si="17">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A1676G
snp: rs31190
chromosome: 5
start: 1676
genes:
  - NR3C1
variant_type: snv
genotypes:
  - C:C
    - effect: wildtype
    - frequency: 19.9%
  - C:T
    - effect: moderate_risk
    - frequency: 49.1%
  - T:T
    -effect: wildtype
    - frequency: 31.0%</v>
      </c>
      <c r="U102" s="94"/>
      <c r="V102" s="94"/>
      <c r="W102" s="94"/>
      <c r="X102" s="94"/>
      <c r="Y102" s="94"/>
      <c r="Z102" s="94"/>
      <c r="AA102" s="94"/>
      <c r="AB102" s="94"/>
    </row>
    <row r="103" spans="1:28" ht="218.25" thickBot="1" x14ac:dyDescent="0.3">
      <c r="A103" s="96" t="s">
        <v>29</v>
      </c>
      <c r="B103" s="96">
        <v>5</v>
      </c>
      <c r="C103" s="77">
        <v>1712</v>
      </c>
      <c r="D103" s="96" t="s">
        <v>1676</v>
      </c>
      <c r="E103" s="93" t="s">
        <v>1354</v>
      </c>
      <c r="F103" s="77" t="s">
        <v>1714</v>
      </c>
      <c r="G103" s="93" t="s">
        <v>1677</v>
      </c>
      <c r="H103" s="96" t="s">
        <v>523</v>
      </c>
      <c r="I103" s="94" t="s">
        <v>536</v>
      </c>
      <c r="J103" s="94" t="s">
        <v>600</v>
      </c>
      <c r="K103" s="114">
        <v>0.45700000000000002</v>
      </c>
      <c r="L103" s="114"/>
      <c r="M103" s="113" t="s">
        <v>1351</v>
      </c>
      <c r="N103" s="114">
        <f t="shared" si="14"/>
        <v>0.16874999999999996</v>
      </c>
      <c r="O103" s="113" t="s">
        <v>1351</v>
      </c>
      <c r="P103" s="114">
        <v>0.499</v>
      </c>
      <c r="Q103" s="112" t="s">
        <v>1350</v>
      </c>
      <c r="R103" s="114">
        <f t="shared" si="15"/>
        <v>0.33225000000000005</v>
      </c>
      <c r="S103" s="110" t="str">
        <f t="shared" si="16"/>
        <v>NR3C1_C1712T.yaml</v>
      </c>
      <c r="T103" s="77" t="str">
        <f t="shared" si="17"/>
        <v>symbol: C1712T
snp: rs31192
chromosome: 5
start: 1712
genes:
  - NR3C1
variant_type: snv
genotypes:
  - A:A
    - effect: wildtype
    - frequency: 16.9%
  - A:G
    - effect: wildtype
    - frequency: 49.9%
  - G:G
    -effect: high_risk
    - frequency: 33.2%</v>
      </c>
      <c r="U103" s="94"/>
      <c r="V103" s="94"/>
      <c r="W103" s="94"/>
      <c r="X103" s="94"/>
      <c r="Y103" s="94"/>
      <c r="Z103" s="94"/>
      <c r="AA103" s="94"/>
      <c r="AB103" s="94"/>
    </row>
    <row r="104" spans="1:28" ht="218.25" thickBot="1" x14ac:dyDescent="0.3">
      <c r="A104" s="96" t="s">
        <v>29</v>
      </c>
      <c r="B104" s="96">
        <v>5</v>
      </c>
      <c r="C104" s="92" t="s">
        <v>1709</v>
      </c>
      <c r="D104" s="96" t="s">
        <v>1679</v>
      </c>
      <c r="E104" s="93" t="s">
        <v>1708</v>
      </c>
      <c r="F104" s="92" t="s">
        <v>1680</v>
      </c>
      <c r="G104" s="93" t="s">
        <v>1681</v>
      </c>
      <c r="H104" s="96"/>
      <c r="I104" s="94"/>
      <c r="J104" s="94" t="s">
        <v>1710</v>
      </c>
      <c r="K104" s="114">
        <v>0.3866</v>
      </c>
      <c r="L104" s="114"/>
      <c r="M104" s="113" t="s">
        <v>1351</v>
      </c>
      <c r="N104" s="114">
        <f t="shared" si="14"/>
        <v>0.25790000000000002</v>
      </c>
      <c r="O104" s="113" t="s">
        <v>1351</v>
      </c>
      <c r="P104" s="114">
        <v>0.47399999999999998</v>
      </c>
      <c r="Q104" s="112" t="s">
        <v>1350</v>
      </c>
      <c r="R104" s="114">
        <f t="shared" si="15"/>
        <v>0.2681</v>
      </c>
      <c r="S104" s="110" t="str">
        <f t="shared" si="16"/>
        <v>NR3C1_1891_1892+2delGAGT.yaml</v>
      </c>
      <c r="T104" s="77" t="str">
        <f t="shared" si="17"/>
        <v>symbol: 1891_1892+2delGAGT
snp: rs31187
chromosome: 5
start: 1891_1892+2
genes:
  - NR3C1
variant_type: deletion
genotypes:
  - :
    - effect: wildtype
    - frequency: 25.8%
  - :GAGT
    - effect: wildtype
    - frequency: 47.4%
  - GAGT:GAGT
    -effect: high_risk
    - frequency: 26.8%</v>
      </c>
      <c r="U104" s="94"/>
      <c r="V104" s="94"/>
      <c r="W104" s="94"/>
      <c r="X104" s="94"/>
      <c r="Y104" s="94"/>
      <c r="Z104" s="94"/>
      <c r="AA104" s="94"/>
      <c r="AB104" s="94"/>
    </row>
    <row r="105" spans="1:28" ht="218.25" thickBot="1" x14ac:dyDescent="0.3">
      <c r="A105" s="96" t="s">
        <v>29</v>
      </c>
      <c r="B105" s="96">
        <v>5</v>
      </c>
      <c r="C105" s="77">
        <v>1922</v>
      </c>
      <c r="D105" s="96" t="s">
        <v>1683</v>
      </c>
      <c r="E105" s="93" t="s">
        <v>1354</v>
      </c>
      <c r="F105" s="77" t="s">
        <v>1718</v>
      </c>
      <c r="G105" s="93" t="s">
        <v>1684</v>
      </c>
      <c r="H105" s="96" t="s">
        <v>522</v>
      </c>
      <c r="I105" s="94" t="s">
        <v>568</v>
      </c>
      <c r="J105" s="94" t="s">
        <v>536</v>
      </c>
      <c r="K105" s="114">
        <v>0.55000000000000004</v>
      </c>
      <c r="L105" s="114"/>
      <c r="M105" s="113" t="s">
        <v>1351</v>
      </c>
      <c r="N105" s="114">
        <f t="shared" si="14"/>
        <v>0.11699999999999994</v>
      </c>
      <c r="O105" s="113" t="s">
        <v>1351</v>
      </c>
      <c r="P105" s="114">
        <v>0.44400000000000001</v>
      </c>
      <c r="Q105" s="112" t="s">
        <v>1350</v>
      </c>
      <c r="R105" s="114">
        <f t="shared" si="15"/>
        <v>0.43900000000000006</v>
      </c>
      <c r="S105" s="110" t="str">
        <f t="shared" si="16"/>
        <v>NR3C1_T1922A.yaml</v>
      </c>
      <c r="T105" s="77" t="str">
        <f t="shared" si="17"/>
        <v>symbol: T1922A
snp: rs31186
chromosome: 5
start: 1922
genes:
  - NR3C1
variant_type: snv
genotypes:
  - T:T
    - effect: wildtype
    - frequency: 11.7%
  - T:A
    - effect: wildtype
    - frequency: 44.4%
  - A:A
    -effect: high_risk
    - frequency: 43.9%</v>
      </c>
      <c r="U105" s="94"/>
      <c r="V105" s="94"/>
      <c r="W105" s="94"/>
      <c r="X105" s="94"/>
      <c r="Y105" s="94"/>
      <c r="Z105" s="94"/>
      <c r="AA105" s="94"/>
      <c r="AB105" s="94"/>
    </row>
    <row r="106" spans="1:28" ht="218.25" thickBot="1" x14ac:dyDescent="0.3">
      <c r="A106" s="96" t="s">
        <v>29</v>
      </c>
      <c r="B106" s="96">
        <v>5</v>
      </c>
      <c r="C106" s="77">
        <v>2035</v>
      </c>
      <c r="D106" s="96" t="s">
        <v>1686</v>
      </c>
      <c r="E106" s="93" t="s">
        <v>1354</v>
      </c>
      <c r="F106" s="77" t="s">
        <v>1716</v>
      </c>
      <c r="G106" s="93" t="s">
        <v>1687</v>
      </c>
      <c r="H106" s="96" t="s">
        <v>1025</v>
      </c>
      <c r="I106" s="94" t="s">
        <v>599</v>
      </c>
      <c r="J106" s="94" t="s">
        <v>568</v>
      </c>
      <c r="K106" s="114">
        <v>0.47220000000000001</v>
      </c>
      <c r="L106" s="114"/>
      <c r="M106" s="113" t="s">
        <v>1351</v>
      </c>
      <c r="N106" s="114">
        <f t="shared" si="14"/>
        <v>0.15429999999999999</v>
      </c>
      <c r="O106" s="112" t="s">
        <v>1362</v>
      </c>
      <c r="P106" s="114">
        <v>0.498</v>
      </c>
      <c r="Q106" s="113" t="s">
        <v>1351</v>
      </c>
      <c r="R106" s="114">
        <f t="shared" si="15"/>
        <v>0.34770000000000001</v>
      </c>
      <c r="S106" s="110" t="str">
        <f t="shared" si="16"/>
        <v>NR3C1_C2035A.yaml</v>
      </c>
      <c r="T106" s="77" t="str">
        <f t="shared" si="17"/>
        <v>symbol: C2035A
snp: rs31196
chromosome: 5
start: 2035
genes:
  - NR3C1
variant_type: snv
genotypes:
  - C:C
    - effect: wildtype
    - frequency: 15.4%
  - C:T
    - effect: moderate_risk
    - frequency: 49.8%
  - T:T
    -effect: wildtype
    - frequency: 34.8%</v>
      </c>
      <c r="U106" s="94"/>
      <c r="V106" s="94"/>
      <c r="W106" s="94"/>
      <c r="X106" s="94"/>
      <c r="Y106" s="94"/>
      <c r="Z106" s="94"/>
      <c r="AA106" s="94"/>
      <c r="AB106" s="94"/>
    </row>
    <row r="107" spans="1:28" ht="218.25" thickBot="1" x14ac:dyDescent="0.3">
      <c r="A107" s="96" t="s">
        <v>29</v>
      </c>
      <c r="B107" s="96">
        <v>5</v>
      </c>
      <c r="C107" s="77">
        <v>2209</v>
      </c>
      <c r="D107" s="96" t="s">
        <v>1689</v>
      </c>
      <c r="E107" s="93" t="s">
        <v>1354</v>
      </c>
      <c r="F107" s="77" t="s">
        <v>1713</v>
      </c>
      <c r="G107" s="93" t="s">
        <v>1690</v>
      </c>
      <c r="H107" s="96" t="s">
        <v>524</v>
      </c>
      <c r="I107" s="94" t="s">
        <v>599</v>
      </c>
      <c r="J107" s="94" t="s">
        <v>568</v>
      </c>
      <c r="K107" s="114">
        <v>3.7100000000000001E-2</v>
      </c>
      <c r="L107" s="114"/>
      <c r="M107" s="112" t="s">
        <v>1362</v>
      </c>
      <c r="N107" s="114">
        <f t="shared" si="14"/>
        <v>0.90890000000000004</v>
      </c>
      <c r="O107" s="113" t="s">
        <v>1351</v>
      </c>
      <c r="P107" s="114">
        <v>7.1999999999999995E-2</v>
      </c>
      <c r="Q107" s="113" t="s">
        <v>1351</v>
      </c>
      <c r="R107" s="114">
        <f t="shared" si="15"/>
        <v>1.9100000000000002E-2</v>
      </c>
      <c r="S107" s="110" t="str">
        <f t="shared" si="16"/>
        <v>NR3C1_C2209T.yaml</v>
      </c>
      <c r="T107" s="77" t="str">
        <f t="shared" si="17"/>
        <v>symbol: C2209T
snp: rs31197
chromosome: 5
start: 2209
genes:
  - NR3C1
variant_type: snv
genotypes:
  - C:C
    - effect: moderate_risk
    - frequency: 90.9%
  - C:T
    - effect: wildtype
    - frequency: 7.2%
  - T:T
    -effect: wildtype
    - frequency: 1.9%</v>
      </c>
      <c r="U107" s="94"/>
      <c r="V107" s="94"/>
      <c r="W107" s="94"/>
      <c r="X107" s="94"/>
      <c r="Y107" s="94"/>
      <c r="Z107" s="94"/>
      <c r="AA107" s="94"/>
      <c r="AB107" s="94"/>
    </row>
    <row r="108" spans="1:28" ht="218.25" thickBot="1" x14ac:dyDescent="0.3">
      <c r="A108" s="96" t="s">
        <v>29</v>
      </c>
      <c r="B108" s="96">
        <v>5</v>
      </c>
      <c r="C108" s="77">
        <v>2259</v>
      </c>
      <c r="D108" s="96" t="s">
        <v>1692</v>
      </c>
      <c r="E108" s="93" t="s">
        <v>1354</v>
      </c>
      <c r="F108" s="77" t="s">
        <v>1717</v>
      </c>
      <c r="G108" s="93" t="s">
        <v>1693</v>
      </c>
      <c r="H108" s="96" t="s">
        <v>522</v>
      </c>
      <c r="I108" s="94" t="s">
        <v>568</v>
      </c>
      <c r="J108" s="94" t="s">
        <v>536</v>
      </c>
      <c r="K108" s="114">
        <v>0.37419999999999998</v>
      </c>
      <c r="L108" s="114"/>
      <c r="M108" s="113" t="s">
        <v>1351</v>
      </c>
      <c r="N108" s="114">
        <f t="shared" si="14"/>
        <v>0.27479999999999999</v>
      </c>
      <c r="O108" s="113" t="s">
        <v>1351</v>
      </c>
      <c r="P108" s="114">
        <v>0.46800000000000003</v>
      </c>
      <c r="Q108" s="112" t="s">
        <v>1350</v>
      </c>
      <c r="R108" s="114">
        <f t="shared" si="15"/>
        <v>0.25719999999999998</v>
      </c>
      <c r="S108" s="110" t="str">
        <f t="shared" si="16"/>
        <v>NR3C1_T2259A.yaml</v>
      </c>
      <c r="T108" s="77" t="str">
        <f t="shared" si="17"/>
        <v>symbol: T2259A
snp: rs31188
chromosome: 5
start: 2259
genes:
  - NR3C1
variant_type: snv
genotypes:
  - T:T
    - effect: wildtype
    - frequency: 27.5%
  - T:A
    - effect: wildtype
    - frequency: 46.8%
  - A:A
    -effect: high_risk
    - frequency: 25.7%</v>
      </c>
      <c r="U108" s="94"/>
      <c r="V108" s="94"/>
      <c r="W108" s="94"/>
      <c r="X108" s="94"/>
      <c r="Y108" s="94"/>
      <c r="Z108" s="94"/>
      <c r="AA108" s="94"/>
      <c r="AB108" s="94"/>
    </row>
    <row r="109" spans="1:28" ht="218.25" thickBot="1" x14ac:dyDescent="0.3">
      <c r="A109" s="96" t="s">
        <v>29</v>
      </c>
      <c r="B109" s="96">
        <v>5</v>
      </c>
      <c r="C109" s="77">
        <v>2318</v>
      </c>
      <c r="D109" s="96" t="s">
        <v>1695</v>
      </c>
      <c r="E109" s="93" t="s">
        <v>1354</v>
      </c>
      <c r="F109" s="77" t="s">
        <v>1711</v>
      </c>
      <c r="G109" s="93" t="s">
        <v>1696</v>
      </c>
      <c r="H109" s="96" t="s">
        <v>522</v>
      </c>
      <c r="I109" s="94" t="s">
        <v>568</v>
      </c>
      <c r="J109" s="94" t="s">
        <v>599</v>
      </c>
      <c r="K109" s="114">
        <v>0.1482</v>
      </c>
      <c r="L109" s="114"/>
      <c r="M109" s="112" t="s">
        <v>1350</v>
      </c>
      <c r="N109" s="114">
        <f t="shared" si="14"/>
        <v>0.66280000000000006</v>
      </c>
      <c r="O109" s="113" t="s">
        <v>1351</v>
      </c>
      <c r="P109" s="114">
        <v>0.252</v>
      </c>
      <c r="Q109" s="113" t="s">
        <v>1351</v>
      </c>
      <c r="R109" s="114">
        <f t="shared" si="15"/>
        <v>8.5199999999999998E-2</v>
      </c>
      <c r="S109" s="110" t="str">
        <f t="shared" si="16"/>
        <v>NR3C1_T2318C.yaml</v>
      </c>
      <c r="T109" s="77" t="str">
        <f t="shared" si="17"/>
        <v>symbol: T2318C
snp: rs31194
chromosome: 5
start: 2318
genes:
  - NR3C1
variant_type: snv
genotypes:
  - T:T
    - effect: high_risk
    - frequency: 66.3%
  - T:C
    - effect: wildtype
    - frequency: 25.2%
  - C:C
    -effect: wildtype
    - frequency: 8.5%</v>
      </c>
      <c r="U109" s="94"/>
      <c r="V109" s="94"/>
      <c r="W109" s="94"/>
      <c r="X109" s="94"/>
      <c r="Y109" s="94"/>
      <c r="Z109" s="94"/>
      <c r="AA109" s="94"/>
      <c r="AB109" s="94"/>
    </row>
    <row r="110" spans="1:28" ht="218.25" thickBot="1" x14ac:dyDescent="0.3">
      <c r="A110" s="96" t="s">
        <v>29</v>
      </c>
      <c r="B110" s="96">
        <v>5</v>
      </c>
      <c r="C110" s="83">
        <v>1430</v>
      </c>
      <c r="D110" s="96" t="s">
        <v>1698</v>
      </c>
      <c r="E110" s="93" t="s">
        <v>1354</v>
      </c>
      <c r="F110" s="83" t="s">
        <v>1712</v>
      </c>
      <c r="G110" s="93" t="s">
        <v>1674</v>
      </c>
      <c r="H110" s="96" t="s">
        <v>1025</v>
      </c>
      <c r="I110" s="94" t="s">
        <v>599</v>
      </c>
      <c r="J110" s="94" t="s">
        <v>568</v>
      </c>
      <c r="K110" s="114">
        <v>3.7100000000000001E-2</v>
      </c>
      <c r="L110" s="114"/>
      <c r="M110" s="113" t="s">
        <v>1351</v>
      </c>
      <c r="N110" s="114">
        <f t="shared" si="14"/>
        <v>0.90890000000000004</v>
      </c>
      <c r="O110" s="112" t="s">
        <v>1362</v>
      </c>
      <c r="P110" s="114">
        <v>7.1999999999999995E-2</v>
      </c>
      <c r="Q110" s="113" t="s">
        <v>1351</v>
      </c>
      <c r="R110" s="114">
        <f t="shared" si="15"/>
        <v>1.9100000000000002E-2</v>
      </c>
      <c r="S110" s="110" t="str">
        <f t="shared" si="16"/>
        <v>NR3C1_G1430A.yaml</v>
      </c>
      <c r="T110" s="77" t="str">
        <f t="shared" si="17"/>
        <v>symbol: G1430A
snp: rs31195
chromosome: 5
start: 1430
genes:
  - NR3C1
variant_type: snv
genotypes:
  - C:C
    - effect: wildtype
    - frequency: 90.9%
  - C:T
    - effect: moderate_risk
    - frequency: 7.2%
  - T:T
    -effect: wildtype
    - frequency: 1.9%</v>
      </c>
      <c r="U110" s="94"/>
      <c r="V110" s="94"/>
      <c r="W110" s="94"/>
      <c r="X110" s="94"/>
      <c r="Y110" s="94"/>
      <c r="Z110" s="94"/>
      <c r="AA110" s="94"/>
      <c r="AB110" s="94"/>
    </row>
    <row r="111" spans="1:28" ht="218.25" thickBot="1" x14ac:dyDescent="0.3">
      <c r="A111" s="93" t="s">
        <v>33</v>
      </c>
      <c r="B111" s="93">
        <v>11</v>
      </c>
      <c r="C111" s="121" t="str">
        <f>"542-16"</f>
        <v>542-16</v>
      </c>
      <c r="D111" s="93" t="s">
        <v>773</v>
      </c>
      <c r="E111" s="93" t="s">
        <v>1354</v>
      </c>
      <c r="F111" s="102" t="s">
        <v>1265</v>
      </c>
      <c r="G111" s="93" t="s">
        <v>1266</v>
      </c>
      <c r="H111" s="93" t="s">
        <v>599</v>
      </c>
      <c r="I111" s="94" t="s">
        <v>568</v>
      </c>
      <c r="J111" s="94" t="s">
        <v>599</v>
      </c>
      <c r="K111" s="114">
        <v>0.19109999999999999</v>
      </c>
      <c r="L111" s="114"/>
      <c r="M111" s="113" t="s">
        <v>1351</v>
      </c>
      <c r="N111" s="114">
        <f t="shared" si="14"/>
        <v>0.57790000000000008</v>
      </c>
      <c r="O111" s="112" t="s">
        <v>1362</v>
      </c>
      <c r="P111" s="114">
        <v>0.308</v>
      </c>
      <c r="Q111" s="112" t="s">
        <v>1350</v>
      </c>
      <c r="R111" s="114">
        <f t="shared" si="15"/>
        <v>0.11409999999999999</v>
      </c>
      <c r="S111" s="110" t="str">
        <f t="shared" si="16"/>
        <v>PEX16_C542-16T.yaml</v>
      </c>
      <c r="T111" s="77" t="str">
        <f t="shared" ref="T111:T142" si="18">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C542-16T
snp: rs3802758
chromosome: 11
start: 542-16
genes:
  - PEX16
variant_type: snv
genotypes:
  - T:T
    - effect: wildtype
    - frequency: 57.8%
  - T:C
    - effect: moderate_risk
    - frequency: 30.8%
  - C:C
    -effect: high_risk
    - frequency: 11.4%</v>
      </c>
      <c r="U111" s="94"/>
      <c r="V111" s="94"/>
      <c r="W111" s="94"/>
      <c r="X111" s="94"/>
      <c r="Y111" s="94"/>
      <c r="Z111" s="94"/>
      <c r="AA111" s="94"/>
      <c r="AB111" s="94"/>
    </row>
    <row r="112" spans="1:28" ht="218.25" thickBot="1" x14ac:dyDescent="0.3">
      <c r="A112" s="96" t="s">
        <v>32</v>
      </c>
      <c r="B112" s="96">
        <v>2</v>
      </c>
      <c r="C112" s="121" t="s">
        <v>1483</v>
      </c>
      <c r="D112" s="96" t="s">
        <v>415</v>
      </c>
      <c r="E112" s="93" t="s">
        <v>1354</v>
      </c>
      <c r="F112" s="94" t="s">
        <v>1467</v>
      </c>
      <c r="G112" s="96" t="s">
        <v>1267</v>
      </c>
      <c r="H112" s="96" t="s">
        <v>523</v>
      </c>
      <c r="I112" s="94" t="s">
        <v>568</v>
      </c>
      <c r="J112" s="94" t="s">
        <v>600</v>
      </c>
      <c r="K112" s="114">
        <v>0.34499999999999997</v>
      </c>
      <c r="L112" s="114"/>
      <c r="M112" s="113" t="s">
        <v>1351</v>
      </c>
      <c r="N112" s="114">
        <f t="shared" si="14"/>
        <v>0.316</v>
      </c>
      <c r="O112" s="113" t="s">
        <v>1351</v>
      </c>
      <c r="P112" s="114">
        <v>0.45200000000000001</v>
      </c>
      <c r="Q112" s="112" t="s">
        <v>1350</v>
      </c>
      <c r="R112" s="114">
        <f t="shared" si="15"/>
        <v>0.23199999999999998</v>
      </c>
      <c r="S112" s="110" t="str">
        <f t="shared" si="16"/>
        <v>POMC_T25164312G.yaml</v>
      </c>
      <c r="T112" s="77" t="str">
        <f t="shared" si="18"/>
        <v>symbol: T25164312G
snp: rs12473543
chromosome: 2
start: 132+329
genes:
  - POMC
variant_type: snv
genotypes:
  - T:T
    - effect: wildtype
    - frequency: 31.6%
  - T:G
    - effect: wildtype
    - frequency: 45.2%
  - G:G
    -effect: high_risk
    - frequency: 23.2%</v>
      </c>
      <c r="U112" s="94"/>
      <c r="V112" s="94"/>
      <c r="W112" s="94"/>
      <c r="X112" s="94"/>
      <c r="Y112" s="94"/>
      <c r="Z112" s="94"/>
      <c r="AA112" s="94"/>
      <c r="AB112" s="94"/>
    </row>
    <row r="113" spans="1:28" ht="218.25" thickBot="1" x14ac:dyDescent="0.3">
      <c r="A113" s="96" t="s">
        <v>32</v>
      </c>
      <c r="B113" s="96">
        <v>2</v>
      </c>
      <c r="C113" s="126" t="s">
        <v>1660</v>
      </c>
      <c r="D113" s="38" t="s">
        <v>1653</v>
      </c>
      <c r="E113" s="161" t="s">
        <v>1354</v>
      </c>
      <c r="F113" s="208" t="s">
        <v>1658</v>
      </c>
      <c r="G113" s="96" t="s">
        <v>1649</v>
      </c>
      <c r="H113" s="96" t="s">
        <v>521</v>
      </c>
      <c r="I113" s="94" t="s">
        <v>536</v>
      </c>
      <c r="J113" s="94" t="s">
        <v>599</v>
      </c>
      <c r="K113" s="114">
        <v>0.45</v>
      </c>
      <c r="L113" s="114"/>
      <c r="M113" s="113" t="s">
        <v>1351</v>
      </c>
      <c r="N113" s="114">
        <f t="shared" si="14"/>
        <v>0.20799999999999991</v>
      </c>
      <c r="O113" s="113" t="s">
        <v>1351</v>
      </c>
      <c r="P113" s="114">
        <v>0.45600000000000002</v>
      </c>
      <c r="Q113" s="112" t="s">
        <v>1350</v>
      </c>
      <c r="R113" s="114">
        <f t="shared" si="15"/>
        <v>0.33600000000000002</v>
      </c>
      <c r="S113" s="110" t="str">
        <f t="shared" si="16"/>
        <v>POMC_A133-2C.yaml</v>
      </c>
      <c r="T113" s="77" t="str">
        <f t="shared" si="18"/>
        <v>symbol: A133-2C
snp: RS428043
chromosome: 2
start: 133-2
genes:
  - POMC
variant_type: snv
genotypes:
  - A:A
    - effect: wildtype
    - frequency: 20.8%
  - A:C
    - effect: wildtype
    - frequency: 45.6%
  - C:C
    -effect: high_risk
    - frequency: 33.6%</v>
      </c>
      <c r="U113" s="94"/>
      <c r="V113" s="94"/>
      <c r="W113" s="94"/>
      <c r="X113" s="94"/>
      <c r="Y113" s="94"/>
      <c r="Z113" s="94"/>
      <c r="AA113" s="94"/>
      <c r="AB113" s="94"/>
    </row>
    <row r="114" spans="1:28" ht="243.75" thickBot="1" x14ac:dyDescent="0.3">
      <c r="A114" s="96" t="s">
        <v>32</v>
      </c>
      <c r="B114" s="96">
        <v>2</v>
      </c>
      <c r="C114" s="126"/>
      <c r="D114" s="38" t="s">
        <v>1654</v>
      </c>
      <c r="E114" s="209" t="s">
        <v>1657</v>
      </c>
      <c r="F114" s="208" t="s">
        <v>1659</v>
      </c>
      <c r="G114" s="96" t="s">
        <v>1650</v>
      </c>
      <c r="H114" s="96" t="s">
        <v>1662</v>
      </c>
      <c r="I114" s="94"/>
      <c r="J114" s="94" t="s">
        <v>1661</v>
      </c>
      <c r="K114" s="114">
        <v>4.0000000000000002E-4</v>
      </c>
      <c r="L114" s="114"/>
      <c r="M114" s="113" t="s">
        <v>1351</v>
      </c>
      <c r="N114" s="114">
        <f t="shared" si="14"/>
        <v>0.99885000000000002</v>
      </c>
      <c r="O114" s="113" t="s">
        <v>1351</v>
      </c>
      <c r="P114" s="114">
        <v>1E-3</v>
      </c>
      <c r="Q114" s="112" t="s">
        <v>1350</v>
      </c>
      <c r="R114" s="164">
        <f t="shared" si="15"/>
        <v>1.5000000000000001E-4</v>
      </c>
      <c r="S114" s="110" t="str">
        <f t="shared" si="16"/>
        <v>POMC_Ser7Argfs.yaml</v>
      </c>
      <c r="T114" s="77" t="str">
        <f t="shared" si="18"/>
        <v>symbol: Ser7Argfs
snp: rs511414
chromosome: 2
start: 
genes:
  - POMC
variant_type: frameshift
genotypes:
  - :
    - effect: wildtype
    - frequency: 99.9%
  - :CCACCCGAGGGGCCCCCGAGGGCCC
    - effect: wildtype
    - frequency: 0.1%
  - CCACCCGAGGGGCCCCCGAGGGCCC:CCACCCGAGGGGCCCCCGAGGGCCC
    -effect: high_risk
    - frequency: 0.0%</v>
      </c>
      <c r="U114" s="94"/>
      <c r="V114" s="94"/>
      <c r="W114" s="94"/>
      <c r="X114" s="94"/>
      <c r="Y114" s="94"/>
      <c r="Z114" s="94"/>
      <c r="AA114" s="94"/>
      <c r="AB114" s="94"/>
    </row>
    <row r="115" spans="1:28" ht="218.25" thickBot="1" x14ac:dyDescent="0.3">
      <c r="A115" s="96" t="s">
        <v>32</v>
      </c>
      <c r="B115" s="96">
        <v>2</v>
      </c>
      <c r="C115" s="12" t="s">
        <v>1484</v>
      </c>
      <c r="D115" s="96" t="s">
        <v>1268</v>
      </c>
      <c r="E115" s="93" t="s">
        <v>1354</v>
      </c>
      <c r="F115" s="94" t="s">
        <v>1466</v>
      </c>
      <c r="G115" s="96" t="s">
        <v>1269</v>
      </c>
      <c r="H115" s="96" t="s">
        <v>521</v>
      </c>
      <c r="I115" s="94" t="s">
        <v>568</v>
      </c>
      <c r="J115" s="94" t="s">
        <v>599</v>
      </c>
      <c r="K115" s="114">
        <v>0.46829999999999999</v>
      </c>
      <c r="L115" s="114"/>
      <c r="M115" s="113" t="s">
        <v>1351</v>
      </c>
      <c r="N115" s="114">
        <f t="shared" si="14"/>
        <v>0.15820000000000001</v>
      </c>
      <c r="O115" s="113" t="s">
        <v>1351</v>
      </c>
      <c r="P115" s="114">
        <v>0.498</v>
      </c>
      <c r="Q115" s="112" t="s">
        <v>1350</v>
      </c>
      <c r="R115" s="114">
        <f t="shared" si="15"/>
        <v>0.34379999999999999</v>
      </c>
      <c r="S115" s="110" t="str">
        <f t="shared" si="16"/>
        <v>POMC_T25161964C.yaml</v>
      </c>
      <c r="T115" s="77" t="str">
        <f t="shared" si="18"/>
        <v>symbol: T25161964C
snp: rs6713532
chromosome: 2
start: 133-212
genes:
  - POMC
variant_type: snv
genotypes:
  - T:T
    - effect: wildtype
    - frequency: 15.8%
  - T:C
    - effect: wildtype
    - frequency: 49.8%
  - C:C
    -effect: high_risk
    - frequency: 34.4%</v>
      </c>
      <c r="U115" s="94"/>
      <c r="V115" s="94"/>
      <c r="W115" s="94"/>
      <c r="X115" s="94"/>
      <c r="Y115" s="94"/>
      <c r="Z115" s="94"/>
      <c r="AA115" s="94"/>
      <c r="AB115" s="94"/>
    </row>
    <row r="116" spans="1:28" ht="218.25" thickBot="1" x14ac:dyDescent="0.3">
      <c r="A116" s="96" t="s">
        <v>32</v>
      </c>
      <c r="B116" s="96">
        <v>2</v>
      </c>
      <c r="C116" s="121" t="s">
        <v>1347</v>
      </c>
      <c r="D116" s="96" t="s">
        <v>1270</v>
      </c>
      <c r="E116" s="93" t="s">
        <v>1354</v>
      </c>
      <c r="F116" s="94" t="s">
        <v>1465</v>
      </c>
      <c r="G116" s="96" t="s">
        <v>1271</v>
      </c>
      <c r="H116" s="96" t="s">
        <v>523</v>
      </c>
      <c r="I116" s="94" t="s">
        <v>536</v>
      </c>
      <c r="J116" s="94" t="s">
        <v>600</v>
      </c>
      <c r="K116" s="114">
        <v>0.1837</v>
      </c>
      <c r="L116" s="114"/>
      <c r="M116" s="113" t="s">
        <v>1351</v>
      </c>
      <c r="N116" s="114">
        <f t="shared" si="14"/>
        <v>0.59129999999999994</v>
      </c>
      <c r="O116" s="113" t="s">
        <v>1351</v>
      </c>
      <c r="P116" s="114">
        <v>0.3</v>
      </c>
      <c r="Q116" s="112" t="s">
        <v>1350</v>
      </c>
      <c r="R116" s="114">
        <f t="shared" si="15"/>
        <v>0.1087</v>
      </c>
      <c r="S116" s="110" t="str">
        <f t="shared" si="16"/>
        <v>POMC_A25166355G.yaml</v>
      </c>
      <c r="T116" s="77" t="str">
        <f t="shared" si="18"/>
        <v>symbol: A25166355G
snp: rs934778
chromosome: 2
start: ?
genes:
  - POMC
variant_type: snv
genotypes:
  - A:A
    - effect: wildtype
    - frequency: 59.1%
  - A:G
    - effect: wildtype
    - frequency: 30.0%
  - G:G
    -effect: high_risk
    - frequency: 10.9%</v>
      </c>
      <c r="U116" s="94"/>
      <c r="V116" s="94"/>
      <c r="W116" s="94"/>
      <c r="X116" s="94"/>
      <c r="Y116" s="94"/>
      <c r="Z116" s="94"/>
      <c r="AA116" s="94"/>
      <c r="AB116" s="94"/>
    </row>
    <row r="117" spans="1:28" ht="218.25" thickBot="1" x14ac:dyDescent="0.3">
      <c r="A117" s="93" t="s">
        <v>35</v>
      </c>
      <c r="B117" s="93">
        <v>8</v>
      </c>
      <c r="C117" s="121" t="s">
        <v>1347</v>
      </c>
      <c r="D117" s="93" t="s">
        <v>695</v>
      </c>
      <c r="E117" s="93" t="s">
        <v>1354</v>
      </c>
      <c r="F117" s="94" t="s">
        <v>1464</v>
      </c>
      <c r="G117" s="93" t="s">
        <v>1272</v>
      </c>
      <c r="H117" s="93" t="s">
        <v>525</v>
      </c>
      <c r="I117" s="94" t="s">
        <v>536</v>
      </c>
      <c r="J117" s="94" t="s">
        <v>600</v>
      </c>
      <c r="K117" s="114">
        <v>3.5999999999999997E-2</v>
      </c>
      <c r="L117" s="114"/>
      <c r="M117" s="113" t="s">
        <v>1351</v>
      </c>
      <c r="N117" s="114">
        <f t="shared" si="14"/>
        <v>0.91149999999999998</v>
      </c>
      <c r="O117" s="112" t="s">
        <v>1350</v>
      </c>
      <c r="P117" s="114">
        <v>7.0000000000000007E-2</v>
      </c>
      <c r="Q117" s="113" t="s">
        <v>1351</v>
      </c>
      <c r="R117" s="114">
        <f t="shared" si="15"/>
        <v>1.8499999999999996E-2</v>
      </c>
      <c r="S117" s="110" t="str">
        <f t="shared" si="16"/>
        <v>PTDSS1_A96338727G.yaml</v>
      </c>
      <c r="T117" s="77" t="str">
        <f t="shared" si="18"/>
        <v>symbol: A96338727G
snp: rs7010471
chromosome: 8
start: ?
genes:
  - PTDSS1
variant_type: snv
genotypes:
  - A:A
    - effect: wildtype
    - frequency: 91.2%
  - A:G
    - effect: high_risk
    - frequency: 7.0%
  - G:G
    -effect: wildtype
    - frequency: 1.9%</v>
      </c>
      <c r="U117" s="94"/>
      <c r="V117" s="94"/>
      <c r="W117" s="94"/>
      <c r="X117" s="94"/>
      <c r="Y117" s="94"/>
      <c r="Z117" s="94"/>
      <c r="AA117" s="94"/>
      <c r="AB117" s="94"/>
    </row>
    <row r="118" spans="1:28" ht="218.25" thickBot="1" x14ac:dyDescent="0.3">
      <c r="A118" s="93" t="s">
        <v>119</v>
      </c>
      <c r="B118" s="93">
        <v>9</v>
      </c>
      <c r="C118" s="12" t="s">
        <v>1485</v>
      </c>
      <c r="D118" s="93" t="s">
        <v>696</v>
      </c>
      <c r="E118" s="93" t="s">
        <v>1354</v>
      </c>
      <c r="F118" s="94" t="s">
        <v>1463</v>
      </c>
      <c r="G118" s="93" t="s">
        <v>1273</v>
      </c>
      <c r="H118" s="93" t="s">
        <v>1548</v>
      </c>
      <c r="I118" s="94" t="s">
        <v>600</v>
      </c>
      <c r="J118" s="94" t="s">
        <v>536</v>
      </c>
      <c r="K118" s="114">
        <v>7.0699999999999999E-2</v>
      </c>
      <c r="L118" s="114"/>
      <c r="M118" s="113" t="s">
        <v>1351</v>
      </c>
      <c r="N118" s="114">
        <f t="shared" si="14"/>
        <v>0.83104999999999996</v>
      </c>
      <c r="O118" s="112" t="s">
        <v>1350</v>
      </c>
      <c r="P118" s="114">
        <v>0.13100000000000001</v>
      </c>
      <c r="Q118" s="113" t="s">
        <v>1351</v>
      </c>
      <c r="R118" s="114">
        <f t="shared" si="15"/>
        <v>3.7949999999999998E-2</v>
      </c>
      <c r="S118" s="110" t="str">
        <f t="shared" si="16"/>
        <v>RECK_G36091133A.yaml</v>
      </c>
      <c r="T118" s="77" t="str">
        <f t="shared" si="18"/>
        <v>symbol: G36091133A
snp: rs12235235
chromosome: 9
start: 522-28
genes:
  - RECK
variant_type: snv
genotypes:
  - G:G
    - effect: wildtype
    - frequency: 83.1%
  - G:A
    - effect: high_risk
    - frequency: 13.1%
  - A:A
    -effect: wildtype
    - frequency: 3.8%</v>
      </c>
      <c r="U118" s="94"/>
      <c r="V118" s="94"/>
      <c r="W118" s="94"/>
      <c r="X118" s="94"/>
      <c r="Y118" s="94"/>
      <c r="Z118" s="94"/>
      <c r="AA118" s="94"/>
      <c r="AB118" s="94"/>
    </row>
    <row r="119" spans="1:28" ht="218.25" thickBot="1" x14ac:dyDescent="0.3">
      <c r="A119" s="93" t="s">
        <v>119</v>
      </c>
      <c r="B119" s="93">
        <v>9</v>
      </c>
      <c r="C119" s="121" t="s">
        <v>1347</v>
      </c>
      <c r="D119" s="93" t="s">
        <v>697</v>
      </c>
      <c r="E119" s="93" t="s">
        <v>1354</v>
      </c>
      <c r="F119" s="94" t="s">
        <v>1462</v>
      </c>
      <c r="G119" s="93" t="s">
        <v>1274</v>
      </c>
      <c r="H119" s="93" t="s">
        <v>524</v>
      </c>
      <c r="I119" s="94" t="s">
        <v>568</v>
      </c>
      <c r="J119" s="94" t="s">
        <v>599</v>
      </c>
      <c r="K119" s="114">
        <v>4.1700000000000001E-2</v>
      </c>
      <c r="L119" s="114"/>
      <c r="M119" s="112" t="s">
        <v>1350</v>
      </c>
      <c r="N119" s="114">
        <f t="shared" si="14"/>
        <v>0.89829999999999999</v>
      </c>
      <c r="O119" s="113" t="s">
        <v>1351</v>
      </c>
      <c r="P119" s="114">
        <v>0.08</v>
      </c>
      <c r="Q119" s="113" t="s">
        <v>1351</v>
      </c>
      <c r="R119" s="114">
        <f t="shared" si="15"/>
        <v>2.1700000000000001E-2</v>
      </c>
      <c r="S119" s="110" t="str">
        <f t="shared" si="16"/>
        <v>RECK_T119856753C.yaml</v>
      </c>
      <c r="T119" s="77" t="str">
        <f t="shared" si="18"/>
        <v>symbol: T119856753C
snp: rs7849492
chromosome: 9
start: ?
genes:
  - RECK
variant_type: snv
genotypes:
  - T:T
    - effect: high_risk
    - frequency: 89.8%
  - T:C
    - effect: wildtype
    - frequency: 8.0%
  - C:C
    -effect: wildtype
    - frequency: 2.2%</v>
      </c>
      <c r="U119" s="94"/>
      <c r="V119" s="94"/>
      <c r="W119" s="94"/>
      <c r="X119" s="94"/>
      <c r="Y119" s="94"/>
      <c r="Z119" s="94"/>
      <c r="AA119" s="94"/>
      <c r="AB119" s="94"/>
    </row>
    <row r="120" spans="1:28" ht="218.25" thickBot="1" x14ac:dyDescent="0.3">
      <c r="A120" s="96" t="s">
        <v>22</v>
      </c>
      <c r="B120" s="96">
        <v>2</v>
      </c>
      <c r="C120" s="12" t="s">
        <v>1486</v>
      </c>
      <c r="D120" s="96" t="s">
        <v>410</v>
      </c>
      <c r="E120" s="93" t="s">
        <v>1354</v>
      </c>
      <c r="F120" s="94" t="s">
        <v>1461</v>
      </c>
      <c r="G120" s="96" t="s">
        <v>1275</v>
      </c>
      <c r="H120" s="96" t="s">
        <v>523</v>
      </c>
      <c r="I120" s="94" t="s">
        <v>568</v>
      </c>
      <c r="J120" s="94" t="s">
        <v>600</v>
      </c>
      <c r="K120" s="114">
        <v>0.35499999999999998</v>
      </c>
      <c r="L120" s="114"/>
      <c r="M120" s="113" t="s">
        <v>1351</v>
      </c>
      <c r="N120" s="114">
        <f t="shared" si="14"/>
        <v>0.30150000000000005</v>
      </c>
      <c r="O120" s="113" t="s">
        <v>1351</v>
      </c>
      <c r="P120" s="114">
        <v>0.45800000000000002</v>
      </c>
      <c r="Q120" s="112" t="s">
        <v>1350</v>
      </c>
      <c r="R120" s="114">
        <f t="shared" si="15"/>
        <v>0.24049999999999999</v>
      </c>
      <c r="S120" s="110" t="str">
        <f t="shared" si="16"/>
        <v>SCN9A_T166298928G.yaml</v>
      </c>
      <c r="T120" s="77" t="str">
        <f t="shared" si="18"/>
        <v>symbol: T166298928G
snp: rs6754031
chromosome: 2
start: 1451+87
genes:
  - SCN9A
variant_type: snv
genotypes:
  - T:T
    - effect: wildtype
    - frequency: 30.2%
  - T:G
    - effect: wildtype
    - frequency: 45.8%
  - G:G
    -effect: high_risk
    - frequency: 24.1%</v>
      </c>
      <c r="U120" s="94"/>
      <c r="V120" s="94"/>
      <c r="W120" s="94"/>
      <c r="X120" s="94"/>
      <c r="Y120" s="94"/>
      <c r="Z120" s="94"/>
      <c r="AA120" s="94"/>
      <c r="AB120" s="94"/>
    </row>
    <row r="121" spans="1:28" s="29" customFormat="1" ht="218.25" thickBot="1" x14ac:dyDescent="0.3">
      <c r="A121" s="96" t="s">
        <v>22</v>
      </c>
      <c r="B121" s="161">
        <v>2</v>
      </c>
      <c r="C121" s="29">
        <v>984</v>
      </c>
      <c r="D121" s="29" t="s">
        <v>1570</v>
      </c>
      <c r="E121" s="93" t="s">
        <v>1354</v>
      </c>
      <c r="F121" s="21" t="s">
        <v>1579</v>
      </c>
      <c r="G121" s="12" t="s">
        <v>1560</v>
      </c>
      <c r="H121" s="38" t="s">
        <v>522</v>
      </c>
      <c r="I121" s="31" t="s">
        <v>599</v>
      </c>
      <c r="J121" s="118" t="s">
        <v>536</v>
      </c>
      <c r="K121" s="114">
        <v>1.0000000000000001E-5</v>
      </c>
      <c r="L121" s="114"/>
      <c r="M121" s="113" t="s">
        <v>1351</v>
      </c>
      <c r="N121" s="114">
        <f t="shared" si="14"/>
        <v>0.99998624999999997</v>
      </c>
      <c r="O121" s="113" t="s">
        <v>1351</v>
      </c>
      <c r="P121" s="164">
        <v>5.0000000000000004E-6</v>
      </c>
      <c r="Q121" s="112" t="s">
        <v>1350</v>
      </c>
      <c r="R121" s="164">
        <f t="shared" si="15"/>
        <v>8.7500000000000009E-6</v>
      </c>
      <c r="S121" s="160" t="str">
        <f t="shared" si="16"/>
        <v>SCN9A_C984A.yaml</v>
      </c>
      <c r="T121" s="77" t="str">
        <f t="shared" si="18"/>
        <v>symbol: C984A
snp: rs121908917   
chromosome: 2
start: 984
genes:
  - SCN9A
variant_type: snv
genotypes:
  - C:C
    - effect: wildtype
    - frequency: 100.0%
  - C:A
    - effect: wildtype
    - frequency: 0.0%
  - A:A
    -effect: high_risk
    - frequency: 0.0%</v>
      </c>
    </row>
    <row r="122" spans="1:28" s="29" customFormat="1" ht="218.25" thickBot="1" x14ac:dyDescent="0.3">
      <c r="A122" s="96" t="s">
        <v>22</v>
      </c>
      <c r="B122" s="161">
        <v>2</v>
      </c>
      <c r="C122" s="29">
        <v>829</v>
      </c>
      <c r="D122" s="29" t="s">
        <v>1571</v>
      </c>
      <c r="E122" s="93" t="s">
        <v>1354</v>
      </c>
      <c r="F122" s="24" t="s">
        <v>1580</v>
      </c>
      <c r="G122" s="12" t="s">
        <v>1561</v>
      </c>
      <c r="H122" s="38" t="s">
        <v>524</v>
      </c>
      <c r="I122" s="31" t="s">
        <v>599</v>
      </c>
      <c r="J122" s="163" t="s">
        <v>568</v>
      </c>
      <c r="K122" s="114">
        <v>6.0000000000000002E-5</v>
      </c>
      <c r="L122" s="114"/>
      <c r="M122" s="113" t="s">
        <v>1351</v>
      </c>
      <c r="N122" s="114">
        <f t="shared" si="14"/>
        <v>0.99992499999999995</v>
      </c>
      <c r="O122" s="113" t="s">
        <v>1351</v>
      </c>
      <c r="P122" s="164">
        <v>2.0000000000000002E-5</v>
      </c>
      <c r="Q122" s="112" t="s">
        <v>1350</v>
      </c>
      <c r="R122" s="164">
        <f t="shared" si="15"/>
        <v>5.5000000000000002E-5</v>
      </c>
      <c r="S122" s="160" t="str">
        <f t="shared" si="16"/>
        <v>SCN9A_C829T.yaml</v>
      </c>
      <c r="T122" s="77" t="str">
        <f t="shared" si="18"/>
        <v>symbol: C829T
snp: rs121908916     
chromosome: 2
start: 829
genes:
  - SCN9A
variant_type: snv
genotypes:
  - C:C
    - effect: wildtype
    - frequency: 100.0%
  - C:T
    - effect: wildtype
    - frequency: 0.0%
  - T:T
    -effect: high_risk
    - frequency: 0.0%</v>
      </c>
    </row>
    <row r="123" spans="1:28" s="29" customFormat="1" ht="218.25" thickBot="1" x14ac:dyDescent="0.3">
      <c r="A123" s="96" t="s">
        <v>22</v>
      </c>
      <c r="B123" s="161">
        <v>2</v>
      </c>
      <c r="C123" s="29">
        <v>2986</v>
      </c>
      <c r="D123" s="190" t="s">
        <v>1572</v>
      </c>
      <c r="E123" s="93" t="s">
        <v>1354</v>
      </c>
      <c r="F123" s="194" t="s">
        <v>1581</v>
      </c>
      <c r="G123" s="187" t="s">
        <v>1562</v>
      </c>
      <c r="H123" s="189" t="s">
        <v>524</v>
      </c>
      <c r="I123" s="197" t="s">
        <v>1025</v>
      </c>
      <c r="J123" s="163" t="s">
        <v>568</v>
      </c>
      <c r="K123" s="114">
        <v>2.0000000000000001E-4</v>
      </c>
      <c r="L123" s="114"/>
      <c r="M123" s="113" t="s">
        <v>1351</v>
      </c>
      <c r="N123" s="114">
        <f t="shared" si="14"/>
        <v>0.99934999999999996</v>
      </c>
      <c r="O123" s="113" t="s">
        <v>1351</v>
      </c>
      <c r="P123" s="114">
        <v>5.9999999999999995E-4</v>
      </c>
      <c r="Q123" s="112" t="s">
        <v>1350</v>
      </c>
      <c r="R123" s="164">
        <f t="shared" si="15"/>
        <v>5.0000000000000023E-5</v>
      </c>
      <c r="S123" s="160" t="str">
        <f t="shared" si="16"/>
        <v>SCN9A_C2986T.yaml</v>
      </c>
      <c r="T123" s="77" t="str">
        <f t="shared" si="18"/>
        <v>symbol: C2986T
snp: rs121908910  
chromosome: 2
start: 2986
genes:
  - SCN9A
variant_type: snv
genotypes:
  - CT:CT
    - effect: wildtype
    - frequency: 99.9%
  - CT:T
    - effect: wildtype
    - frequency: 0.1%
  - T:T
    -effect: high_risk
    - frequency: 0.0%</v>
      </c>
      <c r="U123" s="190"/>
      <c r="V123" s="190"/>
      <c r="W123" s="190"/>
      <c r="X123" s="190"/>
      <c r="Y123" s="190"/>
      <c r="Z123" s="190"/>
      <c r="AA123" s="190"/>
      <c r="AB123" s="190"/>
    </row>
    <row r="124" spans="1:28" s="29" customFormat="1" ht="218.25" thickBot="1" x14ac:dyDescent="0.3">
      <c r="A124" s="96" t="s">
        <v>22</v>
      </c>
      <c r="B124" s="161">
        <v>2</v>
      </c>
      <c r="C124" s="44">
        <v>2691</v>
      </c>
      <c r="D124" s="29" t="s">
        <v>1573</v>
      </c>
      <c r="E124" s="93" t="s">
        <v>1354</v>
      </c>
      <c r="F124" s="24" t="s">
        <v>1582</v>
      </c>
      <c r="G124" s="38" t="s">
        <v>1563</v>
      </c>
      <c r="H124" s="38" t="s">
        <v>522</v>
      </c>
      <c r="I124" s="31" t="s">
        <v>600</v>
      </c>
      <c r="J124" s="162" t="s">
        <v>536</v>
      </c>
      <c r="K124" s="114">
        <v>0.35499999999999998</v>
      </c>
      <c r="L124" s="114"/>
      <c r="M124" s="113" t="s">
        <v>1351</v>
      </c>
      <c r="N124" s="114" t="s">
        <v>1347</v>
      </c>
      <c r="O124" s="113" t="s">
        <v>1351</v>
      </c>
      <c r="P124" s="114" t="s">
        <v>1347</v>
      </c>
      <c r="Q124" s="112" t="s">
        <v>1350</v>
      </c>
      <c r="R124" s="114" t="s">
        <v>1347</v>
      </c>
      <c r="S124" s="160" t="str">
        <f t="shared" si="16"/>
        <v>SCN9A_G2691A.yaml</v>
      </c>
      <c r="T124" s="77" t="str">
        <f t="shared" si="18"/>
        <v>symbol: G2691A
snp: rs121908909
chromosome: 2
start: 2691
genes:
  - SCN9A
variant_type: snv
genotypes:
  - G:G
    - effect: wildtype
    - frequency: ?
  - G:A
    - effect: wildtype
    - frequency: ?
  - A:A
    -effect: high_risk
    - frequency: ?</v>
      </c>
    </row>
    <row r="125" spans="1:28" s="29" customFormat="1" ht="218.25" thickBot="1" x14ac:dyDescent="0.3">
      <c r="A125" s="96" t="s">
        <v>22</v>
      </c>
      <c r="B125" s="161">
        <v>2</v>
      </c>
      <c r="C125" s="44">
        <v>1376</v>
      </c>
      <c r="D125" s="29" t="s">
        <v>1574</v>
      </c>
      <c r="E125" s="93" t="s">
        <v>1354</v>
      </c>
      <c r="F125" s="24" t="s">
        <v>1583</v>
      </c>
      <c r="G125" s="12" t="s">
        <v>1564</v>
      </c>
      <c r="H125" s="38" t="s">
        <v>523</v>
      </c>
      <c r="I125" s="31" t="s">
        <v>600</v>
      </c>
      <c r="J125" s="29" t="s">
        <v>599</v>
      </c>
      <c r="K125" s="114">
        <v>0.35499999999999998</v>
      </c>
      <c r="L125" s="114"/>
      <c r="M125" s="112" t="s">
        <v>1350</v>
      </c>
      <c r="N125" s="114" t="s">
        <v>1347</v>
      </c>
      <c r="O125" s="113" t="s">
        <v>1351</v>
      </c>
      <c r="P125" s="114" t="s">
        <v>1347</v>
      </c>
      <c r="Q125" s="113" t="s">
        <v>1351</v>
      </c>
      <c r="R125" s="114" t="s">
        <v>1347</v>
      </c>
      <c r="S125" s="160" t="str">
        <f t="shared" si="16"/>
        <v>SCN9A_G1376C.yaml</v>
      </c>
      <c r="T125" s="77" t="str">
        <f t="shared" si="18"/>
        <v>symbol: G1376C
snp: rs121908908   
chromosome: 2
start: 1376
genes:
  - SCN9A
variant_type: snv
genotypes:
  - G:G
    - effect: high_risk
    - frequency: ?
  - G:C
    - effect: wildtype
    - frequency: ?
  - C:C
    -effect: wildtype
    - frequency: ?</v>
      </c>
    </row>
    <row r="126" spans="1:28" ht="218.25" thickBot="1" x14ac:dyDescent="0.3">
      <c r="A126" s="93" t="s">
        <v>42</v>
      </c>
      <c r="B126" s="93">
        <v>10</v>
      </c>
      <c r="C126" s="12">
        <v>1594</v>
      </c>
      <c r="D126" s="93" t="s">
        <v>530</v>
      </c>
      <c r="E126" s="93" t="s">
        <v>1354</v>
      </c>
      <c r="F126" s="94" t="s">
        <v>1460</v>
      </c>
      <c r="G126" s="93" t="s">
        <v>1278</v>
      </c>
      <c r="H126" s="103"/>
      <c r="I126" s="94" t="s">
        <v>599</v>
      </c>
      <c r="J126" s="94" t="s">
        <v>568</v>
      </c>
      <c r="K126" s="114">
        <v>0.30909999999999999</v>
      </c>
      <c r="L126" s="114"/>
      <c r="M126" s="113" t="s">
        <v>1351</v>
      </c>
      <c r="N126" s="114">
        <f t="shared" ref="N126:N132" si="19">1-R126-P126</f>
        <v>0.37064999999999998</v>
      </c>
      <c r="O126" s="94" t="s">
        <v>1347</v>
      </c>
      <c r="P126" s="114">
        <v>0.42699999999999999</v>
      </c>
      <c r="Q126" s="94" t="s">
        <v>1347</v>
      </c>
      <c r="R126" s="114">
        <f t="shared" ref="R126:R132" si="20">K126-P126/4</f>
        <v>0.20234999999999997</v>
      </c>
      <c r="S126" s="110" t="str">
        <f t="shared" si="16"/>
        <v>SLC18A2_C117278860T.yaml</v>
      </c>
      <c r="T126" s="77" t="str">
        <f t="shared" si="18"/>
        <v>symbol: C117278860T
snp: rs363236
chromosome: 10
start: 1594
genes:
  - SLC18A2
variant_type: snv
genotypes:
  - C:C
    - effect: wildtype
    - frequency: 37.1%
  - C:T
    - effect: ?
    - frequency: 42.7%
  - T:T
    -effect: ?
    - frequency: 20.2%</v>
      </c>
      <c r="U126" s="94"/>
      <c r="V126" s="94"/>
      <c r="W126" s="94"/>
      <c r="X126" s="94"/>
      <c r="Y126" s="94"/>
      <c r="Z126" s="94"/>
      <c r="AA126" s="94"/>
      <c r="AB126" s="94"/>
    </row>
    <row r="127" spans="1:28" ht="218.25" thickBot="1" x14ac:dyDescent="0.3">
      <c r="A127" s="93" t="s">
        <v>42</v>
      </c>
      <c r="B127" s="93">
        <v>10</v>
      </c>
      <c r="C127" s="12" t="s">
        <v>1487</v>
      </c>
      <c r="D127" s="93" t="s">
        <v>878</v>
      </c>
      <c r="E127" s="93" t="s">
        <v>1354</v>
      </c>
      <c r="F127" s="94" t="s">
        <v>1459</v>
      </c>
      <c r="G127" s="93" t="s">
        <v>1279</v>
      </c>
      <c r="H127" s="103"/>
      <c r="I127" s="94" t="s">
        <v>599</v>
      </c>
      <c r="J127" s="94" t="s">
        <v>568</v>
      </c>
      <c r="K127" s="114">
        <v>0.41689999999999999</v>
      </c>
      <c r="L127" s="114"/>
      <c r="M127" s="113" t="s">
        <v>1351</v>
      </c>
      <c r="N127" s="114">
        <f t="shared" si="19"/>
        <v>0.21860000000000002</v>
      </c>
      <c r="O127" s="94" t="s">
        <v>1347</v>
      </c>
      <c r="P127" s="114">
        <v>0.48599999999999999</v>
      </c>
      <c r="Q127" s="94" t="s">
        <v>1347</v>
      </c>
      <c r="R127" s="114">
        <f t="shared" si="20"/>
        <v>0.2954</v>
      </c>
      <c r="S127" s="110" t="str">
        <f t="shared" si="16"/>
        <v>SLC18A2_C117259615T.yaml</v>
      </c>
      <c r="T127" s="77" t="str">
        <f t="shared" si="18"/>
        <v>symbol: C117259615T
snp: rs929493
chromosome: 10
start: 991+1723
genes:
  - SLC18A2
variant_type: snv
genotypes:
  - C:C
    - effect: wildtype
    - frequency: 21.9%
  - C:T
    - effect: ?
    - frequency: 48.6%
  - T:T
    -effect: ?
    - frequency: 29.5%</v>
      </c>
      <c r="U127" s="94"/>
      <c r="V127" s="94"/>
      <c r="W127" s="94"/>
      <c r="X127" s="94"/>
      <c r="Y127" s="94"/>
      <c r="Z127" s="94"/>
      <c r="AA127" s="94"/>
      <c r="AB127" s="94"/>
    </row>
    <row r="128" spans="1:28" ht="218.25" thickBot="1" x14ac:dyDescent="0.3">
      <c r="A128" s="96" t="s">
        <v>41</v>
      </c>
      <c r="B128" s="96">
        <v>17</v>
      </c>
      <c r="C128" s="12">
        <v>1948</v>
      </c>
      <c r="D128" s="93" t="s">
        <v>729</v>
      </c>
      <c r="E128" s="93" t="s">
        <v>1354</v>
      </c>
      <c r="F128" s="12" t="s">
        <v>1498</v>
      </c>
      <c r="G128" s="102" t="s">
        <v>1497</v>
      </c>
      <c r="H128" s="103"/>
      <c r="I128" s="94" t="s">
        <v>536</v>
      </c>
      <c r="J128" s="94" t="s">
        <v>600</v>
      </c>
      <c r="K128" s="114">
        <v>0.19</v>
      </c>
      <c r="L128" s="114"/>
      <c r="M128" s="113" t="s">
        <v>1351</v>
      </c>
      <c r="N128" s="114">
        <f t="shared" si="19"/>
        <v>0.63224999999999998</v>
      </c>
      <c r="O128" s="94" t="s">
        <v>1500</v>
      </c>
      <c r="P128" s="114">
        <v>0.23699999999999999</v>
      </c>
      <c r="Q128" s="94" t="s">
        <v>1499</v>
      </c>
      <c r="R128" s="114">
        <f t="shared" si="20"/>
        <v>0.13075000000000001</v>
      </c>
      <c r="S128" s="110" t="str">
        <f t="shared" si="16"/>
        <v>SLC6A4_5-HTTLPR.yaml</v>
      </c>
      <c r="T128" s="77" t="str">
        <f t="shared" si="18"/>
        <v>symbol: 5-HTTLPR
snp: rs25531
chromosome: 17
start: 1948
genes:
  - SLC6A4
variant_type: snv
genotypes:
  - A:A
    - effect: wildtype
    - frequency: 63.2%
  - A:G
    - effect: moderate 
    - frequency: 23.7%
  - G:G
    -effect: severe
    - frequency: 13.1%</v>
      </c>
      <c r="U128" s="94"/>
      <c r="V128" s="94"/>
      <c r="W128" s="94"/>
      <c r="X128" s="94"/>
      <c r="Y128" s="94"/>
      <c r="Z128" s="94"/>
      <c r="AA128" s="94"/>
      <c r="AB128" s="94"/>
    </row>
    <row r="129" spans="1:28" ht="218.25" thickBot="1" x14ac:dyDescent="0.3">
      <c r="A129" s="96" t="s">
        <v>41</v>
      </c>
      <c r="B129" s="96">
        <v>17</v>
      </c>
      <c r="C129" s="12">
        <v>463</v>
      </c>
      <c r="D129" s="187" t="s">
        <v>1501</v>
      </c>
      <c r="E129" s="93" t="s">
        <v>1354</v>
      </c>
      <c r="F129" s="94" t="s">
        <v>1503</v>
      </c>
      <c r="G129" s="96" t="s">
        <v>1502</v>
      </c>
      <c r="H129" s="96" t="s">
        <v>524</v>
      </c>
      <c r="I129" s="94" t="s">
        <v>568</v>
      </c>
      <c r="J129" s="94" t="s">
        <v>600</v>
      </c>
      <c r="K129" s="114">
        <v>0.45050000000000001</v>
      </c>
      <c r="L129" s="114"/>
      <c r="M129" s="113" t="s">
        <v>1351</v>
      </c>
      <c r="N129" s="114">
        <f t="shared" si="19"/>
        <v>0.17449999999999999</v>
      </c>
      <c r="O129" s="113" t="s">
        <v>1351</v>
      </c>
      <c r="P129" s="114">
        <v>0.5</v>
      </c>
      <c r="Q129" s="112" t="s">
        <v>1350</v>
      </c>
      <c r="R129" s="114">
        <f t="shared" si="20"/>
        <v>0.32550000000000001</v>
      </c>
      <c r="S129" s="110" t="str">
        <f t="shared" si="16"/>
        <v>SLC6A4_T463G.yaml</v>
      </c>
      <c r="T129" s="77" t="str">
        <f t="shared" si="18"/>
        <v>symbol: T463G
snp: rs1042173
chromosome: 17
start: 463
genes:
  - SLC6A4
variant_type: snv
genotypes:
  - T:T
    - effect: wildtype
    - frequency: 17.5%
  - T:G
    - effect: wildtype
    - frequency: 50.0%
  - G:G
    -effect: high_risk
    - frequency: 32.6%</v>
      </c>
      <c r="U129" s="94"/>
      <c r="V129" s="94"/>
      <c r="W129" s="94"/>
      <c r="X129" s="94"/>
      <c r="Y129" s="94"/>
      <c r="Z129" s="94"/>
      <c r="AA129" s="94"/>
      <c r="AB129" s="94"/>
    </row>
    <row r="130" spans="1:28" ht="218.25" thickBot="1" x14ac:dyDescent="0.3">
      <c r="A130" s="96" t="s">
        <v>41</v>
      </c>
      <c r="B130" s="96">
        <v>17</v>
      </c>
      <c r="C130" s="121" t="s">
        <v>1347</v>
      </c>
      <c r="D130" s="96" t="s">
        <v>417</v>
      </c>
      <c r="E130" s="93" t="s">
        <v>1354</v>
      </c>
      <c r="F130" s="94" t="s">
        <v>1458</v>
      </c>
      <c r="G130" s="96" t="s">
        <v>1282</v>
      </c>
      <c r="H130" s="96" t="s">
        <v>521</v>
      </c>
      <c r="I130" s="94" t="s">
        <v>568</v>
      </c>
      <c r="J130" s="94" t="s">
        <v>599</v>
      </c>
      <c r="K130" s="114">
        <v>0.45050000000000001</v>
      </c>
      <c r="L130" s="114"/>
      <c r="M130" s="113" t="s">
        <v>1351</v>
      </c>
      <c r="N130" s="114">
        <f t="shared" si="19"/>
        <v>0.17825000000000002</v>
      </c>
      <c r="O130" s="113" t="s">
        <v>1351</v>
      </c>
      <c r="P130" s="114">
        <v>0.495</v>
      </c>
      <c r="Q130" s="112" t="s">
        <v>1350</v>
      </c>
      <c r="R130" s="114">
        <f t="shared" si="20"/>
        <v>0.32674999999999998</v>
      </c>
      <c r="S130" s="110" t="str">
        <f t="shared" ref="S130:S162" si="21">CONCATENATE(A130,"_",F130,".yaml")</f>
        <v>SLC6A4_T30199457C.yaml</v>
      </c>
      <c r="T130" s="77" t="str">
        <f t="shared" si="18"/>
        <v>symbol: T30199457C
snp: rs4325622
chromosome: 17
start: ?
genes:
  - SLC6A4
variant_type: snv
genotypes:
  - T:T
    - effect: wildtype
    - frequency: 17.8%
  - T:C
    - effect: wildtype
    - frequency: 49.5%
  - C:C
    -effect: high_risk
    - frequency: 32.7%</v>
      </c>
      <c r="U130" s="94"/>
      <c r="V130" s="94"/>
      <c r="W130" s="94"/>
      <c r="X130" s="94"/>
      <c r="Y130" s="94"/>
      <c r="Z130" s="94"/>
      <c r="AA130" s="94"/>
      <c r="AB130" s="94"/>
    </row>
    <row r="131" spans="1:28" ht="218.25" thickBot="1" x14ac:dyDescent="0.3">
      <c r="A131" s="93" t="s">
        <v>41</v>
      </c>
      <c r="B131" s="96">
        <v>17</v>
      </c>
      <c r="C131" s="121" t="s">
        <v>1347</v>
      </c>
      <c r="D131" s="93" t="s">
        <v>1011</v>
      </c>
      <c r="E131" s="93" t="s">
        <v>1354</v>
      </c>
      <c r="F131" s="94" t="s">
        <v>1457</v>
      </c>
      <c r="G131" s="93" t="s">
        <v>1045</v>
      </c>
      <c r="H131" s="93" t="s">
        <v>1025</v>
      </c>
      <c r="I131" s="94" t="s">
        <v>599</v>
      </c>
      <c r="J131" s="94" t="s">
        <v>568</v>
      </c>
      <c r="K131" s="114">
        <v>0.255</v>
      </c>
      <c r="L131" s="114"/>
      <c r="M131" s="113" t="s">
        <v>1351</v>
      </c>
      <c r="N131" s="114">
        <f t="shared" si="19"/>
        <v>0.45999999999999996</v>
      </c>
      <c r="O131" s="112" t="s">
        <v>1350</v>
      </c>
      <c r="P131" s="114">
        <v>0.38</v>
      </c>
      <c r="Q131" s="113" t="s">
        <v>1351</v>
      </c>
      <c r="R131" s="114">
        <f t="shared" si="20"/>
        <v>0.16</v>
      </c>
      <c r="S131" s="110" t="str">
        <f t="shared" si="21"/>
        <v>SLC6A4_C30219896T.yaml</v>
      </c>
      <c r="T131" s="77" t="str">
        <f t="shared" si="18"/>
        <v>symbol: C30219896T
snp: rs2020942
chromosome: 17
start: ?
genes:
  - SLC6A4
variant_type: snv
genotypes:
  - C:C
    - effect: wildtype
    - frequency: 46.0%
  - C:T
    - effect: high_risk
    - frequency: 38.0%
  - T:T
    -effect: wildtype
    - frequency: 16.0%</v>
      </c>
      <c r="U131" s="94"/>
      <c r="V131" s="94"/>
      <c r="W131" s="94"/>
      <c r="X131" s="94"/>
      <c r="Y131" s="94"/>
      <c r="Z131" s="94"/>
      <c r="AA131" s="94"/>
      <c r="AB131" s="94"/>
    </row>
    <row r="132" spans="1:28" ht="218.25" thickBot="1" x14ac:dyDescent="0.3">
      <c r="A132" s="93" t="s">
        <v>41</v>
      </c>
      <c r="B132" s="96">
        <v>17</v>
      </c>
      <c r="C132" s="121" t="s">
        <v>1347</v>
      </c>
      <c r="D132" s="93" t="s">
        <v>1012</v>
      </c>
      <c r="E132" s="93" t="s">
        <v>1354</v>
      </c>
      <c r="F132" s="94" t="s">
        <v>1456</v>
      </c>
      <c r="G132" s="93" t="s">
        <v>1048</v>
      </c>
      <c r="H132" s="93" t="s">
        <v>667</v>
      </c>
      <c r="I132" s="94" t="s">
        <v>599</v>
      </c>
      <c r="J132" s="94" t="s">
        <v>568</v>
      </c>
      <c r="K132" s="114">
        <v>0.44230000000000003</v>
      </c>
      <c r="L132" s="114"/>
      <c r="M132" s="113" t="s">
        <v>1351</v>
      </c>
      <c r="N132" s="114">
        <f t="shared" si="19"/>
        <v>0.18345</v>
      </c>
      <c r="O132" s="112" t="s">
        <v>1362</v>
      </c>
      <c r="P132" s="114">
        <v>0.499</v>
      </c>
      <c r="Q132" s="112" t="s">
        <v>1350</v>
      </c>
      <c r="R132" s="114">
        <f t="shared" si="20"/>
        <v>0.31755</v>
      </c>
      <c r="S132" s="110" t="str">
        <f t="shared" si="21"/>
        <v>SLC6A4_C30204775T.yaml</v>
      </c>
      <c r="T132" s="77" t="str">
        <f t="shared" si="18"/>
        <v>symbol: C30204775T
snp: rs3794808
chromosome: 17
start: ?
genes:
  - SLC6A4
variant_type: snv
genotypes:
  - C:C
    - effect: wildtype
    - frequency: 18.3%
  - C:T
    - effect: moderate_risk
    - frequency: 49.9%
  - T:T
    -effect: high_risk
    - frequency: 31.8%</v>
      </c>
      <c r="U132" s="94"/>
      <c r="V132" s="94"/>
      <c r="W132" s="94"/>
      <c r="X132" s="94"/>
      <c r="Y132" s="94"/>
      <c r="Z132" s="94"/>
      <c r="AA132" s="94"/>
      <c r="AB132" s="94"/>
    </row>
    <row r="133" spans="1:28" ht="218.25" thickBot="1" x14ac:dyDescent="0.3">
      <c r="A133" s="93" t="s">
        <v>41</v>
      </c>
      <c r="B133" s="96">
        <v>17</v>
      </c>
      <c r="C133" s="12">
        <v>1748</v>
      </c>
      <c r="D133" s="93" t="s">
        <v>1016</v>
      </c>
      <c r="E133" s="93" t="s">
        <v>1354</v>
      </c>
      <c r="F133" s="94" t="s">
        <v>1283</v>
      </c>
      <c r="G133" s="93" t="s">
        <v>1284</v>
      </c>
      <c r="H133" s="93" t="s">
        <v>836</v>
      </c>
      <c r="I133" s="94" t="s">
        <v>599</v>
      </c>
      <c r="J133" s="94" t="s">
        <v>536</v>
      </c>
      <c r="L133" s="114"/>
      <c r="M133" s="113" t="s">
        <v>1351</v>
      </c>
      <c r="N133" s="114" t="s">
        <v>1347</v>
      </c>
      <c r="O133" s="112" t="s">
        <v>1350</v>
      </c>
      <c r="P133" s="114" t="s">
        <v>1347</v>
      </c>
      <c r="Q133" s="113" t="s">
        <v>1351</v>
      </c>
      <c r="R133" s="114" t="s">
        <v>1347</v>
      </c>
      <c r="S133" s="110" t="str">
        <f t="shared" si="21"/>
        <v>SLC6A4_C1748A.yaml</v>
      </c>
      <c r="T133" s="77" t="str">
        <f t="shared" si="18"/>
        <v>symbol: C1748A
snp: rs7224199
chromosome: 17
start: 1748
genes:
  - SLC6A4
variant_type: snv
genotypes:
  - C:C
    - effect: wildtype
    - frequency: ?
  - C:A
    - effect: high_risk
    - frequency: ?
  - A:A
    -effect: wildtype
    - frequency: ?</v>
      </c>
      <c r="U133" s="94"/>
      <c r="V133" s="94"/>
      <c r="W133" s="94"/>
      <c r="X133" s="94"/>
      <c r="Y133" s="94"/>
      <c r="Z133" s="94"/>
      <c r="AA133" s="94"/>
      <c r="AB133" s="94"/>
    </row>
    <row r="134" spans="1:28" ht="218.25" thickBot="1" x14ac:dyDescent="0.3">
      <c r="A134" s="38" t="s">
        <v>120</v>
      </c>
      <c r="B134" s="96">
        <v>15</v>
      </c>
      <c r="C134" s="12" t="s">
        <v>1482</v>
      </c>
      <c r="D134" s="38" t="s">
        <v>707</v>
      </c>
      <c r="E134" s="93" t="s">
        <v>1354</v>
      </c>
      <c r="F134" s="94" t="s">
        <v>1476</v>
      </c>
      <c r="G134" s="12" t="s">
        <v>1477</v>
      </c>
      <c r="H134" s="93" t="s">
        <v>1544</v>
      </c>
      <c r="I134" s="94" t="s">
        <v>600</v>
      </c>
      <c r="J134" s="94" t="s">
        <v>536</v>
      </c>
      <c r="K134" s="114">
        <v>2.4400000000000002E-2</v>
      </c>
      <c r="L134" s="114"/>
      <c r="M134" s="113" t="s">
        <v>1351</v>
      </c>
      <c r="N134" s="114">
        <f>1-R134-P134</f>
        <v>0.93959999999999999</v>
      </c>
      <c r="O134" s="112" t="s">
        <v>1350</v>
      </c>
      <c r="P134" s="114">
        <v>4.8000000000000001E-2</v>
      </c>
      <c r="Q134" s="112" t="s">
        <v>1350</v>
      </c>
      <c r="R134" s="114">
        <f t="shared" ref="R134:R175" si="22">K134-P134/4</f>
        <v>1.2400000000000001E-2</v>
      </c>
      <c r="S134" s="110" t="str">
        <f t="shared" si="21"/>
        <v>SLCO3A1_G91945362A.yaml</v>
      </c>
      <c r="T134" s="77" t="str">
        <f t="shared" si="18"/>
        <v>symbol: G91945362A
snp: rs8029503
chromosome: 15
start: 646+28904
genes:
  - SLCO3A1
variant_type: snv
genotypes:
  - G:G
    - effect: wildtype
    - frequency: 94.0%
  - G:A
    - effect: high_risk
    - frequency: 4.8%
  - A:A
    -effect: high_risk
    - frequency: 1.2%</v>
      </c>
      <c r="U134" s="94"/>
      <c r="V134" s="94"/>
      <c r="W134" s="94"/>
      <c r="X134" s="94"/>
      <c r="Y134" s="94"/>
      <c r="Z134" s="94"/>
      <c r="AA134" s="94"/>
      <c r="AB134" s="94"/>
    </row>
    <row r="135" spans="1:28" ht="218.25" thickBot="1" x14ac:dyDescent="0.3">
      <c r="A135" s="93" t="s">
        <v>40</v>
      </c>
      <c r="B135" s="93">
        <v>19</v>
      </c>
      <c r="C135" s="12" t="s">
        <v>1488</v>
      </c>
      <c r="D135" s="93" t="s">
        <v>754</v>
      </c>
      <c r="E135" s="93" t="s">
        <v>1354</v>
      </c>
      <c r="F135" s="94" t="s">
        <v>1455</v>
      </c>
      <c r="G135" s="93" t="s">
        <v>1285</v>
      </c>
      <c r="H135" s="93" t="s">
        <v>536</v>
      </c>
      <c r="I135" s="94" t="s">
        <v>600</v>
      </c>
      <c r="J135" s="94" t="s">
        <v>536</v>
      </c>
      <c r="K135" s="114">
        <v>0.2596</v>
      </c>
      <c r="L135" s="114"/>
      <c r="M135" s="113" t="s">
        <v>1351</v>
      </c>
      <c r="N135" s="114">
        <f>1-R135-P135</f>
        <v>0.37290000000000001</v>
      </c>
      <c r="O135" s="112" t="s">
        <v>1362</v>
      </c>
      <c r="P135" s="114">
        <v>0.49</v>
      </c>
      <c r="Q135" s="112" t="s">
        <v>1350</v>
      </c>
      <c r="R135" s="114">
        <f t="shared" si="22"/>
        <v>0.1371</v>
      </c>
      <c r="S135" s="110" t="str">
        <f t="shared" si="21"/>
        <v>TCF3_A1650135G.yaml</v>
      </c>
      <c r="T135" s="77" t="str">
        <f t="shared" si="18"/>
        <v>symbol: A1650135G
snp: rs1860661
chromosome: 19
start: 72+42
genes:
  - TCF3
variant_type: snv
genotypes:
  - G:G
    - effect: wildtype
    - frequency: 37.3%
  - G:A
    - effect: moderate_risk
    - frequency: 49.0%
  - A:A
    -effect: high_risk
    - frequency: 13.7%</v>
      </c>
      <c r="U135" s="94"/>
      <c r="V135" s="94"/>
      <c r="W135" s="94"/>
      <c r="X135" s="94"/>
      <c r="Y135" s="94"/>
      <c r="Z135" s="94"/>
      <c r="AA135" s="94"/>
      <c r="AB135" s="94"/>
    </row>
    <row r="136" spans="1:28" ht="218.25" thickBot="1" x14ac:dyDescent="0.3">
      <c r="A136" s="93" t="s">
        <v>26</v>
      </c>
      <c r="B136" s="93">
        <v>11</v>
      </c>
      <c r="C136" s="12" t="s">
        <v>1347</v>
      </c>
      <c r="D136" s="93" t="s">
        <v>864</v>
      </c>
      <c r="E136" s="93" t="s">
        <v>1354</v>
      </c>
      <c r="F136" s="94" t="s">
        <v>1454</v>
      </c>
      <c r="G136" s="93" t="s">
        <v>1286</v>
      </c>
      <c r="H136" s="103"/>
      <c r="I136" s="94" t="s">
        <v>536</v>
      </c>
      <c r="J136" s="94" t="s">
        <v>600</v>
      </c>
      <c r="K136" s="114">
        <v>0.42349999999999999</v>
      </c>
      <c r="L136" s="114"/>
      <c r="M136" s="113" t="s">
        <v>1351</v>
      </c>
      <c r="N136" s="114">
        <f>1-R136-P136</f>
        <v>0.21050000000000002</v>
      </c>
      <c r="O136" s="94" t="s">
        <v>1347</v>
      </c>
      <c r="P136" s="114">
        <v>0.48799999999999999</v>
      </c>
      <c r="Q136" s="94" t="s">
        <v>1347</v>
      </c>
      <c r="R136" s="114">
        <f t="shared" si="22"/>
        <v>0.30149999999999999</v>
      </c>
      <c r="S136" s="110" t="str">
        <f t="shared" si="21"/>
        <v>TH_A216510G.yaml</v>
      </c>
      <c r="T136" s="77" t="str">
        <f t="shared" si="18"/>
        <v>symbol: A216510G
snp: rs2070762
chromosome: 11
start: ?
genes:
  - TH
variant_type: snv
genotypes:
  - A:A
    - effect: wildtype
    - frequency: 21.1%
  - A:G
    - effect: ?
    - frequency: 48.8%
  - G:G
    -effect: ?
    - frequency: 30.2%</v>
      </c>
      <c r="U136" s="94"/>
      <c r="V136" s="94"/>
      <c r="W136" s="94"/>
      <c r="X136" s="94"/>
      <c r="Y136" s="94"/>
      <c r="Z136" s="94"/>
      <c r="AA136" s="94"/>
      <c r="AB136" s="94"/>
    </row>
    <row r="137" spans="1:28" ht="218.25" thickBot="1" x14ac:dyDescent="0.3">
      <c r="A137" s="93" t="s">
        <v>26</v>
      </c>
      <c r="B137" s="93">
        <v>11</v>
      </c>
      <c r="C137" s="121" t="s">
        <v>1347</v>
      </c>
      <c r="D137" s="93" t="s">
        <v>819</v>
      </c>
      <c r="E137" s="93" t="s">
        <v>1354</v>
      </c>
      <c r="F137" s="94" t="s">
        <v>1453</v>
      </c>
      <c r="G137" s="93" t="s">
        <v>1287</v>
      </c>
      <c r="H137" s="103"/>
      <c r="I137" s="94" t="s">
        <v>600</v>
      </c>
      <c r="J137" s="94" t="s">
        <v>536</v>
      </c>
      <c r="K137" s="114">
        <v>0.29430000000000001</v>
      </c>
      <c r="L137" s="114"/>
      <c r="M137" s="113" t="s">
        <v>1351</v>
      </c>
      <c r="N137" s="114">
        <f>1-R137-P137</f>
        <v>0.40269999999999995</v>
      </c>
      <c r="O137" s="94" t="s">
        <v>1347</v>
      </c>
      <c r="P137" s="114">
        <v>0.40400000000000003</v>
      </c>
      <c r="Q137" s="94" t="s">
        <v>1347</v>
      </c>
      <c r="R137" s="114">
        <f t="shared" si="22"/>
        <v>0.1933</v>
      </c>
      <c r="S137" s="110" t="str">
        <f t="shared" si="21"/>
        <v>TH_G2167955A.yaml</v>
      </c>
      <c r="T137" s="77" t="str">
        <f t="shared" si="18"/>
        <v>symbol: G2167955A
snp: rs4074905
chromosome: 11
start: ?
genes:
  - TH
variant_type: snv
genotypes:
  - G:G
    - effect: wildtype
    - frequency: 40.3%
  - G:A
    - effect: ?
    - frequency: 40.4%
  - A:A
    -effect: ?
    - frequency: 19.3%</v>
      </c>
      <c r="U137" s="94"/>
      <c r="V137" s="94"/>
      <c r="W137" s="94"/>
      <c r="X137" s="94"/>
      <c r="Y137" s="94"/>
      <c r="Z137" s="94"/>
      <c r="AA137" s="94"/>
      <c r="AB137" s="94"/>
    </row>
    <row r="138" spans="1:28" ht="218.25" thickBot="1" x14ac:dyDescent="0.3">
      <c r="A138" s="93" t="s">
        <v>122</v>
      </c>
      <c r="B138" s="93">
        <v>1</v>
      </c>
      <c r="C138" s="12" t="s">
        <v>1489</v>
      </c>
      <c r="D138" s="93" t="s">
        <v>708</v>
      </c>
      <c r="E138" s="93" t="s">
        <v>1354</v>
      </c>
      <c r="F138" s="102" t="s">
        <v>1289</v>
      </c>
      <c r="G138" s="93" t="s">
        <v>1290</v>
      </c>
      <c r="H138" s="93" t="s">
        <v>1544</v>
      </c>
      <c r="I138" s="94" t="s">
        <v>536</v>
      </c>
      <c r="J138" s="94" t="s">
        <v>600</v>
      </c>
      <c r="L138" s="114"/>
      <c r="M138" s="113" t="s">
        <v>1351</v>
      </c>
      <c r="O138" s="112" t="s">
        <v>1350</v>
      </c>
      <c r="Q138" s="112" t="s">
        <v>1350</v>
      </c>
      <c r="R138" s="114">
        <f t="shared" si="22"/>
        <v>0</v>
      </c>
      <c r="S138" s="110" t="str">
        <f t="shared" si="21"/>
        <v>TOX3_T19853C.yaml</v>
      </c>
      <c r="T138" s="77" t="str">
        <f t="shared" si="18"/>
        <v>symbol: T19853C
snp: rs3095598
chromosome: 1
start: .87+13687
genes:
  - TOX3
variant_type: snv
genotypes:
  - A:A
    - effect: wildtype
    - frequency: 0.0%
  - A:G
    - effect: high_risk
    - frequency: 0.0%
  - G:G
    -effect: high_risk
    - frequency: 0.0%</v>
      </c>
      <c r="U138" s="94"/>
      <c r="V138" s="94"/>
      <c r="W138" s="94"/>
      <c r="X138" s="94"/>
      <c r="Y138" s="94"/>
      <c r="Z138" s="94"/>
      <c r="AA138" s="94"/>
      <c r="AB138" s="94"/>
    </row>
    <row r="139" spans="1:28" ht="218.25" thickBot="1" x14ac:dyDescent="0.3">
      <c r="A139" s="96" t="s">
        <v>123</v>
      </c>
      <c r="B139" s="96">
        <v>12</v>
      </c>
      <c r="C139" s="12" t="s">
        <v>1490</v>
      </c>
      <c r="D139" s="96" t="s">
        <v>411</v>
      </c>
      <c r="E139" s="93" t="s">
        <v>1354</v>
      </c>
      <c r="F139" s="94" t="s">
        <v>1452</v>
      </c>
      <c r="G139" s="96" t="s">
        <v>1291</v>
      </c>
      <c r="H139" s="103"/>
      <c r="I139" s="94" t="s">
        <v>568</v>
      </c>
      <c r="J139" s="94" t="s">
        <v>599</v>
      </c>
      <c r="K139" s="114">
        <v>0.4637</v>
      </c>
      <c r="L139" s="114"/>
      <c r="M139" s="113" t="s">
        <v>1347</v>
      </c>
      <c r="N139" s="114">
        <f t="shared" ref="N139:N175" si="23">1-R139-P139</f>
        <v>0.16354999999999997</v>
      </c>
      <c r="O139" s="94" t="s">
        <v>1347</v>
      </c>
      <c r="P139" s="114">
        <v>0.497</v>
      </c>
      <c r="Q139" s="113" t="s">
        <v>1351</v>
      </c>
      <c r="R139" s="114">
        <f t="shared" si="22"/>
        <v>0.33945000000000003</v>
      </c>
      <c r="S139" s="110" t="str">
        <f t="shared" si="21"/>
        <v>TPH2_C71978821T.yaml</v>
      </c>
      <c r="T139" s="77" t="str">
        <f t="shared" si="18"/>
        <v>symbol: C71978821T
snp: rs4760816
chromosome: 12
start: 806-131
genes:
  - TPH2
variant_type: snv
genotypes:
  - T:T
    - effect: ?
    - frequency: 16.4%
  - T:C
    - effect: ?
    - frequency: 49.7%
  - C:C
    -effect: wildtype
    - frequency: 33.9%</v>
      </c>
      <c r="U139" s="94"/>
      <c r="V139" s="94"/>
      <c r="W139" s="94"/>
      <c r="X139" s="94"/>
      <c r="Y139" s="94"/>
      <c r="Z139" s="94"/>
      <c r="AA139" s="94"/>
      <c r="AB139" s="94"/>
    </row>
    <row r="140" spans="1:28" ht="218.25" thickBot="1" x14ac:dyDescent="0.3">
      <c r="A140" s="96" t="s">
        <v>123</v>
      </c>
      <c r="B140" s="96">
        <v>12</v>
      </c>
      <c r="C140" s="12" t="s">
        <v>1491</v>
      </c>
      <c r="D140" s="96" t="s">
        <v>413</v>
      </c>
      <c r="E140" s="93" t="s">
        <v>1354</v>
      </c>
      <c r="F140" s="94" t="s">
        <v>1451</v>
      </c>
      <c r="G140" s="96" t="s">
        <v>1295</v>
      </c>
      <c r="H140" s="103"/>
      <c r="I140" s="94" t="s">
        <v>536</v>
      </c>
      <c r="J140" s="94" t="s">
        <v>600</v>
      </c>
      <c r="K140" s="114">
        <v>0.40339999999999998</v>
      </c>
      <c r="L140" s="114"/>
      <c r="M140" s="113" t="s">
        <v>1351</v>
      </c>
      <c r="N140" s="114">
        <f t="shared" si="23"/>
        <v>0.23585</v>
      </c>
      <c r="O140" s="94" t="s">
        <v>1347</v>
      </c>
      <c r="P140" s="114">
        <v>0.48099999999999998</v>
      </c>
      <c r="Q140" s="94" t="s">
        <v>1347</v>
      </c>
      <c r="R140" s="114">
        <f t="shared" si="22"/>
        <v>0.28315000000000001</v>
      </c>
      <c r="S140" s="110" t="str">
        <f t="shared" si="21"/>
        <v>TPH2_A71966484G.yaml</v>
      </c>
      <c r="T140" s="77" t="str">
        <f t="shared" si="18"/>
        <v>symbol: A71966484G
snp: Rs2171363
chromosome: 12
start: 609-6035
genes:
  - TPH2
variant_type: snv
genotypes:
  - A:A
    - effect: wildtype
    - frequency: 23.6%
  - A:G
    - effect: ?
    - frequency: 48.1%
  - G:G
    -effect: ?
    - frequency: 28.3%</v>
      </c>
      <c r="U140" s="94"/>
      <c r="V140" s="94"/>
      <c r="W140" s="94"/>
      <c r="X140" s="94"/>
      <c r="Y140" s="94"/>
      <c r="Z140" s="94"/>
      <c r="AA140" s="94"/>
      <c r="AB140" s="94"/>
    </row>
    <row r="141" spans="1:28" ht="218.25" thickBot="1" x14ac:dyDescent="0.3">
      <c r="A141" s="96" t="s">
        <v>123</v>
      </c>
      <c r="B141" s="96">
        <v>12</v>
      </c>
      <c r="C141" s="12" t="s">
        <v>1492</v>
      </c>
      <c r="D141" s="96" t="s">
        <v>414</v>
      </c>
      <c r="E141" s="93" t="s">
        <v>1354</v>
      </c>
      <c r="F141" s="94" t="s">
        <v>1450</v>
      </c>
      <c r="G141" s="96" t="s">
        <v>1299</v>
      </c>
      <c r="H141" s="103"/>
      <c r="I141" s="94" t="s">
        <v>536</v>
      </c>
      <c r="J141" s="94" t="s">
        <v>600</v>
      </c>
      <c r="K141" s="114">
        <v>0.46350000000000002</v>
      </c>
      <c r="L141" s="114"/>
      <c r="M141" s="113" t="s">
        <v>1351</v>
      </c>
      <c r="N141" s="114">
        <f t="shared" si="23"/>
        <v>0.16374999999999995</v>
      </c>
      <c r="O141" s="94" t="s">
        <v>1347</v>
      </c>
      <c r="P141" s="114">
        <v>0.497</v>
      </c>
      <c r="Q141" s="94" t="s">
        <v>1347</v>
      </c>
      <c r="R141" s="114">
        <f t="shared" si="22"/>
        <v>0.33925000000000005</v>
      </c>
      <c r="S141" s="110" t="str">
        <f t="shared" si="21"/>
        <v>TPH2_A72018440G.yaml</v>
      </c>
      <c r="T141" s="77" t="str">
        <f t="shared" si="18"/>
        <v>symbol: A72018440G
snp: rs1386486
chromosome: 12
start: 1069-3959
genes:
  - TPH2
variant_type: snv
genotypes:
  - A:A
    - effect: wildtype
    - frequency: 16.4%
  - A:G
    - effect: ?
    - frequency: 49.7%
  - G:G
    -effect: ?
    - frequency: 33.9%</v>
      </c>
      <c r="U141" s="94"/>
      <c r="V141" s="94"/>
      <c r="W141" s="94"/>
      <c r="X141" s="94"/>
      <c r="Y141" s="94"/>
      <c r="Z141" s="94"/>
      <c r="AA141" s="94"/>
      <c r="AB141" s="94"/>
    </row>
    <row r="142" spans="1:28" ht="218.25" thickBot="1" x14ac:dyDescent="0.3">
      <c r="A142" s="96" t="s">
        <v>123</v>
      </c>
      <c r="B142" s="96">
        <v>12</v>
      </c>
      <c r="C142" s="12" t="s">
        <v>1493</v>
      </c>
      <c r="D142" s="96" t="s">
        <v>416</v>
      </c>
      <c r="E142" s="93" t="s">
        <v>1354</v>
      </c>
      <c r="F142" s="94" t="s">
        <v>1449</v>
      </c>
      <c r="G142" s="96" t="s">
        <v>1301</v>
      </c>
      <c r="H142" s="103"/>
      <c r="I142" s="94" t="s">
        <v>536</v>
      </c>
      <c r="J142" s="94" t="s">
        <v>600</v>
      </c>
      <c r="K142" s="114">
        <v>0.3538</v>
      </c>
      <c r="L142" s="114"/>
      <c r="M142" s="113" t="s">
        <v>1351</v>
      </c>
      <c r="N142" s="114">
        <f t="shared" si="23"/>
        <v>0.30345000000000005</v>
      </c>
      <c r="O142" s="94" t="s">
        <v>1347</v>
      </c>
      <c r="P142" s="114">
        <v>0.45700000000000002</v>
      </c>
      <c r="Q142" s="94" t="s">
        <v>1347</v>
      </c>
      <c r="R142" s="114">
        <f t="shared" si="22"/>
        <v>0.23954999999999999</v>
      </c>
      <c r="S142" s="110" t="str">
        <f t="shared" si="21"/>
        <v>TPH2_A71942732G.yaml</v>
      </c>
      <c r="T142" s="77" t="str">
        <f t="shared" si="18"/>
        <v>symbol: A71942732G
snp: rs10784941
chromosome: 12
start: 255+999
genes:
  - TPH2
variant_type: snv
genotypes:
  - A:A
    - effect: wildtype
    - frequency: 30.3%
  - A:G
    - effect: ?
    - frequency: 45.7%
  - G:G
    -effect: ?
    - frequency: 24.0%</v>
      </c>
      <c r="U142" s="94"/>
      <c r="V142" s="94"/>
      <c r="W142" s="94"/>
      <c r="X142" s="94"/>
      <c r="Y142" s="94"/>
      <c r="Z142" s="94"/>
      <c r="AA142" s="94"/>
      <c r="AB142" s="94"/>
    </row>
    <row r="143" spans="1:28" ht="218.25" thickBot="1" x14ac:dyDescent="0.3">
      <c r="A143" s="96" t="s">
        <v>124</v>
      </c>
      <c r="B143" s="96">
        <v>11</v>
      </c>
      <c r="C143" s="121" t="s">
        <v>1347</v>
      </c>
      <c r="D143" s="96" t="s">
        <v>850</v>
      </c>
      <c r="E143" s="93" t="s">
        <v>1354</v>
      </c>
      <c r="F143" s="94" t="s">
        <v>1448</v>
      </c>
      <c r="G143" s="96" t="s">
        <v>1302</v>
      </c>
      <c r="H143" s="96" t="s">
        <v>526</v>
      </c>
      <c r="I143" s="94" t="s">
        <v>600</v>
      </c>
      <c r="J143" s="94" t="s">
        <v>568</v>
      </c>
      <c r="K143" s="114">
        <v>0.15870000000000001</v>
      </c>
      <c r="L143" s="114"/>
      <c r="M143" s="113" t="s">
        <v>1351</v>
      </c>
      <c r="N143" s="114">
        <f t="shared" si="23"/>
        <v>0.64105000000000001</v>
      </c>
      <c r="O143" s="112" t="s">
        <v>1350</v>
      </c>
      <c r="P143" s="114">
        <v>0.26700000000000002</v>
      </c>
      <c r="Q143" s="113" t="s">
        <v>1351</v>
      </c>
      <c r="R143" s="114">
        <f t="shared" si="22"/>
        <v>9.1950000000000004E-2</v>
      </c>
      <c r="S143" s="110" t="str">
        <f t="shared" si="21"/>
        <v>TRPC2_G3628856T.yaml</v>
      </c>
      <c r="T143" s="77" t="str">
        <f t="shared" ref="T143:T175" si="24">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G3628856T
snp: rs7108612
chromosome: 11
start: ?
genes:
  - TRPC2
variant_type: snv
genotypes:
  - G:G
    - effect: wildtype
    - frequency: 64.1%
  - G:T
    - effect: high_risk
    - frequency: 26.7%
  - T:T
    -effect: wildtype
    - frequency: 9.2%</v>
      </c>
      <c r="U143" s="94"/>
      <c r="V143" s="94"/>
      <c r="W143" s="94"/>
      <c r="X143" s="94"/>
      <c r="Y143" s="94"/>
      <c r="Z143" s="94"/>
      <c r="AA143" s="94"/>
      <c r="AB143" s="94"/>
    </row>
    <row r="144" spans="1:28" ht="218.25" thickBot="1" x14ac:dyDescent="0.3">
      <c r="A144" s="96" t="s">
        <v>125</v>
      </c>
      <c r="B144" s="96">
        <v>13</v>
      </c>
      <c r="C144" s="121" t="s">
        <v>1347</v>
      </c>
      <c r="D144" s="96" t="s">
        <v>846</v>
      </c>
      <c r="E144" s="93" t="s">
        <v>1354</v>
      </c>
      <c r="F144" s="94" t="s">
        <v>1447</v>
      </c>
      <c r="G144" s="96" t="s">
        <v>1304</v>
      </c>
      <c r="H144" s="96" t="s">
        <v>523</v>
      </c>
      <c r="I144" s="94" t="s">
        <v>600</v>
      </c>
      <c r="J144" s="94" t="s">
        <v>568</v>
      </c>
      <c r="K144" s="114">
        <v>0.38819999999999999</v>
      </c>
      <c r="L144" s="114"/>
      <c r="M144" s="112" t="s">
        <v>1350</v>
      </c>
      <c r="N144" s="114">
        <f t="shared" si="23"/>
        <v>0.25555000000000005</v>
      </c>
      <c r="O144" s="113" t="s">
        <v>1351</v>
      </c>
      <c r="P144" s="114">
        <v>0.47499999999999998</v>
      </c>
      <c r="Q144" s="113" t="s">
        <v>1351</v>
      </c>
      <c r="R144" s="114">
        <f t="shared" si="22"/>
        <v>0.26944999999999997</v>
      </c>
      <c r="S144" s="110" t="str">
        <f t="shared" si="21"/>
        <v>TRPC4_G37793875T.yaml</v>
      </c>
      <c r="T144" s="77" t="str">
        <f t="shared" si="24"/>
        <v>symbol: G37793875T
snp: rs655207
chromosome: 13
start: ?
genes:
  - TRPC4
variant_type: snv
genotypes:
  - G:G
    - effect: high_risk
    - frequency: 25.6%
  - G:T
    - effect: wildtype
    - frequency: 47.5%
  - T:T
    -effect: wildtype
    - frequency: 26.9%</v>
      </c>
      <c r="U144" s="94"/>
      <c r="V144" s="94"/>
      <c r="W144" s="94"/>
      <c r="X144" s="94"/>
      <c r="Y144" s="94"/>
      <c r="Z144" s="94"/>
      <c r="AA144" s="94"/>
      <c r="AB144" s="94"/>
    </row>
    <row r="145" spans="1:28" ht="218.25" thickBot="1" x14ac:dyDescent="0.3">
      <c r="A145" s="96" t="s">
        <v>125</v>
      </c>
      <c r="B145" s="96">
        <v>13</v>
      </c>
      <c r="C145" s="121" t="s">
        <v>1347</v>
      </c>
      <c r="D145" s="96" t="s">
        <v>843</v>
      </c>
      <c r="E145" s="93" t="s">
        <v>1354</v>
      </c>
      <c r="F145" s="94" t="s">
        <v>1446</v>
      </c>
      <c r="G145" s="96" t="s">
        <v>1306</v>
      </c>
      <c r="H145" s="96" t="s">
        <v>523</v>
      </c>
      <c r="I145" s="94" t="s">
        <v>600</v>
      </c>
      <c r="J145" s="94" t="s">
        <v>568</v>
      </c>
      <c r="K145" s="114">
        <v>0.36259999999999998</v>
      </c>
      <c r="L145" s="114"/>
      <c r="M145" s="112" t="s">
        <v>1350</v>
      </c>
      <c r="N145" s="114">
        <f t="shared" si="23"/>
        <v>0.29089999999999999</v>
      </c>
      <c r="O145" s="113" t="s">
        <v>1351</v>
      </c>
      <c r="P145" s="114">
        <v>0.46200000000000002</v>
      </c>
      <c r="Q145" s="113" t="s">
        <v>1351</v>
      </c>
      <c r="R145" s="114">
        <f t="shared" si="22"/>
        <v>0.24709999999999999</v>
      </c>
      <c r="S145" s="110" t="str">
        <f t="shared" si="21"/>
        <v>TRPC4_G37668344T.yaml</v>
      </c>
      <c r="T145" s="77" t="str">
        <f t="shared" si="24"/>
        <v>symbol: G37668344T
snp: rs1570612
chromosome: 13
start: ?
genes:
  - TRPC4
variant_type: snv
genotypes:
  - G:G
    - effect: high_risk
    - frequency: 29.1%
  - G:T
    - effect: wildtype
    - frequency: 46.2%
  - T:T
    -effect: wildtype
    - frequency: 24.7%</v>
      </c>
      <c r="U145" s="94"/>
      <c r="V145" s="94"/>
      <c r="W145" s="94"/>
      <c r="X145" s="94"/>
      <c r="Y145" s="94"/>
      <c r="Z145" s="94"/>
      <c r="AA145" s="94"/>
      <c r="AB145" s="94"/>
    </row>
    <row r="146" spans="1:28" ht="218.25" thickBot="1" x14ac:dyDescent="0.3">
      <c r="A146" s="96" t="s">
        <v>125</v>
      </c>
      <c r="B146" s="96">
        <v>13</v>
      </c>
      <c r="C146" s="121" t="s">
        <v>1347</v>
      </c>
      <c r="D146" s="96" t="s">
        <v>841</v>
      </c>
      <c r="E146" s="93" t="s">
        <v>1354</v>
      </c>
      <c r="F146" s="94" t="s">
        <v>1445</v>
      </c>
      <c r="G146" s="96" t="s">
        <v>1307</v>
      </c>
      <c r="H146" s="96" t="s">
        <v>523</v>
      </c>
      <c r="I146" s="94" t="s">
        <v>600</v>
      </c>
      <c r="J146" s="94" t="s">
        <v>536</v>
      </c>
      <c r="K146" s="114">
        <v>0.46810000000000002</v>
      </c>
      <c r="L146" s="114"/>
      <c r="M146" s="112" t="s">
        <v>1350</v>
      </c>
      <c r="N146" s="114">
        <f t="shared" si="23"/>
        <v>0.15839999999999999</v>
      </c>
      <c r="O146" s="113" t="s">
        <v>1351</v>
      </c>
      <c r="P146" s="114">
        <v>0.498</v>
      </c>
      <c r="Q146" s="113" t="s">
        <v>1351</v>
      </c>
      <c r="R146" s="114">
        <f t="shared" si="22"/>
        <v>0.34360000000000002</v>
      </c>
      <c r="S146" s="110" t="str">
        <f t="shared" si="21"/>
        <v>TRPC4_G37656405A.yaml</v>
      </c>
      <c r="T146" s="77" t="str">
        <f t="shared" si="24"/>
        <v>symbol: G37656405A
snp: rs2985167
chromosome: 13
start: ?
genes:
  - TRPC4
variant_type: snv
genotypes:
  - G:G
    - effect: high_risk
    - frequency: 15.8%
  - G:A
    - effect: wildtype
    - frequency: 49.8%
  - A:A
    -effect: wildtype
    - frequency: 34.4%</v>
      </c>
      <c r="U146" s="94"/>
      <c r="V146" s="94"/>
      <c r="W146" s="94"/>
      <c r="X146" s="94"/>
      <c r="Y146" s="94"/>
      <c r="Z146" s="94"/>
      <c r="AA146" s="94"/>
      <c r="AB146" s="94"/>
    </row>
    <row r="147" spans="1:28" ht="218.25" thickBot="1" x14ac:dyDescent="0.3">
      <c r="A147" s="96" t="s">
        <v>125</v>
      </c>
      <c r="B147" s="96">
        <v>13</v>
      </c>
      <c r="C147" s="12">
        <f>-27-10452</f>
        <v>-10479</v>
      </c>
      <c r="D147" s="38" t="s">
        <v>1733</v>
      </c>
      <c r="E147" s="38" t="s">
        <v>1354</v>
      </c>
      <c r="F147" s="94" t="s">
        <v>1737</v>
      </c>
      <c r="G147" s="96" t="s">
        <v>1736</v>
      </c>
      <c r="H147" s="38" t="s">
        <v>524</v>
      </c>
      <c r="I147" s="94" t="s">
        <v>599</v>
      </c>
      <c r="J147" s="94" t="s">
        <v>568</v>
      </c>
      <c r="K147" s="114">
        <v>0.39960000000000001</v>
      </c>
      <c r="L147" s="114"/>
      <c r="M147" s="112" t="s">
        <v>1350</v>
      </c>
      <c r="N147" s="114">
        <f t="shared" ref="N147" si="25">1-R147-P147</f>
        <v>0.24039999999999995</v>
      </c>
      <c r="O147" s="113" t="s">
        <v>1351</v>
      </c>
      <c r="P147" s="114">
        <v>0.48</v>
      </c>
      <c r="Q147" s="113" t="s">
        <v>1351</v>
      </c>
      <c r="R147" s="114">
        <f t="shared" ref="R147" si="26">K147-P147/4</f>
        <v>0.27960000000000002</v>
      </c>
      <c r="S147" s="110" t="str">
        <f t="shared" ref="S147" si="27">CONCATENATE(A147,"_",F147,".yaml")</f>
        <v>TRPC4_C37793812T.yaml</v>
      </c>
      <c r="T147" s="77" t="str">
        <f t="shared" si="24"/>
        <v>symbol: C37793812T
snp: rs6650469 
chromosome: 13
start: -10479
genes:
  - TRPC4
variant_type: snv
genotypes:
  - C:C
    - effect: high_risk
    - frequency: 24.0%
  - C:T
    - effect: wildtype
    - frequency: 48.0%
  - T:T
    -effect: wildtype
    - frequency: 28.0%</v>
      </c>
      <c r="U147" s="94"/>
      <c r="V147" s="94"/>
      <c r="W147" s="94"/>
      <c r="X147" s="94"/>
      <c r="Y147" s="94"/>
      <c r="Z147" s="94"/>
      <c r="AA147" s="94"/>
      <c r="AB147" s="94"/>
    </row>
    <row r="148" spans="1:28" ht="218.25" thickBot="1" x14ac:dyDescent="0.3">
      <c r="A148" s="96" t="s">
        <v>126</v>
      </c>
      <c r="B148" s="96">
        <v>9</v>
      </c>
      <c r="C148" s="121" t="s">
        <v>1347</v>
      </c>
      <c r="D148" s="96" t="s">
        <v>339</v>
      </c>
      <c r="E148" s="93" t="s">
        <v>1354</v>
      </c>
      <c r="F148" s="94" t="s">
        <v>1589</v>
      </c>
      <c r="G148" s="96" t="s">
        <v>1588</v>
      </c>
      <c r="H148" s="96"/>
      <c r="I148" s="94" t="s">
        <v>536</v>
      </c>
      <c r="J148" s="94" t="s">
        <v>600</v>
      </c>
      <c r="K148" s="114">
        <v>0.13089999999999999</v>
      </c>
      <c r="L148" s="114"/>
      <c r="M148" s="113" t="s">
        <v>1351</v>
      </c>
      <c r="N148" s="114">
        <f t="shared" si="23"/>
        <v>0.68984999999999996</v>
      </c>
      <c r="O148" s="113" t="s">
        <v>1347</v>
      </c>
      <c r="P148" s="114">
        <v>0.23899999999999999</v>
      </c>
      <c r="Q148" s="113" t="s">
        <v>1347</v>
      </c>
      <c r="R148" s="114">
        <f t="shared" si="22"/>
        <v>7.1149999999999991E-2</v>
      </c>
      <c r="S148" s="110" t="str">
        <f t="shared" si="21"/>
        <v>TRPM3_A70542500G.yaml</v>
      </c>
      <c r="T148" s="77" t="str">
        <f t="shared" si="24"/>
        <v>symbol: A70542500G
snp: rs10780944
chromosome: 9
start: ?
genes:
  - TRPM3
variant_type: snv
genotypes:
  - A:A
    - effect: wildtype
    - frequency: 69.0%
  - A:G
    - effect: ?
    - frequency: 23.9%
  - G:G
    -effect: ?
    - frequency: 7.1%</v>
      </c>
      <c r="U148" s="94"/>
      <c r="V148" s="94"/>
      <c r="W148" s="94"/>
      <c r="X148" s="94"/>
      <c r="Y148" s="94"/>
      <c r="Z148" s="94"/>
      <c r="AA148" s="94"/>
      <c r="AB148" s="94"/>
    </row>
    <row r="149" spans="1:28" ht="218.25" thickBot="1" x14ac:dyDescent="0.3">
      <c r="A149" s="96" t="s">
        <v>126</v>
      </c>
      <c r="B149" s="96">
        <v>9</v>
      </c>
      <c r="C149" s="121" t="s">
        <v>1347</v>
      </c>
      <c r="D149" s="96" t="s">
        <v>842</v>
      </c>
      <c r="E149" s="93" t="s">
        <v>1354</v>
      </c>
      <c r="F149" s="94" t="s">
        <v>1444</v>
      </c>
      <c r="G149" s="96" t="s">
        <v>1308</v>
      </c>
      <c r="H149" s="96" t="s">
        <v>521</v>
      </c>
      <c r="I149" s="94" t="s">
        <v>599</v>
      </c>
      <c r="J149" s="94" t="s">
        <v>568</v>
      </c>
      <c r="K149" s="114">
        <v>0.49580000000000002</v>
      </c>
      <c r="L149" s="114"/>
      <c r="M149" s="112" t="s">
        <v>1350</v>
      </c>
      <c r="N149" s="114">
        <f t="shared" si="23"/>
        <v>0.12919999999999998</v>
      </c>
      <c r="O149" s="113" t="s">
        <v>1351</v>
      </c>
      <c r="P149" s="114">
        <v>0.5</v>
      </c>
      <c r="Q149" s="113" t="s">
        <v>1351</v>
      </c>
      <c r="R149" s="114">
        <f t="shared" si="22"/>
        <v>0.37080000000000002</v>
      </c>
      <c r="S149" s="110" t="str">
        <f t="shared" si="21"/>
        <v>TRPM3_T71365306C.yaml</v>
      </c>
      <c r="T149" s="77" t="str">
        <f t="shared" si="24"/>
        <v>symbol: T71365306C
snp: rs6560200
chromosome: 9
start: ?
genes:
  - TRPM3
variant_type: snv
genotypes:
  - C:C
    - effect: high_risk
    - frequency: 12.9%
  - C:T
    - effect: wildtype
    - frequency: 50.0%
  - T:T
    -effect: wildtype
    - frequency: 37.1%</v>
      </c>
      <c r="U149" s="94"/>
      <c r="V149" s="94"/>
      <c r="W149" s="94"/>
      <c r="X149" s="94"/>
      <c r="Y149" s="94"/>
      <c r="Z149" s="94"/>
      <c r="AA149" s="94"/>
      <c r="AB149" s="94"/>
    </row>
    <row r="150" spans="1:28" ht="218.25" thickBot="1" x14ac:dyDescent="0.3">
      <c r="A150" s="96" t="s">
        <v>126</v>
      </c>
      <c r="B150" s="96">
        <v>9</v>
      </c>
      <c r="C150" s="121" t="s">
        <v>1347</v>
      </c>
      <c r="D150" s="96" t="s">
        <v>848</v>
      </c>
      <c r="E150" s="93" t="s">
        <v>1354</v>
      </c>
      <c r="F150" s="94" t="s">
        <v>1443</v>
      </c>
      <c r="G150" s="96" t="s">
        <v>1310</v>
      </c>
      <c r="H150" s="96" t="s">
        <v>523</v>
      </c>
      <c r="I150" s="94" t="s">
        <v>600</v>
      </c>
      <c r="J150" s="94" t="s">
        <v>568</v>
      </c>
      <c r="K150" s="114">
        <v>0.1865</v>
      </c>
      <c r="L150" s="114"/>
      <c r="M150" s="112" t="s">
        <v>1350</v>
      </c>
      <c r="N150" s="114">
        <f t="shared" si="23"/>
        <v>0.58624999999999994</v>
      </c>
      <c r="O150" s="113" t="s">
        <v>1351</v>
      </c>
      <c r="P150" s="114">
        <v>0.30299999999999999</v>
      </c>
      <c r="Q150" s="113" t="s">
        <v>1351</v>
      </c>
      <c r="R150" s="114">
        <f t="shared" si="22"/>
        <v>0.11075</v>
      </c>
      <c r="S150" s="110" t="str">
        <f t="shared" si="21"/>
        <v>TRPM3_G71427327T.yaml</v>
      </c>
      <c r="T150" s="77" t="str">
        <f t="shared" si="24"/>
        <v>symbol: G71427327T
snp: rs11142822
chromosome: 9
start: ?
genes:
  - TRPM3
variant_type: snv
genotypes:
  - G:G
    - effect: high_risk
    - frequency: 58.6%
  - G:T
    - effect: wildtype
    - frequency: 30.3%
  - T:T
    -effect: wildtype
    - frequency: 11.1%</v>
      </c>
      <c r="U150" s="94"/>
      <c r="V150" s="94"/>
      <c r="W150" s="94"/>
      <c r="X150" s="94"/>
      <c r="Y150" s="94"/>
      <c r="Z150" s="94"/>
      <c r="AA150" s="94"/>
      <c r="AB150" s="94"/>
    </row>
    <row r="151" spans="1:28" ht="218.25" thickBot="1" x14ac:dyDescent="0.3">
      <c r="A151" s="96" t="s">
        <v>126</v>
      </c>
      <c r="B151" s="96">
        <v>9</v>
      </c>
      <c r="C151" s="121" t="s">
        <v>1347</v>
      </c>
      <c r="D151" s="96" t="s">
        <v>849</v>
      </c>
      <c r="E151" s="93" t="s">
        <v>1354</v>
      </c>
      <c r="F151" s="94" t="s">
        <v>1442</v>
      </c>
      <c r="G151" s="96" t="s">
        <v>1312</v>
      </c>
      <c r="H151" s="96" t="s">
        <v>524</v>
      </c>
      <c r="I151" s="94" t="s">
        <v>568</v>
      </c>
      <c r="J151" s="94" t="s">
        <v>599</v>
      </c>
      <c r="K151" s="114">
        <v>0.49159999999999998</v>
      </c>
      <c r="L151" s="114"/>
      <c r="M151" s="112" t="s">
        <v>1350</v>
      </c>
      <c r="N151" s="114">
        <f t="shared" si="23"/>
        <v>0.13339999999999996</v>
      </c>
      <c r="O151" s="113" t="s">
        <v>1351</v>
      </c>
      <c r="P151" s="114">
        <v>0.5</v>
      </c>
      <c r="Q151" s="113" t="s">
        <v>1351</v>
      </c>
      <c r="R151" s="114">
        <f t="shared" si="22"/>
        <v>0.36659999999999998</v>
      </c>
      <c r="S151" s="110" t="str">
        <f t="shared" si="21"/>
        <v>TRPM3_C71402258T.yaml</v>
      </c>
      <c r="T151" s="77" t="str">
        <f t="shared" si="24"/>
        <v>symbol: C71402258T
snp: rs1106948
chromosome: 9
start: ?
genes:
  - TRPM3
variant_type: snv
genotypes:
  - T:T
    - effect: high_risk
    - frequency: 13.3%
  - T:C
    - effect: wildtype
    - frequency: 50.0%
  - C:C
    -effect: wildtype
    - frequency: 36.7%</v>
      </c>
      <c r="U151" s="94"/>
      <c r="V151" s="94"/>
      <c r="W151" s="94"/>
      <c r="X151" s="94"/>
      <c r="Y151" s="94"/>
      <c r="Z151" s="94"/>
      <c r="AA151" s="94"/>
      <c r="AB151" s="94"/>
    </row>
    <row r="152" spans="1:28" ht="218.25" thickBot="1" x14ac:dyDescent="0.3">
      <c r="A152" s="96" t="s">
        <v>126</v>
      </c>
      <c r="B152" s="96">
        <v>9</v>
      </c>
      <c r="C152" s="121" t="s">
        <v>1347</v>
      </c>
      <c r="D152" s="96" t="s">
        <v>852</v>
      </c>
      <c r="E152" s="93" t="s">
        <v>1354</v>
      </c>
      <c r="F152" s="94" t="s">
        <v>1441</v>
      </c>
      <c r="G152" s="96" t="s">
        <v>1314</v>
      </c>
      <c r="H152" s="96" t="s">
        <v>524</v>
      </c>
      <c r="I152" s="94" t="s">
        <v>599</v>
      </c>
      <c r="J152" s="94" t="s">
        <v>568</v>
      </c>
      <c r="K152" s="114">
        <v>0.43530000000000002</v>
      </c>
      <c r="L152" s="114"/>
      <c r="M152" s="113" t="s">
        <v>1351</v>
      </c>
      <c r="N152" s="114">
        <f t="shared" si="23"/>
        <v>0.19569999999999999</v>
      </c>
      <c r="O152" s="113" t="s">
        <v>1351</v>
      </c>
      <c r="P152" s="114">
        <v>0.49199999999999999</v>
      </c>
      <c r="Q152" s="112" t="s">
        <v>1350</v>
      </c>
      <c r="R152" s="114">
        <f t="shared" si="22"/>
        <v>0.31230000000000002</v>
      </c>
      <c r="S152" s="110" t="str">
        <f t="shared" si="21"/>
        <v>TRPM3_C71403580T.yaml</v>
      </c>
      <c r="T152" s="77" t="str">
        <f t="shared" si="24"/>
        <v>symbol: C71403580T
snp: rs1891301
chromosome: 9
start: ?
genes:
  - TRPM3
variant_type: snv
genotypes:
  - C:C
    - effect: wildtype
    - frequency: 19.6%
  - C:T
    - effect: wildtype
    - frequency: 49.2%
  - T:T
    -effect: high_risk
    - frequency: 31.2%</v>
      </c>
      <c r="U152" s="94"/>
      <c r="V152" s="94"/>
      <c r="W152" s="94"/>
      <c r="X152" s="94"/>
      <c r="Y152" s="94"/>
      <c r="Z152" s="94"/>
      <c r="AA152" s="94"/>
      <c r="AB152" s="94"/>
    </row>
    <row r="153" spans="1:28" ht="218.25" thickBot="1" x14ac:dyDescent="0.3">
      <c r="A153" s="96" t="s">
        <v>126</v>
      </c>
      <c r="B153" s="96">
        <v>9</v>
      </c>
      <c r="C153" s="121" t="s">
        <v>1347</v>
      </c>
      <c r="D153" s="96" t="s">
        <v>355</v>
      </c>
      <c r="E153" s="93" t="s">
        <v>1354</v>
      </c>
      <c r="F153" s="94" t="s">
        <v>1315</v>
      </c>
      <c r="G153" s="96" t="s">
        <v>1316</v>
      </c>
      <c r="H153" s="103"/>
      <c r="I153" s="94" t="s">
        <v>600</v>
      </c>
      <c r="J153" s="94" t="s">
        <v>536</v>
      </c>
      <c r="K153" s="114">
        <v>7.9999999999999996E-6</v>
      </c>
      <c r="L153" s="114"/>
      <c r="M153" s="113" t="s">
        <v>1351</v>
      </c>
      <c r="N153" s="114">
        <f t="shared" si="23"/>
        <v>0.99999199999999999</v>
      </c>
      <c r="O153" s="113" t="s">
        <v>1351</v>
      </c>
      <c r="P153" s="114">
        <v>0</v>
      </c>
      <c r="Q153" s="112" t="s">
        <v>1350</v>
      </c>
      <c r="R153" s="114">
        <f t="shared" si="22"/>
        <v>7.9999999999999996E-6</v>
      </c>
      <c r="S153" s="110" t="str">
        <f t="shared" si="21"/>
        <v>TRPM3_C37T.yaml</v>
      </c>
      <c r="T153" s="77" t="str">
        <f t="shared" si="24"/>
        <v>symbol: C37T
snp: rs767146880
chromosome: 9
start: ?
genes:
  - TRPM3
variant_type: snv
genotypes:
  - G:G
    - effect: wildtype
    - frequency: 100.0%
  - G:A
    - effect: wildtype
    - frequency: 0.0%
  - A:A
    -effect: high_risk
    - frequency: 0.0%</v>
      </c>
      <c r="U153" s="94"/>
      <c r="V153" s="94"/>
      <c r="W153" s="94"/>
      <c r="X153" s="94"/>
      <c r="Y153" s="94"/>
      <c r="Z153" s="94"/>
      <c r="AA153" s="94"/>
      <c r="AB153" s="94"/>
    </row>
    <row r="154" spans="1:28" ht="218.25" thickBot="1" x14ac:dyDescent="0.3">
      <c r="A154" s="96" t="s">
        <v>126</v>
      </c>
      <c r="B154" s="96">
        <v>9</v>
      </c>
      <c r="C154" s="121" t="s">
        <v>1347</v>
      </c>
      <c r="D154" s="96" t="s">
        <v>853</v>
      </c>
      <c r="E154" s="93" t="s">
        <v>1354</v>
      </c>
      <c r="F154" s="94" t="s">
        <v>1440</v>
      </c>
      <c r="G154" s="96" t="s">
        <v>1318</v>
      </c>
      <c r="H154" s="103"/>
      <c r="I154" s="94" t="s">
        <v>599</v>
      </c>
      <c r="J154" s="94" t="s">
        <v>600</v>
      </c>
      <c r="K154" s="114">
        <v>0.45029999999999998</v>
      </c>
      <c r="L154" s="114"/>
      <c r="M154" s="113" t="s">
        <v>1351</v>
      </c>
      <c r="N154" s="114">
        <f t="shared" si="23"/>
        <v>0.17845</v>
      </c>
      <c r="O154" s="94" t="s">
        <v>1347</v>
      </c>
      <c r="P154" s="114">
        <v>0.495</v>
      </c>
      <c r="Q154" s="94" t="s">
        <v>1347</v>
      </c>
      <c r="R154" s="114">
        <f t="shared" si="22"/>
        <v>0.32655000000000001</v>
      </c>
      <c r="S154" s="110" t="str">
        <f t="shared" si="21"/>
        <v>TRPM3_T71417232G.yaml</v>
      </c>
      <c r="T154" s="77" t="str">
        <f t="shared" si="24"/>
        <v>symbol: T71417232G
snp: rs12350232
chromosome: 9
start: ?
genes:
  - TRPM3
variant_type: snv
genotypes:
  - C:C
    - effect: wildtype
    - frequency: 17.8%
  - C:G
    - effect: ?
    - frequency: 49.5%
  - G:G
    -effect: ?
    - frequency: 32.7%</v>
      </c>
      <c r="U154" s="94"/>
      <c r="V154" s="94"/>
      <c r="W154" s="94"/>
      <c r="X154" s="94"/>
      <c r="Y154" s="94"/>
      <c r="Z154" s="94"/>
      <c r="AA154" s="94"/>
      <c r="AB154" s="94"/>
    </row>
    <row r="155" spans="1:28" ht="218.25" thickBot="1" x14ac:dyDescent="0.3">
      <c r="A155" s="96" t="s">
        <v>126</v>
      </c>
      <c r="B155" s="96">
        <v>9</v>
      </c>
      <c r="C155" s="121" t="s">
        <v>1347</v>
      </c>
      <c r="D155" s="93" t="s">
        <v>682</v>
      </c>
      <c r="E155" s="93" t="s">
        <v>1354</v>
      </c>
      <c r="F155" s="94" t="s">
        <v>1439</v>
      </c>
      <c r="G155" s="104" t="s">
        <v>1320</v>
      </c>
      <c r="H155" s="93" t="s">
        <v>520</v>
      </c>
      <c r="I155" s="94" t="s">
        <v>568</v>
      </c>
      <c r="J155" s="94" t="s">
        <v>599</v>
      </c>
      <c r="K155" s="114">
        <v>0.46429999999999999</v>
      </c>
      <c r="L155" s="114"/>
      <c r="M155" s="113" t="s">
        <v>1351</v>
      </c>
      <c r="N155" s="114">
        <f t="shared" si="23"/>
        <v>0.16295000000000004</v>
      </c>
      <c r="O155" s="112" t="s">
        <v>1362</v>
      </c>
      <c r="P155" s="114">
        <v>0.497</v>
      </c>
      <c r="Q155" s="112" t="s">
        <v>1350</v>
      </c>
      <c r="R155" s="114">
        <f t="shared" si="22"/>
        <v>0.34004999999999996</v>
      </c>
      <c r="S155" s="110" t="str">
        <f t="shared" si="21"/>
        <v>TRPM3_T70790948C.yaml</v>
      </c>
      <c r="T155" s="77" t="str">
        <f t="shared" si="24"/>
        <v>symbol: T70790948C
snp: rs10118380
chromosome: 9
start: ?
genes:
  - TRPM3
variant_type: snv
genotypes:
  - T:T
    - effect: wildtype
    - frequency: 16.3%
  - T:C
    - effect: moderate_risk
    - frequency: 49.7%
  - C:C
    -effect: high_risk
    - frequency: 34.0%</v>
      </c>
      <c r="U155" s="94"/>
      <c r="V155" s="94"/>
      <c r="W155" s="94"/>
      <c r="X155" s="94"/>
      <c r="Y155" s="94"/>
      <c r="Z155" s="94"/>
      <c r="AA155" s="94"/>
      <c r="AB155" s="94"/>
    </row>
    <row r="156" spans="1:28" ht="218.25" thickBot="1" x14ac:dyDescent="0.3">
      <c r="A156" s="96" t="s">
        <v>126</v>
      </c>
      <c r="B156" s="96">
        <v>9</v>
      </c>
      <c r="C156" s="121" t="s">
        <v>1347</v>
      </c>
      <c r="D156" s="93" t="s">
        <v>683</v>
      </c>
      <c r="E156" s="93" t="s">
        <v>1354</v>
      </c>
      <c r="F156" s="102" t="s">
        <v>1438</v>
      </c>
      <c r="G156" s="93" t="s">
        <v>1321</v>
      </c>
      <c r="H156" s="93" t="s">
        <v>523</v>
      </c>
      <c r="I156" s="94" t="s">
        <v>600</v>
      </c>
      <c r="J156" s="94" t="s">
        <v>536</v>
      </c>
      <c r="K156" s="114">
        <v>0.10059999999999999</v>
      </c>
      <c r="L156" s="114"/>
      <c r="M156" s="112" t="s">
        <v>1350</v>
      </c>
      <c r="N156" s="114">
        <f t="shared" si="23"/>
        <v>0.76364999999999994</v>
      </c>
      <c r="O156" s="113" t="s">
        <v>1351</v>
      </c>
      <c r="P156" s="114">
        <v>0.18099999999999999</v>
      </c>
      <c r="Q156" s="113" t="s">
        <v>1351</v>
      </c>
      <c r="R156" s="114">
        <f t="shared" si="22"/>
        <v>5.5349999999999996E-2</v>
      </c>
      <c r="S156" s="110" t="str">
        <f t="shared" si="21"/>
        <v>TRPM3_G70820112A.yaml</v>
      </c>
      <c r="T156" s="77" t="str">
        <f t="shared" si="24"/>
        <v>symbol: G70820112A
snp: rs7022747
chromosome: 9
start: ?
genes:
  - TRPM3
variant_type: snv
genotypes:
  - G:G
    - effect: high_risk
    - frequency: 76.4%
  - G:A
    - effect: wildtype
    - frequency: 18.1%
  - A:A
    -effect: wildtype
    - frequency: 5.5%</v>
      </c>
      <c r="U156" s="94"/>
      <c r="V156" s="94"/>
      <c r="W156" s="94"/>
      <c r="X156" s="94"/>
      <c r="Y156" s="94"/>
      <c r="Z156" s="94"/>
      <c r="AA156" s="94"/>
      <c r="AB156" s="94"/>
    </row>
    <row r="157" spans="1:28" ht="218.25" thickBot="1" x14ac:dyDescent="0.3">
      <c r="A157" s="96" t="s">
        <v>126</v>
      </c>
      <c r="B157" s="96">
        <v>9</v>
      </c>
      <c r="C157" s="121" t="s">
        <v>1347</v>
      </c>
      <c r="D157" s="93" t="s">
        <v>832</v>
      </c>
      <c r="E157" s="93" t="s">
        <v>1354</v>
      </c>
      <c r="F157" s="102" t="s">
        <v>1437</v>
      </c>
      <c r="G157" s="93" t="s">
        <v>1322</v>
      </c>
      <c r="H157" s="93" t="s">
        <v>525</v>
      </c>
      <c r="I157" s="94" t="s">
        <v>600</v>
      </c>
      <c r="J157" s="94" t="s">
        <v>536</v>
      </c>
      <c r="K157" s="114">
        <v>0.33910000000000001</v>
      </c>
      <c r="L157" s="114"/>
      <c r="M157" s="113" t="s">
        <v>1351</v>
      </c>
      <c r="N157" s="114">
        <f t="shared" si="23"/>
        <v>0.32489999999999991</v>
      </c>
      <c r="O157" s="112" t="s">
        <v>1350</v>
      </c>
      <c r="P157" s="114">
        <v>0.44800000000000001</v>
      </c>
      <c r="Q157" s="113" t="s">
        <v>1351</v>
      </c>
      <c r="R157" s="114">
        <f t="shared" si="22"/>
        <v>0.22710000000000002</v>
      </c>
      <c r="S157" s="110" t="str">
        <f t="shared" si="21"/>
        <v>TRPM3_A70822908G.yaml</v>
      </c>
      <c r="T157" s="77" t="str">
        <f t="shared" si="24"/>
        <v>symbol: A70822908G
snp: rs7038646
chromosome: 9
start: ?
genes:
  - TRPM3
variant_type: snv
genotypes:
  - G:G
    - effect: wildtype
    - frequency: 32.5%
  - G:A
    - effect: high_risk
    - frequency: 44.8%
  - A:A
    -effect: wildtype
    - frequency: 22.7%</v>
      </c>
      <c r="U157" s="94"/>
      <c r="V157" s="94"/>
      <c r="W157" s="94"/>
      <c r="X157" s="94"/>
      <c r="Y157" s="94"/>
      <c r="Z157" s="94"/>
      <c r="AA157" s="94"/>
      <c r="AB157" s="94"/>
    </row>
    <row r="158" spans="1:28" ht="218.25" thickBot="1" x14ac:dyDescent="0.3">
      <c r="A158" s="96" t="s">
        <v>126</v>
      </c>
      <c r="B158" s="96">
        <v>9</v>
      </c>
      <c r="C158" s="126" t="s">
        <v>1347</v>
      </c>
      <c r="D158" s="189" t="s">
        <v>1521</v>
      </c>
      <c r="E158" s="93" t="s">
        <v>1354</v>
      </c>
      <c r="F158" s="102" t="s">
        <v>1524</v>
      </c>
      <c r="G158" s="187" t="s">
        <v>1523</v>
      </c>
      <c r="H158" s="93" t="s">
        <v>521</v>
      </c>
      <c r="I158" s="94" t="s">
        <v>599</v>
      </c>
      <c r="J158" s="94" t="s">
        <v>568</v>
      </c>
      <c r="K158" s="114">
        <v>0.44390000000000002</v>
      </c>
      <c r="L158" s="114"/>
      <c r="M158" s="113" t="s">
        <v>1351</v>
      </c>
      <c r="N158" s="114">
        <f t="shared" si="23"/>
        <v>0.18559999999999999</v>
      </c>
      <c r="O158" s="113" t="s">
        <v>1351</v>
      </c>
      <c r="P158" s="114">
        <v>0.49399999999999999</v>
      </c>
      <c r="Q158" s="112" t="s">
        <v>1350</v>
      </c>
      <c r="R158" s="114">
        <f t="shared" si="22"/>
        <v>0.32040000000000002</v>
      </c>
      <c r="S158" s="110" t="str">
        <f t="shared" si="21"/>
        <v>TRPM3_C70616746T.yaml</v>
      </c>
      <c r="T158" s="77" t="str">
        <f t="shared" si="24"/>
        <v>symbol: C70616746T
snp: rs11142508
chromosome: 9
start: ?
genes:
  - TRPM3
variant_type: snv
genotypes:
  - C:C
    - effect: wildtype
    - frequency: 18.6%
  - C:T
    - effect: wildtype
    - frequency: 49.4%
  - T:T
    -effect: high_risk
    - frequency: 32.0%</v>
      </c>
      <c r="U158" s="94"/>
      <c r="V158" s="94"/>
      <c r="W158" s="94"/>
      <c r="X158" s="94"/>
      <c r="Y158" s="94"/>
      <c r="Z158" s="94"/>
      <c r="AA158" s="94"/>
      <c r="AB158" s="94"/>
    </row>
    <row r="159" spans="1:28" ht="218.25" thickBot="1" x14ac:dyDescent="0.3">
      <c r="A159" s="96" t="s">
        <v>126</v>
      </c>
      <c r="B159" s="96">
        <v>9</v>
      </c>
      <c r="C159" s="126" t="s">
        <v>1347</v>
      </c>
      <c r="D159" s="93" t="s">
        <v>1526</v>
      </c>
      <c r="E159" s="93" t="s">
        <v>1354</v>
      </c>
      <c r="F159" s="102" t="s">
        <v>1527</v>
      </c>
      <c r="G159" s="187" t="s">
        <v>1525</v>
      </c>
      <c r="H159" s="93" t="s">
        <v>522</v>
      </c>
      <c r="I159" s="94" t="s">
        <v>536</v>
      </c>
      <c r="J159" s="94" t="s">
        <v>600</v>
      </c>
      <c r="K159" s="114">
        <v>0.45369999999999999</v>
      </c>
      <c r="L159" s="114"/>
      <c r="M159" s="112" t="s">
        <v>1350</v>
      </c>
      <c r="N159" s="114">
        <f t="shared" si="23"/>
        <v>0.17430000000000001</v>
      </c>
      <c r="O159" s="113" t="s">
        <v>1351</v>
      </c>
      <c r="P159" s="114">
        <v>0.496</v>
      </c>
      <c r="Q159" s="113" t="s">
        <v>1351</v>
      </c>
      <c r="R159" s="114">
        <f t="shared" si="22"/>
        <v>0.32969999999999999</v>
      </c>
      <c r="S159" s="110" t="str">
        <f t="shared" si="21"/>
        <v>TRPM3_A70605775G.yaml</v>
      </c>
      <c r="T159" s="77" t="str">
        <f t="shared" si="24"/>
        <v>symbol: A70605775G
snp: rs12682832  
chromosome: 9
start: ?
genes:
  - TRPM3
variant_type: snv
genotypes:
  - A:A
    - effect: high_risk
    - frequency: 17.4%
  - A:G
    - effect: wildtype
    - frequency: 49.6%
  - G:G
    -effect: wildtype
    - frequency: 33.0%</v>
      </c>
      <c r="U159" s="94"/>
      <c r="V159" s="94"/>
      <c r="W159" s="94"/>
      <c r="X159" s="94"/>
      <c r="Y159" s="94"/>
      <c r="Z159" s="94"/>
      <c r="AA159" s="94"/>
      <c r="AB159" s="94"/>
    </row>
    <row r="160" spans="1:28" ht="218.25" thickBot="1" x14ac:dyDescent="0.3">
      <c r="A160" s="96" t="s">
        <v>126</v>
      </c>
      <c r="B160" s="96">
        <v>9</v>
      </c>
      <c r="C160" s="126" t="str">
        <f>"2032-137"</f>
        <v>2032-137</v>
      </c>
      <c r="D160" s="93" t="s">
        <v>1530</v>
      </c>
      <c r="E160" s="93" t="s">
        <v>1354</v>
      </c>
      <c r="F160" s="102" t="s">
        <v>1529</v>
      </c>
      <c r="G160" s="12" t="s">
        <v>1528</v>
      </c>
      <c r="H160" s="93" t="s">
        <v>522</v>
      </c>
      <c r="I160" s="94" t="s">
        <v>536</v>
      </c>
      <c r="J160" s="94" t="s">
        <v>568</v>
      </c>
      <c r="K160" s="114">
        <v>0.49619999999999997</v>
      </c>
      <c r="L160" s="114"/>
      <c r="M160" s="112" t="s">
        <v>1350</v>
      </c>
      <c r="N160" s="114">
        <f t="shared" si="23"/>
        <v>0.13180000000000003</v>
      </c>
      <c r="O160" s="113" t="s">
        <v>1351</v>
      </c>
      <c r="P160" s="114">
        <v>0.496</v>
      </c>
      <c r="Q160" s="113" t="s">
        <v>1351</v>
      </c>
      <c r="R160" s="114">
        <f t="shared" si="22"/>
        <v>0.37219999999999998</v>
      </c>
      <c r="S160" s="110" t="str">
        <f t="shared" si="21"/>
        <v>TRPM3_T70610886A.yaml</v>
      </c>
      <c r="T160" s="77" t="str">
        <f t="shared" si="24"/>
        <v>symbol: T70610886A
snp: rs3763619
chromosome: 9
start: 2032-137
genes:
  - TRPM3
variant_type: snv
genotypes:
  - A:A
    - effect: high_risk
    - frequency: 13.2%
  - A:T
    - effect: wildtype
    - frequency: 49.6%
  - T:T
    -effect: wildtype
    - frequency: 37.2%</v>
      </c>
      <c r="U160" s="94"/>
      <c r="V160" s="94"/>
      <c r="W160" s="94"/>
      <c r="X160" s="94"/>
      <c r="Y160" s="94"/>
      <c r="Z160" s="94"/>
      <c r="AA160" s="94"/>
      <c r="AB160" s="94"/>
    </row>
    <row r="161" spans="1:28" ht="218.25" thickBot="1" x14ac:dyDescent="0.3">
      <c r="A161" s="96" t="s">
        <v>126</v>
      </c>
      <c r="B161" s="96">
        <v>9</v>
      </c>
      <c r="C161" s="187"/>
      <c r="D161" s="190" t="s">
        <v>1590</v>
      </c>
      <c r="E161" s="93" t="s">
        <v>1354</v>
      </c>
      <c r="F161" s="184" t="s">
        <v>1624</v>
      </c>
      <c r="G161" s="196" t="s">
        <v>1603</v>
      </c>
      <c r="H161" s="189" t="s">
        <v>1598</v>
      </c>
      <c r="I161" s="94" t="s">
        <v>536</v>
      </c>
      <c r="J161" s="94" t="s">
        <v>600</v>
      </c>
      <c r="K161" s="114">
        <v>0.49680000000000002</v>
      </c>
      <c r="L161" s="114"/>
      <c r="M161" s="113" t="s">
        <v>1351</v>
      </c>
      <c r="N161" s="114">
        <f t="shared" si="23"/>
        <v>0.12819999999999998</v>
      </c>
      <c r="O161" s="112" t="s">
        <v>1350</v>
      </c>
      <c r="P161" s="114">
        <v>0.5</v>
      </c>
      <c r="Q161" s="112" t="s">
        <v>1350</v>
      </c>
      <c r="R161" s="114">
        <f t="shared" si="22"/>
        <v>0.37180000000000002</v>
      </c>
      <c r="S161" s="110" t="str">
        <f t="shared" si="21"/>
        <v>TRPM3_A70699095G.yaml</v>
      </c>
      <c r="T161" s="77" t="str">
        <f t="shared" si="24"/>
        <v>symbol: A70699095G
snp: rs1160742
chromosome: 9
start: 
genes:
  - TRPM3
variant_type: snv
genotypes:
  - A:A
    - effect: wildtype
    - frequency: 12.8%
  - A:G
    - effect: high_risk
    - frequency: 50.0%
  - G:G
    -effect: high_risk
    - frequency: 37.2%</v>
      </c>
      <c r="U161" s="94"/>
      <c r="V161" s="94"/>
      <c r="W161" s="94"/>
      <c r="X161" s="94"/>
      <c r="Y161" s="94"/>
      <c r="Z161" s="94"/>
      <c r="AA161" s="94"/>
      <c r="AB161" s="94"/>
    </row>
    <row r="162" spans="1:28" ht="218.25" thickBot="1" x14ac:dyDescent="0.3">
      <c r="A162" s="96" t="s">
        <v>126</v>
      </c>
      <c r="B162" s="96">
        <v>9</v>
      </c>
      <c r="C162" s="12" t="s">
        <v>1622</v>
      </c>
      <c r="D162" s="29" t="s">
        <v>1591</v>
      </c>
      <c r="E162" s="93" t="s">
        <v>1354</v>
      </c>
      <c r="F162" s="183" t="s">
        <v>1623</v>
      </c>
      <c r="G162" s="27" t="s">
        <v>1605</v>
      </c>
      <c r="H162" s="38" t="s">
        <v>667</v>
      </c>
      <c r="I162" s="94" t="s">
        <v>568</v>
      </c>
      <c r="J162" s="94" t="s">
        <v>599</v>
      </c>
      <c r="K162" s="114">
        <v>0.22919999999999999</v>
      </c>
      <c r="L162" s="114"/>
      <c r="M162" s="112" t="s">
        <v>1350</v>
      </c>
      <c r="N162" s="114">
        <f t="shared" si="23"/>
        <v>0.50605</v>
      </c>
      <c r="O162" s="112" t="s">
        <v>1350</v>
      </c>
      <c r="P162" s="114">
        <v>0.35299999999999998</v>
      </c>
      <c r="Q162" s="113" t="s">
        <v>1351</v>
      </c>
      <c r="R162" s="114">
        <f t="shared" si="22"/>
        <v>0.14094999999999999</v>
      </c>
      <c r="S162" s="110" t="str">
        <f t="shared" si="21"/>
        <v>TRPM3_T70795494C.yaml</v>
      </c>
      <c r="T162" s="77" t="str">
        <f t="shared" si="24"/>
        <v>symbol: T70795494C
snp: rs4454352
chromosome: 9
start: 515-11215
genes:
  - TRPM3
variant_type: snv
genotypes:
  - T:T
    - effect: high_risk
    - frequency: 50.6%
  - T:C
    - effect: high_risk
    - frequency: 35.3%
  - C:C
    -effect: wildtype
    - frequency: 14.1%</v>
      </c>
      <c r="U162" s="94"/>
      <c r="V162" s="94"/>
      <c r="W162" s="94"/>
      <c r="X162" s="94"/>
      <c r="Y162" s="94"/>
      <c r="Z162" s="94"/>
      <c r="AA162" s="94"/>
      <c r="AB162" s="94"/>
    </row>
    <row r="163" spans="1:28" ht="218.25" thickBot="1" x14ac:dyDescent="0.3">
      <c r="A163" s="96" t="s">
        <v>126</v>
      </c>
      <c r="B163" s="96">
        <v>9</v>
      </c>
      <c r="C163" s="12" t="s">
        <v>1620</v>
      </c>
      <c r="D163" s="29" t="s">
        <v>1592</v>
      </c>
      <c r="E163" s="93" t="s">
        <v>1354</v>
      </c>
      <c r="F163" s="183" t="s">
        <v>1621</v>
      </c>
      <c r="G163" s="27" t="s">
        <v>1607</v>
      </c>
      <c r="H163" s="189" t="s">
        <v>667</v>
      </c>
      <c r="I163" s="94" t="s">
        <v>568</v>
      </c>
      <c r="J163" s="94" t="s">
        <v>599</v>
      </c>
      <c r="K163" s="114">
        <v>0.18</v>
      </c>
      <c r="L163" s="114"/>
      <c r="M163" s="112" t="s">
        <v>1350</v>
      </c>
      <c r="N163" s="114">
        <f t="shared" si="23"/>
        <v>0.46300000000000008</v>
      </c>
      <c r="O163" s="112" t="s">
        <v>1350</v>
      </c>
      <c r="P163" s="114">
        <v>0.47599999999999998</v>
      </c>
      <c r="Q163" s="113" t="s">
        <v>1351</v>
      </c>
      <c r="R163" s="114">
        <f t="shared" si="22"/>
        <v>6.0999999999999999E-2</v>
      </c>
      <c r="S163" s="110" t="str">
        <f t="shared" ref="S163:S175" si="28">CONCATENATE(A163,"_",F163,".yaml")</f>
        <v>TRPM3_C70801146T.yaml</v>
      </c>
      <c r="T163" s="77" t="str">
        <f t="shared" si="24"/>
        <v>symbol: C70801146T
snp: rs1328153
chromosome: 9
start: 515-16867
genes:
  - TRPM3
variant_type: snv
genotypes:
  - T:T
    - effect: high_risk
    - frequency: 46.3%
  - T:C
    - effect: high_risk
    - frequency: 47.6%
  - C:C
    -effect: wildtype
    - frequency: 6.1%</v>
      </c>
      <c r="U163" s="94"/>
      <c r="V163" s="94"/>
      <c r="W163" s="94"/>
      <c r="X163" s="94"/>
      <c r="Y163" s="94"/>
      <c r="Z163" s="94"/>
      <c r="AA163" s="94"/>
      <c r="AB163" s="94"/>
    </row>
    <row r="164" spans="1:28" ht="218.25" thickBot="1" x14ac:dyDescent="0.3">
      <c r="A164" s="96" t="s">
        <v>126</v>
      </c>
      <c r="B164" s="96">
        <v>9</v>
      </c>
      <c r="C164" s="187" t="s">
        <v>1618</v>
      </c>
      <c r="D164" s="190" t="s">
        <v>1530</v>
      </c>
      <c r="E164" s="93" t="s">
        <v>1354</v>
      </c>
      <c r="F164" s="183" t="s">
        <v>1619</v>
      </c>
      <c r="G164" s="196" t="s">
        <v>1528</v>
      </c>
      <c r="H164" s="189" t="s">
        <v>1599</v>
      </c>
      <c r="I164" s="94" t="s">
        <v>536</v>
      </c>
      <c r="J164" s="94" t="s">
        <v>599</v>
      </c>
      <c r="K164" s="114">
        <v>0.57750005000000004</v>
      </c>
      <c r="L164" s="114"/>
      <c r="M164" s="113" t="s">
        <v>1351</v>
      </c>
      <c r="N164" s="114">
        <f t="shared" si="23"/>
        <v>5.049994999999996E-2</v>
      </c>
      <c r="O164" s="112" t="s">
        <v>1350</v>
      </c>
      <c r="P164" s="114">
        <v>0.496</v>
      </c>
      <c r="Q164" s="112" t="s">
        <v>1350</v>
      </c>
      <c r="R164" s="114">
        <f t="shared" si="22"/>
        <v>0.45350005000000004</v>
      </c>
      <c r="S164" s="110" t="str">
        <f t="shared" si="28"/>
        <v>TRPM3_A70610886C.yaml</v>
      </c>
      <c r="T164" s="77" t="str">
        <f t="shared" si="24"/>
        <v>symbol: A70610886C
snp: rs3763619
chromosome: 9
start: 2491-137
genes:
  - TRPM3
variant_type: snv
genotypes:
  - A:A
    - effect: wildtype
    - frequency: 5.0%
  - A:C
    - effect: high_risk
    - frequency: 49.6%
  - C:C
    -effect: high_risk
    - frequency: 45.4%</v>
      </c>
      <c r="U164" s="94"/>
      <c r="V164" s="94"/>
      <c r="W164" s="94"/>
      <c r="X164" s="94"/>
      <c r="Y164" s="94"/>
      <c r="Z164" s="94"/>
      <c r="AA164" s="94"/>
      <c r="AB164" s="94"/>
    </row>
    <row r="165" spans="1:28" ht="218.25" thickBot="1" x14ac:dyDescent="0.3">
      <c r="A165" s="96" t="s">
        <v>126</v>
      </c>
      <c r="B165" s="96">
        <v>9</v>
      </c>
      <c r="C165" s="12"/>
      <c r="D165" s="29" t="s">
        <v>1593</v>
      </c>
      <c r="E165" s="93" t="s">
        <v>1354</v>
      </c>
      <c r="F165" s="183" t="s">
        <v>1617</v>
      </c>
      <c r="G165" s="27" t="s">
        <v>1610</v>
      </c>
      <c r="H165" s="38" t="s">
        <v>1598</v>
      </c>
      <c r="I165" s="94" t="s">
        <v>600</v>
      </c>
      <c r="J165" s="94" t="s">
        <v>536</v>
      </c>
      <c r="K165" s="114">
        <v>0.39119999999999999</v>
      </c>
      <c r="L165" s="114"/>
      <c r="M165" s="112" t="s">
        <v>1350</v>
      </c>
      <c r="N165" s="114">
        <f t="shared" si="23"/>
        <v>0.25180000000000002</v>
      </c>
      <c r="O165" s="112" t="s">
        <v>1350</v>
      </c>
      <c r="P165" s="114">
        <v>0.47599999999999998</v>
      </c>
      <c r="Q165" s="113" t="s">
        <v>1351</v>
      </c>
      <c r="R165" s="114">
        <f t="shared" si="22"/>
        <v>0.2722</v>
      </c>
      <c r="S165" s="110" t="str">
        <f t="shared" si="28"/>
        <v>TRPM3_G70589515A.yaml</v>
      </c>
      <c r="T165" s="77" t="str">
        <f t="shared" si="24"/>
        <v>symbol: G70589515A
snp: rs7865858
chromosome: 9
start: 
genes:
  - TRPM3
variant_type: snv
genotypes:
  - G:G
    - effect: high_risk
    - frequency: 25.2%
  - G:A
    - effect: high_risk
    - frequency: 47.6%
  - A:A
    -effect: wildtype
    - frequency: 27.2%</v>
      </c>
      <c r="U165" s="94"/>
      <c r="V165" s="94"/>
      <c r="W165" s="94"/>
      <c r="X165" s="94"/>
      <c r="Y165" s="94"/>
      <c r="Z165" s="94"/>
      <c r="AA165" s="94"/>
      <c r="AB165" s="94"/>
    </row>
    <row r="166" spans="1:28" ht="218.25" thickBot="1" x14ac:dyDescent="0.3">
      <c r="A166" s="96" t="s">
        <v>126</v>
      </c>
      <c r="B166" s="96">
        <v>9</v>
      </c>
      <c r="C166" s="12"/>
      <c r="D166" s="190" t="s">
        <v>1594</v>
      </c>
      <c r="E166" s="93" t="s">
        <v>1354</v>
      </c>
      <c r="F166" s="183" t="s">
        <v>1616</v>
      </c>
      <c r="G166" s="27" t="s">
        <v>1612</v>
      </c>
      <c r="H166" s="189" t="s">
        <v>1600</v>
      </c>
      <c r="I166" s="94" t="s">
        <v>568</v>
      </c>
      <c r="J166" s="94" t="s">
        <v>599</v>
      </c>
      <c r="K166" s="114">
        <v>0.1993</v>
      </c>
      <c r="L166" s="114"/>
      <c r="M166" s="112" t="s">
        <v>1350</v>
      </c>
      <c r="N166" s="114">
        <f t="shared" si="23"/>
        <v>0.56145</v>
      </c>
      <c r="O166" s="112" t="s">
        <v>1350</v>
      </c>
      <c r="P166" s="114">
        <v>0.31900000000000001</v>
      </c>
      <c r="Q166" s="113" t="s">
        <v>1351</v>
      </c>
      <c r="R166" s="114">
        <f t="shared" si="22"/>
        <v>0.11955</v>
      </c>
      <c r="S166" s="110" t="str">
        <f t="shared" si="28"/>
        <v>TRPM3_C71302037T.yaml</v>
      </c>
      <c r="T166" s="77" t="str">
        <f t="shared" si="24"/>
        <v>symbol: C71302037T
snp: rs1504401
chromosome: 9
start: 
genes:
  - TRPM3
variant_type: snv
genotypes:
  - T:T
    - effect: high_risk
    - frequency: 56.1%
  - T:C
    - effect: high_risk
    - frequency: 31.9%
  - C:C
    -effect: wildtype
    - frequency: 12.0%</v>
      </c>
      <c r="U166" s="94"/>
      <c r="V166" s="94"/>
      <c r="W166" s="94"/>
      <c r="X166" s="94"/>
      <c r="Y166" s="94"/>
      <c r="Z166" s="94"/>
      <c r="AA166" s="94"/>
      <c r="AB166" s="94"/>
    </row>
    <row r="167" spans="1:28" ht="218.25" thickBot="1" x14ac:dyDescent="0.3">
      <c r="A167" s="96" t="s">
        <v>126</v>
      </c>
      <c r="B167" s="96">
        <v>9</v>
      </c>
      <c r="C167" s="187"/>
      <c r="D167" s="190" t="s">
        <v>1595</v>
      </c>
      <c r="E167" s="93" t="s">
        <v>1354</v>
      </c>
      <c r="F167" s="183" t="s">
        <v>1615</v>
      </c>
      <c r="G167" s="196" t="s">
        <v>1614</v>
      </c>
      <c r="H167" s="189" t="s">
        <v>1599</v>
      </c>
      <c r="I167" s="94" t="s">
        <v>599</v>
      </c>
      <c r="J167" s="94" t="s">
        <v>536</v>
      </c>
      <c r="K167" s="114">
        <v>0.40770000000000001</v>
      </c>
      <c r="L167" s="114"/>
      <c r="M167" s="112" t="s">
        <v>1350</v>
      </c>
      <c r="N167" s="114">
        <f t="shared" si="23"/>
        <v>0.23004999999999998</v>
      </c>
      <c r="O167" s="112" t="s">
        <v>1350</v>
      </c>
      <c r="P167" s="114">
        <v>0.48299999999999998</v>
      </c>
      <c r="Q167" s="113" t="s">
        <v>1351</v>
      </c>
      <c r="R167" s="114">
        <f t="shared" si="22"/>
        <v>0.28695000000000004</v>
      </c>
      <c r="S167" s="110" t="str">
        <f t="shared" si="28"/>
        <v>TRPM3_C70691635A.yaml</v>
      </c>
      <c r="T167" s="77" t="str">
        <f t="shared" si="24"/>
        <v>symbol: C70691635A
snp: rs10115622
chromosome: 9
start: 
genes:
  - TRPM3
variant_type: snv
genotypes:
  - C:C
    - effect: high_risk
    - frequency: 23.0%
  - C:A
    - effect: high_risk
    - frequency: 48.3%
  - A:A
    -effect: wildtype
    - frequency: 28.7%</v>
      </c>
      <c r="U167" s="94"/>
      <c r="V167" s="94"/>
      <c r="W167" s="94"/>
      <c r="X167" s="94"/>
      <c r="Y167" s="94"/>
      <c r="Z167" s="94"/>
      <c r="AA167" s="94"/>
      <c r="AB167" s="94"/>
    </row>
    <row r="168" spans="1:28" ht="218.25" thickBot="1" x14ac:dyDescent="0.3">
      <c r="A168" s="93" t="s">
        <v>127</v>
      </c>
      <c r="B168" s="93">
        <v>2</v>
      </c>
      <c r="C168" s="12" t="s">
        <v>1494</v>
      </c>
      <c r="D168" s="93" t="s">
        <v>725</v>
      </c>
      <c r="E168" s="93" t="s">
        <v>1354</v>
      </c>
      <c r="F168" s="94" t="s">
        <v>1436</v>
      </c>
      <c r="G168" s="94" t="s">
        <v>1332</v>
      </c>
      <c r="H168" s="93"/>
      <c r="I168" s="94" t="s">
        <v>600</v>
      </c>
      <c r="J168" s="94" t="s">
        <v>536</v>
      </c>
      <c r="K168" s="114">
        <v>7.7100000000000002E-2</v>
      </c>
      <c r="L168" s="114"/>
      <c r="M168" s="113" t="s">
        <v>1351</v>
      </c>
      <c r="N168" s="114">
        <f t="shared" si="23"/>
        <v>0.81640000000000001</v>
      </c>
      <c r="O168" s="94" t="s">
        <v>1347</v>
      </c>
      <c r="P168" s="114">
        <v>0.14199999999999999</v>
      </c>
      <c r="Q168" s="94" t="s">
        <v>1347</v>
      </c>
      <c r="R168" s="114">
        <f t="shared" si="22"/>
        <v>4.1600000000000005E-2</v>
      </c>
      <c r="S168" s="110" t="str">
        <f t="shared" si="28"/>
        <v>TRPM8_A234883380G.yaml</v>
      </c>
      <c r="T168" s="77" t="str">
        <f t="shared" si="24"/>
        <v>symbol: A234883380G
snp: rs6719311
chromosome: 2
start: 2355+4310
genes:
  - TRPM8
variant_type: snv
genotypes:
  - G:G
    - effect: wildtype
    - frequency: 81.6%
  - G:A
    - effect: ?
    - frequency: 14.2%
  - A:A
    -effect: ?
    - frequency: 4.2%</v>
      </c>
      <c r="U168" s="94"/>
      <c r="V168" s="94"/>
      <c r="W168" s="94"/>
      <c r="X168" s="94"/>
      <c r="Y168" s="94"/>
      <c r="Z168" s="94"/>
      <c r="AA168" s="94"/>
      <c r="AB168" s="94"/>
    </row>
    <row r="169" spans="1:28" ht="218.25" thickBot="1" x14ac:dyDescent="0.3">
      <c r="A169" s="96" t="s">
        <v>127</v>
      </c>
      <c r="B169" s="96">
        <v>2</v>
      </c>
      <c r="C169" s="12" t="s">
        <v>1495</v>
      </c>
      <c r="D169" s="96" t="s">
        <v>839</v>
      </c>
      <c r="E169" s="93" t="s">
        <v>1354</v>
      </c>
      <c r="F169" s="94" t="s">
        <v>1435</v>
      </c>
      <c r="G169" s="96" t="s">
        <v>1323</v>
      </c>
      <c r="H169" s="96" t="s">
        <v>525</v>
      </c>
      <c r="I169" s="94" t="s">
        <v>600</v>
      </c>
      <c r="J169" s="94" t="s">
        <v>536</v>
      </c>
      <c r="K169" s="114">
        <v>0.1701</v>
      </c>
      <c r="L169" s="114"/>
      <c r="M169" s="113" t="s">
        <v>1351</v>
      </c>
      <c r="N169" s="114">
        <f t="shared" si="23"/>
        <v>0.61840000000000006</v>
      </c>
      <c r="O169" s="112" t="s">
        <v>1350</v>
      </c>
      <c r="P169" s="114">
        <v>0.28199999999999997</v>
      </c>
      <c r="Q169" s="113" t="s">
        <v>1351</v>
      </c>
      <c r="R169" s="114">
        <f t="shared" si="22"/>
        <v>9.9600000000000008E-2</v>
      </c>
      <c r="S169" s="110" t="str">
        <f t="shared" si="28"/>
        <v>TRPM8_G234008733A.yaml</v>
      </c>
      <c r="T169" s="77" t="str">
        <f t="shared" si="24"/>
        <v>symbol: G234008733A
snp: rs11563204
chromosome: 2
start: 3264+630
genes:
  - TRPM8
variant_type: snv
genotypes:
  - G:G
    - effect: wildtype
    - frequency: 61.8%
  - G:A
    - effect: high_risk
    - frequency: 28.2%
  - A:A
    -effect: wildtype
    - frequency: 10.0%</v>
      </c>
      <c r="U169" s="94"/>
      <c r="V169" s="94"/>
      <c r="W169" s="94"/>
      <c r="X169" s="94"/>
      <c r="Y169" s="94"/>
      <c r="Z169" s="94"/>
      <c r="AA169" s="94"/>
      <c r="AB169" s="94"/>
    </row>
    <row r="170" spans="1:28" ht="218.25" thickBot="1" x14ac:dyDescent="0.3">
      <c r="A170" s="96" t="s">
        <v>127</v>
      </c>
      <c r="B170" s="96">
        <v>2</v>
      </c>
      <c r="C170" s="12" t="s">
        <v>1496</v>
      </c>
      <c r="D170" s="96" t="s">
        <v>845</v>
      </c>
      <c r="E170" s="93" t="s">
        <v>1354</v>
      </c>
      <c r="F170" s="94" t="s">
        <v>1434</v>
      </c>
      <c r="G170" s="96" t="s">
        <v>1324</v>
      </c>
      <c r="H170" s="96" t="s">
        <v>525</v>
      </c>
      <c r="I170" s="94" t="s">
        <v>600</v>
      </c>
      <c r="J170" s="94" t="s">
        <v>536</v>
      </c>
      <c r="K170" s="114">
        <v>0.30409999999999998</v>
      </c>
      <c r="L170" s="114"/>
      <c r="M170" s="113" t="s">
        <v>1351</v>
      </c>
      <c r="N170" s="114">
        <f t="shared" si="23"/>
        <v>0.37190000000000006</v>
      </c>
      <c r="O170" s="112" t="s">
        <v>1350</v>
      </c>
      <c r="P170" s="114">
        <v>0.432</v>
      </c>
      <c r="Q170" s="113" t="s">
        <v>1351</v>
      </c>
      <c r="R170" s="114">
        <f t="shared" si="22"/>
        <v>0.1961</v>
      </c>
      <c r="S170" s="110" t="str">
        <f t="shared" si="28"/>
        <v>TRPM8_G234010670A.yaml</v>
      </c>
      <c r="T170" s="77" t="str">
        <f t="shared" si="24"/>
        <v>symbol: G234010670A
snp: rs17865678
chromosome: 2
start: 3264+2567
genes:
  - TRPM8
variant_type: snv
genotypes:
  - G:G
    - effect: wildtype
    - frequency: 37.2%
  - G:A
    - effect: high_risk
    - frequency: 43.2%
  - A:A
    -effect: wildtype
    - frequency: 19.6%</v>
      </c>
      <c r="U170" s="94"/>
      <c r="V170" s="94"/>
      <c r="W170" s="94"/>
      <c r="X170" s="94"/>
      <c r="Y170" s="94"/>
      <c r="Z170" s="94"/>
      <c r="AA170" s="94"/>
      <c r="AB170" s="94"/>
    </row>
    <row r="171" spans="1:28" ht="218.25" thickBot="1" x14ac:dyDescent="0.3">
      <c r="A171" s="96" t="s">
        <v>127</v>
      </c>
      <c r="B171" s="96">
        <v>2</v>
      </c>
      <c r="C171" s="12">
        <v>750</v>
      </c>
      <c r="D171" s="96" t="s">
        <v>1325</v>
      </c>
      <c r="E171" s="93" t="s">
        <v>1354</v>
      </c>
      <c r="F171" s="187" t="s">
        <v>1326</v>
      </c>
      <c r="G171" s="96" t="s">
        <v>1327</v>
      </c>
      <c r="H171" s="96" t="s">
        <v>617</v>
      </c>
      <c r="I171" s="94" t="s">
        <v>600</v>
      </c>
      <c r="J171" s="94" t="s">
        <v>599</v>
      </c>
      <c r="K171" s="114">
        <v>0.13</v>
      </c>
      <c r="L171" s="114"/>
      <c r="M171" s="113" t="s">
        <v>1351</v>
      </c>
      <c r="N171" s="114">
        <f t="shared" si="23"/>
        <v>0.70425000000000004</v>
      </c>
      <c r="O171" s="112" t="s">
        <v>1362</v>
      </c>
      <c r="P171" s="114">
        <v>0.221</v>
      </c>
      <c r="Q171" s="112" t="s">
        <v>1350</v>
      </c>
      <c r="R171" s="114">
        <f t="shared" si="22"/>
        <v>7.4750000000000011E-2</v>
      </c>
      <c r="S171" s="110" t="str">
        <f t="shared" si="28"/>
        <v>TRPM8_G750C.yaml</v>
      </c>
      <c r="T171" s="77" t="str">
        <f t="shared" si="24"/>
        <v>symbol: G750C
snp: rs11562975
chromosome: 2
start: 750
genes:
  - TRPM8
variant_type: snv
genotypes:
  - G:G
    - effect: wildtype
    - frequency: 70.4%
  - G:C
    - effect: moderate_risk
    - frequency: 22.1%
  - C:C
    -effect: high_risk
    - frequency: 7.5%</v>
      </c>
      <c r="U171" s="94"/>
      <c r="V171" s="94"/>
      <c r="W171" s="94"/>
      <c r="X171" s="94"/>
      <c r="Y171" s="94"/>
      <c r="Z171" s="94"/>
      <c r="AA171" s="94"/>
      <c r="AB171" s="94"/>
    </row>
    <row r="172" spans="1:28" ht="218.25" thickBot="1" x14ac:dyDescent="0.3">
      <c r="A172" s="96" t="s">
        <v>127</v>
      </c>
      <c r="B172" s="96">
        <v>2</v>
      </c>
      <c r="C172" s="12">
        <v>-990</v>
      </c>
      <c r="D172" s="96" t="s">
        <v>381</v>
      </c>
      <c r="E172" s="93" t="s">
        <v>1354</v>
      </c>
      <c r="F172" s="94" t="s">
        <v>1433</v>
      </c>
      <c r="G172" s="96" t="s">
        <v>1328</v>
      </c>
      <c r="H172" s="103" t="s">
        <v>667</v>
      </c>
      <c r="I172" s="94" t="s">
        <v>568</v>
      </c>
      <c r="J172" s="94" t="s">
        <v>599</v>
      </c>
      <c r="K172" s="114">
        <v>0.4279</v>
      </c>
      <c r="L172" s="114"/>
      <c r="M172" s="112" t="s">
        <v>1350</v>
      </c>
      <c r="N172" s="114">
        <f t="shared" si="23"/>
        <v>0.19935000000000003</v>
      </c>
      <c r="O172" s="112" t="s">
        <v>1362</v>
      </c>
      <c r="P172" s="114">
        <v>0.497</v>
      </c>
      <c r="Q172" s="113" t="s">
        <v>1351</v>
      </c>
      <c r="R172" s="114">
        <f t="shared" si="22"/>
        <v>0.30364999999999998</v>
      </c>
      <c r="S172" s="110" t="str">
        <f t="shared" si="28"/>
        <v>TRPM8_T233916448C.yaml</v>
      </c>
      <c r="T172" s="77" t="str">
        <f t="shared" si="24"/>
        <v>symbol: T233916448C
snp: rs10166942
chromosome: 2
start: -990
genes:
  - TRPM8
variant_type: snv
genotypes:
  - T:T
    - effect: high_risk
    - frequency: 19.9%
  - T:C
    - effect: moderate_risk
    - frequency: 49.7%
  - C:C
    -effect: wildtype
    - frequency: 30.4%</v>
      </c>
      <c r="U172" s="94"/>
      <c r="V172" s="94"/>
      <c r="W172" s="94"/>
      <c r="X172" s="94"/>
      <c r="Y172" s="94"/>
      <c r="Z172" s="94"/>
      <c r="AA172" s="94"/>
      <c r="AB172" s="94"/>
    </row>
    <row r="173" spans="1:28" ht="218.25" thickBot="1" x14ac:dyDescent="0.3">
      <c r="A173" s="96" t="s">
        <v>127</v>
      </c>
      <c r="B173" s="96">
        <v>2</v>
      </c>
      <c r="C173" s="12" t="s">
        <v>1494</v>
      </c>
      <c r="D173" s="93" t="s">
        <v>725</v>
      </c>
      <c r="E173" s="93" t="s">
        <v>1354</v>
      </c>
      <c r="F173" s="94" t="s">
        <v>1432</v>
      </c>
      <c r="G173" s="104" t="s">
        <v>1329</v>
      </c>
      <c r="H173" s="96" t="s">
        <v>525</v>
      </c>
      <c r="I173" s="94" t="s">
        <v>600</v>
      </c>
      <c r="J173" s="94" t="s">
        <v>536</v>
      </c>
      <c r="K173" s="114">
        <v>7.7100000000000002E-2</v>
      </c>
      <c r="L173" s="114"/>
      <c r="M173" s="113" t="s">
        <v>1351</v>
      </c>
      <c r="N173" s="114">
        <f t="shared" si="23"/>
        <v>0.81640000000000001</v>
      </c>
      <c r="O173" s="112" t="s">
        <v>1350</v>
      </c>
      <c r="P173" s="114">
        <v>0.14199999999999999</v>
      </c>
      <c r="Q173" s="113" t="s">
        <v>1351</v>
      </c>
      <c r="R173" s="114">
        <f t="shared" si="22"/>
        <v>4.1600000000000005E-2</v>
      </c>
      <c r="S173" s="110" t="str">
        <f t="shared" si="28"/>
        <v>TRPM8_A233974736G.yaml</v>
      </c>
      <c r="T173" s="77" t="str">
        <f t="shared" si="24"/>
        <v>symbol: A233974736G
snp: rs6719311
chromosome: 2
start: 2355+4310
genes:
  - TRPM8
variant_type: snv
genotypes:
  - G:G
    - effect: wildtype
    - frequency: 81.6%
  - G:A
    - effect: high_risk
    - frequency: 14.2%
  - A:A
    -effect: wildtype
    - frequency: 4.2%</v>
      </c>
      <c r="U173" s="94"/>
      <c r="V173" s="94"/>
      <c r="W173" s="94"/>
      <c r="X173" s="94"/>
      <c r="Y173" s="94"/>
      <c r="Z173" s="94"/>
      <c r="AA173" s="94"/>
      <c r="AB173" s="94"/>
    </row>
    <row r="174" spans="1:28" ht="218.25" thickBot="1" x14ac:dyDescent="0.3">
      <c r="A174" s="93" t="s">
        <v>128</v>
      </c>
      <c r="B174" s="93">
        <v>13</v>
      </c>
      <c r="C174" s="121" t="s">
        <v>1347</v>
      </c>
      <c r="D174" s="93" t="s">
        <v>728</v>
      </c>
      <c r="E174" s="93" t="s">
        <v>1354</v>
      </c>
      <c r="F174" s="94" t="s">
        <v>1431</v>
      </c>
      <c r="G174" s="93" t="s">
        <v>1330</v>
      </c>
      <c r="H174" s="93" t="s">
        <v>522</v>
      </c>
      <c r="I174" s="94" t="s">
        <v>536</v>
      </c>
      <c r="J174" s="94" t="s">
        <v>600</v>
      </c>
      <c r="K174" s="114">
        <v>0.1246</v>
      </c>
      <c r="L174" s="114"/>
      <c r="M174" s="112" t="s">
        <v>1350</v>
      </c>
      <c r="N174" s="114">
        <f t="shared" si="23"/>
        <v>0.71189999999999998</v>
      </c>
      <c r="O174" s="113" t="s">
        <v>1351</v>
      </c>
      <c r="P174" s="114">
        <v>0.218</v>
      </c>
      <c r="Q174" s="113" t="s">
        <v>1351</v>
      </c>
      <c r="R174" s="114">
        <f t="shared" si="22"/>
        <v>7.0099999999999996E-2</v>
      </c>
      <c r="S174" s="110" t="str">
        <f t="shared" si="28"/>
        <v>UBAC2_A91754952AG.yaml</v>
      </c>
      <c r="T174" s="77" t="str">
        <f t="shared" si="24"/>
        <v>symbol: A91754952AG
snp: rs12312259
chromosome: 13
start: ?
genes:
  - UBAC2
variant_type: snv
genotypes:
  - A:A
    - effect: high_risk
    - frequency: 71.2%
  - A:G
    - effect: wildtype
    - frequency: 21.8%
  - G:G
    -effect: wildtype
    - frequency: 7.0%</v>
      </c>
      <c r="U174" s="94"/>
      <c r="V174" s="94"/>
      <c r="W174" s="94"/>
      <c r="X174" s="94"/>
      <c r="Y174" s="94"/>
      <c r="Z174" s="94"/>
      <c r="AA174" s="94"/>
      <c r="AB174" s="94"/>
    </row>
    <row r="175" spans="1:28" ht="218.25" thickBot="1" x14ac:dyDescent="0.3">
      <c r="A175" s="93" t="s">
        <v>128</v>
      </c>
      <c r="B175" s="93">
        <v>13</v>
      </c>
      <c r="C175" s="121" t="s">
        <v>1347</v>
      </c>
      <c r="D175" s="93" t="s">
        <v>698</v>
      </c>
      <c r="E175" s="93" t="s">
        <v>1354</v>
      </c>
      <c r="F175" s="94" t="s">
        <v>1430</v>
      </c>
      <c r="G175" s="93" t="s">
        <v>1331</v>
      </c>
      <c r="H175" s="130" t="s">
        <v>1542</v>
      </c>
      <c r="I175" s="94" t="s">
        <v>536</v>
      </c>
      <c r="J175" s="94" t="s">
        <v>568</v>
      </c>
      <c r="K175" s="114">
        <v>7.7999999999999996E-3</v>
      </c>
      <c r="L175" s="114"/>
      <c r="M175" s="113" t="s">
        <v>1351</v>
      </c>
      <c r="N175" s="114">
        <f t="shared" si="23"/>
        <v>0.98094999999999999</v>
      </c>
      <c r="O175" s="112" t="s">
        <v>1350</v>
      </c>
      <c r="P175" s="114">
        <v>1.4999999999999999E-2</v>
      </c>
      <c r="Q175" s="112" t="s">
        <v>1350</v>
      </c>
      <c r="R175" s="114">
        <f t="shared" si="22"/>
        <v>4.0499999999999998E-3</v>
      </c>
      <c r="S175" s="110" t="str">
        <f t="shared" si="28"/>
        <v>UBAC2_A99394905T.yaml</v>
      </c>
      <c r="T175" s="77" t="str">
        <f t="shared" si="24"/>
        <v>symbol: A99394905T
snp: rs9585049
chromosome: 13
start: ?
genes:
  - UBAC2
variant_type: snv
genotypes:
  - A:A
    - effect: wildtype
    - frequency: 98.1%
  - A:T
    - effect: high_risk
    - frequency: 1.5%
  - T:T
    -effect: high_risk
    - frequency: 0.4%</v>
      </c>
      <c r="U175" s="94"/>
      <c r="V175" s="94"/>
      <c r="W175" s="94"/>
      <c r="X175" s="94"/>
      <c r="Y175" s="94"/>
      <c r="Z175" s="94"/>
      <c r="AA175" s="94"/>
      <c r="AB175" s="94"/>
    </row>
    <row r="176" spans="1:28" thickBot="1" x14ac:dyDescent="0.3">
      <c r="A176" s="94"/>
      <c r="B176" s="94"/>
      <c r="C176" s="124"/>
      <c r="D176" s="94"/>
      <c r="E176" s="94"/>
      <c r="F176" s="94"/>
      <c r="G176" s="94"/>
      <c r="H176" s="94"/>
      <c r="I176" s="94"/>
      <c r="J176" s="94"/>
      <c r="L176" s="114"/>
      <c r="M176" s="94"/>
      <c r="O176" s="94"/>
      <c r="Q176" s="94"/>
      <c r="S176" s="94"/>
      <c r="T176" s="94"/>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thickBot="1" x14ac:dyDescent="0.3">
      <c r="A932" s="94"/>
      <c r="B932" s="94"/>
      <c r="C932" s="124"/>
      <c r="D932" s="94"/>
      <c r="E932" s="94"/>
      <c r="F932" s="94"/>
      <c r="G932" s="94"/>
      <c r="H932" s="94"/>
      <c r="I932" s="94"/>
      <c r="J932" s="94"/>
      <c r="L932" s="114"/>
      <c r="M932" s="94"/>
      <c r="O932" s="94"/>
      <c r="Q932" s="94"/>
      <c r="S932" s="94"/>
      <c r="T932" s="94"/>
      <c r="U932" s="94"/>
      <c r="V932" s="94"/>
      <c r="W932" s="94"/>
      <c r="X932" s="94"/>
      <c r="Y932" s="94"/>
      <c r="Z932" s="94"/>
      <c r="AA932" s="94"/>
      <c r="AB932" s="94"/>
    </row>
    <row r="933" spans="1:28" thickBot="1" x14ac:dyDescent="0.3">
      <c r="A933" s="94"/>
      <c r="B933" s="94"/>
      <c r="C933" s="124"/>
      <c r="D933" s="94"/>
      <c r="E933" s="94"/>
      <c r="F933" s="94"/>
      <c r="G933" s="94"/>
      <c r="H933" s="94"/>
      <c r="I933" s="94"/>
      <c r="J933" s="94"/>
      <c r="L933" s="114"/>
      <c r="M933" s="94"/>
      <c r="O933" s="94"/>
      <c r="Q933" s="94"/>
      <c r="S933" s="94"/>
      <c r="T933" s="94"/>
      <c r="U933" s="94"/>
      <c r="V933" s="94"/>
      <c r="W933" s="94"/>
      <c r="X933" s="94"/>
      <c r="Y933" s="94"/>
      <c r="Z933" s="94"/>
      <c r="AA933" s="94"/>
      <c r="AB933" s="94"/>
    </row>
    <row r="934" spans="1:28" thickBot="1" x14ac:dyDescent="0.3">
      <c r="A934" s="94"/>
      <c r="B934" s="94"/>
      <c r="C934" s="124"/>
      <c r="D934" s="94"/>
      <c r="E934" s="94"/>
      <c r="F934" s="94"/>
      <c r="G934" s="94"/>
      <c r="H934" s="94"/>
      <c r="I934" s="94"/>
      <c r="J934" s="94"/>
      <c r="L934" s="114"/>
      <c r="M934" s="94"/>
      <c r="O934" s="94"/>
      <c r="Q934" s="94"/>
      <c r="S934" s="94"/>
      <c r="T934" s="94"/>
      <c r="U934" s="94"/>
      <c r="V934" s="94"/>
      <c r="W934" s="94"/>
      <c r="X934" s="94"/>
      <c r="Y934" s="94"/>
      <c r="Z934" s="94"/>
      <c r="AA934" s="94"/>
      <c r="AB934" s="94"/>
    </row>
    <row r="935" spans="1:28" thickBot="1" x14ac:dyDescent="0.3">
      <c r="A935" s="94"/>
      <c r="B935" s="94"/>
      <c r="C935" s="124"/>
      <c r="D935" s="94"/>
      <c r="E935" s="94"/>
      <c r="F935" s="94"/>
      <c r="G935" s="94"/>
      <c r="H935" s="94"/>
      <c r="I935" s="94"/>
      <c r="J935" s="94"/>
      <c r="L935" s="114"/>
      <c r="M935" s="94"/>
      <c r="O935" s="94"/>
      <c r="Q935" s="94"/>
      <c r="S935" s="94"/>
      <c r="T935" s="94"/>
      <c r="U935" s="94"/>
      <c r="V935" s="94"/>
      <c r="W935" s="94"/>
      <c r="X935" s="94"/>
      <c r="Y935" s="94"/>
      <c r="Z935" s="94"/>
      <c r="AA935" s="94"/>
      <c r="AB935" s="94"/>
    </row>
    <row r="936" spans="1:28" thickBot="1" x14ac:dyDescent="0.3">
      <c r="A936" s="94"/>
      <c r="B936" s="94"/>
      <c r="C936" s="124"/>
      <c r="D936" s="94"/>
      <c r="E936" s="94"/>
      <c r="F936" s="94"/>
      <c r="G936" s="94"/>
      <c r="H936" s="94"/>
      <c r="I936" s="94"/>
      <c r="J936" s="94"/>
      <c r="L936" s="114"/>
      <c r="M936" s="94"/>
      <c r="O936" s="94"/>
      <c r="Q936" s="94"/>
      <c r="S936" s="94"/>
      <c r="T936" s="94"/>
      <c r="U936" s="94"/>
      <c r="V936" s="94"/>
      <c r="W936" s="94"/>
      <c r="X936" s="94"/>
      <c r="Y936" s="94"/>
      <c r="Z936" s="94"/>
      <c r="AA936" s="94"/>
      <c r="AB936" s="94"/>
    </row>
    <row r="937" spans="1:28" thickBot="1" x14ac:dyDescent="0.3">
      <c r="A937" s="94"/>
      <c r="B937" s="94"/>
      <c r="C937" s="124"/>
      <c r="D937" s="94"/>
      <c r="E937" s="94"/>
      <c r="F937" s="94"/>
      <c r="G937" s="94"/>
      <c r="H937" s="94"/>
      <c r="I937" s="94"/>
      <c r="J937" s="94"/>
      <c r="L937" s="114"/>
      <c r="M937" s="94"/>
      <c r="O937" s="94"/>
      <c r="Q937" s="94"/>
      <c r="S937" s="94"/>
      <c r="T937" s="94"/>
      <c r="U937" s="94"/>
      <c r="V937" s="94"/>
      <c r="W937" s="94"/>
      <c r="X937" s="94"/>
      <c r="Y937" s="94"/>
      <c r="Z937" s="94"/>
      <c r="AA937" s="94"/>
      <c r="AB937" s="94"/>
    </row>
    <row r="938" spans="1:28" thickBot="1" x14ac:dyDescent="0.3">
      <c r="A938" s="94"/>
      <c r="B938" s="94"/>
      <c r="C938" s="124"/>
      <c r="D938" s="94"/>
      <c r="E938" s="94"/>
      <c r="F938" s="94"/>
      <c r="G938" s="94"/>
      <c r="H938" s="94"/>
      <c r="I938" s="94"/>
      <c r="J938" s="94"/>
      <c r="L938" s="114"/>
      <c r="M938" s="94"/>
      <c r="O938" s="94"/>
      <c r="Q938" s="94"/>
      <c r="S938" s="94"/>
      <c r="T938" s="94"/>
      <c r="U938" s="94"/>
      <c r="V938" s="94"/>
      <c r="W938" s="94"/>
      <c r="X938" s="94"/>
      <c r="Y938" s="94"/>
      <c r="Z938" s="94"/>
      <c r="AA938" s="94"/>
      <c r="AB938" s="94"/>
    </row>
    <row r="939" spans="1:28" thickBot="1" x14ac:dyDescent="0.3">
      <c r="A939" s="94"/>
      <c r="B939" s="94"/>
      <c r="C939" s="124"/>
      <c r="D939" s="94"/>
      <c r="E939" s="94"/>
      <c r="F939" s="94"/>
      <c r="G939" s="94"/>
      <c r="H939" s="94"/>
      <c r="I939" s="94"/>
      <c r="J939" s="94"/>
      <c r="L939" s="114"/>
      <c r="M939" s="94"/>
      <c r="O939" s="94"/>
      <c r="Q939" s="94"/>
      <c r="S939" s="94"/>
      <c r="T939" s="94"/>
      <c r="U939" s="94"/>
      <c r="V939" s="94"/>
      <c r="W939" s="94"/>
      <c r="X939" s="94"/>
      <c r="Y939" s="94"/>
      <c r="Z939" s="94"/>
      <c r="AA939" s="94"/>
      <c r="AB939" s="94"/>
    </row>
    <row r="940" spans="1:28" thickBot="1" x14ac:dyDescent="0.3">
      <c r="A940" s="94"/>
      <c r="B940" s="94"/>
      <c r="C940" s="124"/>
      <c r="D940" s="94"/>
      <c r="E940" s="94"/>
      <c r="F940" s="94"/>
      <c r="G940" s="94"/>
      <c r="H940" s="94"/>
      <c r="I940" s="94"/>
      <c r="J940" s="94"/>
      <c r="L940" s="114"/>
      <c r="M940" s="94"/>
      <c r="O940" s="94"/>
      <c r="Q940" s="94"/>
      <c r="S940" s="94"/>
      <c r="T940" s="94"/>
      <c r="U940" s="94"/>
      <c r="V940" s="94"/>
      <c r="W940" s="94"/>
      <c r="X940" s="94"/>
      <c r="Y940" s="94"/>
      <c r="Z940" s="94"/>
      <c r="AA940" s="94"/>
      <c r="AB940" s="94"/>
    </row>
    <row r="941" spans="1:28" thickBot="1" x14ac:dyDescent="0.3">
      <c r="A941" s="94"/>
      <c r="B941" s="94"/>
      <c r="C941" s="124"/>
      <c r="D941" s="94"/>
      <c r="E941" s="94"/>
      <c r="F941" s="94"/>
      <c r="G941" s="94"/>
      <c r="H941" s="94"/>
      <c r="I941" s="94"/>
      <c r="J941" s="94"/>
      <c r="L941" s="114"/>
      <c r="M941" s="94"/>
      <c r="O941" s="94"/>
      <c r="Q941" s="94"/>
      <c r="S941" s="94"/>
      <c r="T941" s="94"/>
      <c r="U941" s="94"/>
      <c r="V941" s="94"/>
      <c r="W941" s="94"/>
      <c r="X941" s="94"/>
      <c r="Y941" s="94"/>
      <c r="Z941" s="94"/>
      <c r="AA941" s="94"/>
      <c r="AB941" s="94"/>
    </row>
    <row r="942" spans="1:28" thickBot="1" x14ac:dyDescent="0.3">
      <c r="A942" s="94"/>
      <c r="B942" s="94"/>
      <c r="C942" s="124"/>
      <c r="D942" s="94"/>
      <c r="E942" s="94"/>
      <c r="F942" s="94"/>
      <c r="G942" s="94"/>
      <c r="H942" s="94"/>
      <c r="I942" s="94"/>
      <c r="J942" s="94"/>
      <c r="L942" s="114"/>
      <c r="M942" s="94"/>
      <c r="O942" s="94"/>
      <c r="Q942" s="94"/>
      <c r="S942" s="94"/>
      <c r="T942" s="94"/>
      <c r="U942" s="94"/>
      <c r="V942" s="94"/>
      <c r="W942" s="94"/>
      <c r="X942" s="94"/>
      <c r="Y942" s="94"/>
      <c r="Z942" s="94"/>
      <c r="AA942" s="94"/>
      <c r="AB942" s="94"/>
    </row>
    <row r="943" spans="1:28" thickBot="1" x14ac:dyDescent="0.3">
      <c r="A943" s="94"/>
      <c r="B943" s="94"/>
      <c r="C943" s="124"/>
      <c r="D943" s="94"/>
      <c r="E943" s="94"/>
      <c r="F943" s="94"/>
      <c r="G943" s="94"/>
      <c r="H943" s="94"/>
      <c r="I943" s="94"/>
      <c r="J943" s="94"/>
      <c r="L943" s="114"/>
      <c r="M943" s="94"/>
      <c r="O943" s="94"/>
      <c r="Q943" s="94"/>
      <c r="S943" s="94"/>
      <c r="T943" s="94"/>
      <c r="U943" s="94"/>
      <c r="V943" s="94"/>
      <c r="W943" s="94"/>
      <c r="X943" s="94"/>
      <c r="Y943" s="94"/>
      <c r="Z943" s="94"/>
      <c r="AA943" s="94"/>
      <c r="AB943" s="94"/>
    </row>
    <row r="944" spans="1:28" thickBot="1" x14ac:dyDescent="0.3">
      <c r="A944" s="94"/>
      <c r="B944" s="94"/>
      <c r="C944" s="124"/>
      <c r="D944" s="94"/>
      <c r="E944" s="94"/>
      <c r="F944" s="94"/>
      <c r="G944" s="94"/>
      <c r="H944" s="94"/>
      <c r="I944" s="94"/>
      <c r="J944" s="94"/>
      <c r="L944" s="114"/>
      <c r="M944" s="94"/>
      <c r="O944" s="94"/>
      <c r="Q944" s="94"/>
      <c r="S944" s="94"/>
      <c r="T944" s="94"/>
      <c r="U944" s="94"/>
      <c r="V944" s="94"/>
      <c r="W944" s="94"/>
      <c r="X944" s="94"/>
      <c r="Y944" s="94"/>
      <c r="Z944" s="94"/>
      <c r="AA944" s="94"/>
      <c r="AB944" s="94"/>
    </row>
    <row r="945" spans="1:28" thickBot="1" x14ac:dyDescent="0.3">
      <c r="A945" s="94"/>
      <c r="B945" s="94"/>
      <c r="C945" s="124"/>
      <c r="D945" s="94"/>
      <c r="E945" s="94"/>
      <c r="F945" s="94"/>
      <c r="G945" s="94"/>
      <c r="H945" s="94"/>
      <c r="I945" s="94"/>
      <c r="J945" s="94"/>
      <c r="L945" s="114"/>
      <c r="M945" s="94"/>
      <c r="O945" s="94"/>
      <c r="Q945" s="94"/>
      <c r="S945" s="94"/>
      <c r="T945" s="94"/>
      <c r="U945" s="94"/>
      <c r="V945" s="94"/>
      <c r="W945" s="94"/>
      <c r="X945" s="94"/>
      <c r="Y945" s="94"/>
      <c r="Z945" s="94"/>
      <c r="AA945" s="94"/>
      <c r="AB945" s="94"/>
    </row>
    <row r="946" spans="1:28" thickBot="1" x14ac:dyDescent="0.3">
      <c r="A946" s="94"/>
      <c r="B946" s="94"/>
      <c r="C946" s="124"/>
      <c r="D946" s="94"/>
      <c r="E946" s="94"/>
      <c r="F946" s="94"/>
      <c r="G946" s="94"/>
      <c r="H946" s="94"/>
      <c r="I946" s="94"/>
      <c r="J946" s="94"/>
      <c r="L946" s="114"/>
      <c r="M946" s="94"/>
      <c r="O946" s="94"/>
      <c r="Q946" s="94"/>
      <c r="S946" s="94"/>
      <c r="T946" s="94"/>
      <c r="U946" s="94"/>
      <c r="V946" s="94"/>
      <c r="W946" s="94"/>
      <c r="X946" s="94"/>
      <c r="Y946" s="94"/>
      <c r="Z946" s="94"/>
      <c r="AA946" s="94"/>
      <c r="AB946" s="94"/>
    </row>
    <row r="947" spans="1:28" thickBot="1" x14ac:dyDescent="0.3">
      <c r="A947" s="94"/>
      <c r="B947" s="94"/>
      <c r="C947" s="124"/>
      <c r="D947" s="94"/>
      <c r="E947" s="94"/>
      <c r="F947" s="94"/>
      <c r="G947" s="94"/>
      <c r="H947" s="94"/>
      <c r="I947" s="94"/>
      <c r="J947" s="94"/>
      <c r="L947" s="114"/>
      <c r="M947" s="94"/>
      <c r="O947" s="94"/>
      <c r="Q947" s="94"/>
      <c r="S947" s="94"/>
      <c r="T947" s="94"/>
      <c r="U947" s="94"/>
      <c r="V947" s="94"/>
      <c r="W947" s="94"/>
      <c r="X947" s="94"/>
      <c r="Y947" s="94"/>
      <c r="Z947" s="94"/>
      <c r="AA947" s="94"/>
      <c r="AB947" s="94"/>
    </row>
    <row r="948" spans="1:28" thickBot="1" x14ac:dyDescent="0.3">
      <c r="A948" s="94"/>
      <c r="B948" s="94"/>
      <c r="C948" s="124"/>
      <c r="D948" s="94"/>
      <c r="E948" s="94"/>
      <c r="F948" s="94"/>
      <c r="G948" s="94"/>
      <c r="H948" s="94"/>
      <c r="I948" s="94"/>
      <c r="J948" s="94"/>
      <c r="L948" s="114"/>
      <c r="M948" s="94"/>
      <c r="O948" s="94"/>
      <c r="Q948" s="94"/>
      <c r="S948" s="94"/>
      <c r="T948" s="94"/>
      <c r="U948" s="94"/>
      <c r="V948" s="94"/>
      <c r="W948" s="94"/>
      <c r="X948" s="94"/>
      <c r="Y948" s="94"/>
      <c r="Z948" s="94"/>
      <c r="AA948" s="94"/>
      <c r="AB948" s="94"/>
    </row>
    <row r="949" spans="1:28" thickBot="1" x14ac:dyDescent="0.3">
      <c r="A949" s="94"/>
      <c r="B949" s="94"/>
      <c r="C949" s="124"/>
      <c r="D949" s="94"/>
      <c r="E949" s="94"/>
      <c r="F949" s="94"/>
      <c r="G949" s="94"/>
      <c r="H949" s="94"/>
      <c r="I949" s="94"/>
      <c r="J949" s="94"/>
      <c r="L949" s="114"/>
      <c r="M949" s="94"/>
      <c r="O949" s="94"/>
      <c r="Q949" s="94"/>
      <c r="S949" s="94"/>
      <c r="T949" s="94"/>
      <c r="U949" s="94"/>
      <c r="V949" s="94"/>
      <c r="W949" s="94"/>
      <c r="X949" s="94"/>
      <c r="Y949" s="94"/>
      <c r="Z949" s="94"/>
      <c r="AA949" s="94"/>
      <c r="AB949" s="94"/>
    </row>
    <row r="950" spans="1:28" thickBot="1" x14ac:dyDescent="0.3">
      <c r="A950" s="94"/>
      <c r="B950" s="94"/>
      <c r="C950" s="124"/>
      <c r="D950" s="94"/>
      <c r="E950" s="94"/>
      <c r="F950" s="94"/>
      <c r="G950" s="94"/>
      <c r="H950" s="94"/>
      <c r="I950" s="94"/>
      <c r="J950" s="94"/>
      <c r="L950" s="114"/>
      <c r="M950" s="94"/>
      <c r="O950" s="94"/>
      <c r="Q950" s="94"/>
      <c r="S950" s="94"/>
      <c r="T950" s="94"/>
      <c r="U950" s="94"/>
      <c r="V950" s="94"/>
      <c r="W950" s="94"/>
      <c r="X950" s="94"/>
      <c r="Y950" s="94"/>
      <c r="Z950" s="94"/>
      <c r="AA950" s="94"/>
      <c r="AB950" s="94"/>
    </row>
    <row r="951" spans="1:28" ht="15" x14ac:dyDescent="0.25"/>
    <row r="952" spans="1:28" ht="15" x14ac:dyDescent="0.25"/>
    <row r="953" spans="1:28" ht="15" x14ac:dyDescent="0.25"/>
    <row r="954" spans="1:28" ht="15" x14ac:dyDescent="0.25"/>
    <row r="955" spans="1:28" ht="15" x14ac:dyDescent="0.25"/>
    <row r="956" spans="1:28" ht="15" x14ac:dyDescent="0.25"/>
    <row r="957" spans="1:28" ht="15" x14ac:dyDescent="0.25"/>
    <row r="958" spans="1:28" ht="15" x14ac:dyDescent="0.25"/>
    <row r="959" spans="1:28" ht="15" x14ac:dyDescent="0.25"/>
    <row r="960" spans="1:28" ht="15" x14ac:dyDescent="0.25"/>
    <row r="961" ht="15" x14ac:dyDescent="0.25"/>
    <row r="962" ht="15" x14ac:dyDescent="0.25"/>
  </sheetData>
  <hyperlinks>
    <hyperlink ref="G48" r:id="rId1" display="https://www.ncbi.nlm.nih.gov/projects/sviewer/?id=NC_000011.10&amp;search=NC_000011.10:g.101073644G%3EA&amp;v=1:100&amp;content=5" xr:uid="{0CC22EF3-4061-4C0F-B1F0-1ECDB797BFAA}"/>
  </hyperlink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1054</v>
      </c>
      <c r="B1" s="76" t="s">
        <v>1055</v>
      </c>
      <c r="C1" s="76" t="s">
        <v>1056</v>
      </c>
      <c r="D1" s="76" t="s">
        <v>1057</v>
      </c>
      <c r="E1" s="76" t="s">
        <v>1058</v>
      </c>
      <c r="F1" s="76" t="s">
        <v>502</v>
      </c>
      <c r="G1" s="76" t="s">
        <v>1059</v>
      </c>
      <c r="H1" s="76" t="s">
        <v>1060</v>
      </c>
      <c r="I1" s="76" t="s">
        <v>1061</v>
      </c>
      <c r="J1" s="76" t="s">
        <v>1062</v>
      </c>
      <c r="K1" s="76" t="s">
        <v>1063</v>
      </c>
      <c r="L1" s="76" t="s">
        <v>1064</v>
      </c>
      <c r="M1" s="76" t="s">
        <v>1065</v>
      </c>
      <c r="N1" s="77"/>
      <c r="O1" s="77"/>
      <c r="P1" s="76" t="s">
        <v>1054</v>
      </c>
      <c r="Q1" s="76" t="s">
        <v>1055</v>
      </c>
      <c r="R1" s="76" t="s">
        <v>1059</v>
      </c>
      <c r="S1" s="77"/>
      <c r="T1" s="77"/>
      <c r="U1" s="77"/>
      <c r="V1" s="77"/>
      <c r="Z1" s="76" t="s">
        <v>1054</v>
      </c>
    </row>
    <row r="2" spans="1:26" ht="30.75" thickBot="1" x14ac:dyDescent="0.3">
      <c r="A2" s="78" t="s">
        <v>46</v>
      </c>
      <c r="B2" s="78" t="s">
        <v>835</v>
      </c>
      <c r="C2" s="77"/>
      <c r="D2" s="77"/>
      <c r="E2" s="78" t="s">
        <v>1081</v>
      </c>
      <c r="F2" s="78" t="s">
        <v>836</v>
      </c>
      <c r="G2" s="77" t="s">
        <v>1067</v>
      </c>
      <c r="H2" s="82"/>
      <c r="I2" s="79">
        <v>43187</v>
      </c>
      <c r="J2" s="80" t="s">
        <v>905</v>
      </c>
      <c r="K2" s="81">
        <v>27834303</v>
      </c>
      <c r="L2" s="77" t="s">
        <v>1068</v>
      </c>
      <c r="M2" s="77"/>
      <c r="N2" s="77"/>
      <c r="O2" s="77"/>
      <c r="P2" s="93" t="s">
        <v>46</v>
      </c>
      <c r="Q2" s="93" t="s">
        <v>835</v>
      </c>
      <c r="R2" s="94" t="s">
        <v>1067</v>
      </c>
      <c r="S2" s="94" t="s">
        <v>1082</v>
      </c>
      <c r="T2" s="77"/>
      <c r="U2" s="77"/>
      <c r="V2" s="77"/>
      <c r="Z2" s="93" t="s">
        <v>46</v>
      </c>
    </row>
    <row r="3" spans="1:26" ht="30.75" thickBot="1" x14ac:dyDescent="0.3">
      <c r="A3" s="78" t="s">
        <v>46</v>
      </c>
      <c r="B3" s="78" t="s">
        <v>835</v>
      </c>
      <c r="C3" s="77"/>
      <c r="D3" s="77"/>
      <c r="E3" s="78" t="s">
        <v>1081</v>
      </c>
      <c r="F3" s="78" t="s">
        <v>836</v>
      </c>
      <c r="G3" s="77" t="s">
        <v>1082</v>
      </c>
      <c r="H3" s="82"/>
      <c r="I3" s="79">
        <v>43187</v>
      </c>
      <c r="J3" s="80" t="s">
        <v>905</v>
      </c>
      <c r="K3" s="77" t="s">
        <v>1083</v>
      </c>
      <c r="L3" s="77" t="s">
        <v>1068</v>
      </c>
      <c r="M3" s="77"/>
      <c r="N3" s="77"/>
      <c r="O3" s="77"/>
      <c r="P3" s="96" t="s">
        <v>34</v>
      </c>
      <c r="Q3" s="96" t="s">
        <v>1084</v>
      </c>
      <c r="R3" s="94" t="s">
        <v>1067</v>
      </c>
      <c r="S3" s="94" t="s">
        <v>1090</v>
      </c>
      <c r="T3" s="77"/>
      <c r="U3" s="77"/>
      <c r="V3" s="77"/>
      <c r="Z3" s="96" t="s">
        <v>34</v>
      </c>
    </row>
    <row r="4" spans="1:26" ht="30.75" thickBot="1" x14ac:dyDescent="0.3">
      <c r="A4" s="83" t="s">
        <v>34</v>
      </c>
      <c r="B4" s="83" t="s">
        <v>1084</v>
      </c>
      <c r="C4" s="84" t="s">
        <v>1085</v>
      </c>
      <c r="D4" s="84" t="s">
        <v>1086</v>
      </c>
      <c r="E4" s="84" t="s">
        <v>1087</v>
      </c>
      <c r="F4" s="83" t="s">
        <v>521</v>
      </c>
      <c r="G4" s="77" t="s">
        <v>1067</v>
      </c>
      <c r="H4" s="77" t="s">
        <v>1088</v>
      </c>
      <c r="I4" s="79">
        <v>43187</v>
      </c>
      <c r="J4" s="80" t="s">
        <v>559</v>
      </c>
      <c r="K4" s="77" t="s">
        <v>1089</v>
      </c>
      <c r="L4" s="77" t="s">
        <v>1068</v>
      </c>
      <c r="M4" s="77"/>
      <c r="N4" s="77"/>
      <c r="O4" s="77"/>
      <c r="P4" s="96" t="s">
        <v>99</v>
      </c>
      <c r="Q4" s="96" t="s">
        <v>847</v>
      </c>
      <c r="R4" s="97" t="s">
        <v>1067</v>
      </c>
      <c r="S4" s="94" t="s">
        <v>1090</v>
      </c>
      <c r="T4" s="77" t="s">
        <v>1100</v>
      </c>
      <c r="U4" s="77"/>
      <c r="V4" s="77"/>
      <c r="Z4" s="96" t="s">
        <v>99</v>
      </c>
    </row>
    <row r="5" spans="1:26" ht="39.75" thickBot="1" x14ac:dyDescent="0.3">
      <c r="A5" s="83" t="s">
        <v>34</v>
      </c>
      <c r="B5" s="83" t="s">
        <v>1084</v>
      </c>
      <c r="C5" s="84" t="s">
        <v>1085</v>
      </c>
      <c r="D5" s="84" t="s">
        <v>1086</v>
      </c>
      <c r="E5" s="84" t="s">
        <v>1087</v>
      </c>
      <c r="F5" s="85"/>
      <c r="G5" s="77" t="s">
        <v>1090</v>
      </c>
      <c r="H5" s="77" t="s">
        <v>1088</v>
      </c>
      <c r="I5" s="79">
        <v>43187</v>
      </c>
      <c r="J5" s="80" t="s">
        <v>559</v>
      </c>
      <c r="K5" s="77">
        <v>24467848</v>
      </c>
      <c r="L5" s="77" t="s">
        <v>1091</v>
      </c>
      <c r="M5" s="77"/>
      <c r="N5" s="77"/>
      <c r="O5" s="77"/>
      <c r="P5" s="96" t="s">
        <v>100</v>
      </c>
      <c r="Q5" s="96" t="s">
        <v>408</v>
      </c>
      <c r="R5" s="94" t="s">
        <v>1067</v>
      </c>
      <c r="S5" s="94" t="s">
        <v>1100</v>
      </c>
      <c r="T5" s="77"/>
      <c r="U5" s="77"/>
      <c r="V5" s="77"/>
      <c r="Z5" s="96" t="s">
        <v>100</v>
      </c>
    </row>
    <row r="6" spans="1:26" ht="30.75" thickBot="1" x14ac:dyDescent="0.3">
      <c r="A6" s="83" t="s">
        <v>99</v>
      </c>
      <c r="B6" s="83" t="s">
        <v>847</v>
      </c>
      <c r="C6" s="77"/>
      <c r="D6" s="77"/>
      <c r="E6" s="83" t="s">
        <v>1096</v>
      </c>
      <c r="F6" s="83" t="s">
        <v>667</v>
      </c>
      <c r="G6" s="77" t="s">
        <v>1067</v>
      </c>
      <c r="H6" s="77" t="s">
        <v>1088</v>
      </c>
      <c r="I6" s="79">
        <v>43187</v>
      </c>
      <c r="J6" s="80" t="s">
        <v>1097</v>
      </c>
      <c r="K6" s="77" t="s">
        <v>1098</v>
      </c>
      <c r="L6" s="77" t="s">
        <v>1068</v>
      </c>
      <c r="M6" s="77"/>
      <c r="N6" s="77"/>
      <c r="O6" s="77"/>
      <c r="P6" s="96" t="s">
        <v>101</v>
      </c>
      <c r="Q6" s="96" t="s">
        <v>844</v>
      </c>
      <c r="R6" s="97" t="s">
        <v>1067</v>
      </c>
      <c r="S6" s="94" t="s">
        <v>1090</v>
      </c>
      <c r="T6" s="97" t="s">
        <v>1100</v>
      </c>
      <c r="U6" s="77"/>
      <c r="V6" s="77"/>
      <c r="Z6" s="96" t="s">
        <v>101</v>
      </c>
    </row>
    <row r="7" spans="1:26" ht="39.75" thickBot="1" x14ac:dyDescent="0.3">
      <c r="A7" s="83" t="s">
        <v>99</v>
      </c>
      <c r="B7" s="83" t="s">
        <v>847</v>
      </c>
      <c r="C7" s="77"/>
      <c r="D7" s="77"/>
      <c r="E7" s="83" t="s">
        <v>1096</v>
      </c>
      <c r="F7" s="83" t="s">
        <v>667</v>
      </c>
      <c r="G7" s="77" t="s">
        <v>1090</v>
      </c>
      <c r="H7" s="77" t="s">
        <v>1088</v>
      </c>
      <c r="I7" s="79">
        <v>43187</v>
      </c>
      <c r="J7" s="80" t="s">
        <v>1097</v>
      </c>
      <c r="K7" s="77" t="s">
        <v>1099</v>
      </c>
      <c r="L7" s="77" t="s">
        <v>1068</v>
      </c>
      <c r="M7" s="77"/>
      <c r="N7" s="77"/>
      <c r="O7" s="77"/>
      <c r="P7" s="93" t="s">
        <v>101</v>
      </c>
      <c r="Q7" s="93" t="s">
        <v>724</v>
      </c>
      <c r="R7" s="97" t="s">
        <v>1067</v>
      </c>
      <c r="S7" s="94" t="s">
        <v>1090</v>
      </c>
      <c r="T7" s="77"/>
      <c r="U7" s="77"/>
      <c r="V7" s="77"/>
      <c r="Z7" s="96" t="s">
        <v>103</v>
      </c>
    </row>
    <row r="8" spans="1:26" ht="30.75" thickBot="1" x14ac:dyDescent="0.3">
      <c r="A8" s="83" t="s">
        <v>99</v>
      </c>
      <c r="B8" s="83" t="s">
        <v>847</v>
      </c>
      <c r="C8" s="77"/>
      <c r="D8" s="77"/>
      <c r="E8" s="83" t="s">
        <v>1096</v>
      </c>
      <c r="F8" s="83" t="s">
        <v>667</v>
      </c>
      <c r="G8" s="77" t="s">
        <v>1100</v>
      </c>
      <c r="H8" s="77" t="s">
        <v>1088</v>
      </c>
      <c r="I8" s="79">
        <v>43187</v>
      </c>
      <c r="J8" s="80" t="s">
        <v>1097</v>
      </c>
      <c r="K8" s="77" t="s">
        <v>1101</v>
      </c>
      <c r="L8" s="77" t="s">
        <v>1068</v>
      </c>
      <c r="M8" s="77"/>
      <c r="N8" s="77"/>
      <c r="O8" s="77"/>
      <c r="P8" s="96" t="s">
        <v>103</v>
      </c>
      <c r="Q8" s="96" t="s">
        <v>855</v>
      </c>
      <c r="R8" s="94" t="s">
        <v>1067</v>
      </c>
      <c r="S8" s="94" t="s">
        <v>18</v>
      </c>
      <c r="T8" s="94" t="s">
        <v>1135</v>
      </c>
      <c r="U8" s="94" t="s">
        <v>1090</v>
      </c>
      <c r="V8" s="77"/>
      <c r="Z8" s="96" t="s">
        <v>104</v>
      </c>
    </row>
    <row r="9" spans="1:26" ht="30.75" thickBot="1" x14ac:dyDescent="0.3">
      <c r="A9" s="83" t="s">
        <v>100</v>
      </c>
      <c r="B9" s="83" t="s">
        <v>408</v>
      </c>
      <c r="C9" s="77"/>
      <c r="D9" s="77"/>
      <c r="E9" s="83" t="s">
        <v>1102</v>
      </c>
      <c r="F9" s="85"/>
      <c r="G9" s="77" t="s">
        <v>1067</v>
      </c>
      <c r="H9" s="77" t="s">
        <v>1088</v>
      </c>
      <c r="I9" s="79">
        <v>43187</v>
      </c>
      <c r="J9" s="80" t="s">
        <v>670</v>
      </c>
      <c r="K9" s="77" t="s">
        <v>1103</v>
      </c>
      <c r="L9" s="77" t="s">
        <v>1068</v>
      </c>
      <c r="M9" s="77"/>
      <c r="N9" s="77"/>
      <c r="O9" s="77"/>
      <c r="P9" s="96" t="s">
        <v>103</v>
      </c>
      <c r="Q9" s="96" t="s">
        <v>659</v>
      </c>
      <c r="R9" s="97" t="s">
        <v>1067</v>
      </c>
      <c r="S9" s="94" t="s">
        <v>1137</v>
      </c>
      <c r="T9" s="94" t="s">
        <v>1138</v>
      </c>
      <c r="U9" s="94" t="s">
        <v>1140</v>
      </c>
      <c r="V9" s="94" t="s">
        <v>1142</v>
      </c>
      <c r="Z9" s="96" t="s">
        <v>45</v>
      </c>
    </row>
    <row r="10" spans="1:26" ht="30.75" thickBot="1" x14ac:dyDescent="0.3">
      <c r="A10" s="83" t="s">
        <v>100</v>
      </c>
      <c r="B10" s="83" t="s">
        <v>408</v>
      </c>
      <c r="C10" s="77"/>
      <c r="D10" s="77"/>
      <c r="E10" s="83" t="s">
        <v>1102</v>
      </c>
      <c r="F10" s="85"/>
      <c r="G10" s="77" t="s">
        <v>1100</v>
      </c>
      <c r="H10" s="77" t="s">
        <v>1088</v>
      </c>
      <c r="I10" s="79">
        <v>43187</v>
      </c>
      <c r="J10" s="80" t="s">
        <v>670</v>
      </c>
      <c r="K10" s="77" t="s">
        <v>1104</v>
      </c>
      <c r="L10" s="77" t="s">
        <v>1068</v>
      </c>
      <c r="M10" s="77"/>
      <c r="N10" s="77"/>
      <c r="O10" s="77"/>
      <c r="P10" s="96" t="s">
        <v>103</v>
      </c>
      <c r="Q10" s="96" t="s">
        <v>431</v>
      </c>
      <c r="R10" s="94" t="s">
        <v>1067</v>
      </c>
      <c r="S10" s="94" t="s">
        <v>18</v>
      </c>
      <c r="T10" s="94" t="s">
        <v>1145</v>
      </c>
      <c r="U10" s="77"/>
      <c r="V10" s="77"/>
      <c r="Z10" s="96" t="s">
        <v>210</v>
      </c>
    </row>
    <row r="11" spans="1:26" ht="30.75" thickBot="1" x14ac:dyDescent="0.3">
      <c r="A11" s="83" t="s">
        <v>101</v>
      </c>
      <c r="B11" s="83" t="s">
        <v>844</v>
      </c>
      <c r="C11" s="77"/>
      <c r="D11" s="77"/>
      <c r="E11" s="83" t="s">
        <v>1105</v>
      </c>
      <c r="F11" s="83" t="s">
        <v>524</v>
      </c>
      <c r="G11" s="77" t="s">
        <v>1067</v>
      </c>
      <c r="H11" s="77" t="s">
        <v>1088</v>
      </c>
      <c r="I11" s="79">
        <v>43187</v>
      </c>
      <c r="J11" s="80" t="s">
        <v>672</v>
      </c>
      <c r="K11" s="77" t="s">
        <v>1106</v>
      </c>
      <c r="L11" s="77" t="s">
        <v>1068</v>
      </c>
      <c r="M11" s="77"/>
      <c r="N11" s="77"/>
      <c r="O11" s="77"/>
      <c r="P11" s="96" t="s">
        <v>103</v>
      </c>
      <c r="Q11" s="96" t="s">
        <v>1146</v>
      </c>
      <c r="R11" s="97" t="s">
        <v>1067</v>
      </c>
      <c r="S11" s="94" t="s">
        <v>1142</v>
      </c>
      <c r="T11" s="94" t="s">
        <v>1151</v>
      </c>
      <c r="U11" s="94" t="s">
        <v>1152</v>
      </c>
      <c r="V11" s="94" t="s">
        <v>1153</v>
      </c>
      <c r="W11" s="97" t="s">
        <v>1151</v>
      </c>
      <c r="Z11" s="96" t="s">
        <v>39</v>
      </c>
    </row>
    <row r="12" spans="1:26" ht="39.75" thickBot="1" x14ac:dyDescent="0.3">
      <c r="A12" s="83" t="s">
        <v>101</v>
      </c>
      <c r="B12" s="83" t="s">
        <v>844</v>
      </c>
      <c r="C12" s="77"/>
      <c r="D12" s="77"/>
      <c r="E12" s="83" t="s">
        <v>1105</v>
      </c>
      <c r="F12" s="83" t="s">
        <v>524</v>
      </c>
      <c r="G12" s="77" t="s">
        <v>1090</v>
      </c>
      <c r="H12" s="77" t="s">
        <v>1088</v>
      </c>
      <c r="I12" s="79">
        <v>43187</v>
      </c>
      <c r="J12" s="80" t="s">
        <v>672</v>
      </c>
      <c r="K12" s="77" t="s">
        <v>1107</v>
      </c>
      <c r="L12" s="77" t="s">
        <v>1068</v>
      </c>
      <c r="M12" s="77"/>
      <c r="N12" s="77"/>
      <c r="O12" s="77"/>
      <c r="P12" s="96" t="s">
        <v>104</v>
      </c>
      <c r="Q12" s="93" t="s">
        <v>820</v>
      </c>
      <c r="R12" s="97" t="s">
        <v>1067</v>
      </c>
      <c r="S12" s="94" t="s">
        <v>18</v>
      </c>
      <c r="T12" s="98"/>
      <c r="U12" s="98"/>
      <c r="V12" s="98"/>
      <c r="Z12" s="96" t="s">
        <v>38</v>
      </c>
    </row>
    <row r="13" spans="1:26" ht="30.75" thickBot="1" x14ac:dyDescent="0.3">
      <c r="A13" s="83" t="s">
        <v>101</v>
      </c>
      <c r="B13" s="83" t="s">
        <v>844</v>
      </c>
      <c r="C13" s="77"/>
      <c r="D13" s="77"/>
      <c r="E13" s="83" t="s">
        <v>1105</v>
      </c>
      <c r="F13" s="83" t="s">
        <v>524</v>
      </c>
      <c r="G13" s="77" t="s">
        <v>1100</v>
      </c>
      <c r="H13" s="77" t="s">
        <v>1088</v>
      </c>
      <c r="I13" s="79">
        <v>43187</v>
      </c>
      <c r="J13" s="80" t="s">
        <v>672</v>
      </c>
      <c r="K13" s="77" t="s">
        <v>1108</v>
      </c>
      <c r="L13" s="77" t="s">
        <v>1068</v>
      </c>
      <c r="M13" s="77"/>
      <c r="N13" s="77"/>
      <c r="O13" s="77"/>
      <c r="P13" s="96" t="s">
        <v>104</v>
      </c>
      <c r="Q13" s="96" t="s">
        <v>425</v>
      </c>
      <c r="R13" s="94" t="s">
        <v>1067</v>
      </c>
      <c r="S13" s="94" t="s">
        <v>1090</v>
      </c>
      <c r="T13" s="94" t="s">
        <v>1157</v>
      </c>
      <c r="U13" s="94" t="s">
        <v>18</v>
      </c>
      <c r="V13" s="94" t="s">
        <v>1160</v>
      </c>
      <c r="Z13" s="96" t="s">
        <v>110</v>
      </c>
    </row>
    <row r="14" spans="1:26" ht="30.75" thickBot="1" x14ac:dyDescent="0.3">
      <c r="A14" s="78" t="s">
        <v>101</v>
      </c>
      <c r="B14" s="78" t="s">
        <v>724</v>
      </c>
      <c r="C14" s="77"/>
      <c r="D14" s="77"/>
      <c r="E14" s="78" t="s">
        <v>1036</v>
      </c>
      <c r="F14" s="77" t="s">
        <v>525</v>
      </c>
      <c r="G14" s="77" t="s">
        <v>1067</v>
      </c>
      <c r="H14" s="77" t="s">
        <v>1088</v>
      </c>
      <c r="I14" s="86">
        <v>43193</v>
      </c>
      <c r="J14" s="80" t="s">
        <v>1037</v>
      </c>
      <c r="K14" s="81">
        <v>27835969</v>
      </c>
      <c r="L14" s="77" t="s">
        <v>1068</v>
      </c>
      <c r="M14" s="77"/>
      <c r="N14" s="77"/>
      <c r="O14" s="77"/>
      <c r="P14" s="96" t="s">
        <v>45</v>
      </c>
      <c r="Q14" s="96" t="s">
        <v>1162</v>
      </c>
      <c r="R14" s="97" t="s">
        <v>1067</v>
      </c>
      <c r="S14" s="94" t="s">
        <v>1153</v>
      </c>
      <c r="T14" s="94" t="s">
        <v>1152</v>
      </c>
      <c r="U14" s="77"/>
      <c r="V14" s="77"/>
      <c r="Z14" s="96" t="s">
        <v>528</v>
      </c>
    </row>
    <row r="15" spans="1:26" ht="39.75" thickBot="1" x14ac:dyDescent="0.3">
      <c r="A15" s="78" t="s">
        <v>101</v>
      </c>
      <c r="B15" s="78" t="s">
        <v>724</v>
      </c>
      <c r="C15" s="77"/>
      <c r="D15" s="77"/>
      <c r="E15" s="78" t="s">
        <v>1036</v>
      </c>
      <c r="F15" s="77" t="s">
        <v>525</v>
      </c>
      <c r="G15" s="77" t="s">
        <v>1090</v>
      </c>
      <c r="H15" s="77" t="s">
        <v>1088</v>
      </c>
      <c r="I15" s="86">
        <v>43193</v>
      </c>
      <c r="J15" s="80" t="s">
        <v>1037</v>
      </c>
      <c r="K15" s="77" t="s">
        <v>1038</v>
      </c>
      <c r="L15" s="77" t="s">
        <v>1068</v>
      </c>
      <c r="M15" s="77"/>
      <c r="N15" s="77"/>
      <c r="O15" s="77"/>
      <c r="P15" s="96" t="s">
        <v>45</v>
      </c>
      <c r="Q15" s="96" t="s">
        <v>372</v>
      </c>
      <c r="R15" s="98" t="s">
        <v>1067</v>
      </c>
      <c r="S15" s="94" t="s">
        <v>1153</v>
      </c>
      <c r="T15" s="94" t="s">
        <v>1152</v>
      </c>
      <c r="U15" s="94" t="s">
        <v>1153</v>
      </c>
      <c r="V15" s="94" t="s">
        <v>1167</v>
      </c>
      <c r="Z15" s="96" t="s">
        <v>36</v>
      </c>
    </row>
    <row r="16" spans="1:26" ht="30.75" thickBot="1" x14ac:dyDescent="0.3">
      <c r="A16" s="83" t="s">
        <v>103</v>
      </c>
      <c r="B16" s="83" t="s">
        <v>855</v>
      </c>
      <c r="C16" s="77"/>
      <c r="D16" s="77"/>
      <c r="E16" s="83" t="s">
        <v>1134</v>
      </c>
      <c r="F16" s="83" t="s">
        <v>521</v>
      </c>
      <c r="G16" s="77" t="s">
        <v>1067</v>
      </c>
      <c r="H16" s="77" t="s">
        <v>1088</v>
      </c>
      <c r="I16" s="79">
        <v>43187</v>
      </c>
      <c r="J16" s="80" t="s">
        <v>571</v>
      </c>
      <c r="K16" s="77">
        <v>19540336</v>
      </c>
      <c r="L16" s="77" t="s">
        <v>1068</v>
      </c>
      <c r="M16" s="77"/>
      <c r="N16" s="77"/>
      <c r="O16" s="77"/>
      <c r="P16" s="96" t="s">
        <v>45</v>
      </c>
      <c r="Q16" s="96" t="s">
        <v>421</v>
      </c>
      <c r="R16" s="97" t="s">
        <v>1067</v>
      </c>
      <c r="S16" s="94" t="s">
        <v>1153</v>
      </c>
      <c r="T16" s="77"/>
      <c r="U16" s="77"/>
      <c r="V16" s="77"/>
      <c r="Z16" s="93" t="s">
        <v>111</v>
      </c>
    </row>
    <row r="17" spans="1:26" ht="30.75" thickBot="1" x14ac:dyDescent="0.3">
      <c r="A17" s="83" t="s">
        <v>103</v>
      </c>
      <c r="B17" s="83" t="s">
        <v>855</v>
      </c>
      <c r="C17" s="77"/>
      <c r="D17" s="77"/>
      <c r="E17" s="83" t="s">
        <v>1134</v>
      </c>
      <c r="F17" s="85"/>
      <c r="G17" s="77" t="s">
        <v>18</v>
      </c>
      <c r="H17" s="77" t="s">
        <v>1088</v>
      </c>
      <c r="I17" s="79">
        <v>43187</v>
      </c>
      <c r="J17" s="80" t="s">
        <v>571</v>
      </c>
      <c r="K17" s="77">
        <v>23008195</v>
      </c>
      <c r="L17" s="77" t="s">
        <v>1068</v>
      </c>
      <c r="M17" s="77"/>
      <c r="N17" s="77"/>
      <c r="O17" s="77"/>
      <c r="P17" s="96" t="s">
        <v>210</v>
      </c>
      <c r="Q17" s="96" t="s">
        <v>368</v>
      </c>
      <c r="R17" s="97" t="s">
        <v>1067</v>
      </c>
      <c r="S17" s="94" t="s">
        <v>1160</v>
      </c>
      <c r="T17" s="94" t="s">
        <v>1153</v>
      </c>
      <c r="U17" s="77"/>
      <c r="V17" s="77"/>
      <c r="Z17" s="93" t="s">
        <v>116</v>
      </c>
    </row>
    <row r="18" spans="1:26" ht="39.75" thickBot="1" x14ac:dyDescent="0.3">
      <c r="A18" s="83" t="s">
        <v>103</v>
      </c>
      <c r="B18" s="83" t="s">
        <v>855</v>
      </c>
      <c r="C18" s="77"/>
      <c r="D18" s="77"/>
      <c r="E18" s="83" t="s">
        <v>1134</v>
      </c>
      <c r="F18" s="85"/>
      <c r="G18" s="77" t="s">
        <v>1135</v>
      </c>
      <c r="H18" s="77" t="s">
        <v>1088</v>
      </c>
      <c r="I18" s="79">
        <v>43187</v>
      </c>
      <c r="J18" s="80" t="s">
        <v>571</v>
      </c>
      <c r="K18" s="77">
        <v>21656904</v>
      </c>
      <c r="L18" s="77" t="s">
        <v>1068</v>
      </c>
      <c r="M18" s="77"/>
      <c r="N18" s="77"/>
      <c r="O18" s="77"/>
      <c r="P18" s="96" t="s">
        <v>39</v>
      </c>
      <c r="Q18" s="96" t="s">
        <v>407</v>
      </c>
      <c r="R18" s="97" t="s">
        <v>1067</v>
      </c>
      <c r="S18" s="94" t="s">
        <v>1194</v>
      </c>
      <c r="T18" s="77"/>
      <c r="U18" s="77"/>
      <c r="V18" s="77"/>
      <c r="Z18" s="96" t="s">
        <v>44</v>
      </c>
    </row>
    <row r="19" spans="1:26" ht="39.75" thickBot="1" x14ac:dyDescent="0.3">
      <c r="A19" s="83" t="s">
        <v>103</v>
      </c>
      <c r="B19" s="83" t="s">
        <v>855</v>
      </c>
      <c r="C19" s="77"/>
      <c r="D19" s="77"/>
      <c r="E19" s="83" t="s">
        <v>1134</v>
      </c>
      <c r="F19" s="85"/>
      <c r="G19" s="77" t="s">
        <v>1090</v>
      </c>
      <c r="H19" s="77" t="s">
        <v>1088</v>
      </c>
      <c r="I19" s="79">
        <v>43187</v>
      </c>
      <c r="J19" s="80" t="s">
        <v>571</v>
      </c>
      <c r="K19" s="77">
        <v>16395295</v>
      </c>
      <c r="L19" s="77" t="s">
        <v>1068</v>
      </c>
      <c r="M19" s="77"/>
      <c r="N19" s="77"/>
      <c r="O19" s="77"/>
      <c r="P19" s="96" t="s">
        <v>38</v>
      </c>
      <c r="Q19" s="96" t="s">
        <v>352</v>
      </c>
      <c r="R19" s="94" t="s">
        <v>1067</v>
      </c>
      <c r="S19" s="94" t="s">
        <v>1100</v>
      </c>
      <c r="T19" s="77"/>
      <c r="U19" s="77"/>
      <c r="V19" s="77"/>
      <c r="Z19" s="96" t="s">
        <v>29</v>
      </c>
    </row>
    <row r="20" spans="1:26" ht="30.75" thickBot="1" x14ac:dyDescent="0.3">
      <c r="A20" s="83" t="s">
        <v>103</v>
      </c>
      <c r="B20" s="83" t="s">
        <v>659</v>
      </c>
      <c r="C20" s="77"/>
      <c r="D20" s="77"/>
      <c r="E20" s="83" t="s">
        <v>1136</v>
      </c>
      <c r="F20" s="83" t="s">
        <v>521</v>
      </c>
      <c r="G20" s="77" t="s">
        <v>1067</v>
      </c>
      <c r="H20" s="77" t="s">
        <v>1088</v>
      </c>
      <c r="I20" s="79">
        <v>43187</v>
      </c>
      <c r="J20" s="80" t="s">
        <v>576</v>
      </c>
      <c r="K20" s="77">
        <v>19772600</v>
      </c>
      <c r="L20" s="77" t="s">
        <v>1068</v>
      </c>
      <c r="M20" s="77"/>
      <c r="N20" s="77"/>
      <c r="O20" s="77"/>
      <c r="P20" s="96" t="s">
        <v>38</v>
      </c>
      <c r="Q20" s="96" t="s">
        <v>366</v>
      </c>
      <c r="R20" s="97" t="s">
        <v>1067</v>
      </c>
      <c r="S20" s="94" t="s">
        <v>18</v>
      </c>
      <c r="T20" s="77"/>
      <c r="U20" s="77"/>
      <c r="V20" s="77"/>
      <c r="Z20" s="96" t="s">
        <v>32</v>
      </c>
    </row>
    <row r="21" spans="1:26" ht="30.75" thickBot="1" x14ac:dyDescent="0.3">
      <c r="A21" s="83" t="s">
        <v>103</v>
      </c>
      <c r="B21" s="83" t="s">
        <v>659</v>
      </c>
      <c r="C21" s="77"/>
      <c r="D21" s="77"/>
      <c r="E21" s="83" t="s">
        <v>1136</v>
      </c>
      <c r="F21" s="85"/>
      <c r="G21" s="77" t="s">
        <v>1137</v>
      </c>
      <c r="H21" s="77" t="s">
        <v>1088</v>
      </c>
      <c r="I21" s="79">
        <v>43187</v>
      </c>
      <c r="J21" s="80" t="s">
        <v>576</v>
      </c>
      <c r="K21" s="77">
        <v>24739563</v>
      </c>
      <c r="L21" s="77" t="s">
        <v>1068</v>
      </c>
      <c r="M21" s="77"/>
      <c r="N21" s="77"/>
      <c r="O21" s="77"/>
      <c r="P21" s="96" t="s">
        <v>38</v>
      </c>
      <c r="Q21" s="96" t="s">
        <v>424</v>
      </c>
      <c r="R21" s="97" t="s">
        <v>1067</v>
      </c>
      <c r="S21" s="94" t="s">
        <v>1201</v>
      </c>
      <c r="T21" s="94" t="s">
        <v>1100</v>
      </c>
      <c r="U21" s="77"/>
      <c r="V21" s="77"/>
      <c r="Z21" s="96" t="s">
        <v>22</v>
      </c>
    </row>
    <row r="22" spans="1:26" ht="52.5" thickBot="1" x14ac:dyDescent="0.3">
      <c r="A22" s="83" t="s">
        <v>103</v>
      </c>
      <c r="B22" s="83" t="s">
        <v>659</v>
      </c>
      <c r="C22" s="77"/>
      <c r="D22" s="77"/>
      <c r="E22" s="83" t="s">
        <v>1136</v>
      </c>
      <c r="F22" s="85"/>
      <c r="G22" s="77" t="s">
        <v>1138</v>
      </c>
      <c r="H22" s="77" t="s">
        <v>1088</v>
      </c>
      <c r="I22" s="79">
        <v>43187</v>
      </c>
      <c r="J22" s="80" t="s">
        <v>576</v>
      </c>
      <c r="K22" s="77" t="s">
        <v>1139</v>
      </c>
      <c r="L22" s="77" t="s">
        <v>1068</v>
      </c>
      <c r="M22" s="77"/>
      <c r="N22" s="77"/>
      <c r="O22" s="77"/>
      <c r="P22" s="96" t="s">
        <v>110</v>
      </c>
      <c r="Q22" s="96" t="s">
        <v>721</v>
      </c>
      <c r="R22" s="97" t="s">
        <v>1067</v>
      </c>
      <c r="S22" s="94" t="s">
        <v>18</v>
      </c>
      <c r="T22" s="94" t="s">
        <v>1090</v>
      </c>
      <c r="U22" s="94" t="s">
        <v>1167</v>
      </c>
      <c r="V22" s="94" t="s">
        <v>1194</v>
      </c>
      <c r="W22" s="97" t="s">
        <v>1153</v>
      </c>
      <c r="X22" s="97" t="s">
        <v>18</v>
      </c>
      <c r="Z22" s="93" t="s">
        <v>42</v>
      </c>
    </row>
    <row r="23" spans="1:26" ht="30.75" thickBot="1" x14ac:dyDescent="0.3">
      <c r="A23" s="83" t="s">
        <v>103</v>
      </c>
      <c r="B23" s="83" t="s">
        <v>659</v>
      </c>
      <c r="C23" s="77"/>
      <c r="D23" s="77"/>
      <c r="E23" s="83" t="s">
        <v>1136</v>
      </c>
      <c r="F23" s="85"/>
      <c r="G23" s="77" t="s">
        <v>1140</v>
      </c>
      <c r="H23" s="77" t="s">
        <v>1088</v>
      </c>
      <c r="I23" s="79">
        <v>43187</v>
      </c>
      <c r="J23" s="80" t="s">
        <v>576</v>
      </c>
      <c r="K23" s="77" t="s">
        <v>1141</v>
      </c>
      <c r="L23" s="77" t="s">
        <v>1068</v>
      </c>
      <c r="M23" s="77"/>
      <c r="N23" s="77"/>
      <c r="O23" s="77"/>
      <c r="P23" s="96" t="s">
        <v>110</v>
      </c>
      <c r="Q23" s="93" t="s">
        <v>870</v>
      </c>
      <c r="R23" s="97" t="s">
        <v>1067</v>
      </c>
      <c r="S23" s="94" t="s">
        <v>18</v>
      </c>
      <c r="T23" s="94" t="s">
        <v>1140</v>
      </c>
      <c r="U23" s="94" t="s">
        <v>1208</v>
      </c>
      <c r="V23" s="77"/>
      <c r="Z23" s="96" t="s">
        <v>41</v>
      </c>
    </row>
    <row r="24" spans="1:26" ht="30.75" thickBot="1" x14ac:dyDescent="0.3">
      <c r="A24" s="83" t="s">
        <v>103</v>
      </c>
      <c r="B24" s="83" t="s">
        <v>659</v>
      </c>
      <c r="C24" s="77"/>
      <c r="D24" s="77"/>
      <c r="E24" s="83" t="s">
        <v>1136</v>
      </c>
      <c r="F24" s="85"/>
      <c r="G24" s="77" t="s">
        <v>1142</v>
      </c>
      <c r="H24" s="77" t="s">
        <v>1088</v>
      </c>
      <c r="I24" s="79">
        <v>43187</v>
      </c>
      <c r="J24" s="80" t="s">
        <v>576</v>
      </c>
      <c r="K24" s="77" t="s">
        <v>1143</v>
      </c>
      <c r="L24" s="77" t="s">
        <v>1068</v>
      </c>
      <c r="M24" s="77"/>
      <c r="N24" s="77"/>
      <c r="O24" s="77"/>
      <c r="P24" s="96" t="s">
        <v>110</v>
      </c>
      <c r="Q24" s="96" t="s">
        <v>341</v>
      </c>
      <c r="R24" s="94" t="s">
        <v>1067</v>
      </c>
      <c r="S24" s="94" t="s">
        <v>18</v>
      </c>
      <c r="T24" s="94" t="s">
        <v>1194</v>
      </c>
      <c r="U24" s="94" t="s">
        <v>1167</v>
      </c>
      <c r="V24" s="94" t="s">
        <v>1090</v>
      </c>
      <c r="W24" s="97" t="s">
        <v>1153</v>
      </c>
      <c r="X24" s="97" t="s">
        <v>1170</v>
      </c>
      <c r="Z24" s="93" t="s">
        <v>40</v>
      </c>
    </row>
    <row r="25" spans="1:26" ht="30.75" thickBot="1" x14ac:dyDescent="0.3">
      <c r="A25" s="83" t="s">
        <v>103</v>
      </c>
      <c r="B25" s="83" t="s">
        <v>431</v>
      </c>
      <c r="C25" s="77"/>
      <c r="D25" s="77"/>
      <c r="E25" s="83" t="s">
        <v>1144</v>
      </c>
      <c r="F25" s="83" t="s">
        <v>523</v>
      </c>
      <c r="G25" s="77" t="s">
        <v>1067</v>
      </c>
      <c r="H25" s="77" t="s">
        <v>1088</v>
      </c>
      <c r="I25" s="79">
        <v>43187</v>
      </c>
      <c r="J25" s="80" t="s">
        <v>576</v>
      </c>
      <c r="K25" s="77">
        <v>19540336</v>
      </c>
      <c r="L25" s="77" t="s">
        <v>1068</v>
      </c>
      <c r="M25" s="77"/>
      <c r="N25" s="77"/>
      <c r="O25" s="77"/>
      <c r="P25" s="93" t="s">
        <v>110</v>
      </c>
      <c r="Q25" s="93" t="s">
        <v>1008</v>
      </c>
      <c r="R25" s="97" t="s">
        <v>1067</v>
      </c>
      <c r="S25" s="94" t="s">
        <v>1153</v>
      </c>
      <c r="T25" s="94" t="s">
        <v>1140</v>
      </c>
      <c r="U25" s="94" t="s">
        <v>1216</v>
      </c>
      <c r="V25" s="77"/>
      <c r="Z25" s="93" t="s">
        <v>26</v>
      </c>
    </row>
    <row r="26" spans="1:26" ht="30.75" thickBot="1" x14ac:dyDescent="0.3">
      <c r="A26" s="83" t="s">
        <v>103</v>
      </c>
      <c r="B26" s="83" t="s">
        <v>431</v>
      </c>
      <c r="C26" s="77"/>
      <c r="D26" s="77"/>
      <c r="E26" s="83" t="s">
        <v>1144</v>
      </c>
      <c r="F26" s="85"/>
      <c r="G26" s="77" t="s">
        <v>18</v>
      </c>
      <c r="H26" s="77" t="s">
        <v>1088</v>
      </c>
      <c r="I26" s="79">
        <v>43187</v>
      </c>
      <c r="J26" s="80" t="s">
        <v>576</v>
      </c>
      <c r="K26" s="77">
        <v>22337325</v>
      </c>
      <c r="L26" s="77" t="s">
        <v>1068</v>
      </c>
      <c r="M26" s="77"/>
      <c r="N26" s="77"/>
      <c r="O26" s="77"/>
      <c r="P26" s="96" t="s">
        <v>528</v>
      </c>
      <c r="Q26" s="96" t="s">
        <v>423</v>
      </c>
      <c r="R26" s="97" t="s">
        <v>1067</v>
      </c>
      <c r="S26" s="94" t="s">
        <v>1157</v>
      </c>
      <c r="T26" s="94" t="s">
        <v>1220</v>
      </c>
      <c r="U26" s="94" t="s">
        <v>1138</v>
      </c>
      <c r="V26" s="77"/>
      <c r="Z26" s="96" t="s">
        <v>123</v>
      </c>
    </row>
    <row r="27" spans="1:26" ht="65.25" thickBot="1" x14ac:dyDescent="0.3">
      <c r="A27" s="83" t="s">
        <v>103</v>
      </c>
      <c r="B27" s="83" t="s">
        <v>431</v>
      </c>
      <c r="C27" s="77"/>
      <c r="D27" s="77"/>
      <c r="E27" s="83" t="s">
        <v>1144</v>
      </c>
      <c r="F27" s="85"/>
      <c r="G27" s="77" t="s">
        <v>1145</v>
      </c>
      <c r="H27" s="77" t="s">
        <v>1088</v>
      </c>
      <c r="I27" s="79">
        <v>43187</v>
      </c>
      <c r="J27" s="80" t="s">
        <v>576</v>
      </c>
      <c r="K27" s="77">
        <v>26216165</v>
      </c>
      <c r="L27" s="77" t="s">
        <v>1068</v>
      </c>
      <c r="M27" s="77"/>
      <c r="N27" s="77"/>
      <c r="O27" s="77"/>
      <c r="P27" s="96" t="s">
        <v>36</v>
      </c>
      <c r="Q27" s="93" t="s">
        <v>866</v>
      </c>
      <c r="R27" s="94" t="s">
        <v>1067</v>
      </c>
      <c r="S27" s="94" t="s">
        <v>1208</v>
      </c>
      <c r="T27" s="77"/>
      <c r="U27" s="77"/>
      <c r="V27" s="77"/>
      <c r="W27" s="98"/>
      <c r="Z27" s="93"/>
    </row>
    <row r="28" spans="1:26" ht="30.75" thickBot="1" x14ac:dyDescent="0.3">
      <c r="A28" s="83" t="s">
        <v>103</v>
      </c>
      <c r="B28" s="83" t="s">
        <v>1146</v>
      </c>
      <c r="C28" s="84" t="s">
        <v>1147</v>
      </c>
      <c r="D28" s="84" t="s">
        <v>1148</v>
      </c>
      <c r="E28" s="84" t="s">
        <v>1149</v>
      </c>
      <c r="F28" s="85"/>
      <c r="G28" s="77" t="s">
        <v>1067</v>
      </c>
      <c r="H28" s="77" t="s">
        <v>1088</v>
      </c>
      <c r="I28" s="79">
        <v>43187</v>
      </c>
      <c r="J28" s="80" t="s">
        <v>557</v>
      </c>
      <c r="K28" s="77" t="s">
        <v>1150</v>
      </c>
      <c r="L28" s="77" t="s">
        <v>1091</v>
      </c>
      <c r="M28" s="77"/>
      <c r="N28" s="77"/>
      <c r="O28" s="77"/>
      <c r="P28" s="96" t="s">
        <v>36</v>
      </c>
      <c r="Q28" s="96" t="s">
        <v>420</v>
      </c>
      <c r="R28" s="97" t="s">
        <v>1067</v>
      </c>
      <c r="S28" s="94" t="s">
        <v>1157</v>
      </c>
      <c r="T28" s="94" t="s">
        <v>1229</v>
      </c>
      <c r="U28" s="94" t="s">
        <v>1230</v>
      </c>
      <c r="V28" s="94" t="s">
        <v>1220</v>
      </c>
      <c r="W28" s="97" t="s">
        <v>1100</v>
      </c>
      <c r="Z28" s="96"/>
    </row>
    <row r="29" spans="1:26" ht="30.75" thickBot="1" x14ac:dyDescent="0.3">
      <c r="A29" s="83" t="s">
        <v>103</v>
      </c>
      <c r="B29" s="83" t="s">
        <v>1146</v>
      </c>
      <c r="C29" s="84" t="s">
        <v>1147</v>
      </c>
      <c r="D29" s="84" t="s">
        <v>1148</v>
      </c>
      <c r="E29" s="84" t="s">
        <v>1149</v>
      </c>
      <c r="F29" s="85"/>
      <c r="G29" s="77" t="s">
        <v>1142</v>
      </c>
      <c r="H29" s="77" t="s">
        <v>1088</v>
      </c>
      <c r="I29" s="79">
        <v>43187</v>
      </c>
      <c r="J29" s="80" t="s">
        <v>557</v>
      </c>
      <c r="K29" s="77">
        <v>29578580</v>
      </c>
      <c r="L29" s="77" t="s">
        <v>1091</v>
      </c>
      <c r="M29" s="77"/>
      <c r="N29" s="77"/>
      <c r="O29" s="77"/>
      <c r="P29" s="93" t="s">
        <v>111</v>
      </c>
      <c r="Q29" s="93" t="s">
        <v>527</v>
      </c>
      <c r="R29" s="97" t="s">
        <v>1067</v>
      </c>
      <c r="S29" s="94" t="s">
        <v>1178</v>
      </c>
      <c r="T29" s="77"/>
      <c r="U29" s="77"/>
      <c r="V29" s="77"/>
      <c r="Z29" s="96"/>
    </row>
    <row r="30" spans="1:26" ht="39.75" thickBot="1" x14ac:dyDescent="0.3">
      <c r="A30" s="83" t="s">
        <v>103</v>
      </c>
      <c r="B30" s="83" t="s">
        <v>1146</v>
      </c>
      <c r="C30" s="84" t="s">
        <v>1147</v>
      </c>
      <c r="D30" s="84" t="s">
        <v>1148</v>
      </c>
      <c r="E30" s="84" t="s">
        <v>1149</v>
      </c>
      <c r="F30" s="85"/>
      <c r="G30" s="77" t="s">
        <v>1151</v>
      </c>
      <c r="H30" s="77" t="s">
        <v>1088</v>
      </c>
      <c r="I30" s="79">
        <v>43187</v>
      </c>
      <c r="J30" s="80" t="s">
        <v>557</v>
      </c>
      <c r="K30" s="77">
        <v>29559808</v>
      </c>
      <c r="L30" s="77" t="s">
        <v>1068</v>
      </c>
      <c r="M30" s="77"/>
      <c r="N30" s="77"/>
      <c r="O30" s="77"/>
      <c r="P30" s="93" t="s">
        <v>116</v>
      </c>
      <c r="Q30" s="93" t="s">
        <v>529</v>
      </c>
      <c r="R30" s="97" t="s">
        <v>1067</v>
      </c>
      <c r="S30" s="94" t="s">
        <v>1142</v>
      </c>
      <c r="T30" s="94" t="s">
        <v>1194</v>
      </c>
      <c r="U30" s="94" t="s">
        <v>1140</v>
      </c>
      <c r="V30" s="94" t="s">
        <v>1153</v>
      </c>
      <c r="Z30" s="96"/>
    </row>
    <row r="31" spans="1:26" ht="39.75" thickBot="1" x14ac:dyDescent="0.3">
      <c r="A31" s="83" t="s">
        <v>103</v>
      </c>
      <c r="B31" s="83" t="s">
        <v>1146</v>
      </c>
      <c r="C31" s="84" t="s">
        <v>1147</v>
      </c>
      <c r="D31" s="84" t="s">
        <v>1148</v>
      </c>
      <c r="E31" s="84" t="s">
        <v>1149</v>
      </c>
      <c r="F31" s="85"/>
      <c r="G31" s="77" t="s">
        <v>1152</v>
      </c>
      <c r="H31" s="77" t="s">
        <v>1088</v>
      </c>
      <c r="I31" s="79">
        <v>43187</v>
      </c>
      <c r="J31" s="80" t="s">
        <v>557</v>
      </c>
      <c r="K31" s="77">
        <v>29474345</v>
      </c>
      <c r="L31" s="77" t="s">
        <v>1068</v>
      </c>
      <c r="M31" s="77"/>
      <c r="N31" s="77"/>
      <c r="O31" s="77"/>
      <c r="P31" s="96" t="s">
        <v>44</v>
      </c>
      <c r="Q31" s="93" t="s">
        <v>535</v>
      </c>
      <c r="R31" s="97" t="s">
        <v>1067</v>
      </c>
      <c r="S31" s="94" t="s">
        <v>1229</v>
      </c>
      <c r="T31" s="77"/>
      <c r="U31" s="77"/>
      <c r="V31" s="77"/>
      <c r="W31" s="99"/>
      <c r="Z31" s="96"/>
    </row>
    <row r="32" spans="1:26" ht="30.75" thickBot="1" x14ac:dyDescent="0.3">
      <c r="A32" s="83" t="s">
        <v>103</v>
      </c>
      <c r="B32" s="83" t="s">
        <v>1146</v>
      </c>
      <c r="C32" s="84" t="s">
        <v>1147</v>
      </c>
      <c r="D32" s="84" t="s">
        <v>1148</v>
      </c>
      <c r="E32" s="84" t="s">
        <v>1149</v>
      </c>
      <c r="F32" s="85"/>
      <c r="G32" s="77" t="s">
        <v>1153</v>
      </c>
      <c r="H32" s="77" t="s">
        <v>1088</v>
      </c>
      <c r="I32" s="79">
        <v>43187</v>
      </c>
      <c r="J32" s="80" t="s">
        <v>557</v>
      </c>
      <c r="K32" s="77">
        <v>29455339</v>
      </c>
      <c r="L32" s="77" t="s">
        <v>1091</v>
      </c>
      <c r="M32" s="77"/>
      <c r="N32" s="77"/>
      <c r="O32" s="77"/>
      <c r="P32" s="96" t="s">
        <v>44</v>
      </c>
      <c r="Q32" s="93" t="s">
        <v>534</v>
      </c>
      <c r="R32" s="97" t="s">
        <v>1067</v>
      </c>
      <c r="S32" s="94" t="s">
        <v>1082</v>
      </c>
      <c r="T32" s="94" t="s">
        <v>1137</v>
      </c>
      <c r="U32" s="77"/>
      <c r="V32" s="77"/>
      <c r="Z32" s="96"/>
    </row>
    <row r="33" spans="1:26" ht="39.75" thickBot="1" x14ac:dyDescent="0.3">
      <c r="A33" s="83" t="s">
        <v>103</v>
      </c>
      <c r="B33" s="83" t="s">
        <v>1146</v>
      </c>
      <c r="C33" s="84" t="s">
        <v>1147</v>
      </c>
      <c r="D33" s="84" t="s">
        <v>1148</v>
      </c>
      <c r="E33" s="84" t="s">
        <v>1149</v>
      </c>
      <c r="F33" s="85"/>
      <c r="G33" s="77" t="s">
        <v>1151</v>
      </c>
      <c r="H33" s="77" t="s">
        <v>1088</v>
      </c>
      <c r="I33" s="79">
        <v>43187</v>
      </c>
      <c r="J33" s="80" t="s">
        <v>557</v>
      </c>
      <c r="K33" s="77">
        <v>29351172</v>
      </c>
      <c r="L33" s="77" t="s">
        <v>1068</v>
      </c>
      <c r="M33" s="77"/>
      <c r="N33" s="77"/>
      <c r="O33" s="77"/>
      <c r="P33" s="96" t="s">
        <v>44</v>
      </c>
      <c r="Q33" s="96" t="s">
        <v>441</v>
      </c>
      <c r="R33" s="94" t="s">
        <v>1067</v>
      </c>
      <c r="S33" s="94" t="s">
        <v>1220</v>
      </c>
      <c r="T33" s="97" t="s">
        <v>1247</v>
      </c>
      <c r="U33" s="97" t="s">
        <v>1082</v>
      </c>
      <c r="V33" s="97" t="s">
        <v>1137</v>
      </c>
      <c r="W33" s="97" t="s">
        <v>1229</v>
      </c>
      <c r="Z33" s="96"/>
    </row>
    <row r="34" spans="1:26" ht="30.75" thickBot="1" x14ac:dyDescent="0.3">
      <c r="A34" s="83" t="s">
        <v>104</v>
      </c>
      <c r="B34" s="78" t="s">
        <v>820</v>
      </c>
      <c r="C34" s="77"/>
      <c r="D34" s="77"/>
      <c r="E34" s="88" t="s">
        <v>1154</v>
      </c>
      <c r="F34" s="85"/>
      <c r="G34" s="77" t="s">
        <v>1067</v>
      </c>
      <c r="H34" s="77" t="s">
        <v>1088</v>
      </c>
      <c r="I34" s="79">
        <v>43187</v>
      </c>
      <c r="J34" s="80" t="s">
        <v>995</v>
      </c>
      <c r="K34" s="77">
        <v>18986552</v>
      </c>
      <c r="L34" s="77" t="s">
        <v>1068</v>
      </c>
      <c r="M34" s="77"/>
      <c r="N34" s="77"/>
      <c r="O34" s="77"/>
      <c r="P34" s="96" t="s">
        <v>29</v>
      </c>
      <c r="Q34" s="96" t="s">
        <v>426</v>
      </c>
      <c r="R34" s="97" t="s">
        <v>1067</v>
      </c>
      <c r="S34" s="94" t="s">
        <v>1251</v>
      </c>
      <c r="T34" s="77"/>
      <c r="U34" s="77"/>
      <c r="V34" s="77"/>
      <c r="Z34" s="96"/>
    </row>
    <row r="35" spans="1:26" ht="30.75" thickBot="1" x14ac:dyDescent="0.3">
      <c r="A35" s="83" t="s">
        <v>104</v>
      </c>
      <c r="B35" s="78" t="s">
        <v>820</v>
      </c>
      <c r="C35" s="77"/>
      <c r="D35" s="77"/>
      <c r="E35" s="88" t="s">
        <v>1154</v>
      </c>
      <c r="F35" s="85"/>
      <c r="G35" s="77" t="s">
        <v>18</v>
      </c>
      <c r="H35" s="77" t="s">
        <v>1088</v>
      </c>
      <c r="I35" s="79">
        <v>43187</v>
      </c>
      <c r="J35" s="80" t="s">
        <v>995</v>
      </c>
      <c r="K35" s="77">
        <v>22467522</v>
      </c>
      <c r="L35" s="77" t="s">
        <v>1068</v>
      </c>
      <c r="M35" s="77"/>
      <c r="N35" s="77"/>
      <c r="O35" s="77"/>
      <c r="P35" s="96" t="s">
        <v>29</v>
      </c>
      <c r="Q35" s="96" t="s">
        <v>427</v>
      </c>
      <c r="R35" s="94" t="s">
        <v>1067</v>
      </c>
      <c r="S35" s="94" t="s">
        <v>1137</v>
      </c>
      <c r="T35" s="77"/>
      <c r="U35" s="77"/>
      <c r="V35" s="77"/>
      <c r="Z35" s="96"/>
    </row>
    <row r="36" spans="1:26" ht="30.75" thickBot="1" x14ac:dyDescent="0.3">
      <c r="A36" s="83" t="s">
        <v>104</v>
      </c>
      <c r="B36" s="83" t="s">
        <v>425</v>
      </c>
      <c r="C36" s="77"/>
      <c r="D36" s="77"/>
      <c r="E36" s="88" t="s">
        <v>1155</v>
      </c>
      <c r="F36" s="85"/>
      <c r="G36" s="77" t="s">
        <v>1067</v>
      </c>
      <c r="H36" s="77" t="s">
        <v>1088</v>
      </c>
      <c r="I36" s="79">
        <v>43187</v>
      </c>
      <c r="J36" s="80" t="s">
        <v>627</v>
      </c>
      <c r="K36" s="77" t="s">
        <v>1156</v>
      </c>
      <c r="L36" s="77" t="s">
        <v>1068</v>
      </c>
      <c r="M36" s="77"/>
      <c r="N36" s="77"/>
      <c r="O36" s="77"/>
      <c r="P36" s="96" t="s">
        <v>29</v>
      </c>
      <c r="Q36" s="96" t="s">
        <v>429</v>
      </c>
      <c r="R36" s="97" t="s">
        <v>1067</v>
      </c>
      <c r="S36" s="94" t="s">
        <v>1247</v>
      </c>
      <c r="T36" s="77"/>
      <c r="U36" s="77"/>
      <c r="V36" s="77"/>
      <c r="Z36" s="96"/>
    </row>
    <row r="37" spans="1:26" ht="39.75" thickBot="1" x14ac:dyDescent="0.3">
      <c r="A37" s="83" t="s">
        <v>104</v>
      </c>
      <c r="B37" s="83" t="s">
        <v>425</v>
      </c>
      <c r="C37" s="77"/>
      <c r="D37" s="77"/>
      <c r="E37" s="88" t="s">
        <v>1155</v>
      </c>
      <c r="F37" s="85"/>
      <c r="G37" s="77" t="s">
        <v>1090</v>
      </c>
      <c r="H37" s="77" t="s">
        <v>1088</v>
      </c>
      <c r="I37" s="79">
        <v>43187</v>
      </c>
      <c r="J37" s="80" t="s">
        <v>627</v>
      </c>
      <c r="K37" s="77">
        <v>25802844</v>
      </c>
      <c r="L37" s="77" t="s">
        <v>1068</v>
      </c>
      <c r="M37" s="77"/>
      <c r="N37" s="77"/>
      <c r="O37" s="77"/>
      <c r="P37" s="96" t="s">
        <v>29</v>
      </c>
      <c r="Q37" s="96" t="s">
        <v>433</v>
      </c>
      <c r="R37" s="97" t="s">
        <v>1067</v>
      </c>
      <c r="S37" s="94" t="s">
        <v>1167</v>
      </c>
      <c r="T37" s="94" t="s">
        <v>1153</v>
      </c>
      <c r="U37" s="94" t="s">
        <v>18</v>
      </c>
      <c r="V37" s="77"/>
      <c r="Z37" s="96"/>
    </row>
    <row r="38" spans="1:26" ht="30.75" thickBot="1" x14ac:dyDescent="0.3">
      <c r="A38" s="83" t="s">
        <v>104</v>
      </c>
      <c r="B38" s="83" t="s">
        <v>425</v>
      </c>
      <c r="C38" s="77"/>
      <c r="D38" s="77"/>
      <c r="E38" s="88" t="s">
        <v>1155</v>
      </c>
      <c r="F38" s="85"/>
      <c r="G38" s="77" t="s">
        <v>1157</v>
      </c>
      <c r="H38" s="77" t="s">
        <v>1088</v>
      </c>
      <c r="I38" s="79">
        <v>43187</v>
      </c>
      <c r="J38" s="80" t="s">
        <v>627</v>
      </c>
      <c r="K38" s="77" t="s">
        <v>1158</v>
      </c>
      <c r="L38" s="77" t="s">
        <v>1068</v>
      </c>
      <c r="M38" s="77"/>
      <c r="N38" s="77"/>
      <c r="O38" s="77"/>
      <c r="P38" s="96" t="s">
        <v>29</v>
      </c>
      <c r="Q38" s="96" t="s">
        <v>432</v>
      </c>
      <c r="R38" s="97" t="s">
        <v>1067</v>
      </c>
      <c r="S38" s="94" t="s">
        <v>18</v>
      </c>
      <c r="T38" s="77"/>
      <c r="U38" s="77"/>
      <c r="V38" s="77"/>
      <c r="Z38" s="93"/>
    </row>
    <row r="39" spans="1:26" ht="30.75" thickBot="1" x14ac:dyDescent="0.3">
      <c r="A39" s="83" t="s">
        <v>104</v>
      </c>
      <c r="B39" s="83" t="s">
        <v>425</v>
      </c>
      <c r="C39" s="77"/>
      <c r="D39" s="77"/>
      <c r="E39" s="83" t="s">
        <v>1155</v>
      </c>
      <c r="F39" s="85"/>
      <c r="G39" s="77" t="s">
        <v>18</v>
      </c>
      <c r="H39" s="77" t="s">
        <v>1088</v>
      </c>
      <c r="I39" s="79">
        <v>43187</v>
      </c>
      <c r="J39" s="80" t="s">
        <v>627</v>
      </c>
      <c r="K39" s="77" t="s">
        <v>1159</v>
      </c>
      <c r="L39" s="77" t="s">
        <v>1068</v>
      </c>
      <c r="M39" s="77"/>
      <c r="N39" s="77"/>
      <c r="O39" s="77"/>
      <c r="P39" s="96" t="s">
        <v>32</v>
      </c>
      <c r="Q39" s="96" t="s">
        <v>415</v>
      </c>
      <c r="R39" s="97" t="s">
        <v>1067</v>
      </c>
      <c r="S39" s="94" t="s">
        <v>1153</v>
      </c>
      <c r="T39" s="77"/>
      <c r="U39" s="77"/>
      <c r="V39" s="77"/>
      <c r="Z39" s="96"/>
    </row>
    <row r="40" spans="1:26" ht="52.5" thickBot="1" x14ac:dyDescent="0.3">
      <c r="A40" s="83" t="s">
        <v>104</v>
      </c>
      <c r="B40" s="83" t="s">
        <v>425</v>
      </c>
      <c r="C40" s="77"/>
      <c r="D40" s="77"/>
      <c r="E40" s="83" t="s">
        <v>1155</v>
      </c>
      <c r="F40" s="85"/>
      <c r="G40" s="77" t="s">
        <v>1160</v>
      </c>
      <c r="H40" s="77" t="s">
        <v>1088</v>
      </c>
      <c r="I40" s="79">
        <v>43187</v>
      </c>
      <c r="J40" s="80" t="s">
        <v>627</v>
      </c>
      <c r="K40" s="77" t="s">
        <v>1161</v>
      </c>
      <c r="L40" s="77" t="s">
        <v>1068</v>
      </c>
      <c r="M40" s="77"/>
      <c r="N40" s="77"/>
      <c r="O40" s="77"/>
      <c r="P40" s="96" t="s">
        <v>22</v>
      </c>
      <c r="Q40" s="96" t="s">
        <v>410</v>
      </c>
      <c r="R40" s="94" t="s">
        <v>1067</v>
      </c>
      <c r="S40" s="94" t="s">
        <v>1277</v>
      </c>
      <c r="T40" s="94" t="s">
        <v>1138</v>
      </c>
      <c r="U40" s="77"/>
      <c r="V40" s="77"/>
      <c r="Z40" s="96"/>
    </row>
    <row r="41" spans="1:26" ht="30.75" thickBot="1" x14ac:dyDescent="0.3">
      <c r="A41" s="83" t="s">
        <v>45</v>
      </c>
      <c r="B41" s="83" t="s">
        <v>1162</v>
      </c>
      <c r="C41" s="84" t="s">
        <v>1163</v>
      </c>
      <c r="D41" s="77"/>
      <c r="E41" s="83" t="s">
        <v>1164</v>
      </c>
      <c r="F41" s="83" t="s">
        <v>523</v>
      </c>
      <c r="G41" s="77" t="s">
        <v>1067</v>
      </c>
      <c r="H41" s="77" t="s">
        <v>1088</v>
      </c>
      <c r="I41" s="79">
        <v>43187</v>
      </c>
      <c r="J41" s="80" t="s">
        <v>538</v>
      </c>
      <c r="K41" s="77">
        <v>16402354</v>
      </c>
      <c r="L41" s="77" t="s">
        <v>1068</v>
      </c>
      <c r="M41" s="77"/>
      <c r="N41" s="77"/>
      <c r="O41" s="77"/>
      <c r="P41" s="93" t="s">
        <v>42</v>
      </c>
      <c r="Q41" s="93" t="s">
        <v>530</v>
      </c>
      <c r="R41" s="97" t="s">
        <v>1067</v>
      </c>
      <c r="S41" s="94" t="s">
        <v>1142</v>
      </c>
      <c r="T41" s="77"/>
      <c r="U41" s="77"/>
      <c r="V41" s="77"/>
      <c r="Z41" s="96"/>
    </row>
    <row r="42" spans="1:26" ht="30.75" thickBot="1" x14ac:dyDescent="0.3">
      <c r="A42" s="83" t="s">
        <v>45</v>
      </c>
      <c r="B42" s="83" t="s">
        <v>1162</v>
      </c>
      <c r="C42" s="84" t="s">
        <v>1163</v>
      </c>
      <c r="D42" s="77"/>
      <c r="E42" s="83" t="s">
        <v>1164</v>
      </c>
      <c r="F42" s="85"/>
      <c r="G42" s="77" t="s">
        <v>1153</v>
      </c>
      <c r="H42" s="77" t="s">
        <v>1088</v>
      </c>
      <c r="I42" s="79">
        <v>43187</v>
      </c>
      <c r="J42" s="80" t="s">
        <v>538</v>
      </c>
      <c r="K42" s="77">
        <v>29255361</v>
      </c>
      <c r="L42" s="77" t="s">
        <v>1091</v>
      </c>
      <c r="M42" s="77"/>
      <c r="N42" s="77"/>
      <c r="O42" s="77"/>
      <c r="P42" s="93" t="s">
        <v>42</v>
      </c>
      <c r="Q42" s="93" t="s">
        <v>878</v>
      </c>
      <c r="R42" s="97" t="s">
        <v>1067</v>
      </c>
      <c r="S42" s="94" t="s">
        <v>1100</v>
      </c>
      <c r="T42" s="94" t="s">
        <v>1090</v>
      </c>
      <c r="U42" s="94" t="s">
        <v>18</v>
      </c>
      <c r="V42" s="77"/>
      <c r="Z42" s="96"/>
    </row>
    <row r="43" spans="1:26" ht="39.75" thickBot="1" x14ac:dyDescent="0.3">
      <c r="A43" s="83" t="s">
        <v>45</v>
      </c>
      <c r="B43" s="83" t="s">
        <v>1162</v>
      </c>
      <c r="C43" s="84" t="s">
        <v>1163</v>
      </c>
      <c r="D43" s="77"/>
      <c r="E43" s="83" t="s">
        <v>1164</v>
      </c>
      <c r="F43" s="85"/>
      <c r="G43" s="77" t="s">
        <v>1152</v>
      </c>
      <c r="H43" s="77" t="s">
        <v>1088</v>
      </c>
      <c r="I43" s="79">
        <v>43187</v>
      </c>
      <c r="J43" s="80" t="s">
        <v>538</v>
      </c>
      <c r="K43" s="77">
        <v>21714067</v>
      </c>
      <c r="L43" s="77" t="s">
        <v>1091</v>
      </c>
      <c r="M43" s="77"/>
      <c r="N43" s="77"/>
      <c r="O43" s="77"/>
      <c r="P43" s="96" t="s">
        <v>41</v>
      </c>
      <c r="Q43" s="93" t="s">
        <v>729</v>
      </c>
      <c r="R43" s="97" t="s">
        <v>1067</v>
      </c>
      <c r="S43" s="94" t="s">
        <v>1194</v>
      </c>
      <c r="T43" s="94" t="s">
        <v>1167</v>
      </c>
      <c r="U43" s="77"/>
      <c r="V43" s="77"/>
      <c r="Z43" s="96"/>
    </row>
    <row r="44" spans="1:26" ht="30.75" thickBot="1" x14ac:dyDescent="0.3">
      <c r="A44" s="83" t="s">
        <v>45</v>
      </c>
      <c r="B44" s="83" t="s">
        <v>372</v>
      </c>
      <c r="C44" s="84" t="s">
        <v>1165</v>
      </c>
      <c r="D44" s="77"/>
      <c r="E44" s="83" t="s">
        <v>1166</v>
      </c>
      <c r="F44" s="83" t="s">
        <v>524</v>
      </c>
      <c r="G44" s="77" t="s">
        <v>1153</v>
      </c>
      <c r="H44" s="77" t="s">
        <v>1088</v>
      </c>
      <c r="I44" s="79">
        <v>43187</v>
      </c>
      <c r="J44" s="80" t="s">
        <v>539</v>
      </c>
      <c r="K44" s="77">
        <v>28104410</v>
      </c>
      <c r="L44" s="77" t="s">
        <v>1068</v>
      </c>
      <c r="M44" s="77"/>
      <c r="N44" s="77"/>
      <c r="O44" s="77"/>
      <c r="P44" s="96" t="s">
        <v>41</v>
      </c>
      <c r="Q44" s="96" t="s">
        <v>417</v>
      </c>
      <c r="R44" s="97" t="s">
        <v>1067</v>
      </c>
      <c r="S44" s="94" t="s">
        <v>1201</v>
      </c>
      <c r="T44" s="94" t="s">
        <v>1194</v>
      </c>
      <c r="U44" s="77"/>
      <c r="V44" s="77"/>
      <c r="Z44" s="96"/>
    </row>
    <row r="45" spans="1:26" ht="39.75" thickBot="1" x14ac:dyDescent="0.3">
      <c r="A45" s="83" t="s">
        <v>45</v>
      </c>
      <c r="B45" s="83" t="s">
        <v>372</v>
      </c>
      <c r="C45" s="84" t="s">
        <v>1165</v>
      </c>
      <c r="D45" s="77"/>
      <c r="E45" s="83" t="s">
        <v>1166</v>
      </c>
      <c r="F45" s="83" t="s">
        <v>524</v>
      </c>
      <c r="G45" s="77" t="s">
        <v>1152</v>
      </c>
      <c r="H45" s="77" t="s">
        <v>1088</v>
      </c>
      <c r="I45" s="79">
        <v>43187</v>
      </c>
      <c r="J45" s="80" t="s">
        <v>539</v>
      </c>
      <c r="K45" s="77">
        <v>24359476</v>
      </c>
      <c r="L45" s="77" t="s">
        <v>1068</v>
      </c>
      <c r="M45" s="77"/>
      <c r="N45" s="77"/>
      <c r="O45" s="77"/>
      <c r="P45" s="93" t="s">
        <v>41</v>
      </c>
      <c r="Q45" s="93" t="s">
        <v>1011</v>
      </c>
      <c r="R45" s="97" t="s">
        <v>1067</v>
      </c>
      <c r="S45" s="94" t="s">
        <v>1194</v>
      </c>
      <c r="T45" s="94" t="s">
        <v>1170</v>
      </c>
      <c r="U45" s="77"/>
      <c r="V45" s="77"/>
      <c r="Z45" s="96"/>
    </row>
    <row r="46" spans="1:26" ht="30.75" thickBot="1" x14ac:dyDescent="0.3">
      <c r="A46" s="83" t="s">
        <v>45</v>
      </c>
      <c r="B46" s="83" t="s">
        <v>372</v>
      </c>
      <c r="C46" s="84" t="s">
        <v>1165</v>
      </c>
      <c r="D46" s="77"/>
      <c r="E46" s="83" t="s">
        <v>1166</v>
      </c>
      <c r="F46" s="83" t="s">
        <v>524</v>
      </c>
      <c r="G46" s="77" t="s">
        <v>1153</v>
      </c>
      <c r="H46" s="77" t="s">
        <v>1088</v>
      </c>
      <c r="I46" s="79">
        <v>43187</v>
      </c>
      <c r="J46" s="80" t="s">
        <v>539</v>
      </c>
      <c r="K46" s="77">
        <v>28104410</v>
      </c>
      <c r="L46" s="77" t="s">
        <v>1068</v>
      </c>
      <c r="M46" s="77"/>
      <c r="N46" s="77"/>
      <c r="O46" s="77"/>
      <c r="P46" s="93" t="s">
        <v>41</v>
      </c>
      <c r="Q46" s="93" t="s">
        <v>1012</v>
      </c>
      <c r="R46" s="97" t="s">
        <v>1067</v>
      </c>
      <c r="S46" s="94" t="s">
        <v>1208</v>
      </c>
      <c r="T46" s="94" t="s">
        <v>1167</v>
      </c>
      <c r="U46" s="94" t="s">
        <v>1194</v>
      </c>
      <c r="V46" s="77"/>
      <c r="Z46" s="93"/>
    </row>
    <row r="47" spans="1:26" ht="30.75" thickBot="1" x14ac:dyDescent="0.3">
      <c r="A47" s="83" t="s">
        <v>45</v>
      </c>
      <c r="B47" s="83" t="s">
        <v>372</v>
      </c>
      <c r="C47" s="84" t="s">
        <v>1165</v>
      </c>
      <c r="D47" s="77"/>
      <c r="E47" s="83" t="s">
        <v>1166</v>
      </c>
      <c r="F47" s="83" t="s">
        <v>524</v>
      </c>
      <c r="G47" s="77" t="s">
        <v>1167</v>
      </c>
      <c r="H47" s="77" t="s">
        <v>1088</v>
      </c>
      <c r="I47" s="79">
        <v>43187</v>
      </c>
      <c r="J47" s="80" t="s">
        <v>539</v>
      </c>
      <c r="K47" s="77">
        <v>24723432</v>
      </c>
      <c r="L47" s="77" t="s">
        <v>1068</v>
      </c>
      <c r="M47" s="77"/>
      <c r="N47" s="77"/>
      <c r="O47" s="77"/>
      <c r="P47" s="93" t="s">
        <v>41</v>
      </c>
      <c r="Q47" s="93" t="s">
        <v>1016</v>
      </c>
      <c r="R47" s="94" t="s">
        <v>1067</v>
      </c>
      <c r="S47" s="94" t="s">
        <v>18</v>
      </c>
      <c r="T47" s="77"/>
      <c r="U47" s="77"/>
      <c r="V47" s="77"/>
      <c r="Z47" s="96"/>
    </row>
    <row r="48" spans="1:26" ht="30.75" thickBot="1" x14ac:dyDescent="0.3">
      <c r="A48" s="83" t="s">
        <v>45</v>
      </c>
      <c r="B48" s="83" t="s">
        <v>421</v>
      </c>
      <c r="C48" s="77"/>
      <c r="D48" s="77"/>
      <c r="E48" s="83" t="s">
        <v>1168</v>
      </c>
      <c r="F48" s="83" t="s">
        <v>536</v>
      </c>
      <c r="G48" s="77" t="s">
        <v>1067</v>
      </c>
      <c r="H48" s="77" t="s">
        <v>1088</v>
      </c>
      <c r="I48" s="79">
        <v>43187</v>
      </c>
      <c r="J48" s="80" t="s">
        <v>541</v>
      </c>
      <c r="K48" s="77">
        <v>26063326</v>
      </c>
      <c r="L48" s="77" t="s">
        <v>1068</v>
      </c>
      <c r="M48" s="77"/>
      <c r="N48" s="77"/>
      <c r="O48" s="77"/>
      <c r="P48" s="93" t="s">
        <v>41</v>
      </c>
      <c r="Q48" s="93" t="s">
        <v>1016</v>
      </c>
      <c r="S48" s="94"/>
      <c r="T48" s="77"/>
      <c r="U48" s="77"/>
      <c r="V48" s="77"/>
      <c r="Z48" s="93"/>
    </row>
    <row r="49" spans="1:26" ht="30.75" thickBot="1" x14ac:dyDescent="0.3">
      <c r="A49" s="83" t="s">
        <v>45</v>
      </c>
      <c r="B49" s="83" t="s">
        <v>421</v>
      </c>
      <c r="C49" s="77"/>
      <c r="D49" s="77"/>
      <c r="E49" s="83" t="s">
        <v>1168</v>
      </c>
      <c r="F49" s="85"/>
      <c r="G49" s="77" t="s">
        <v>1153</v>
      </c>
      <c r="H49" s="77" t="s">
        <v>1088</v>
      </c>
      <c r="I49" s="79">
        <v>43187</v>
      </c>
      <c r="J49" s="80" t="s">
        <v>541</v>
      </c>
      <c r="K49" s="77">
        <v>23364393</v>
      </c>
      <c r="L49" s="77" t="s">
        <v>1068</v>
      </c>
      <c r="M49" s="77"/>
      <c r="N49" s="77"/>
      <c r="O49" s="77"/>
      <c r="P49" s="93" t="s">
        <v>40</v>
      </c>
      <c r="Q49" s="93" t="s">
        <v>754</v>
      </c>
      <c r="R49" s="94" t="s">
        <v>1067</v>
      </c>
      <c r="S49" s="94" t="s">
        <v>1100</v>
      </c>
      <c r="T49" s="77"/>
      <c r="U49" s="77"/>
      <c r="V49" s="77"/>
      <c r="W49" s="99"/>
      <c r="Z49" s="93"/>
    </row>
    <row r="50" spans="1:26" ht="30.75" thickBot="1" x14ac:dyDescent="0.3">
      <c r="A50" s="83" t="s">
        <v>45</v>
      </c>
      <c r="B50" s="83" t="s">
        <v>375</v>
      </c>
      <c r="C50" s="77"/>
      <c r="D50" s="77"/>
      <c r="E50" s="83" t="s">
        <v>1169</v>
      </c>
      <c r="F50" s="83" t="s">
        <v>522</v>
      </c>
      <c r="G50" s="77" t="s">
        <v>1153</v>
      </c>
      <c r="H50" s="77" t="s">
        <v>1088</v>
      </c>
      <c r="I50" s="79">
        <v>43187</v>
      </c>
      <c r="J50" s="80" t="s">
        <v>542</v>
      </c>
      <c r="K50" s="77">
        <v>28405133</v>
      </c>
      <c r="L50" s="77" t="s">
        <v>1091</v>
      </c>
      <c r="M50" s="77"/>
      <c r="N50" s="77"/>
      <c r="O50" s="77"/>
      <c r="P50" s="93" t="s">
        <v>26</v>
      </c>
      <c r="Q50" s="93" t="s">
        <v>864</v>
      </c>
      <c r="R50" s="94" t="s">
        <v>1067</v>
      </c>
      <c r="S50" s="94" t="s">
        <v>1137</v>
      </c>
      <c r="T50" s="94" t="s">
        <v>1152</v>
      </c>
      <c r="U50" s="94" t="s">
        <v>1170</v>
      </c>
      <c r="V50" s="77"/>
      <c r="Z50" s="93"/>
    </row>
    <row r="51" spans="1:26" ht="30.75" thickBot="1" x14ac:dyDescent="0.3">
      <c r="A51" s="83" t="s">
        <v>45</v>
      </c>
      <c r="B51" s="83" t="s">
        <v>375</v>
      </c>
      <c r="C51" s="77"/>
      <c r="D51" s="77"/>
      <c r="E51" s="83" t="s">
        <v>1169</v>
      </c>
      <c r="F51" s="83" t="s">
        <v>522</v>
      </c>
      <c r="G51" s="77" t="s">
        <v>1170</v>
      </c>
      <c r="H51" s="77" t="s">
        <v>1088</v>
      </c>
      <c r="I51" s="79">
        <v>43187</v>
      </c>
      <c r="J51" s="80" t="s">
        <v>542</v>
      </c>
      <c r="K51" s="77">
        <v>26632697</v>
      </c>
      <c r="L51" s="77" t="s">
        <v>1068</v>
      </c>
      <c r="M51" s="77"/>
      <c r="N51" s="77"/>
      <c r="O51" s="77"/>
      <c r="P51" s="93" t="s">
        <v>26</v>
      </c>
      <c r="Q51" s="93" t="s">
        <v>819</v>
      </c>
      <c r="R51" s="94" t="s">
        <v>1067</v>
      </c>
      <c r="S51" s="94" t="s">
        <v>1090</v>
      </c>
      <c r="T51" s="77"/>
      <c r="U51" s="77"/>
      <c r="V51" s="77"/>
      <c r="Z51" s="93"/>
    </row>
    <row r="52" spans="1:26" ht="30.75" thickBot="1" x14ac:dyDescent="0.3">
      <c r="A52" s="83" t="s">
        <v>45</v>
      </c>
      <c r="B52" s="83" t="s">
        <v>375</v>
      </c>
      <c r="C52" s="77"/>
      <c r="D52" s="77"/>
      <c r="E52" s="83" t="s">
        <v>1169</v>
      </c>
      <c r="F52" s="83" t="s">
        <v>522</v>
      </c>
      <c r="G52" s="77" t="s">
        <v>1171</v>
      </c>
      <c r="H52" s="77" t="s">
        <v>1088</v>
      </c>
      <c r="I52" s="79">
        <v>43187</v>
      </c>
      <c r="J52" s="80" t="s">
        <v>542</v>
      </c>
      <c r="K52" s="77">
        <v>19547807</v>
      </c>
      <c r="L52" s="77" t="s">
        <v>1091</v>
      </c>
      <c r="M52" s="77"/>
      <c r="N52" s="77"/>
      <c r="O52" s="77"/>
      <c r="P52" s="96" t="s">
        <v>123</v>
      </c>
      <c r="Q52" s="96" t="s">
        <v>411</v>
      </c>
      <c r="R52" s="94" t="s">
        <v>1067</v>
      </c>
      <c r="S52" s="94" t="s">
        <v>1140</v>
      </c>
      <c r="T52" s="77"/>
      <c r="U52" s="77"/>
      <c r="V52" s="77"/>
      <c r="Z52" s="93"/>
    </row>
    <row r="53" spans="1:26" ht="30.75" thickBot="1" x14ac:dyDescent="0.3">
      <c r="A53" s="83" t="s">
        <v>45</v>
      </c>
      <c r="B53" s="83" t="s">
        <v>354</v>
      </c>
      <c r="C53" s="84" t="s">
        <v>1172</v>
      </c>
      <c r="D53" s="84" t="s">
        <v>1173</v>
      </c>
      <c r="E53" s="84" t="s">
        <v>1174</v>
      </c>
      <c r="F53" s="85"/>
      <c r="G53" s="77" t="s">
        <v>1175</v>
      </c>
      <c r="H53" s="77" t="s">
        <v>1088</v>
      </c>
      <c r="I53" s="79">
        <v>43187</v>
      </c>
      <c r="J53" s="80" t="s">
        <v>540</v>
      </c>
      <c r="K53" s="77">
        <v>29575277</v>
      </c>
      <c r="L53" s="77" t="s">
        <v>1091</v>
      </c>
      <c r="M53" s="77"/>
      <c r="N53" s="77"/>
      <c r="O53" s="77"/>
      <c r="P53" s="96" t="s">
        <v>123</v>
      </c>
      <c r="Q53" s="96" t="s">
        <v>413</v>
      </c>
      <c r="R53" s="94" t="s">
        <v>1067</v>
      </c>
      <c r="S53" s="94" t="s">
        <v>18</v>
      </c>
      <c r="T53" s="94" t="s">
        <v>1216</v>
      </c>
      <c r="U53" s="94" t="s">
        <v>1140</v>
      </c>
      <c r="V53" s="94" t="s">
        <v>1167</v>
      </c>
      <c r="Z53" s="96"/>
    </row>
    <row r="54" spans="1:26" ht="39.75" thickBot="1" x14ac:dyDescent="0.3">
      <c r="A54" s="83" t="s">
        <v>45</v>
      </c>
      <c r="B54" s="83" t="s">
        <v>354</v>
      </c>
      <c r="C54" s="84" t="s">
        <v>1172</v>
      </c>
      <c r="D54" s="84" t="s">
        <v>1173</v>
      </c>
      <c r="E54" s="84" t="s">
        <v>1174</v>
      </c>
      <c r="F54" s="85"/>
      <c r="G54" s="77" t="s">
        <v>1152</v>
      </c>
      <c r="H54" s="77" t="s">
        <v>1088</v>
      </c>
      <c r="I54" s="79">
        <v>43187</v>
      </c>
      <c r="J54" s="80" t="s">
        <v>540</v>
      </c>
      <c r="K54" s="77">
        <v>29550268</v>
      </c>
      <c r="L54" s="77" t="s">
        <v>1091</v>
      </c>
      <c r="M54" s="77"/>
      <c r="N54" s="77"/>
      <c r="O54" s="77"/>
      <c r="P54" s="96" t="s">
        <v>123</v>
      </c>
      <c r="Q54" s="96" t="s">
        <v>414</v>
      </c>
      <c r="R54" s="94" t="s">
        <v>1067</v>
      </c>
      <c r="S54" s="94" t="s">
        <v>1170</v>
      </c>
      <c r="T54" s="94" t="s">
        <v>1216</v>
      </c>
      <c r="U54" s="77"/>
      <c r="V54" s="77"/>
      <c r="Z54" s="96"/>
    </row>
    <row r="55" spans="1:26" ht="30.75" thickBot="1" x14ac:dyDescent="0.3">
      <c r="A55" s="83" t="s">
        <v>45</v>
      </c>
      <c r="B55" s="83" t="s">
        <v>354</v>
      </c>
      <c r="C55" s="84" t="s">
        <v>1172</v>
      </c>
      <c r="D55" s="84" t="s">
        <v>1173</v>
      </c>
      <c r="E55" s="84" t="s">
        <v>1174</v>
      </c>
      <c r="F55" s="85"/>
      <c r="G55" s="77" t="s">
        <v>1153</v>
      </c>
      <c r="H55" s="77" t="s">
        <v>1088</v>
      </c>
      <c r="I55" s="79">
        <v>43187</v>
      </c>
      <c r="J55" s="80" t="s">
        <v>540</v>
      </c>
      <c r="K55" s="77">
        <v>28696411</v>
      </c>
      <c r="L55" s="77" t="s">
        <v>1091</v>
      </c>
      <c r="M55" s="77"/>
      <c r="N55" s="77"/>
      <c r="O55" s="77"/>
      <c r="P55" s="96" t="s">
        <v>123</v>
      </c>
      <c r="Q55" s="96" t="s">
        <v>416</v>
      </c>
      <c r="R55" s="94" t="s">
        <v>1067</v>
      </c>
      <c r="S55" s="94" t="s">
        <v>1153</v>
      </c>
      <c r="T55" s="94" t="s">
        <v>1216</v>
      </c>
      <c r="U55" s="94" t="s">
        <v>1140</v>
      </c>
      <c r="V55" s="77"/>
      <c r="Z55" s="96"/>
    </row>
    <row r="56" spans="1:26" ht="30.75" thickBot="1" x14ac:dyDescent="0.3">
      <c r="A56" s="83" t="s">
        <v>45</v>
      </c>
      <c r="B56" s="83" t="s">
        <v>351</v>
      </c>
      <c r="C56" s="77"/>
      <c r="D56" s="77"/>
      <c r="E56" s="83" t="s">
        <v>1177</v>
      </c>
      <c r="F56" s="83" t="s">
        <v>522</v>
      </c>
      <c r="G56" s="77" t="s">
        <v>1178</v>
      </c>
      <c r="H56" s="77" t="s">
        <v>1088</v>
      </c>
      <c r="I56" s="79">
        <v>43187</v>
      </c>
      <c r="J56" s="80" t="s">
        <v>543</v>
      </c>
      <c r="K56" s="77">
        <v>25955176</v>
      </c>
      <c r="L56" s="77" t="s">
        <v>1091</v>
      </c>
      <c r="M56" s="77"/>
      <c r="N56" s="77"/>
      <c r="O56" s="77"/>
      <c r="P56" s="96"/>
      <c r="Q56" s="96"/>
      <c r="R56" s="100"/>
      <c r="S56" s="94"/>
      <c r="T56" s="77"/>
      <c r="U56" s="77"/>
      <c r="V56" s="77"/>
      <c r="Z56" s="96"/>
    </row>
    <row r="57" spans="1:26" ht="30.75" thickBot="1" x14ac:dyDescent="0.3">
      <c r="A57" s="83" t="s">
        <v>45</v>
      </c>
      <c r="B57" s="83" t="s">
        <v>351</v>
      </c>
      <c r="C57" s="77"/>
      <c r="D57" s="77"/>
      <c r="E57" s="83" t="s">
        <v>1177</v>
      </c>
      <c r="F57" s="83" t="s">
        <v>522</v>
      </c>
      <c r="G57" s="77" t="s">
        <v>1153</v>
      </c>
      <c r="H57" s="77" t="s">
        <v>1088</v>
      </c>
      <c r="I57" s="79">
        <v>43187</v>
      </c>
      <c r="J57" s="80" t="s">
        <v>543</v>
      </c>
      <c r="K57" s="77">
        <v>23429213</v>
      </c>
      <c r="L57" s="77" t="s">
        <v>1068</v>
      </c>
      <c r="M57" s="77"/>
      <c r="N57" s="77"/>
      <c r="O57" s="77"/>
      <c r="P57" s="96"/>
      <c r="Q57" s="96"/>
      <c r="R57" s="100"/>
      <c r="S57" s="94"/>
      <c r="T57" s="98"/>
      <c r="U57" s="77"/>
      <c r="V57" s="77"/>
      <c r="Z57" s="96"/>
    </row>
    <row r="58" spans="1:26" ht="39.75" thickBot="1" x14ac:dyDescent="0.3">
      <c r="A58" s="83" t="s">
        <v>45</v>
      </c>
      <c r="B58" s="83" t="s">
        <v>351</v>
      </c>
      <c r="C58" s="77"/>
      <c r="D58" s="77"/>
      <c r="E58" s="83" t="s">
        <v>1177</v>
      </c>
      <c r="F58" s="83" t="s">
        <v>522</v>
      </c>
      <c r="G58" s="77" t="s">
        <v>1090</v>
      </c>
      <c r="H58" s="77" t="s">
        <v>1088</v>
      </c>
      <c r="I58" s="79">
        <v>43187</v>
      </c>
      <c r="J58" s="80" t="s">
        <v>543</v>
      </c>
      <c r="K58" s="77">
        <v>18434921</v>
      </c>
      <c r="L58" s="77" t="s">
        <v>1068</v>
      </c>
      <c r="M58" s="77"/>
      <c r="N58" s="77"/>
      <c r="O58" s="77"/>
      <c r="P58" s="96"/>
      <c r="Q58" s="96"/>
      <c r="R58" s="100"/>
      <c r="S58" s="94"/>
      <c r="T58" s="77"/>
      <c r="U58" s="77"/>
      <c r="V58" s="77"/>
      <c r="Z58" s="96"/>
    </row>
    <row r="59" spans="1:26" ht="30.75" thickBot="1" x14ac:dyDescent="0.3">
      <c r="A59" s="83" t="s">
        <v>45</v>
      </c>
      <c r="B59" s="83" t="s">
        <v>377</v>
      </c>
      <c r="C59" s="84" t="s">
        <v>1179</v>
      </c>
      <c r="D59" s="84" t="s">
        <v>1180</v>
      </c>
      <c r="E59" s="84" t="s">
        <v>1181</v>
      </c>
      <c r="F59" s="83" t="s">
        <v>524</v>
      </c>
      <c r="G59" s="77" t="s">
        <v>1067</v>
      </c>
      <c r="H59" s="77" t="s">
        <v>1088</v>
      </c>
      <c r="I59" s="79">
        <v>43187</v>
      </c>
      <c r="J59" s="80" t="s">
        <v>544</v>
      </c>
      <c r="K59" s="77" t="s">
        <v>1182</v>
      </c>
      <c r="L59" s="77" t="s">
        <v>1091</v>
      </c>
      <c r="M59" s="77"/>
      <c r="N59" s="77"/>
      <c r="O59" s="77"/>
      <c r="P59" s="96"/>
      <c r="Q59" s="96"/>
      <c r="R59" s="98"/>
      <c r="S59" s="94"/>
      <c r="T59" s="77"/>
      <c r="U59" s="77"/>
      <c r="V59" s="77"/>
      <c r="Z59" s="96"/>
    </row>
    <row r="60" spans="1:26" ht="30.75" thickBot="1" x14ac:dyDescent="0.3">
      <c r="A60" s="83" t="s">
        <v>210</v>
      </c>
      <c r="B60" s="83" t="s">
        <v>368</v>
      </c>
      <c r="C60" s="84" t="s">
        <v>1187</v>
      </c>
      <c r="D60" s="84" t="s">
        <v>1188</v>
      </c>
      <c r="E60" s="83" t="s">
        <v>1189</v>
      </c>
      <c r="F60" s="83" t="s">
        <v>504</v>
      </c>
      <c r="G60" s="77" t="s">
        <v>1067</v>
      </c>
      <c r="H60" s="77" t="s">
        <v>1088</v>
      </c>
      <c r="I60" s="79">
        <v>43187</v>
      </c>
      <c r="J60" s="80" t="s">
        <v>503</v>
      </c>
      <c r="K60" s="77">
        <v>28261110</v>
      </c>
      <c r="L60" s="77" t="s">
        <v>1068</v>
      </c>
      <c r="M60" s="77"/>
      <c r="N60" s="77"/>
      <c r="O60" s="77"/>
      <c r="P60" s="96"/>
      <c r="Q60" s="96"/>
      <c r="S60" s="94"/>
      <c r="T60" s="77"/>
      <c r="U60" s="77"/>
      <c r="V60" s="77"/>
      <c r="Z60" s="96"/>
    </row>
    <row r="61" spans="1:26" ht="52.5" thickBot="1" x14ac:dyDescent="0.3">
      <c r="A61" s="83" t="s">
        <v>210</v>
      </c>
      <c r="B61" s="83" t="s">
        <v>368</v>
      </c>
      <c r="C61" s="84" t="s">
        <v>1187</v>
      </c>
      <c r="D61" s="84" t="s">
        <v>1188</v>
      </c>
      <c r="E61" s="83" t="s">
        <v>1189</v>
      </c>
      <c r="F61" s="83" t="s">
        <v>504</v>
      </c>
      <c r="G61" s="77" t="s">
        <v>1160</v>
      </c>
      <c r="H61" s="77" t="s">
        <v>1088</v>
      </c>
      <c r="I61" s="79">
        <v>43187</v>
      </c>
      <c r="J61" s="80" t="s">
        <v>503</v>
      </c>
      <c r="K61" s="77">
        <v>23006490</v>
      </c>
      <c r="L61" s="77" t="s">
        <v>1068</v>
      </c>
      <c r="M61" s="77"/>
      <c r="N61" s="77"/>
      <c r="O61" s="77"/>
      <c r="P61" s="96"/>
      <c r="Q61" s="96"/>
      <c r="S61" s="94"/>
      <c r="T61" s="77"/>
      <c r="U61" s="77"/>
      <c r="V61" s="77"/>
      <c r="Z61" s="96"/>
    </row>
    <row r="62" spans="1:26" ht="30.75" thickBot="1" x14ac:dyDescent="0.3">
      <c r="A62" s="83" t="s">
        <v>210</v>
      </c>
      <c r="B62" s="83" t="s">
        <v>368</v>
      </c>
      <c r="C62" s="84" t="s">
        <v>1187</v>
      </c>
      <c r="D62" s="84" t="s">
        <v>1188</v>
      </c>
      <c r="E62" s="83" t="s">
        <v>1189</v>
      </c>
      <c r="F62" s="83" t="s">
        <v>504</v>
      </c>
      <c r="G62" s="77" t="s">
        <v>1153</v>
      </c>
      <c r="H62" s="77" t="s">
        <v>1088</v>
      </c>
      <c r="I62" s="79">
        <v>43187</v>
      </c>
      <c r="J62" s="80" t="s">
        <v>503</v>
      </c>
      <c r="K62" s="77">
        <v>25054019</v>
      </c>
      <c r="L62" s="77" t="s">
        <v>1068</v>
      </c>
      <c r="M62" s="77"/>
      <c r="N62" s="77"/>
      <c r="O62" s="77"/>
      <c r="P62" s="93"/>
      <c r="Q62" s="93"/>
      <c r="R62" s="98"/>
      <c r="S62" s="94"/>
      <c r="T62" s="77"/>
      <c r="U62" s="77"/>
      <c r="V62" s="77"/>
      <c r="Z62" s="93"/>
    </row>
    <row r="63" spans="1:26" ht="30.75" thickBot="1" x14ac:dyDescent="0.3">
      <c r="A63" s="83" t="s">
        <v>39</v>
      </c>
      <c r="B63" s="83" t="s">
        <v>407</v>
      </c>
      <c r="C63" s="77"/>
      <c r="D63" s="77"/>
      <c r="E63" s="83" t="s">
        <v>1192</v>
      </c>
      <c r="F63" s="85"/>
      <c r="G63" s="77" t="s">
        <v>1067</v>
      </c>
      <c r="H63" s="77" t="s">
        <v>1088</v>
      </c>
      <c r="I63" s="79">
        <v>43187</v>
      </c>
      <c r="J63" s="80" t="s">
        <v>630</v>
      </c>
      <c r="K63" s="77" t="s">
        <v>1193</v>
      </c>
      <c r="L63" s="77" t="s">
        <v>1068</v>
      </c>
      <c r="M63" s="77"/>
      <c r="N63" s="77"/>
      <c r="O63" s="77"/>
      <c r="P63" s="96"/>
      <c r="Q63" s="96"/>
      <c r="S63" s="94"/>
      <c r="T63" s="77"/>
      <c r="U63" s="77"/>
      <c r="V63" s="77"/>
      <c r="Z63" s="96"/>
    </row>
    <row r="64" spans="1:26" ht="30.75" thickBot="1" x14ac:dyDescent="0.3">
      <c r="A64" s="83" t="s">
        <v>39</v>
      </c>
      <c r="B64" s="83" t="s">
        <v>407</v>
      </c>
      <c r="C64" s="77"/>
      <c r="D64" s="77"/>
      <c r="E64" s="83" t="s">
        <v>1192</v>
      </c>
      <c r="F64" s="85"/>
      <c r="G64" s="77" t="s">
        <v>1194</v>
      </c>
      <c r="H64" s="77" t="s">
        <v>1088</v>
      </c>
      <c r="I64" s="79">
        <v>43187</v>
      </c>
      <c r="J64" s="80" t="s">
        <v>630</v>
      </c>
      <c r="K64" s="77" t="s">
        <v>1195</v>
      </c>
      <c r="L64" s="77" t="s">
        <v>1068</v>
      </c>
      <c r="M64" s="77"/>
      <c r="N64" s="77"/>
      <c r="O64" s="77"/>
      <c r="P64" s="96"/>
      <c r="Q64" s="96"/>
      <c r="R64" s="98"/>
      <c r="S64" s="94"/>
      <c r="T64" s="77"/>
      <c r="U64" s="77"/>
      <c r="V64" s="77"/>
      <c r="Z64" s="96"/>
    </row>
    <row r="65" spans="1:26" ht="30.75" thickBot="1" x14ac:dyDescent="0.3">
      <c r="A65" s="83" t="s">
        <v>38</v>
      </c>
      <c r="B65" s="83" t="s">
        <v>352</v>
      </c>
      <c r="C65" s="77"/>
      <c r="D65" s="77"/>
      <c r="E65" s="83" t="s">
        <v>1196</v>
      </c>
      <c r="F65" s="83" t="s">
        <v>617</v>
      </c>
      <c r="G65" s="77" t="s">
        <v>1067</v>
      </c>
      <c r="H65" s="77" t="s">
        <v>1088</v>
      </c>
      <c r="I65" s="79">
        <v>43187</v>
      </c>
      <c r="J65" s="80" t="s">
        <v>586</v>
      </c>
      <c r="K65" s="77">
        <v>26063326</v>
      </c>
      <c r="L65" s="77" t="s">
        <v>1068</v>
      </c>
      <c r="M65" s="77"/>
      <c r="N65" s="77"/>
      <c r="O65" s="77"/>
      <c r="P65" s="96"/>
      <c r="Q65" s="96"/>
      <c r="S65" s="94"/>
      <c r="T65" s="77"/>
      <c r="U65" s="77"/>
      <c r="V65" s="77"/>
      <c r="Z65" s="96"/>
    </row>
    <row r="66" spans="1:26" ht="30.75" thickBot="1" x14ac:dyDescent="0.3">
      <c r="A66" s="83" t="s">
        <v>38</v>
      </c>
      <c r="B66" s="83" t="s">
        <v>352</v>
      </c>
      <c r="C66" s="77"/>
      <c r="D66" s="77"/>
      <c r="E66" s="83" t="s">
        <v>1196</v>
      </c>
      <c r="F66" s="83" t="s">
        <v>617</v>
      </c>
      <c r="G66" s="77" t="s">
        <v>1100</v>
      </c>
      <c r="H66" s="77" t="s">
        <v>1088</v>
      </c>
      <c r="I66" s="79">
        <v>43187</v>
      </c>
      <c r="J66" s="80" t="s">
        <v>586</v>
      </c>
      <c r="K66" s="77">
        <v>24061267</v>
      </c>
      <c r="L66" s="77" t="s">
        <v>1068</v>
      </c>
      <c r="M66" s="77"/>
      <c r="N66" s="77"/>
      <c r="O66" s="77"/>
      <c r="P66" s="96"/>
      <c r="Q66" s="96"/>
      <c r="R66" s="98"/>
      <c r="S66" s="94"/>
      <c r="T66" s="77"/>
      <c r="U66" s="77"/>
      <c r="V66" s="77"/>
      <c r="Z66" s="96"/>
    </row>
    <row r="67" spans="1:26" ht="30.75" thickBot="1" x14ac:dyDescent="0.3">
      <c r="A67" s="83" t="s">
        <v>38</v>
      </c>
      <c r="B67" s="83" t="s">
        <v>366</v>
      </c>
      <c r="C67" s="77"/>
      <c r="D67" s="77"/>
      <c r="E67" s="83" t="s">
        <v>1197</v>
      </c>
      <c r="F67" s="83" t="s">
        <v>522</v>
      </c>
      <c r="G67" s="77" t="s">
        <v>1067</v>
      </c>
      <c r="H67" s="77" t="s">
        <v>1088</v>
      </c>
      <c r="I67" s="79">
        <v>43187</v>
      </c>
      <c r="J67" s="80" t="s">
        <v>587</v>
      </c>
      <c r="K67" s="77" t="s">
        <v>1198</v>
      </c>
      <c r="L67" s="77" t="s">
        <v>1068</v>
      </c>
      <c r="M67" s="77"/>
      <c r="N67" s="77"/>
      <c r="O67" s="77"/>
      <c r="P67" s="96"/>
      <c r="Q67" s="96"/>
      <c r="R67" s="99"/>
      <c r="S67" s="94"/>
      <c r="T67" s="77"/>
      <c r="U67" s="77"/>
      <c r="V67" s="77"/>
      <c r="W67" s="99"/>
      <c r="Z67" s="96"/>
    </row>
    <row r="68" spans="1:26" ht="30.75" thickBot="1" x14ac:dyDescent="0.3">
      <c r="A68" s="83" t="s">
        <v>38</v>
      </c>
      <c r="B68" s="83" t="s">
        <v>366</v>
      </c>
      <c r="C68" s="77"/>
      <c r="D68" s="77"/>
      <c r="E68" s="83" t="s">
        <v>1197</v>
      </c>
      <c r="F68" s="83" t="s">
        <v>522</v>
      </c>
      <c r="G68" s="77" t="s">
        <v>18</v>
      </c>
      <c r="H68" s="77" t="s">
        <v>1088</v>
      </c>
      <c r="I68" s="79">
        <v>43187</v>
      </c>
      <c r="J68" s="80" t="s">
        <v>587</v>
      </c>
      <c r="K68" s="77">
        <v>22112815</v>
      </c>
      <c r="L68" s="77" t="s">
        <v>1068</v>
      </c>
      <c r="M68" s="77"/>
      <c r="N68" s="77"/>
      <c r="O68" s="77"/>
      <c r="P68" s="96"/>
      <c r="Q68" s="96"/>
      <c r="R68" s="98"/>
      <c r="S68" s="94"/>
      <c r="T68" s="77"/>
      <c r="U68" s="77"/>
      <c r="V68" s="77"/>
      <c r="Z68" s="96"/>
    </row>
    <row r="69" spans="1:26" ht="30.75" thickBot="1" x14ac:dyDescent="0.3">
      <c r="A69" s="83" t="s">
        <v>38</v>
      </c>
      <c r="B69" s="83" t="s">
        <v>424</v>
      </c>
      <c r="C69" s="77"/>
      <c r="D69" s="77"/>
      <c r="E69" s="83" t="s">
        <v>1199</v>
      </c>
      <c r="F69" s="83" t="s">
        <v>568</v>
      </c>
      <c r="G69" s="77" t="s">
        <v>1067</v>
      </c>
      <c r="H69" s="77" t="s">
        <v>1088</v>
      </c>
      <c r="I69" s="79">
        <v>43187</v>
      </c>
      <c r="J69" s="80" t="s">
        <v>588</v>
      </c>
      <c r="K69" s="77" t="s">
        <v>1200</v>
      </c>
      <c r="L69" s="77" t="s">
        <v>1068</v>
      </c>
      <c r="M69" s="77"/>
      <c r="N69" s="77"/>
      <c r="O69" s="77"/>
      <c r="P69" s="96"/>
      <c r="Q69" s="96"/>
      <c r="S69" s="94"/>
      <c r="T69" s="77"/>
      <c r="U69" s="77"/>
      <c r="V69" s="77"/>
      <c r="Z69" s="96"/>
    </row>
    <row r="70" spans="1:26" ht="30.75" thickBot="1" x14ac:dyDescent="0.3">
      <c r="A70" s="83" t="s">
        <v>38</v>
      </c>
      <c r="B70" s="83" t="s">
        <v>424</v>
      </c>
      <c r="C70" s="77"/>
      <c r="D70" s="77"/>
      <c r="E70" s="83" t="s">
        <v>1199</v>
      </c>
      <c r="F70" s="83" t="s">
        <v>568</v>
      </c>
      <c r="G70" s="77" t="s">
        <v>1201</v>
      </c>
      <c r="H70" s="77" t="s">
        <v>1088</v>
      </c>
      <c r="I70" s="79">
        <v>43187</v>
      </c>
      <c r="J70" s="80" t="s">
        <v>588</v>
      </c>
      <c r="K70" s="77">
        <v>25751397</v>
      </c>
      <c r="L70" s="77" t="s">
        <v>1068</v>
      </c>
      <c r="M70" s="77"/>
      <c r="N70" s="77"/>
      <c r="O70" s="77"/>
      <c r="P70" s="96"/>
      <c r="Q70" s="96"/>
      <c r="S70" s="94"/>
      <c r="T70" s="77"/>
      <c r="U70" s="77"/>
      <c r="V70" s="77"/>
      <c r="Z70" s="96"/>
    </row>
    <row r="71" spans="1:26" ht="30.75" thickBot="1" x14ac:dyDescent="0.3">
      <c r="A71" s="83" t="s">
        <v>38</v>
      </c>
      <c r="B71" s="83" t="s">
        <v>424</v>
      </c>
      <c r="C71" s="77"/>
      <c r="D71" s="77"/>
      <c r="E71" s="83" t="s">
        <v>1199</v>
      </c>
      <c r="F71" s="83" t="s">
        <v>568</v>
      </c>
      <c r="G71" s="77" t="s">
        <v>1100</v>
      </c>
      <c r="H71" s="77" t="s">
        <v>1088</v>
      </c>
      <c r="I71" s="79">
        <v>43187</v>
      </c>
      <c r="J71" s="80" t="s">
        <v>588</v>
      </c>
      <c r="K71" s="77" t="s">
        <v>1202</v>
      </c>
      <c r="L71" s="77" t="s">
        <v>1068</v>
      </c>
      <c r="M71" s="77"/>
      <c r="N71" s="77"/>
      <c r="O71" s="77"/>
      <c r="P71" s="96"/>
      <c r="Q71" s="96"/>
      <c r="R71" s="98"/>
      <c r="S71" s="94"/>
      <c r="T71" s="77"/>
      <c r="U71" s="77"/>
      <c r="V71" s="77"/>
      <c r="W71" s="98"/>
      <c r="X71" s="98"/>
      <c r="Z71" s="96"/>
    </row>
    <row r="72" spans="1:26" ht="30.75" thickBot="1" x14ac:dyDescent="0.3">
      <c r="A72" s="83" t="s">
        <v>110</v>
      </c>
      <c r="B72" s="83" t="s">
        <v>721</v>
      </c>
      <c r="C72" s="77"/>
      <c r="D72" s="77"/>
      <c r="E72" s="83" t="s">
        <v>1203</v>
      </c>
      <c r="F72" s="83" t="s">
        <v>536</v>
      </c>
      <c r="G72" s="77" t="s">
        <v>1067</v>
      </c>
      <c r="H72" s="77" t="s">
        <v>1088</v>
      </c>
      <c r="I72" s="79">
        <v>43187</v>
      </c>
      <c r="J72" s="80" t="s">
        <v>566</v>
      </c>
      <c r="K72" s="77" t="s">
        <v>1204</v>
      </c>
      <c r="L72" s="77" t="s">
        <v>1091</v>
      </c>
      <c r="M72" s="77"/>
      <c r="N72" s="77"/>
      <c r="O72" s="77"/>
      <c r="P72" s="96"/>
      <c r="Q72" s="96"/>
      <c r="S72" s="94"/>
      <c r="T72" s="77"/>
      <c r="U72" s="77"/>
      <c r="V72" s="77"/>
      <c r="Z72" s="96"/>
    </row>
    <row r="73" spans="1:26" ht="30.75" thickBot="1" x14ac:dyDescent="0.3">
      <c r="A73" s="83" t="s">
        <v>110</v>
      </c>
      <c r="B73" s="83" t="s">
        <v>721</v>
      </c>
      <c r="C73" s="77"/>
      <c r="D73" s="77"/>
      <c r="E73" s="83" t="s">
        <v>1203</v>
      </c>
      <c r="F73" s="85"/>
      <c r="G73" s="77" t="s">
        <v>18</v>
      </c>
      <c r="H73" s="77" t="s">
        <v>1088</v>
      </c>
      <c r="I73" s="79">
        <v>43187</v>
      </c>
      <c r="J73" s="80" t="s">
        <v>566</v>
      </c>
      <c r="K73" s="77">
        <v>29529493</v>
      </c>
      <c r="L73" s="77" t="s">
        <v>1068</v>
      </c>
      <c r="M73" s="77"/>
      <c r="N73" s="77"/>
      <c r="O73" s="77"/>
      <c r="P73" s="96"/>
      <c r="Q73" s="96"/>
      <c r="R73" s="99"/>
      <c r="S73" s="94"/>
      <c r="T73" s="77"/>
      <c r="U73" s="77"/>
      <c r="V73" s="77"/>
      <c r="Z73" s="96"/>
    </row>
    <row r="74" spans="1:26" ht="30.75" thickBot="1" x14ac:dyDescent="0.3">
      <c r="A74" s="83" t="s">
        <v>110</v>
      </c>
      <c r="B74" s="83" t="s">
        <v>721</v>
      </c>
      <c r="C74" s="77"/>
      <c r="D74" s="77"/>
      <c r="E74" s="83" t="s">
        <v>1203</v>
      </c>
      <c r="F74" s="85"/>
      <c r="G74" s="77" t="s">
        <v>1194</v>
      </c>
      <c r="H74" s="77" t="s">
        <v>1088</v>
      </c>
      <c r="I74" s="79">
        <v>43187</v>
      </c>
      <c r="J74" s="80" t="s">
        <v>566</v>
      </c>
      <c r="K74" s="77">
        <v>29331882</v>
      </c>
      <c r="L74" s="77" t="s">
        <v>1068</v>
      </c>
      <c r="M74" s="77"/>
      <c r="N74" s="77"/>
      <c r="O74" s="77"/>
      <c r="P74" s="96"/>
      <c r="Q74" s="96"/>
      <c r="S74" s="94"/>
      <c r="T74" s="77"/>
      <c r="U74" s="77"/>
      <c r="V74" s="77"/>
      <c r="Z74" s="96"/>
    </row>
    <row r="75" spans="1:26" ht="30.75" thickBot="1" x14ac:dyDescent="0.3">
      <c r="A75" s="83" t="s">
        <v>110</v>
      </c>
      <c r="B75" s="83" t="s">
        <v>721</v>
      </c>
      <c r="C75" s="77"/>
      <c r="D75" s="77"/>
      <c r="E75" s="83" t="s">
        <v>1203</v>
      </c>
      <c r="F75" s="85"/>
      <c r="G75" s="77" t="s">
        <v>1167</v>
      </c>
      <c r="H75" s="77" t="s">
        <v>1088</v>
      </c>
      <c r="I75" s="79">
        <v>43187</v>
      </c>
      <c r="J75" s="80" t="s">
        <v>566</v>
      </c>
      <c r="K75" s="77">
        <v>28951738</v>
      </c>
      <c r="L75" s="77" t="s">
        <v>1068</v>
      </c>
      <c r="M75" s="77"/>
      <c r="N75" s="77"/>
      <c r="O75" s="77"/>
      <c r="P75" s="96"/>
      <c r="Q75" s="96"/>
      <c r="R75" s="99"/>
      <c r="S75" s="94"/>
      <c r="T75" s="77"/>
      <c r="U75" s="77"/>
      <c r="V75" s="77"/>
      <c r="Z75" s="96"/>
    </row>
    <row r="76" spans="1:26" ht="30.75" thickBot="1" x14ac:dyDescent="0.3">
      <c r="A76" s="83" t="s">
        <v>110</v>
      </c>
      <c r="B76" s="83" t="s">
        <v>721</v>
      </c>
      <c r="C76" s="77"/>
      <c r="D76" s="77"/>
      <c r="E76" s="83" t="s">
        <v>1203</v>
      </c>
      <c r="F76" s="85"/>
      <c r="G76" s="77" t="s">
        <v>1153</v>
      </c>
      <c r="H76" s="77" t="s">
        <v>1088</v>
      </c>
      <c r="I76" s="79">
        <v>43187</v>
      </c>
      <c r="J76" s="80" t="s">
        <v>566</v>
      </c>
      <c r="K76" s="77">
        <v>28054990</v>
      </c>
      <c r="L76" s="77" t="s">
        <v>1091</v>
      </c>
      <c r="M76" s="77"/>
      <c r="N76" s="77"/>
      <c r="O76" s="77"/>
      <c r="P76" s="96"/>
      <c r="Q76" s="96"/>
      <c r="S76" s="97"/>
      <c r="T76" s="77"/>
      <c r="U76" s="77"/>
      <c r="V76" s="77"/>
      <c r="Z76" s="96"/>
    </row>
    <row r="77" spans="1:26" ht="39.75" thickBot="1" x14ac:dyDescent="0.3">
      <c r="A77" s="83" t="s">
        <v>110</v>
      </c>
      <c r="B77" s="83" t="s">
        <v>721</v>
      </c>
      <c r="C77" s="77"/>
      <c r="D77" s="77"/>
      <c r="E77" s="83" t="s">
        <v>1203</v>
      </c>
      <c r="F77" s="85"/>
      <c r="G77" s="77" t="s">
        <v>1090</v>
      </c>
      <c r="H77" s="77" t="s">
        <v>1088</v>
      </c>
      <c r="I77" s="79">
        <v>43187</v>
      </c>
      <c r="J77" s="80" t="s">
        <v>566</v>
      </c>
      <c r="K77" s="77">
        <v>28103253</v>
      </c>
      <c r="L77" s="77" t="s">
        <v>1068</v>
      </c>
      <c r="M77" s="77"/>
      <c r="N77" s="77"/>
      <c r="O77" s="77"/>
      <c r="P77" s="96"/>
      <c r="Q77" s="93"/>
      <c r="S77" s="94"/>
      <c r="T77" s="77"/>
      <c r="U77" s="77"/>
      <c r="V77" s="77"/>
      <c r="Z77" s="96"/>
    </row>
    <row r="78" spans="1:26" ht="30.75" thickBot="1" x14ac:dyDescent="0.3">
      <c r="A78" s="83" t="s">
        <v>110</v>
      </c>
      <c r="B78" s="83" t="s">
        <v>721</v>
      </c>
      <c r="C78" s="77"/>
      <c r="D78" s="77"/>
      <c r="E78" s="83" t="s">
        <v>1203</v>
      </c>
      <c r="F78" s="85"/>
      <c r="G78" s="77" t="s">
        <v>18</v>
      </c>
      <c r="H78" s="77" t="s">
        <v>1088</v>
      </c>
      <c r="I78" s="79">
        <v>43187</v>
      </c>
      <c r="J78" s="80" t="s">
        <v>566</v>
      </c>
      <c r="K78" s="77">
        <v>27756686</v>
      </c>
      <c r="L78" s="77" t="s">
        <v>1068</v>
      </c>
      <c r="M78" s="77"/>
      <c r="N78" s="77"/>
      <c r="O78" s="77"/>
      <c r="P78" s="96"/>
      <c r="Q78" s="96"/>
      <c r="R78" s="98"/>
      <c r="S78" s="94"/>
      <c r="T78" s="77"/>
      <c r="U78" s="77"/>
      <c r="V78" s="77"/>
      <c r="Z78" s="96"/>
    </row>
    <row r="79" spans="1:26" ht="30.75" thickBot="1" x14ac:dyDescent="0.3">
      <c r="A79" s="83" t="s">
        <v>110</v>
      </c>
      <c r="B79" s="78" t="s">
        <v>870</v>
      </c>
      <c r="C79" s="77"/>
      <c r="D79" s="77"/>
      <c r="E79" s="88" t="s">
        <v>970</v>
      </c>
      <c r="F79" s="83"/>
      <c r="G79" s="77" t="s">
        <v>1067</v>
      </c>
      <c r="H79" s="77" t="s">
        <v>1088</v>
      </c>
      <c r="I79" s="79">
        <v>43187</v>
      </c>
      <c r="J79" s="80" t="s">
        <v>971</v>
      </c>
      <c r="K79" s="77">
        <v>26063326</v>
      </c>
      <c r="L79" s="77" t="s">
        <v>1068</v>
      </c>
      <c r="M79" s="77"/>
      <c r="N79" s="77"/>
      <c r="O79" s="77"/>
      <c r="P79" s="96"/>
      <c r="Q79" s="96"/>
      <c r="S79" s="94"/>
      <c r="T79" s="77"/>
      <c r="U79" s="77"/>
      <c r="V79" s="77"/>
      <c r="Z79" s="96"/>
    </row>
    <row r="80" spans="1:26" ht="30.75" thickBot="1" x14ac:dyDescent="0.3">
      <c r="A80" s="83" t="s">
        <v>110</v>
      </c>
      <c r="B80" s="78" t="s">
        <v>870</v>
      </c>
      <c r="C80" s="77"/>
      <c r="D80" s="77"/>
      <c r="E80" s="88" t="s">
        <v>970</v>
      </c>
      <c r="F80" s="85"/>
      <c r="G80" s="77" t="s">
        <v>18</v>
      </c>
      <c r="H80" s="77" t="s">
        <v>1088</v>
      </c>
      <c r="I80" s="79">
        <v>43187</v>
      </c>
      <c r="J80" s="80" t="s">
        <v>971</v>
      </c>
      <c r="K80" s="77">
        <v>28007644</v>
      </c>
      <c r="L80" s="77" t="s">
        <v>1091</v>
      </c>
      <c r="M80" s="77"/>
      <c r="N80" s="77"/>
      <c r="O80" s="77"/>
      <c r="P80" s="96"/>
      <c r="Q80" s="96"/>
      <c r="R80" s="99"/>
      <c r="S80" s="94"/>
      <c r="T80" s="77"/>
      <c r="U80" s="77"/>
      <c r="V80" s="77"/>
      <c r="Z80" s="96"/>
    </row>
    <row r="81" spans="1:26" ht="30.75" thickBot="1" x14ac:dyDescent="0.3">
      <c r="A81" s="83" t="s">
        <v>110</v>
      </c>
      <c r="B81" s="78" t="s">
        <v>870</v>
      </c>
      <c r="C81" s="77"/>
      <c r="D81" s="77"/>
      <c r="E81" s="88" t="s">
        <v>970</v>
      </c>
      <c r="F81" s="85"/>
      <c r="G81" s="77" t="s">
        <v>1140</v>
      </c>
      <c r="H81" s="77" t="s">
        <v>1088</v>
      </c>
      <c r="I81" s="79">
        <v>43187</v>
      </c>
      <c r="J81" s="80" t="s">
        <v>971</v>
      </c>
      <c r="K81" s="89" t="s">
        <v>1207</v>
      </c>
      <c r="L81" s="77" t="s">
        <v>1091</v>
      </c>
      <c r="M81" s="77"/>
      <c r="N81" s="77"/>
      <c r="O81" s="77"/>
      <c r="P81" s="96"/>
      <c r="Q81" s="96"/>
      <c r="S81" s="94"/>
      <c r="T81" s="77"/>
      <c r="U81" s="77"/>
      <c r="V81" s="77"/>
      <c r="Z81" s="96"/>
    </row>
    <row r="82" spans="1:26" ht="30.75" thickBot="1" x14ac:dyDescent="0.3">
      <c r="A82" s="83" t="s">
        <v>110</v>
      </c>
      <c r="B82" s="78" t="s">
        <v>870</v>
      </c>
      <c r="C82" s="77"/>
      <c r="D82" s="77"/>
      <c r="E82" s="88" t="s">
        <v>970</v>
      </c>
      <c r="F82" s="85"/>
      <c r="G82" s="77" t="s">
        <v>1208</v>
      </c>
      <c r="H82" s="77" t="s">
        <v>1088</v>
      </c>
      <c r="I82" s="79">
        <v>43187</v>
      </c>
      <c r="J82" s="80" t="s">
        <v>971</v>
      </c>
      <c r="K82" s="77" t="s">
        <v>1209</v>
      </c>
      <c r="L82" s="77" t="s">
        <v>1091</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1210</v>
      </c>
      <c r="F83" s="83" t="s">
        <v>568</v>
      </c>
      <c r="G83" s="77" t="s">
        <v>1067</v>
      </c>
      <c r="H83" s="77" t="s">
        <v>1088</v>
      </c>
      <c r="I83" s="79">
        <v>43187</v>
      </c>
      <c r="J83" s="80" t="s">
        <v>564</v>
      </c>
      <c r="K83" s="77" t="s">
        <v>1211</v>
      </c>
      <c r="L83" s="77" t="s">
        <v>1068</v>
      </c>
      <c r="M83" s="77"/>
      <c r="N83" s="77"/>
      <c r="O83" s="77"/>
      <c r="P83" s="96"/>
      <c r="Q83" s="96"/>
      <c r="S83" s="94"/>
      <c r="T83" s="77"/>
      <c r="U83" s="77"/>
      <c r="V83" s="77"/>
      <c r="Z83" s="96"/>
    </row>
    <row r="84" spans="1:26" ht="30.75" thickBot="1" x14ac:dyDescent="0.3">
      <c r="A84" s="83" t="s">
        <v>110</v>
      </c>
      <c r="B84" s="83" t="s">
        <v>341</v>
      </c>
      <c r="C84" s="77"/>
      <c r="D84" s="77"/>
      <c r="E84" s="83" t="s">
        <v>1210</v>
      </c>
      <c r="F84" s="85"/>
      <c r="G84" s="77" t="s">
        <v>18</v>
      </c>
      <c r="H84" s="77" t="s">
        <v>1088</v>
      </c>
      <c r="I84" s="79">
        <v>43187</v>
      </c>
      <c r="J84" s="80" t="s">
        <v>564</v>
      </c>
      <c r="K84" s="77">
        <v>29526601</v>
      </c>
      <c r="L84" s="77" t="s">
        <v>1068</v>
      </c>
      <c r="M84" s="77"/>
      <c r="N84" s="77"/>
      <c r="O84" s="77"/>
      <c r="P84" s="96"/>
      <c r="Q84" s="96"/>
      <c r="S84" s="94"/>
      <c r="T84" s="77"/>
      <c r="U84" s="77"/>
      <c r="V84" s="77"/>
      <c r="Z84" s="96"/>
    </row>
    <row r="85" spans="1:26" ht="30.75" thickBot="1" x14ac:dyDescent="0.3">
      <c r="A85" s="83" t="s">
        <v>110</v>
      </c>
      <c r="B85" s="83" t="s">
        <v>341</v>
      </c>
      <c r="C85" s="77"/>
      <c r="D85" s="77"/>
      <c r="E85" s="83" t="s">
        <v>1210</v>
      </c>
      <c r="F85" s="85"/>
      <c r="G85" s="77" t="s">
        <v>1194</v>
      </c>
      <c r="H85" s="77" t="s">
        <v>1088</v>
      </c>
      <c r="I85" s="79">
        <v>43187</v>
      </c>
      <c r="J85" s="80" t="s">
        <v>564</v>
      </c>
      <c r="K85" s="77">
        <v>29331882</v>
      </c>
      <c r="L85" s="77" t="s">
        <v>1068</v>
      </c>
      <c r="M85" s="77"/>
      <c r="N85" s="77"/>
      <c r="O85" s="77"/>
      <c r="P85" s="96"/>
      <c r="Q85" s="96"/>
      <c r="S85" s="94"/>
      <c r="T85" s="77"/>
      <c r="U85" s="77"/>
      <c r="V85" s="77"/>
      <c r="Z85" s="96"/>
    </row>
    <row r="86" spans="1:26" ht="30.75" thickBot="1" x14ac:dyDescent="0.3">
      <c r="A86" s="83" t="s">
        <v>110</v>
      </c>
      <c r="B86" s="83" t="s">
        <v>341</v>
      </c>
      <c r="C86" s="77"/>
      <c r="D86" s="77"/>
      <c r="E86" s="83" t="s">
        <v>1210</v>
      </c>
      <c r="F86" s="85"/>
      <c r="G86" s="77" t="s">
        <v>1167</v>
      </c>
      <c r="H86" s="77" t="s">
        <v>1088</v>
      </c>
      <c r="I86" s="79">
        <v>43187</v>
      </c>
      <c r="J86" s="80" t="s">
        <v>564</v>
      </c>
      <c r="K86" s="77">
        <v>28951738</v>
      </c>
      <c r="L86" s="77" t="s">
        <v>1068</v>
      </c>
      <c r="M86" s="77"/>
      <c r="N86" s="77"/>
      <c r="O86" s="77"/>
      <c r="P86" s="96"/>
      <c r="Q86" s="96"/>
      <c r="S86" s="94"/>
      <c r="T86" s="77"/>
      <c r="U86" s="77"/>
      <c r="V86" s="77"/>
      <c r="Z86" s="96"/>
    </row>
    <row r="87" spans="1:26" ht="39.75" thickBot="1" x14ac:dyDescent="0.3">
      <c r="A87" s="83" t="s">
        <v>110</v>
      </c>
      <c r="B87" s="83" t="s">
        <v>341</v>
      </c>
      <c r="C87" s="77"/>
      <c r="D87" s="77"/>
      <c r="E87" s="83" t="s">
        <v>1210</v>
      </c>
      <c r="F87" s="85"/>
      <c r="G87" s="77" t="s">
        <v>1090</v>
      </c>
      <c r="H87" s="77" t="s">
        <v>1088</v>
      </c>
      <c r="I87" s="79">
        <v>43187</v>
      </c>
      <c r="J87" s="80" t="s">
        <v>564</v>
      </c>
      <c r="K87" s="77">
        <v>28103253</v>
      </c>
      <c r="L87" s="77" t="s">
        <v>1068</v>
      </c>
      <c r="M87" s="77"/>
      <c r="N87" s="77"/>
      <c r="O87" s="77"/>
      <c r="P87" s="96"/>
      <c r="Q87" s="96"/>
      <c r="S87" s="94"/>
      <c r="T87" s="77"/>
      <c r="U87" s="77"/>
      <c r="V87" s="77"/>
      <c r="Z87" s="96"/>
    </row>
    <row r="88" spans="1:26" ht="30.75" thickBot="1" x14ac:dyDescent="0.3">
      <c r="A88" s="83" t="s">
        <v>110</v>
      </c>
      <c r="B88" s="83" t="s">
        <v>341</v>
      </c>
      <c r="C88" s="77"/>
      <c r="D88" s="77"/>
      <c r="E88" s="83" t="s">
        <v>1210</v>
      </c>
      <c r="F88" s="85"/>
      <c r="G88" s="77" t="s">
        <v>1153</v>
      </c>
      <c r="H88" s="77" t="s">
        <v>1088</v>
      </c>
      <c r="I88" s="79">
        <v>43187</v>
      </c>
      <c r="J88" s="80" t="s">
        <v>564</v>
      </c>
      <c r="K88" s="77">
        <v>27598719</v>
      </c>
      <c r="L88" s="77" t="s">
        <v>1068</v>
      </c>
      <c r="M88" s="77"/>
      <c r="N88" s="77"/>
      <c r="O88" s="77"/>
      <c r="P88" s="96"/>
      <c r="Q88" s="96"/>
      <c r="R88" s="97"/>
      <c r="S88" s="94"/>
      <c r="T88" s="77"/>
      <c r="U88" s="77"/>
      <c r="V88" s="77"/>
      <c r="Z88" s="96"/>
    </row>
    <row r="89" spans="1:26" ht="30.75" thickBot="1" x14ac:dyDescent="0.3">
      <c r="A89" s="83" t="s">
        <v>110</v>
      </c>
      <c r="B89" s="83" t="s">
        <v>341</v>
      </c>
      <c r="C89" s="77"/>
      <c r="D89" s="77"/>
      <c r="E89" s="83" t="s">
        <v>1210</v>
      </c>
      <c r="F89" s="85"/>
      <c r="G89" s="77" t="s">
        <v>1170</v>
      </c>
      <c r="H89" s="77" t="s">
        <v>1088</v>
      </c>
      <c r="I89" s="79">
        <v>43187</v>
      </c>
      <c r="J89" s="80" t="s">
        <v>564</v>
      </c>
      <c r="K89" s="77">
        <v>27489378</v>
      </c>
      <c r="L89" s="77" t="s">
        <v>1068</v>
      </c>
      <c r="M89" s="77"/>
      <c r="N89" s="77"/>
      <c r="O89" s="77"/>
      <c r="P89" s="96"/>
      <c r="Q89" s="96"/>
      <c r="R89" s="94"/>
      <c r="S89" s="94"/>
      <c r="T89" s="77"/>
      <c r="U89" s="77"/>
      <c r="V89" s="77"/>
      <c r="Z89" s="96"/>
    </row>
    <row r="90" spans="1:26" ht="30.75" thickBot="1" x14ac:dyDescent="0.3">
      <c r="A90" s="83" t="s">
        <v>110</v>
      </c>
      <c r="B90" s="83" t="s">
        <v>1212</v>
      </c>
      <c r="C90" s="77"/>
      <c r="D90" s="77"/>
      <c r="E90" s="83" t="s">
        <v>1213</v>
      </c>
      <c r="F90" s="85"/>
      <c r="G90" s="77" t="s">
        <v>1170</v>
      </c>
      <c r="H90" s="77" t="s">
        <v>1088</v>
      </c>
      <c r="I90" s="79">
        <v>43187</v>
      </c>
      <c r="J90" s="80" t="s">
        <v>562</v>
      </c>
      <c r="K90" s="77">
        <v>27489378</v>
      </c>
      <c r="L90" s="77" t="s">
        <v>1068</v>
      </c>
      <c r="M90" s="77"/>
      <c r="N90" s="78"/>
      <c r="O90" s="77"/>
      <c r="P90" s="96"/>
      <c r="Q90" s="96"/>
      <c r="R90" s="94"/>
      <c r="S90" s="94"/>
      <c r="T90" s="77"/>
      <c r="U90" s="77"/>
      <c r="V90" s="77"/>
      <c r="Z90" s="96"/>
    </row>
    <row r="91" spans="1:26" ht="30.75" thickBot="1" x14ac:dyDescent="0.3">
      <c r="A91" s="83" t="s">
        <v>110</v>
      </c>
      <c r="B91" s="83" t="s">
        <v>1212</v>
      </c>
      <c r="C91" s="77"/>
      <c r="D91" s="77"/>
      <c r="E91" s="83" t="s">
        <v>1213</v>
      </c>
      <c r="F91" s="85"/>
      <c r="G91" s="77" t="s">
        <v>1153</v>
      </c>
      <c r="H91" s="77" t="s">
        <v>1088</v>
      </c>
      <c r="I91" s="79">
        <v>43187</v>
      </c>
      <c r="J91" s="80" t="s">
        <v>562</v>
      </c>
      <c r="K91" s="77">
        <v>28054990</v>
      </c>
      <c r="L91" s="77" t="s">
        <v>1068</v>
      </c>
      <c r="M91" s="77"/>
      <c r="N91" s="77"/>
      <c r="O91" s="77"/>
      <c r="P91" s="96"/>
      <c r="Q91" s="96"/>
      <c r="R91" s="94"/>
      <c r="S91" s="94"/>
      <c r="T91" s="77"/>
      <c r="U91" s="77"/>
      <c r="V91" s="77"/>
      <c r="Z91" s="96"/>
    </row>
    <row r="92" spans="1:26" ht="30.75" thickBot="1" x14ac:dyDescent="0.3">
      <c r="A92" s="83" t="s">
        <v>110</v>
      </c>
      <c r="B92" s="83" t="s">
        <v>1212</v>
      </c>
      <c r="C92" s="77"/>
      <c r="D92" s="77"/>
      <c r="E92" s="83" t="s">
        <v>1213</v>
      </c>
      <c r="F92" s="85"/>
      <c r="G92" s="77" t="s">
        <v>18</v>
      </c>
      <c r="H92" s="77" t="s">
        <v>1088</v>
      </c>
      <c r="I92" s="79">
        <v>43187</v>
      </c>
      <c r="J92" s="80" t="s">
        <v>562</v>
      </c>
      <c r="K92" s="77">
        <v>29529493</v>
      </c>
      <c r="L92" s="77" t="s">
        <v>1068</v>
      </c>
      <c r="M92" s="77"/>
      <c r="N92" s="77"/>
      <c r="O92" s="77"/>
      <c r="P92" s="96"/>
      <c r="Q92" s="96"/>
      <c r="R92" s="94"/>
      <c r="S92" s="94"/>
      <c r="T92" s="77"/>
      <c r="U92" s="77"/>
      <c r="V92" s="77"/>
      <c r="Z92" s="96"/>
    </row>
    <row r="93" spans="1:26" ht="30.75" thickBot="1" x14ac:dyDescent="0.3">
      <c r="A93" s="83" t="s">
        <v>110</v>
      </c>
      <c r="B93" s="83" t="s">
        <v>1212</v>
      </c>
      <c r="C93" s="77"/>
      <c r="D93" s="77"/>
      <c r="E93" s="83" t="s">
        <v>1213</v>
      </c>
      <c r="F93" s="85"/>
      <c r="G93" s="77" t="s">
        <v>1140</v>
      </c>
      <c r="H93" s="77" t="s">
        <v>1088</v>
      </c>
      <c r="I93" s="79">
        <v>43187</v>
      </c>
      <c r="J93" s="80" t="s">
        <v>562</v>
      </c>
      <c r="K93" s="77">
        <v>24753316</v>
      </c>
      <c r="L93" s="77" t="s">
        <v>1068</v>
      </c>
      <c r="M93" s="77"/>
      <c r="N93" s="77"/>
      <c r="O93" s="77"/>
      <c r="P93" s="96"/>
      <c r="Q93" s="96"/>
      <c r="R93" s="94"/>
      <c r="S93" s="94"/>
      <c r="T93" s="77"/>
      <c r="U93" s="77"/>
      <c r="V93" s="77"/>
      <c r="Z93" s="96"/>
    </row>
    <row r="94" spans="1:26" ht="30.75" thickBot="1" x14ac:dyDescent="0.3">
      <c r="A94" s="83" t="s">
        <v>110</v>
      </c>
      <c r="B94" s="83" t="s">
        <v>345</v>
      </c>
      <c r="C94" s="84" t="s">
        <v>1214</v>
      </c>
      <c r="D94" s="77"/>
      <c r="E94" s="84" t="s">
        <v>1215</v>
      </c>
      <c r="F94" s="85"/>
      <c r="G94" s="77" t="s">
        <v>18</v>
      </c>
      <c r="H94" s="77" t="s">
        <v>1088</v>
      </c>
      <c r="I94" s="79">
        <v>43187</v>
      </c>
      <c r="J94" s="80" t="s">
        <v>563</v>
      </c>
      <c r="K94" s="77">
        <v>25108775</v>
      </c>
      <c r="L94" s="77" t="s">
        <v>1091</v>
      </c>
      <c r="M94" s="77"/>
      <c r="N94" s="77"/>
      <c r="O94" s="77"/>
      <c r="P94" s="96"/>
      <c r="Q94" s="96"/>
      <c r="R94" s="94"/>
      <c r="S94" s="94"/>
      <c r="T94" s="77"/>
      <c r="U94" s="77"/>
      <c r="V94" s="77"/>
      <c r="Z94" s="96"/>
    </row>
    <row r="95" spans="1:26" ht="30.75" thickBot="1" x14ac:dyDescent="0.3">
      <c r="A95" s="83" t="s">
        <v>110</v>
      </c>
      <c r="B95" s="83" t="s">
        <v>345</v>
      </c>
      <c r="C95" s="84" t="s">
        <v>1214</v>
      </c>
      <c r="D95" s="77"/>
      <c r="E95" s="84" t="s">
        <v>1215</v>
      </c>
      <c r="F95" s="85"/>
      <c r="G95" s="77" t="s">
        <v>1140</v>
      </c>
      <c r="H95" s="77" t="s">
        <v>1088</v>
      </c>
      <c r="I95" s="79">
        <v>43187</v>
      </c>
      <c r="J95" s="80" t="s">
        <v>563</v>
      </c>
      <c r="K95" s="77">
        <v>26262902</v>
      </c>
      <c r="L95" s="77" t="s">
        <v>1068</v>
      </c>
      <c r="M95" s="77"/>
      <c r="N95" s="77"/>
      <c r="O95" s="77"/>
      <c r="P95" s="96"/>
      <c r="Q95" s="96"/>
      <c r="R95" s="94"/>
      <c r="S95" s="94"/>
      <c r="T95" s="77"/>
      <c r="U95" s="77"/>
      <c r="V95" s="77"/>
      <c r="Z95" s="96"/>
    </row>
    <row r="96" spans="1:26" ht="30.75" thickBot="1" x14ac:dyDescent="0.3">
      <c r="A96" s="83" t="s">
        <v>110</v>
      </c>
      <c r="B96" s="83" t="s">
        <v>345</v>
      </c>
      <c r="C96" s="84" t="s">
        <v>1214</v>
      </c>
      <c r="D96" s="77"/>
      <c r="E96" s="84" t="s">
        <v>1215</v>
      </c>
      <c r="F96" s="85"/>
      <c r="G96" s="77" t="s">
        <v>1153</v>
      </c>
      <c r="H96" s="77" t="s">
        <v>1088</v>
      </c>
      <c r="I96" s="79">
        <v>43187</v>
      </c>
      <c r="J96" s="80" t="s">
        <v>563</v>
      </c>
      <c r="K96" s="77">
        <v>23250597</v>
      </c>
      <c r="L96" s="77" t="s">
        <v>1068</v>
      </c>
      <c r="M96" s="77"/>
      <c r="N96" s="77"/>
      <c r="O96" s="77"/>
      <c r="P96" s="96"/>
      <c r="Q96" s="96"/>
      <c r="R96" s="94"/>
      <c r="S96" s="94"/>
      <c r="T96" s="77"/>
      <c r="U96" s="77"/>
      <c r="V96" s="77"/>
      <c r="Z96" s="96"/>
    </row>
    <row r="97" spans="1:26" ht="30.75" thickBot="1" x14ac:dyDescent="0.3">
      <c r="A97" s="83" t="s">
        <v>110</v>
      </c>
      <c r="B97" s="83" t="s">
        <v>345</v>
      </c>
      <c r="C97" s="84" t="s">
        <v>1214</v>
      </c>
      <c r="D97" s="77"/>
      <c r="E97" s="84" t="s">
        <v>1215</v>
      </c>
      <c r="F97" s="85"/>
      <c r="G97" s="77" t="s">
        <v>1167</v>
      </c>
      <c r="H97" s="77" t="s">
        <v>1088</v>
      </c>
      <c r="I97" s="79">
        <v>43187</v>
      </c>
      <c r="J97" s="80" t="s">
        <v>563</v>
      </c>
      <c r="K97" s="77">
        <v>22006095</v>
      </c>
      <c r="L97" s="77" t="s">
        <v>1091</v>
      </c>
      <c r="M97" s="77"/>
      <c r="N97" s="77"/>
      <c r="O97" s="77"/>
      <c r="P97" s="96"/>
      <c r="Q97" s="96"/>
      <c r="R97" s="94"/>
      <c r="S97" s="94"/>
      <c r="T97" s="77"/>
      <c r="U97" s="77"/>
      <c r="V97" s="77"/>
      <c r="Z97" s="96"/>
    </row>
    <row r="98" spans="1:26" ht="45.75" thickBot="1" x14ac:dyDescent="0.3">
      <c r="A98" s="78" t="s">
        <v>110</v>
      </c>
      <c r="B98" s="78" t="s">
        <v>1008</v>
      </c>
      <c r="C98" s="77"/>
      <c r="D98" s="77"/>
      <c r="E98" s="78" t="s">
        <v>1041</v>
      </c>
      <c r="F98" s="77" t="s">
        <v>667</v>
      </c>
      <c r="G98" s="77" t="s">
        <v>1067</v>
      </c>
      <c r="H98" s="77" t="s">
        <v>1088</v>
      </c>
      <c r="I98" s="86">
        <v>43193</v>
      </c>
      <c r="J98" s="80" t="s">
        <v>1042</v>
      </c>
      <c r="K98" s="80" t="s">
        <v>1024</v>
      </c>
      <c r="L98" s="77" t="s">
        <v>1068</v>
      </c>
      <c r="M98" s="77"/>
      <c r="N98" s="77"/>
      <c r="O98" s="77"/>
      <c r="P98" s="96"/>
      <c r="Q98" s="96"/>
      <c r="S98" s="94"/>
      <c r="T98" s="77"/>
      <c r="U98" s="77"/>
      <c r="V98" s="77"/>
      <c r="Z98" s="96"/>
    </row>
    <row r="99" spans="1:26" ht="30.75" thickBot="1" x14ac:dyDescent="0.3">
      <c r="A99" s="78" t="s">
        <v>110</v>
      </c>
      <c r="B99" s="78" t="s">
        <v>1008</v>
      </c>
      <c r="C99" s="77"/>
      <c r="D99" s="77"/>
      <c r="E99" s="78" t="s">
        <v>1041</v>
      </c>
      <c r="F99" s="77" t="s">
        <v>667</v>
      </c>
      <c r="G99" s="77" t="s">
        <v>1153</v>
      </c>
      <c r="H99" s="77" t="s">
        <v>1088</v>
      </c>
      <c r="I99" s="86">
        <v>43193</v>
      </c>
      <c r="J99" s="80" t="s">
        <v>1042</v>
      </c>
      <c r="K99" s="90">
        <v>18712714</v>
      </c>
      <c r="L99" s="77" t="s">
        <v>1068</v>
      </c>
      <c r="M99" s="77"/>
      <c r="N99" s="77"/>
      <c r="O99" s="77"/>
      <c r="P99" s="96"/>
      <c r="Q99" s="96"/>
      <c r="S99" s="94"/>
      <c r="T99" s="77"/>
      <c r="U99" s="77"/>
      <c r="V99" s="77"/>
      <c r="Z99" s="96"/>
    </row>
    <row r="100" spans="1:26" ht="30.75" thickBot="1" x14ac:dyDescent="0.3">
      <c r="A100" s="78" t="s">
        <v>110</v>
      </c>
      <c r="B100" s="78" t="s">
        <v>1008</v>
      </c>
      <c r="C100" s="77"/>
      <c r="D100" s="77"/>
      <c r="E100" s="78" t="s">
        <v>1041</v>
      </c>
      <c r="F100" s="77" t="s">
        <v>667</v>
      </c>
      <c r="G100" s="77" t="s">
        <v>1140</v>
      </c>
      <c r="H100" s="77" t="s">
        <v>1088</v>
      </c>
      <c r="I100" s="86">
        <v>43193</v>
      </c>
      <c r="J100" s="80" t="s">
        <v>1042</v>
      </c>
      <c r="K100" s="90">
        <v>19184136</v>
      </c>
      <c r="L100" s="77" t="s">
        <v>1068</v>
      </c>
      <c r="M100" s="77"/>
      <c r="N100" s="77"/>
      <c r="O100" s="77"/>
      <c r="P100" s="96"/>
      <c r="Q100" s="96"/>
      <c r="S100" s="94"/>
      <c r="T100" s="77"/>
      <c r="U100" s="77"/>
      <c r="V100" s="77"/>
      <c r="Z100" s="96"/>
    </row>
    <row r="101" spans="1:26" ht="30.75" thickBot="1" x14ac:dyDescent="0.3">
      <c r="A101" s="78" t="s">
        <v>110</v>
      </c>
      <c r="B101" s="78" t="s">
        <v>1008</v>
      </c>
      <c r="C101" s="77"/>
      <c r="D101" s="77"/>
      <c r="E101" s="78" t="s">
        <v>1041</v>
      </c>
      <c r="F101" s="77" t="s">
        <v>667</v>
      </c>
      <c r="G101" s="77" t="s">
        <v>1216</v>
      </c>
      <c r="H101" s="77" t="s">
        <v>1088</v>
      </c>
      <c r="I101" s="86">
        <v>43193</v>
      </c>
      <c r="J101" s="80" t="s">
        <v>1042</v>
      </c>
      <c r="K101" s="90">
        <v>19584773</v>
      </c>
      <c r="L101" s="77" t="s">
        <v>1068</v>
      </c>
      <c r="M101" s="77"/>
      <c r="N101" s="77"/>
      <c r="O101" s="77"/>
      <c r="P101" s="96"/>
      <c r="Q101" s="96"/>
      <c r="R101" s="98"/>
      <c r="S101" s="94"/>
      <c r="T101" s="77"/>
      <c r="U101" s="77"/>
      <c r="V101" s="77"/>
      <c r="Z101" s="96"/>
    </row>
    <row r="102" spans="1:26" ht="30.75" thickBot="1" x14ac:dyDescent="0.3">
      <c r="A102" s="83" t="s">
        <v>528</v>
      </c>
      <c r="B102" s="83" t="s">
        <v>423</v>
      </c>
      <c r="C102" s="77"/>
      <c r="D102" s="77"/>
      <c r="E102" s="83" t="s">
        <v>1217</v>
      </c>
      <c r="F102" s="77" t="s">
        <v>523</v>
      </c>
      <c r="G102" s="77" t="s">
        <v>1067</v>
      </c>
      <c r="H102" s="77" t="s">
        <v>1088</v>
      </c>
      <c r="I102" s="79">
        <v>43187</v>
      </c>
      <c r="J102" s="80" t="s">
        <v>1218</v>
      </c>
      <c r="K102" s="77" t="s">
        <v>1219</v>
      </c>
      <c r="L102" s="77" t="s">
        <v>1068</v>
      </c>
      <c r="M102" s="77"/>
      <c r="N102" s="77"/>
      <c r="O102" s="77"/>
      <c r="P102" s="96"/>
      <c r="Q102" s="96"/>
      <c r="S102" s="94"/>
      <c r="T102" s="77"/>
      <c r="U102" s="77"/>
      <c r="V102" s="77"/>
      <c r="Z102" s="96"/>
    </row>
    <row r="103" spans="1:26" ht="30.75" thickBot="1" x14ac:dyDescent="0.3">
      <c r="A103" s="83" t="s">
        <v>528</v>
      </c>
      <c r="B103" s="83" t="s">
        <v>423</v>
      </c>
      <c r="C103" s="77"/>
      <c r="D103" s="77"/>
      <c r="E103" s="83" t="s">
        <v>1217</v>
      </c>
      <c r="F103" s="77" t="s">
        <v>523</v>
      </c>
      <c r="G103" s="77" t="s">
        <v>1157</v>
      </c>
      <c r="H103" s="77" t="s">
        <v>1088</v>
      </c>
      <c r="I103" s="79">
        <v>43187</v>
      </c>
      <c r="J103" s="80" t="s">
        <v>1218</v>
      </c>
      <c r="K103" s="77">
        <v>18385742</v>
      </c>
      <c r="L103" s="77" t="s">
        <v>1068</v>
      </c>
      <c r="M103" s="77"/>
      <c r="N103" s="77"/>
      <c r="O103" s="77"/>
      <c r="P103" s="96"/>
      <c r="Q103" s="96"/>
      <c r="S103" s="94"/>
      <c r="T103" s="77"/>
      <c r="U103" s="77"/>
      <c r="V103" s="77"/>
      <c r="Z103" s="96"/>
    </row>
    <row r="104" spans="1:26" ht="30.75" thickBot="1" x14ac:dyDescent="0.3">
      <c r="A104" s="83" t="s">
        <v>528</v>
      </c>
      <c r="B104" s="83" t="s">
        <v>423</v>
      </c>
      <c r="C104" s="77"/>
      <c r="D104" s="77"/>
      <c r="E104" s="83" t="s">
        <v>1217</v>
      </c>
      <c r="F104" s="77" t="s">
        <v>523</v>
      </c>
      <c r="G104" s="77" t="s">
        <v>1220</v>
      </c>
      <c r="H104" s="77" t="s">
        <v>1088</v>
      </c>
      <c r="I104" s="79">
        <v>43187</v>
      </c>
      <c r="J104" s="80" t="s">
        <v>1218</v>
      </c>
      <c r="K104" s="77">
        <v>19919944</v>
      </c>
      <c r="L104" s="77" t="s">
        <v>1068</v>
      </c>
      <c r="M104" s="77"/>
      <c r="N104" s="77"/>
      <c r="O104" s="77"/>
      <c r="P104" s="96"/>
      <c r="Q104" s="96"/>
      <c r="S104" s="94"/>
      <c r="T104" s="77"/>
      <c r="U104" s="77"/>
      <c r="V104" s="77"/>
      <c r="Z104" s="96"/>
    </row>
    <row r="105" spans="1:26" ht="52.5" thickBot="1" x14ac:dyDescent="0.3">
      <c r="A105" s="83" t="s">
        <v>528</v>
      </c>
      <c r="B105" s="83" t="s">
        <v>423</v>
      </c>
      <c r="C105" s="77"/>
      <c r="D105" s="77"/>
      <c r="E105" s="83" t="s">
        <v>1217</v>
      </c>
      <c r="F105" s="77" t="s">
        <v>523</v>
      </c>
      <c r="G105" s="77" t="s">
        <v>1138</v>
      </c>
      <c r="H105" s="77" t="s">
        <v>1088</v>
      </c>
      <c r="I105" s="79">
        <v>43187</v>
      </c>
      <c r="J105" s="80" t="s">
        <v>1218</v>
      </c>
      <c r="K105" s="77">
        <v>28651128</v>
      </c>
      <c r="L105" s="77" t="s">
        <v>1068</v>
      </c>
      <c r="M105" s="77"/>
      <c r="N105" s="77"/>
      <c r="O105" s="77"/>
      <c r="P105" s="96"/>
      <c r="Q105" s="96"/>
      <c r="R105" s="98"/>
      <c r="S105" s="94"/>
      <c r="T105" s="77"/>
      <c r="U105" s="77"/>
      <c r="V105" s="77"/>
      <c r="Z105" s="96"/>
    </row>
    <row r="106" spans="1:26" ht="30.75" thickBot="1" x14ac:dyDescent="0.3">
      <c r="A106" s="83" t="s">
        <v>36</v>
      </c>
      <c r="B106" s="78" t="s">
        <v>866</v>
      </c>
      <c r="C106" s="77" t="s">
        <v>1221</v>
      </c>
      <c r="D106" s="77"/>
      <c r="E106" s="83" t="s">
        <v>1222</v>
      </c>
      <c r="F106" s="85"/>
      <c r="G106" s="77" t="s">
        <v>1067</v>
      </c>
      <c r="H106" s="77" t="s">
        <v>1088</v>
      </c>
      <c r="I106" s="79">
        <v>43187</v>
      </c>
      <c r="J106" s="80" t="s">
        <v>989</v>
      </c>
      <c r="K106" s="77">
        <v>26063326</v>
      </c>
      <c r="L106" s="77" t="s">
        <v>1068</v>
      </c>
      <c r="M106" s="77"/>
      <c r="N106" s="77"/>
      <c r="O106" s="77"/>
      <c r="P106" s="96"/>
      <c r="Q106" s="96"/>
      <c r="S106" s="94"/>
      <c r="T106" s="77"/>
      <c r="U106" s="77"/>
      <c r="V106" s="77"/>
      <c r="W106" s="16"/>
      <c r="Z106" s="96"/>
    </row>
    <row r="107" spans="1:26" ht="30.75" thickBot="1" x14ac:dyDescent="0.3">
      <c r="A107" s="83" t="s">
        <v>36</v>
      </c>
      <c r="B107" s="78" t="s">
        <v>866</v>
      </c>
      <c r="C107" s="77" t="s">
        <v>1221</v>
      </c>
      <c r="D107" s="77"/>
      <c r="E107" s="83" t="s">
        <v>1222</v>
      </c>
      <c r="F107" s="85"/>
      <c r="G107" s="77" t="s">
        <v>1208</v>
      </c>
      <c r="H107" s="77" t="s">
        <v>1088</v>
      </c>
      <c r="I107" s="79">
        <v>43187</v>
      </c>
      <c r="J107" s="80" t="s">
        <v>989</v>
      </c>
      <c r="K107" s="77" t="s">
        <v>1223</v>
      </c>
      <c r="L107" s="77" t="s">
        <v>1068</v>
      </c>
      <c r="M107" s="77"/>
      <c r="N107" s="77"/>
      <c r="O107" s="77"/>
      <c r="P107" s="96"/>
      <c r="Q107" s="96"/>
      <c r="R107" s="98"/>
      <c r="S107" s="94"/>
      <c r="T107" s="77"/>
      <c r="U107" s="77"/>
      <c r="V107" s="77"/>
      <c r="Z107" s="96"/>
    </row>
    <row r="108" spans="1:26" ht="30.75" thickBot="1" x14ac:dyDescent="0.3">
      <c r="A108" s="83" t="s">
        <v>36</v>
      </c>
      <c r="B108" s="83" t="s">
        <v>419</v>
      </c>
      <c r="C108" s="77"/>
      <c r="D108" s="77"/>
      <c r="E108" s="83" t="s">
        <v>1224</v>
      </c>
      <c r="F108" s="83" t="s">
        <v>520</v>
      </c>
      <c r="G108" s="77" t="s">
        <v>1067</v>
      </c>
      <c r="H108" s="77" t="s">
        <v>1088</v>
      </c>
      <c r="I108" s="79">
        <v>43187</v>
      </c>
      <c r="J108" s="80" t="s">
        <v>518</v>
      </c>
      <c r="K108" s="77" t="s">
        <v>1225</v>
      </c>
      <c r="L108" s="77" t="s">
        <v>1068</v>
      </c>
      <c r="M108" s="77"/>
      <c r="N108" s="77"/>
      <c r="O108" s="77"/>
      <c r="P108" s="96"/>
      <c r="Q108" s="96"/>
      <c r="R108" s="98"/>
      <c r="S108" s="94"/>
      <c r="T108" s="77"/>
      <c r="U108" s="77"/>
      <c r="V108" s="77"/>
      <c r="Z108" s="96"/>
    </row>
    <row r="109" spans="1:26" ht="30.75" thickBot="1" x14ac:dyDescent="0.3">
      <c r="A109" s="83" t="s">
        <v>36</v>
      </c>
      <c r="B109" s="83" t="s">
        <v>419</v>
      </c>
      <c r="C109" s="77"/>
      <c r="D109" s="77"/>
      <c r="E109" s="83" t="s">
        <v>1224</v>
      </c>
      <c r="F109" s="83" t="s">
        <v>520</v>
      </c>
      <c r="G109" s="77" t="s">
        <v>1067</v>
      </c>
      <c r="H109" s="77" t="s">
        <v>1088</v>
      </c>
      <c r="I109" s="79">
        <v>43187</v>
      </c>
      <c r="J109" s="80" t="s">
        <v>518</v>
      </c>
      <c r="K109" s="77">
        <v>23573954</v>
      </c>
      <c r="L109" s="77" t="s">
        <v>1068</v>
      </c>
      <c r="M109" s="77"/>
      <c r="N109" s="77"/>
      <c r="O109" s="77"/>
      <c r="P109" s="96"/>
      <c r="Q109" s="96"/>
      <c r="R109" s="98"/>
      <c r="S109" s="98"/>
      <c r="T109" s="77"/>
      <c r="U109" s="77"/>
      <c r="V109" s="77"/>
      <c r="W109" s="98"/>
      <c r="Z109" s="96"/>
    </row>
    <row r="110" spans="1:26" ht="39.75" thickBot="1" x14ac:dyDescent="0.3">
      <c r="A110" s="83" t="s">
        <v>36</v>
      </c>
      <c r="B110" s="83" t="s">
        <v>420</v>
      </c>
      <c r="C110" s="84" t="s">
        <v>1226</v>
      </c>
      <c r="D110" s="77"/>
      <c r="E110" s="83" t="s">
        <v>1227</v>
      </c>
      <c r="F110" s="83" t="s">
        <v>515</v>
      </c>
      <c r="G110" s="77" t="s">
        <v>1067</v>
      </c>
      <c r="H110" s="77" t="s">
        <v>1088</v>
      </c>
      <c r="I110" s="79">
        <v>43187</v>
      </c>
      <c r="J110" s="80" t="s">
        <v>511</v>
      </c>
      <c r="K110" s="77" t="s">
        <v>1228</v>
      </c>
      <c r="L110" s="77" t="s">
        <v>1068</v>
      </c>
      <c r="M110" s="77"/>
      <c r="N110" s="77"/>
      <c r="O110" s="77"/>
      <c r="P110" s="96"/>
      <c r="Q110" s="96"/>
      <c r="S110" s="94"/>
      <c r="T110" s="77"/>
      <c r="U110" s="77"/>
      <c r="V110" s="77"/>
      <c r="Z110" s="96"/>
    </row>
    <row r="111" spans="1:26" ht="30.75" thickBot="1" x14ac:dyDescent="0.3">
      <c r="A111" s="83" t="s">
        <v>36</v>
      </c>
      <c r="B111" s="83" t="s">
        <v>420</v>
      </c>
      <c r="C111" s="84" t="s">
        <v>1226</v>
      </c>
      <c r="D111" s="77"/>
      <c r="E111" s="83" t="s">
        <v>1227</v>
      </c>
      <c r="F111" s="83" t="s">
        <v>515</v>
      </c>
      <c r="G111" s="77" t="s">
        <v>1157</v>
      </c>
      <c r="H111" s="77" t="s">
        <v>1088</v>
      </c>
      <c r="I111" s="79">
        <v>43187</v>
      </c>
      <c r="J111" s="80" t="s">
        <v>511</v>
      </c>
      <c r="K111" s="77">
        <v>28600552</v>
      </c>
      <c r="L111" s="77" t="s">
        <v>1068</v>
      </c>
      <c r="M111" s="77"/>
      <c r="N111" s="77"/>
      <c r="O111" s="77"/>
      <c r="P111" s="96"/>
      <c r="Q111" s="93"/>
      <c r="S111" s="94"/>
      <c r="T111" s="77"/>
      <c r="U111" s="77"/>
      <c r="V111" s="77"/>
      <c r="W111" s="16"/>
      <c r="Z111" s="96"/>
    </row>
    <row r="112" spans="1:26" ht="30.75" thickBot="1" x14ac:dyDescent="0.3">
      <c r="A112" s="83" t="s">
        <v>36</v>
      </c>
      <c r="B112" s="83" t="s">
        <v>420</v>
      </c>
      <c r="C112" s="84" t="s">
        <v>1226</v>
      </c>
      <c r="D112" s="77"/>
      <c r="E112" s="83" t="s">
        <v>1227</v>
      </c>
      <c r="F112" s="83" t="s">
        <v>515</v>
      </c>
      <c r="G112" s="77" t="s">
        <v>1229</v>
      </c>
      <c r="H112" s="77" t="s">
        <v>1088</v>
      </c>
      <c r="I112" s="79">
        <v>43187</v>
      </c>
      <c r="J112" s="80" t="s">
        <v>511</v>
      </c>
      <c r="K112" s="77">
        <v>28659664</v>
      </c>
      <c r="L112" s="77" t="s">
        <v>1068</v>
      </c>
      <c r="M112" s="77"/>
      <c r="N112" s="77"/>
      <c r="O112" s="77"/>
      <c r="P112" s="96"/>
      <c r="Q112" s="93"/>
      <c r="S112" s="94"/>
      <c r="T112" s="77"/>
      <c r="U112" s="77"/>
      <c r="V112" s="77"/>
      <c r="Z112" s="96"/>
    </row>
    <row r="113" spans="1:26" ht="30.75" thickBot="1" x14ac:dyDescent="0.3">
      <c r="A113" s="83" t="s">
        <v>36</v>
      </c>
      <c r="B113" s="83" t="s">
        <v>420</v>
      </c>
      <c r="C113" s="84" t="s">
        <v>1226</v>
      </c>
      <c r="D113" s="77"/>
      <c r="E113" s="83" t="s">
        <v>1227</v>
      </c>
      <c r="F113" s="83" t="s">
        <v>515</v>
      </c>
      <c r="G113" s="77" t="s">
        <v>1230</v>
      </c>
      <c r="H113" s="77" t="s">
        <v>1088</v>
      </c>
      <c r="I113" s="79">
        <v>43187</v>
      </c>
      <c r="J113" s="80" t="s">
        <v>511</v>
      </c>
      <c r="K113" s="77">
        <v>27896842</v>
      </c>
      <c r="L113" s="77" t="s">
        <v>1068</v>
      </c>
      <c r="M113" s="77"/>
      <c r="N113" s="77"/>
      <c r="O113" s="77"/>
      <c r="P113" s="96"/>
      <c r="Q113" s="93"/>
      <c r="S113" s="94"/>
      <c r="T113" s="77"/>
      <c r="U113" s="77"/>
      <c r="V113" s="77"/>
      <c r="Z113" s="96"/>
    </row>
    <row r="114" spans="1:26" ht="30.75" thickBot="1" x14ac:dyDescent="0.3">
      <c r="A114" s="83" t="s">
        <v>36</v>
      </c>
      <c r="B114" s="83" t="s">
        <v>420</v>
      </c>
      <c r="C114" s="84" t="s">
        <v>1226</v>
      </c>
      <c r="D114" s="77"/>
      <c r="E114" s="83" t="s">
        <v>1227</v>
      </c>
      <c r="F114" s="83" t="s">
        <v>515</v>
      </c>
      <c r="G114" s="77" t="s">
        <v>1220</v>
      </c>
      <c r="H114" s="77" t="s">
        <v>1088</v>
      </c>
      <c r="I114" s="79">
        <v>43187</v>
      </c>
      <c r="J114" s="80" t="s">
        <v>511</v>
      </c>
      <c r="K114" s="77">
        <v>27059274</v>
      </c>
      <c r="L114" s="77" t="s">
        <v>1068</v>
      </c>
      <c r="M114" s="77"/>
      <c r="N114" s="77"/>
      <c r="O114" s="77"/>
      <c r="P114" s="96"/>
      <c r="Q114" s="96"/>
      <c r="S114" s="94"/>
      <c r="T114" s="77"/>
      <c r="U114" s="77"/>
      <c r="V114" s="77"/>
      <c r="Z114" s="96"/>
    </row>
    <row r="115" spans="1:26" ht="30.75" thickBot="1" x14ac:dyDescent="0.3">
      <c r="A115" s="83" t="s">
        <v>36</v>
      </c>
      <c r="B115" s="83" t="s">
        <v>420</v>
      </c>
      <c r="C115" s="84" t="s">
        <v>1226</v>
      </c>
      <c r="D115" s="77"/>
      <c r="E115" s="83" t="s">
        <v>1227</v>
      </c>
      <c r="F115" s="83" t="s">
        <v>515</v>
      </c>
      <c r="G115" s="77" t="s">
        <v>1100</v>
      </c>
      <c r="H115" s="77" t="s">
        <v>1088</v>
      </c>
      <c r="I115" s="79">
        <v>43187</v>
      </c>
      <c r="J115" s="80" t="s">
        <v>511</v>
      </c>
      <c r="K115" s="77">
        <v>26104769</v>
      </c>
      <c r="L115" s="77" t="s">
        <v>1068</v>
      </c>
      <c r="M115" s="77"/>
      <c r="N115" s="77"/>
      <c r="O115" s="77"/>
      <c r="P115" s="96"/>
      <c r="Q115" s="96"/>
      <c r="R115" s="98"/>
      <c r="S115" s="94"/>
      <c r="T115" s="77"/>
      <c r="U115" s="77"/>
      <c r="V115" s="77"/>
      <c r="Z115" s="96"/>
    </row>
    <row r="116" spans="1:26" ht="30.75" thickBot="1" x14ac:dyDescent="0.3">
      <c r="A116" s="78" t="s">
        <v>111</v>
      </c>
      <c r="B116" s="78" t="s">
        <v>527</v>
      </c>
      <c r="C116" s="77"/>
      <c r="D116" s="77"/>
      <c r="E116" s="78" t="s">
        <v>1231</v>
      </c>
      <c r="F116" s="78" t="s">
        <v>536</v>
      </c>
      <c r="G116" s="77" t="s">
        <v>1067</v>
      </c>
      <c r="H116" s="82"/>
      <c r="I116" s="79">
        <v>43187</v>
      </c>
      <c r="J116" s="80" t="s">
        <v>950</v>
      </c>
      <c r="K116" s="81">
        <v>26063326</v>
      </c>
      <c r="L116" s="77" t="s">
        <v>1068</v>
      </c>
      <c r="M116" s="77"/>
      <c r="N116" s="77"/>
      <c r="O116" s="77"/>
      <c r="P116" s="96"/>
      <c r="Q116" s="96"/>
      <c r="S116" s="94"/>
      <c r="T116" s="77"/>
      <c r="U116" s="77"/>
      <c r="V116" s="77"/>
      <c r="Z116" s="96"/>
    </row>
    <row r="117" spans="1:26" ht="30.75" thickBot="1" x14ac:dyDescent="0.3">
      <c r="A117" s="78" t="s">
        <v>111</v>
      </c>
      <c r="B117" s="78" t="s">
        <v>527</v>
      </c>
      <c r="C117" s="77"/>
      <c r="D117" s="77"/>
      <c r="E117" s="78" t="s">
        <v>1231</v>
      </c>
      <c r="F117" s="78" t="s">
        <v>536</v>
      </c>
      <c r="G117" s="77" t="s">
        <v>1178</v>
      </c>
      <c r="H117" s="82"/>
      <c r="I117" s="79">
        <v>43187</v>
      </c>
      <c r="J117" s="80" t="s">
        <v>950</v>
      </c>
      <c r="K117" s="77" t="s">
        <v>1232</v>
      </c>
      <c r="L117" s="77" t="s">
        <v>1068</v>
      </c>
      <c r="M117" s="77"/>
      <c r="N117" s="77"/>
      <c r="O117" s="77"/>
      <c r="P117" s="96"/>
      <c r="Q117" s="96"/>
      <c r="R117" s="98"/>
      <c r="S117" s="94"/>
      <c r="T117" s="77"/>
      <c r="U117" s="77"/>
      <c r="V117" s="77"/>
      <c r="Z117" s="96"/>
    </row>
    <row r="118" spans="1:26" ht="30.75" thickBot="1" x14ac:dyDescent="0.3">
      <c r="A118" s="78" t="s">
        <v>116</v>
      </c>
      <c r="B118" s="78" t="s">
        <v>529</v>
      </c>
      <c r="C118" s="77"/>
      <c r="D118" s="77"/>
      <c r="E118" s="78" t="s">
        <v>1233</v>
      </c>
      <c r="F118" s="78" t="s">
        <v>522</v>
      </c>
      <c r="G118" s="77" t="s">
        <v>1067</v>
      </c>
      <c r="H118" s="82"/>
      <c r="I118" s="79">
        <v>43187</v>
      </c>
      <c r="J118" s="80" t="s">
        <v>954</v>
      </c>
      <c r="K118" s="81">
        <v>26063326</v>
      </c>
      <c r="L118" s="77" t="s">
        <v>1068</v>
      </c>
      <c r="M118" s="77"/>
      <c r="N118" s="77"/>
      <c r="O118" s="77"/>
      <c r="P118" s="96"/>
      <c r="Q118" s="96"/>
      <c r="S118" s="94"/>
      <c r="T118" s="77"/>
      <c r="U118" s="77"/>
      <c r="V118" s="77"/>
      <c r="Z118" s="96"/>
    </row>
    <row r="119" spans="1:26" ht="30.75" thickBot="1" x14ac:dyDescent="0.3">
      <c r="A119" s="78" t="s">
        <v>116</v>
      </c>
      <c r="B119" s="78" t="s">
        <v>529</v>
      </c>
      <c r="C119" s="77"/>
      <c r="D119" s="77"/>
      <c r="E119" s="78" t="s">
        <v>1233</v>
      </c>
      <c r="F119" s="78" t="s">
        <v>522</v>
      </c>
      <c r="G119" s="77" t="s">
        <v>1142</v>
      </c>
      <c r="H119" s="82"/>
      <c r="I119" s="79">
        <v>43187</v>
      </c>
      <c r="J119" s="80" t="s">
        <v>954</v>
      </c>
      <c r="K119" s="81">
        <v>29578580</v>
      </c>
      <c r="L119" s="77" t="s">
        <v>1068</v>
      </c>
      <c r="M119" s="77"/>
      <c r="N119" s="77"/>
      <c r="O119" s="77"/>
      <c r="P119" s="96"/>
      <c r="Q119" s="96"/>
      <c r="S119" s="94"/>
      <c r="T119" s="77"/>
      <c r="U119" s="77"/>
      <c r="V119" s="77"/>
      <c r="Z119" s="96"/>
    </row>
    <row r="120" spans="1:26" ht="30.75" thickBot="1" x14ac:dyDescent="0.3">
      <c r="A120" s="78" t="s">
        <v>116</v>
      </c>
      <c r="B120" s="78" t="s">
        <v>529</v>
      </c>
      <c r="C120" s="77"/>
      <c r="D120" s="77"/>
      <c r="E120" s="78" t="s">
        <v>1233</v>
      </c>
      <c r="F120" s="78" t="s">
        <v>522</v>
      </c>
      <c r="G120" s="77" t="s">
        <v>1194</v>
      </c>
      <c r="H120" s="82"/>
      <c r="I120" s="79">
        <v>43187</v>
      </c>
      <c r="J120" s="80" t="s">
        <v>954</v>
      </c>
      <c r="K120" s="81">
        <v>27821364</v>
      </c>
      <c r="L120" s="77" t="s">
        <v>1068</v>
      </c>
      <c r="M120" s="77"/>
      <c r="N120" s="77"/>
      <c r="O120" s="77"/>
      <c r="P120" s="96"/>
      <c r="Q120" s="96"/>
      <c r="R120" s="97"/>
      <c r="S120" s="94"/>
      <c r="T120" s="77"/>
      <c r="U120" s="77"/>
      <c r="V120" s="77"/>
      <c r="Z120" s="96"/>
    </row>
    <row r="121" spans="1:26" ht="30.75" thickBot="1" x14ac:dyDescent="0.3">
      <c r="A121" s="78" t="s">
        <v>116</v>
      </c>
      <c r="B121" s="78" t="s">
        <v>529</v>
      </c>
      <c r="C121" s="77"/>
      <c r="D121" s="77"/>
      <c r="E121" s="78" t="s">
        <v>1233</v>
      </c>
      <c r="F121" s="78" t="s">
        <v>522</v>
      </c>
      <c r="G121" s="77" t="s">
        <v>1140</v>
      </c>
      <c r="H121" s="82"/>
      <c r="I121" s="79">
        <v>43187</v>
      </c>
      <c r="J121" s="80" t="s">
        <v>954</v>
      </c>
      <c r="K121" s="81">
        <v>27381555</v>
      </c>
      <c r="L121" s="77" t="s">
        <v>1068</v>
      </c>
      <c r="M121" s="77"/>
      <c r="N121" s="77"/>
      <c r="O121" s="77"/>
      <c r="P121" s="96"/>
      <c r="Q121" s="96"/>
      <c r="R121" s="97"/>
      <c r="S121" s="94"/>
      <c r="T121" s="77"/>
      <c r="U121" s="77"/>
      <c r="V121" s="77"/>
      <c r="Z121" s="96"/>
    </row>
    <row r="122" spans="1:26" ht="30.75" thickBot="1" x14ac:dyDescent="0.3">
      <c r="A122" s="78" t="s">
        <v>116</v>
      </c>
      <c r="B122" s="78" t="s">
        <v>529</v>
      </c>
      <c r="C122" s="77"/>
      <c r="D122" s="77"/>
      <c r="E122" s="78" t="s">
        <v>1233</v>
      </c>
      <c r="F122" s="78" t="s">
        <v>522</v>
      </c>
      <c r="G122" s="77" t="s">
        <v>1153</v>
      </c>
      <c r="H122" s="82"/>
      <c r="I122" s="79">
        <v>43187</v>
      </c>
      <c r="J122" s="80" t="s">
        <v>954</v>
      </c>
      <c r="K122" s="81">
        <v>23738213</v>
      </c>
      <c r="L122" s="77" t="s">
        <v>1068</v>
      </c>
      <c r="M122" s="77"/>
      <c r="N122" s="77"/>
      <c r="O122" s="77"/>
      <c r="P122" s="96"/>
      <c r="Q122" s="96"/>
      <c r="R122" s="94"/>
      <c r="S122" s="94"/>
      <c r="T122" s="77"/>
      <c r="U122" s="77"/>
      <c r="V122" s="77"/>
      <c r="Z122" s="96"/>
    </row>
    <row r="123" spans="1:26" ht="30.75" thickBot="1" x14ac:dyDescent="0.3">
      <c r="A123" s="83" t="s">
        <v>44</v>
      </c>
      <c r="B123" s="78" t="s">
        <v>535</v>
      </c>
      <c r="C123" s="84"/>
      <c r="D123" s="77"/>
      <c r="E123" s="78" t="s">
        <v>1241</v>
      </c>
      <c r="F123" s="85"/>
      <c r="G123" s="77" t="s">
        <v>1067</v>
      </c>
      <c r="H123" s="77" t="s">
        <v>1088</v>
      </c>
      <c r="I123" s="79">
        <v>43187</v>
      </c>
      <c r="J123" s="80" t="s">
        <v>975</v>
      </c>
      <c r="K123" s="77">
        <v>26063326</v>
      </c>
      <c r="L123" s="77" t="s">
        <v>1068</v>
      </c>
      <c r="M123" s="77"/>
      <c r="N123" s="77"/>
      <c r="O123" s="77"/>
      <c r="P123" s="96"/>
      <c r="Q123" s="96"/>
      <c r="R123" s="97"/>
      <c r="S123" s="94"/>
      <c r="T123" s="77"/>
      <c r="U123" s="77"/>
      <c r="V123" s="77"/>
      <c r="Z123" s="96"/>
    </row>
    <row r="124" spans="1:26" ht="30.75" thickBot="1" x14ac:dyDescent="0.3">
      <c r="A124" s="83" t="s">
        <v>44</v>
      </c>
      <c r="B124" s="78" t="s">
        <v>535</v>
      </c>
      <c r="C124" s="84"/>
      <c r="D124" s="77"/>
      <c r="E124" s="78" t="s">
        <v>1241</v>
      </c>
      <c r="F124" s="85"/>
      <c r="G124" s="77" t="s">
        <v>1229</v>
      </c>
      <c r="H124" s="77" t="s">
        <v>1088</v>
      </c>
      <c r="I124" s="79">
        <v>43187</v>
      </c>
      <c r="J124" s="80" t="s">
        <v>975</v>
      </c>
      <c r="K124" s="77">
        <v>20409549</v>
      </c>
      <c r="L124" s="77" t="s">
        <v>1068</v>
      </c>
      <c r="M124" s="77"/>
      <c r="N124" s="77"/>
      <c r="O124" s="77"/>
      <c r="P124" s="96"/>
      <c r="Q124" s="96"/>
      <c r="R124" s="94"/>
      <c r="S124" s="94"/>
      <c r="T124" s="77"/>
      <c r="U124" s="77"/>
      <c r="V124" s="77"/>
      <c r="Z124" s="96"/>
    </row>
    <row r="125" spans="1:26" ht="30.75" thickBot="1" x14ac:dyDescent="0.3">
      <c r="A125" s="83" t="s">
        <v>44</v>
      </c>
      <c r="B125" s="78" t="s">
        <v>534</v>
      </c>
      <c r="C125" s="84" t="s">
        <v>1242</v>
      </c>
      <c r="D125" s="77"/>
      <c r="E125" s="78" t="s">
        <v>1243</v>
      </c>
      <c r="F125" s="85"/>
      <c r="G125" s="77" t="s">
        <v>1067</v>
      </c>
      <c r="H125" s="77" t="s">
        <v>1088</v>
      </c>
      <c r="I125" s="79">
        <v>43187</v>
      </c>
      <c r="J125" s="80" t="s">
        <v>979</v>
      </c>
      <c r="K125" s="77">
        <v>26063326</v>
      </c>
      <c r="L125" s="77" t="s">
        <v>1068</v>
      </c>
      <c r="M125" s="77"/>
      <c r="N125" s="77"/>
      <c r="O125" s="77"/>
      <c r="P125" s="96"/>
      <c r="Q125" s="96"/>
      <c r="R125" s="97"/>
      <c r="S125" s="94"/>
      <c r="T125" s="77"/>
      <c r="U125" s="77"/>
      <c r="V125" s="77"/>
      <c r="Z125" s="96"/>
    </row>
    <row r="126" spans="1:26" ht="30.75" thickBot="1" x14ac:dyDescent="0.3">
      <c r="A126" s="83" t="s">
        <v>44</v>
      </c>
      <c r="B126" s="78" t="s">
        <v>534</v>
      </c>
      <c r="C126" s="84" t="s">
        <v>1242</v>
      </c>
      <c r="D126" s="77"/>
      <c r="E126" s="78" t="s">
        <v>1243</v>
      </c>
      <c r="F126" s="85"/>
      <c r="G126" s="77" t="s">
        <v>1082</v>
      </c>
      <c r="H126" s="77" t="s">
        <v>1088</v>
      </c>
      <c r="I126" s="79">
        <v>43187</v>
      </c>
      <c r="J126" s="80" t="s">
        <v>979</v>
      </c>
      <c r="K126" s="77">
        <v>22425436</v>
      </c>
      <c r="L126" s="77" t="s">
        <v>1068</v>
      </c>
      <c r="M126" s="77"/>
      <c r="N126" s="77"/>
      <c r="O126" s="77"/>
      <c r="P126" s="96"/>
      <c r="Q126" s="96"/>
      <c r="R126" s="97"/>
      <c r="S126" s="94"/>
      <c r="T126" s="77"/>
      <c r="U126" s="77"/>
      <c r="V126" s="77"/>
      <c r="Z126" s="96"/>
    </row>
    <row r="127" spans="1:26" ht="30.75" thickBot="1" x14ac:dyDescent="0.3">
      <c r="A127" s="83" t="s">
        <v>44</v>
      </c>
      <c r="B127" s="78" t="s">
        <v>534</v>
      </c>
      <c r="C127" s="84" t="s">
        <v>1242</v>
      </c>
      <c r="D127" s="77"/>
      <c r="E127" s="78" t="s">
        <v>1243</v>
      </c>
      <c r="F127" s="85"/>
      <c r="G127" s="77" t="s">
        <v>1137</v>
      </c>
      <c r="H127" s="77" t="s">
        <v>1088</v>
      </c>
      <c r="I127" s="79">
        <v>43187</v>
      </c>
      <c r="J127" s="80" t="s">
        <v>979</v>
      </c>
      <c r="K127" s="77">
        <v>26505452</v>
      </c>
      <c r="L127" s="77" t="s">
        <v>1068</v>
      </c>
      <c r="M127" s="77"/>
      <c r="N127" s="77"/>
      <c r="O127" s="77"/>
      <c r="P127" s="96"/>
      <c r="Q127" s="96"/>
      <c r="R127" s="94"/>
      <c r="S127" s="94"/>
      <c r="T127" s="77"/>
      <c r="U127" s="77"/>
      <c r="V127" s="77"/>
      <c r="W127" s="98"/>
      <c r="Z127" s="96"/>
    </row>
    <row r="128" spans="1:26" ht="39.75" thickBot="1" x14ac:dyDescent="0.3">
      <c r="A128" s="83" t="s">
        <v>44</v>
      </c>
      <c r="B128" s="83" t="s">
        <v>441</v>
      </c>
      <c r="C128" s="84" t="s">
        <v>1244</v>
      </c>
      <c r="D128" s="77"/>
      <c r="E128" s="84" t="s">
        <v>1245</v>
      </c>
      <c r="F128" s="83" t="s">
        <v>521</v>
      </c>
      <c r="G128" s="77" t="s">
        <v>1067</v>
      </c>
      <c r="H128" s="77" t="s">
        <v>1088</v>
      </c>
      <c r="I128" s="79">
        <v>43187</v>
      </c>
      <c r="J128" s="80" t="s">
        <v>537</v>
      </c>
      <c r="K128" s="77" t="s">
        <v>1246</v>
      </c>
      <c r="L128" s="77" t="s">
        <v>1091</v>
      </c>
      <c r="M128" s="77"/>
      <c r="N128" s="77"/>
      <c r="O128" s="77"/>
      <c r="P128" s="93"/>
      <c r="Q128" s="93"/>
      <c r="S128" s="94"/>
      <c r="T128" s="77"/>
      <c r="U128" s="77"/>
      <c r="V128" s="77"/>
      <c r="Z128" s="93"/>
    </row>
    <row r="129" spans="1:26" ht="30.75" thickBot="1" x14ac:dyDescent="0.3">
      <c r="A129" s="83" t="s">
        <v>44</v>
      </c>
      <c r="B129" s="83" t="s">
        <v>441</v>
      </c>
      <c r="C129" s="84" t="s">
        <v>1244</v>
      </c>
      <c r="D129" s="77"/>
      <c r="E129" s="84" t="s">
        <v>1245</v>
      </c>
      <c r="F129" s="85"/>
      <c r="G129" s="77" t="s">
        <v>1220</v>
      </c>
      <c r="H129" s="77" t="s">
        <v>1088</v>
      </c>
      <c r="I129" s="79">
        <v>43187</v>
      </c>
      <c r="J129" s="80" t="s">
        <v>537</v>
      </c>
      <c r="K129" s="77">
        <v>29524578</v>
      </c>
      <c r="L129" s="77" t="s">
        <v>1091</v>
      </c>
      <c r="M129" s="77"/>
      <c r="N129" s="77"/>
      <c r="O129" s="77"/>
      <c r="P129" s="93"/>
      <c r="Q129" s="93"/>
      <c r="S129" s="94"/>
      <c r="T129" s="77"/>
      <c r="U129" s="77"/>
      <c r="V129" s="77"/>
      <c r="Z129" s="93"/>
    </row>
    <row r="130" spans="1:26" ht="30.75" thickBot="1" x14ac:dyDescent="0.3">
      <c r="A130" s="83" t="s">
        <v>44</v>
      </c>
      <c r="B130" s="83" t="s">
        <v>441</v>
      </c>
      <c r="C130" s="84" t="s">
        <v>1244</v>
      </c>
      <c r="D130" s="77"/>
      <c r="E130" s="84" t="s">
        <v>1245</v>
      </c>
      <c r="F130" s="85"/>
      <c r="G130" s="77" t="s">
        <v>1247</v>
      </c>
      <c r="H130" s="77" t="s">
        <v>1088</v>
      </c>
      <c r="I130" s="79">
        <v>43187</v>
      </c>
      <c r="J130" s="80" t="s">
        <v>537</v>
      </c>
      <c r="K130" s="77">
        <v>29158878</v>
      </c>
      <c r="L130" s="77" t="s">
        <v>1068</v>
      </c>
      <c r="M130" s="77"/>
      <c r="N130" s="77"/>
      <c r="O130" s="77"/>
      <c r="P130" s="93"/>
      <c r="Q130" s="93"/>
      <c r="S130" s="94"/>
      <c r="T130" s="77"/>
      <c r="U130" s="77"/>
      <c r="V130" s="77"/>
      <c r="Z130" s="93"/>
    </row>
    <row r="131" spans="1:26" ht="30.75" thickBot="1" x14ac:dyDescent="0.3">
      <c r="A131" s="83" t="s">
        <v>44</v>
      </c>
      <c r="B131" s="83" t="s">
        <v>441</v>
      </c>
      <c r="C131" s="84" t="s">
        <v>1244</v>
      </c>
      <c r="D131" s="77"/>
      <c r="E131" s="84" t="s">
        <v>1245</v>
      </c>
      <c r="F131" s="85"/>
      <c r="G131" s="77" t="s">
        <v>1082</v>
      </c>
      <c r="H131" s="77" t="s">
        <v>1088</v>
      </c>
      <c r="I131" s="79">
        <v>43187</v>
      </c>
      <c r="J131" s="80" t="s">
        <v>537</v>
      </c>
      <c r="K131" s="77">
        <v>29132319</v>
      </c>
      <c r="L131" s="77" t="s">
        <v>1068</v>
      </c>
      <c r="M131" s="77"/>
      <c r="N131" s="77"/>
      <c r="O131" s="77"/>
      <c r="P131" s="96"/>
      <c r="Q131" s="96"/>
      <c r="S131" s="97"/>
      <c r="T131" s="77"/>
      <c r="U131" s="77"/>
      <c r="V131" s="77"/>
      <c r="Z131" s="96"/>
    </row>
    <row r="132" spans="1:26" ht="30.75" thickBot="1" x14ac:dyDescent="0.3">
      <c r="A132" s="83" t="s">
        <v>44</v>
      </c>
      <c r="B132" s="83" t="s">
        <v>441</v>
      </c>
      <c r="C132" s="84" t="s">
        <v>1244</v>
      </c>
      <c r="D132" s="77"/>
      <c r="E132" s="84" t="s">
        <v>1245</v>
      </c>
      <c r="F132" s="85"/>
      <c r="G132" s="77" t="s">
        <v>1137</v>
      </c>
      <c r="H132" s="77" t="s">
        <v>1088</v>
      </c>
      <c r="I132" s="79">
        <v>43187</v>
      </c>
      <c r="J132" s="80" t="s">
        <v>537</v>
      </c>
      <c r="K132" s="77">
        <v>28474840</v>
      </c>
      <c r="L132" s="77" t="s">
        <v>1091</v>
      </c>
      <c r="M132" s="77"/>
      <c r="N132" s="77"/>
      <c r="O132" s="77"/>
      <c r="P132" s="96"/>
      <c r="Q132" s="96"/>
      <c r="S132" s="94"/>
      <c r="T132" s="77"/>
      <c r="U132" s="77"/>
      <c r="V132" s="77"/>
      <c r="Z132" s="96"/>
    </row>
    <row r="133" spans="1:26" ht="30.75" thickBot="1" x14ac:dyDescent="0.3">
      <c r="A133" s="83" t="s">
        <v>44</v>
      </c>
      <c r="B133" s="83" t="s">
        <v>441</v>
      </c>
      <c r="C133" s="84" t="s">
        <v>1244</v>
      </c>
      <c r="D133" s="77"/>
      <c r="E133" s="84" t="s">
        <v>1245</v>
      </c>
      <c r="F133" s="85"/>
      <c r="G133" s="77" t="s">
        <v>1229</v>
      </c>
      <c r="H133" s="77" t="s">
        <v>1088</v>
      </c>
      <c r="I133" s="79">
        <v>43187</v>
      </c>
      <c r="J133" s="80" t="s">
        <v>537</v>
      </c>
      <c r="K133" s="77">
        <v>27323132</v>
      </c>
      <c r="L133" s="77" t="s">
        <v>1091</v>
      </c>
      <c r="M133" s="77"/>
      <c r="N133" s="77"/>
      <c r="O133" s="77"/>
      <c r="P133" s="96"/>
      <c r="Q133" s="96"/>
      <c r="R133" s="98"/>
      <c r="S133" s="94"/>
      <c r="T133" s="77"/>
      <c r="U133" s="77"/>
      <c r="V133" s="77"/>
      <c r="Z133" s="96"/>
    </row>
    <row r="134" spans="1:26" ht="30.75" thickBot="1" x14ac:dyDescent="0.3">
      <c r="A134" s="83" t="s">
        <v>29</v>
      </c>
      <c r="B134" s="83" t="s">
        <v>426</v>
      </c>
      <c r="C134" s="77"/>
      <c r="D134" s="77"/>
      <c r="E134" s="83" t="s">
        <v>1249</v>
      </c>
      <c r="F134" s="83" t="s">
        <v>600</v>
      </c>
      <c r="G134" s="77" t="s">
        <v>1067</v>
      </c>
      <c r="H134" s="77" t="s">
        <v>1088</v>
      </c>
      <c r="I134" s="79">
        <v>43187</v>
      </c>
      <c r="J134" s="80" t="s">
        <v>1250</v>
      </c>
      <c r="K134" s="77">
        <v>19540336</v>
      </c>
      <c r="L134" s="77" t="s">
        <v>1068</v>
      </c>
      <c r="M134" s="77"/>
      <c r="N134" s="77"/>
      <c r="O134" s="77"/>
      <c r="P134" s="96"/>
      <c r="Q134" s="93"/>
      <c r="S134" s="94"/>
      <c r="T134" s="77"/>
      <c r="U134" s="77"/>
      <c r="V134" s="77"/>
      <c r="Z134" s="96"/>
    </row>
    <row r="135" spans="1:26" ht="30.75" thickBot="1" x14ac:dyDescent="0.3">
      <c r="A135" s="83" t="s">
        <v>29</v>
      </c>
      <c r="B135" s="83" t="s">
        <v>426</v>
      </c>
      <c r="C135" s="77"/>
      <c r="D135" s="77"/>
      <c r="E135" s="83" t="s">
        <v>1249</v>
      </c>
      <c r="F135" s="83" t="s">
        <v>600</v>
      </c>
      <c r="G135" s="77" t="s">
        <v>1251</v>
      </c>
      <c r="H135" s="77" t="s">
        <v>1088</v>
      </c>
      <c r="I135" s="79">
        <v>43187</v>
      </c>
      <c r="J135" s="80" t="s">
        <v>1250</v>
      </c>
      <c r="K135" s="77">
        <v>22083731</v>
      </c>
      <c r="L135" s="77" t="s">
        <v>1068</v>
      </c>
      <c r="M135" s="77"/>
      <c r="N135" s="77"/>
      <c r="O135" s="77"/>
      <c r="P135" s="96"/>
      <c r="Q135" s="96"/>
      <c r="R135" s="94"/>
      <c r="S135" s="94"/>
      <c r="T135" s="77"/>
      <c r="U135" s="77"/>
      <c r="V135" s="77"/>
      <c r="Z135" s="96"/>
    </row>
    <row r="136" spans="1:26" ht="30.75" thickBot="1" x14ac:dyDescent="0.3">
      <c r="A136" s="83" t="s">
        <v>29</v>
      </c>
      <c r="B136" s="83" t="s">
        <v>427</v>
      </c>
      <c r="C136" s="77"/>
      <c r="D136" s="77"/>
      <c r="E136" s="83" t="s">
        <v>1253</v>
      </c>
      <c r="F136" s="83" t="s">
        <v>599</v>
      </c>
      <c r="G136" s="77" t="s">
        <v>1067</v>
      </c>
      <c r="H136" s="77" t="s">
        <v>1088</v>
      </c>
      <c r="I136" s="79">
        <v>43187</v>
      </c>
      <c r="J136" s="80" t="s">
        <v>582</v>
      </c>
      <c r="K136" s="77">
        <v>19540336</v>
      </c>
      <c r="L136" s="77" t="s">
        <v>1068</v>
      </c>
      <c r="M136" s="77"/>
      <c r="N136" s="77"/>
      <c r="O136" s="77"/>
      <c r="P136" s="96"/>
      <c r="Q136" s="96"/>
      <c r="R136" s="97"/>
      <c r="S136" s="94"/>
      <c r="T136" s="77"/>
      <c r="U136" s="77"/>
      <c r="V136" s="77"/>
      <c r="Z136" s="96"/>
    </row>
    <row r="137" spans="1:26" ht="30.75" thickBot="1" x14ac:dyDescent="0.3">
      <c r="A137" s="83" t="s">
        <v>29</v>
      </c>
      <c r="B137" s="83" t="s">
        <v>427</v>
      </c>
      <c r="C137" s="77"/>
      <c r="D137" s="77"/>
      <c r="E137" s="83" t="s">
        <v>1253</v>
      </c>
      <c r="F137" s="83" t="s">
        <v>599</v>
      </c>
      <c r="G137" s="77" t="s">
        <v>1137</v>
      </c>
      <c r="H137" s="77" t="s">
        <v>1088</v>
      </c>
      <c r="I137" s="79">
        <v>43187</v>
      </c>
      <c r="J137" s="80" t="s">
        <v>582</v>
      </c>
      <c r="K137" s="77">
        <v>18194492</v>
      </c>
      <c r="L137" s="77" t="s">
        <v>1091</v>
      </c>
      <c r="M137" s="77"/>
      <c r="N137" s="77"/>
      <c r="O137" s="77"/>
      <c r="P137" s="96"/>
      <c r="Q137" s="96"/>
      <c r="R137" s="98"/>
      <c r="S137" s="94"/>
      <c r="T137" s="77"/>
      <c r="U137" s="77"/>
      <c r="V137" s="77"/>
      <c r="Z137" s="96"/>
    </row>
    <row r="138" spans="1:26" ht="30.75" thickBot="1" x14ac:dyDescent="0.3">
      <c r="A138" s="83" t="s">
        <v>29</v>
      </c>
      <c r="B138" s="83" t="s">
        <v>429</v>
      </c>
      <c r="C138" s="77"/>
      <c r="D138" s="77"/>
      <c r="E138" s="83" t="s">
        <v>1254</v>
      </c>
      <c r="F138" s="83" t="s">
        <v>523</v>
      </c>
      <c r="G138" s="77" t="s">
        <v>1067</v>
      </c>
      <c r="H138" s="77" t="s">
        <v>1088</v>
      </c>
      <c r="I138" s="79">
        <v>43187</v>
      </c>
      <c r="J138" s="80" t="s">
        <v>583</v>
      </c>
      <c r="K138" s="77" t="s">
        <v>1255</v>
      </c>
      <c r="L138" s="77" t="s">
        <v>1068</v>
      </c>
      <c r="M138" s="77"/>
      <c r="N138" s="77"/>
      <c r="O138" s="77"/>
      <c r="P138" s="96"/>
      <c r="Q138" s="96"/>
      <c r="S138" s="94"/>
      <c r="T138" s="77"/>
      <c r="U138" s="77"/>
      <c r="V138" s="77"/>
      <c r="Z138" s="96"/>
    </row>
    <row r="139" spans="1:26" ht="30.75" thickBot="1" x14ac:dyDescent="0.3">
      <c r="A139" s="83" t="s">
        <v>29</v>
      </c>
      <c r="B139" s="83" t="s">
        <v>429</v>
      </c>
      <c r="C139" s="77"/>
      <c r="D139" s="77"/>
      <c r="E139" s="83" t="s">
        <v>1254</v>
      </c>
      <c r="F139" s="83" t="s">
        <v>523</v>
      </c>
      <c r="G139" s="77" t="s">
        <v>1247</v>
      </c>
      <c r="H139" s="77" t="s">
        <v>1088</v>
      </c>
      <c r="I139" s="79">
        <v>43187</v>
      </c>
      <c r="J139" s="80" t="s">
        <v>583</v>
      </c>
      <c r="K139" s="77">
        <v>27000245</v>
      </c>
      <c r="L139" s="77" t="s">
        <v>1091</v>
      </c>
      <c r="M139" s="77"/>
      <c r="N139" s="77"/>
      <c r="O139" s="77"/>
      <c r="P139" s="96"/>
      <c r="Q139" s="96"/>
      <c r="R139" s="98"/>
      <c r="S139" s="94"/>
      <c r="T139" s="77"/>
      <c r="U139" s="77"/>
      <c r="V139" s="77"/>
      <c r="Z139" s="96"/>
    </row>
    <row r="140" spans="1:26" ht="30.75" thickBot="1" x14ac:dyDescent="0.3">
      <c r="A140" s="83" t="s">
        <v>29</v>
      </c>
      <c r="B140" s="83" t="s">
        <v>433</v>
      </c>
      <c r="C140" s="84" t="s">
        <v>1256</v>
      </c>
      <c r="D140" s="84" t="s">
        <v>1257</v>
      </c>
      <c r="E140" s="83" t="s">
        <v>1258</v>
      </c>
      <c r="F140" s="83" t="s">
        <v>600</v>
      </c>
      <c r="G140" s="77" t="s">
        <v>1067</v>
      </c>
      <c r="H140" s="77" t="s">
        <v>1088</v>
      </c>
      <c r="I140" s="79">
        <v>43187</v>
      </c>
      <c r="J140" s="80" t="s">
        <v>609</v>
      </c>
      <c r="K140" s="77" t="s">
        <v>1259</v>
      </c>
      <c r="L140" s="83" t="s">
        <v>1068</v>
      </c>
      <c r="M140" s="77"/>
      <c r="N140" s="77"/>
      <c r="O140" s="77"/>
      <c r="P140" s="96"/>
      <c r="Q140" s="96"/>
      <c r="S140" s="94"/>
      <c r="T140" s="77"/>
      <c r="U140" s="77"/>
      <c r="V140" s="77"/>
      <c r="Z140" s="96"/>
    </row>
    <row r="141" spans="1:26" ht="30.75" thickBot="1" x14ac:dyDescent="0.3">
      <c r="A141" s="83" t="s">
        <v>29</v>
      </c>
      <c r="B141" s="83" t="s">
        <v>433</v>
      </c>
      <c r="C141" s="84" t="s">
        <v>1256</v>
      </c>
      <c r="D141" s="84" t="s">
        <v>1257</v>
      </c>
      <c r="E141" s="83" t="s">
        <v>1258</v>
      </c>
      <c r="F141" s="83" t="s">
        <v>600</v>
      </c>
      <c r="G141" s="77" t="s">
        <v>1167</v>
      </c>
      <c r="H141" s="77" t="s">
        <v>1088</v>
      </c>
      <c r="I141" s="79">
        <v>43187</v>
      </c>
      <c r="J141" s="80" t="s">
        <v>609</v>
      </c>
      <c r="K141" s="77">
        <v>20472303</v>
      </c>
      <c r="L141" s="83" t="s">
        <v>1068</v>
      </c>
      <c r="M141" s="77"/>
      <c r="N141" s="77"/>
      <c r="O141" s="77"/>
      <c r="P141" s="96"/>
      <c r="Q141" s="96"/>
      <c r="S141" s="94"/>
      <c r="T141" s="77"/>
      <c r="U141" s="77"/>
      <c r="V141" s="77"/>
      <c r="Z141" s="96"/>
    </row>
    <row r="142" spans="1:26" ht="30.75" thickBot="1" x14ac:dyDescent="0.3">
      <c r="A142" s="83" t="s">
        <v>29</v>
      </c>
      <c r="B142" s="83" t="s">
        <v>433</v>
      </c>
      <c r="C142" s="84" t="s">
        <v>1256</v>
      </c>
      <c r="D142" s="84" t="s">
        <v>1257</v>
      </c>
      <c r="E142" s="83" t="s">
        <v>1258</v>
      </c>
      <c r="F142" s="83" t="s">
        <v>600</v>
      </c>
      <c r="G142" s="77" t="s">
        <v>1153</v>
      </c>
      <c r="H142" s="77" t="s">
        <v>1088</v>
      </c>
      <c r="I142" s="79">
        <v>43187</v>
      </c>
      <c r="J142" s="80" t="s">
        <v>609</v>
      </c>
      <c r="K142" s="77">
        <v>21050724</v>
      </c>
      <c r="L142" s="83" t="s">
        <v>1068</v>
      </c>
      <c r="M142" s="77"/>
      <c r="N142" s="77"/>
      <c r="O142" s="77"/>
      <c r="P142" s="93"/>
      <c r="Q142" s="93"/>
      <c r="S142" s="94"/>
      <c r="T142" s="77"/>
      <c r="U142" s="77"/>
      <c r="V142" s="77"/>
      <c r="Z142" s="93"/>
    </row>
    <row r="143" spans="1:26" ht="30.75" thickBot="1" x14ac:dyDescent="0.3">
      <c r="A143" s="83" t="s">
        <v>29</v>
      </c>
      <c r="B143" s="83" t="s">
        <v>433</v>
      </c>
      <c r="C143" s="84" t="s">
        <v>1256</v>
      </c>
      <c r="D143" s="84" t="s">
        <v>1257</v>
      </c>
      <c r="E143" s="83" t="s">
        <v>1258</v>
      </c>
      <c r="F143" s="83" t="s">
        <v>600</v>
      </c>
      <c r="G143" s="77" t="s">
        <v>18</v>
      </c>
      <c r="H143" s="77" t="s">
        <v>1088</v>
      </c>
      <c r="I143" s="79">
        <v>43187</v>
      </c>
      <c r="J143" s="80" t="s">
        <v>609</v>
      </c>
      <c r="K143" s="77">
        <v>21876507</v>
      </c>
      <c r="L143" s="83" t="s">
        <v>1068</v>
      </c>
      <c r="M143" s="77"/>
      <c r="N143" s="77"/>
      <c r="O143" s="77"/>
      <c r="P143" s="93"/>
      <c r="Q143" s="93"/>
      <c r="R143" s="98"/>
      <c r="S143" s="94"/>
      <c r="T143" s="77"/>
      <c r="U143" s="77"/>
      <c r="V143" s="77"/>
      <c r="Z143" s="93"/>
    </row>
    <row r="144" spans="1:26" ht="30.75" thickBot="1" x14ac:dyDescent="0.3">
      <c r="A144" s="83" t="s">
        <v>29</v>
      </c>
      <c r="B144" s="83" t="s">
        <v>432</v>
      </c>
      <c r="C144" s="77"/>
      <c r="D144" s="77"/>
      <c r="E144" s="83" t="s">
        <v>1260</v>
      </c>
      <c r="F144" s="83" t="s">
        <v>600</v>
      </c>
      <c r="G144" s="77" t="s">
        <v>1067</v>
      </c>
      <c r="H144" s="77" t="s">
        <v>1088</v>
      </c>
      <c r="I144" s="79">
        <v>43187</v>
      </c>
      <c r="J144" s="80" t="s">
        <v>584</v>
      </c>
      <c r="K144" s="77" t="s">
        <v>1261</v>
      </c>
      <c r="L144" s="77" t="s">
        <v>1068</v>
      </c>
      <c r="M144" s="77"/>
      <c r="N144" s="77"/>
      <c r="O144" s="77"/>
      <c r="P144" s="93"/>
      <c r="Q144" s="93"/>
      <c r="S144" s="94"/>
      <c r="T144" s="77"/>
      <c r="U144" s="77"/>
      <c r="V144" s="77"/>
      <c r="Z144" s="93"/>
    </row>
    <row r="145" spans="1:26" ht="30.75" thickBot="1" x14ac:dyDescent="0.3">
      <c r="A145" s="83" t="s">
        <v>29</v>
      </c>
      <c r="B145" s="83" t="s">
        <v>432</v>
      </c>
      <c r="C145" s="77"/>
      <c r="D145" s="77"/>
      <c r="E145" s="83" t="s">
        <v>1260</v>
      </c>
      <c r="F145" s="83" t="s">
        <v>600</v>
      </c>
      <c r="G145" s="77" t="s">
        <v>18</v>
      </c>
      <c r="H145" s="77" t="s">
        <v>1088</v>
      </c>
      <c r="I145" s="79">
        <v>43187</v>
      </c>
      <c r="J145" s="80" t="s">
        <v>584</v>
      </c>
      <c r="K145" s="77" t="s">
        <v>1262</v>
      </c>
      <c r="L145" s="77" t="s">
        <v>1068</v>
      </c>
      <c r="M145" s="77"/>
      <c r="N145" s="77"/>
      <c r="O145" s="77"/>
      <c r="P145" s="93"/>
      <c r="Q145" s="93"/>
      <c r="R145" s="98"/>
      <c r="S145" s="94"/>
      <c r="T145" s="77"/>
      <c r="U145" s="77"/>
      <c r="V145" s="77"/>
      <c r="Z145" s="93"/>
    </row>
    <row r="146" spans="1:26" ht="30.75" thickBot="1" x14ac:dyDescent="0.3">
      <c r="A146" s="83" t="s">
        <v>32</v>
      </c>
      <c r="B146" s="83" t="s">
        <v>415</v>
      </c>
      <c r="C146" s="77"/>
      <c r="D146" s="77"/>
      <c r="E146" s="83" t="s">
        <v>1267</v>
      </c>
      <c r="F146" s="83" t="s">
        <v>523</v>
      </c>
      <c r="G146" s="77" t="s">
        <v>1067</v>
      </c>
      <c r="H146" s="77" t="s">
        <v>1088</v>
      </c>
      <c r="I146" s="79">
        <v>43187</v>
      </c>
      <c r="J146" s="80" t="s">
        <v>546</v>
      </c>
      <c r="K146" s="77">
        <v>18986552</v>
      </c>
      <c r="L146" s="77" t="s">
        <v>1091</v>
      </c>
      <c r="M146" s="77"/>
      <c r="N146" s="77"/>
      <c r="O146" s="77"/>
      <c r="P146" s="93"/>
      <c r="Q146" s="93"/>
      <c r="S146" s="94"/>
      <c r="T146" s="77"/>
      <c r="U146" s="77"/>
      <c r="V146" s="77"/>
      <c r="Z146" s="93"/>
    </row>
    <row r="147" spans="1:26" ht="30.75" thickBot="1" x14ac:dyDescent="0.3">
      <c r="A147" s="83" t="s">
        <v>32</v>
      </c>
      <c r="B147" s="83" t="s">
        <v>415</v>
      </c>
      <c r="C147" s="77"/>
      <c r="D147" s="77"/>
      <c r="E147" s="83" t="s">
        <v>1267</v>
      </c>
      <c r="F147" s="85"/>
      <c r="G147" s="77" t="s">
        <v>1153</v>
      </c>
      <c r="H147" s="77" t="s">
        <v>1088</v>
      </c>
      <c r="I147" s="79">
        <v>43187</v>
      </c>
      <c r="J147" s="80" t="s">
        <v>546</v>
      </c>
      <c r="K147" s="77">
        <v>29255361</v>
      </c>
      <c r="L147" s="77" t="s">
        <v>1091</v>
      </c>
      <c r="M147" s="77"/>
      <c r="N147" s="78"/>
      <c r="O147" s="77"/>
      <c r="P147" s="96"/>
      <c r="Q147" s="93"/>
      <c r="R147" s="98"/>
      <c r="S147" s="94"/>
      <c r="T147" s="77"/>
      <c r="U147" s="77"/>
      <c r="V147" s="77"/>
      <c r="Z147" s="96"/>
    </row>
    <row r="148" spans="1:26" ht="39.75" thickBot="1" x14ac:dyDescent="0.3">
      <c r="A148" s="83" t="s">
        <v>32</v>
      </c>
      <c r="B148" s="83" t="s">
        <v>415</v>
      </c>
      <c r="C148" s="77"/>
      <c r="D148" s="77"/>
      <c r="E148" s="83" t="s">
        <v>1267</v>
      </c>
      <c r="F148" s="85"/>
      <c r="G148" s="77" t="s">
        <v>1152</v>
      </c>
      <c r="H148" s="77" t="s">
        <v>1088</v>
      </c>
      <c r="I148" s="79">
        <v>43187</v>
      </c>
      <c r="J148" s="80" t="s">
        <v>546</v>
      </c>
      <c r="K148" s="77">
        <v>28692418</v>
      </c>
      <c r="L148" s="77" t="s">
        <v>1091</v>
      </c>
      <c r="M148" s="77"/>
      <c r="N148" s="78"/>
      <c r="O148" s="77"/>
      <c r="P148" s="96"/>
      <c r="Q148" s="93"/>
      <c r="R148" s="98"/>
      <c r="S148" s="94"/>
      <c r="T148" s="77"/>
      <c r="U148" s="77"/>
      <c r="V148" s="77"/>
      <c r="Z148" s="96"/>
    </row>
    <row r="149" spans="1:26" ht="30.75" thickBot="1" x14ac:dyDescent="0.3">
      <c r="A149" s="83" t="s">
        <v>32</v>
      </c>
      <c r="B149" s="83" t="s">
        <v>1268</v>
      </c>
      <c r="C149" s="77"/>
      <c r="D149" s="77"/>
      <c r="E149" s="83" t="s">
        <v>1269</v>
      </c>
      <c r="F149" s="83" t="s">
        <v>521</v>
      </c>
      <c r="G149" s="77" t="s">
        <v>1201</v>
      </c>
      <c r="H149" s="77" t="s">
        <v>1088</v>
      </c>
      <c r="I149" s="79">
        <v>43187</v>
      </c>
      <c r="J149" s="80" t="s">
        <v>547</v>
      </c>
      <c r="K149" s="81">
        <v>26345846</v>
      </c>
      <c r="L149" s="77" t="s">
        <v>1091</v>
      </c>
      <c r="M149" s="77"/>
      <c r="N149" s="78"/>
      <c r="O149" s="77"/>
      <c r="P149" s="96"/>
      <c r="Q149" s="93"/>
      <c r="R149" s="98"/>
      <c r="S149" s="94"/>
      <c r="T149" s="77"/>
      <c r="U149" s="77"/>
      <c r="V149" s="77"/>
      <c r="Z149" s="96"/>
    </row>
    <row r="150" spans="1:26" ht="30.75" thickBot="1" x14ac:dyDescent="0.3">
      <c r="A150" s="83" t="s">
        <v>32</v>
      </c>
      <c r="B150" s="83" t="s">
        <v>1268</v>
      </c>
      <c r="C150" s="77"/>
      <c r="D150" s="77"/>
      <c r="E150" s="83" t="s">
        <v>1269</v>
      </c>
      <c r="F150" s="83" t="s">
        <v>521</v>
      </c>
      <c r="G150" s="77" t="s">
        <v>1100</v>
      </c>
      <c r="H150" s="77" t="s">
        <v>1088</v>
      </c>
      <c r="I150" s="79">
        <v>43187</v>
      </c>
      <c r="J150" s="80" t="s">
        <v>547</v>
      </c>
      <c r="K150" s="77">
        <v>26395295</v>
      </c>
      <c r="L150" s="77" t="s">
        <v>1091</v>
      </c>
      <c r="M150" s="77"/>
      <c r="N150" s="77"/>
      <c r="O150" s="77"/>
      <c r="P150" s="96"/>
      <c r="Q150" s="96"/>
      <c r="R150" s="98"/>
      <c r="S150" s="94"/>
      <c r="T150" s="77"/>
      <c r="U150" s="77"/>
      <c r="V150" s="77"/>
      <c r="Z150" s="96"/>
    </row>
    <row r="151" spans="1:26" ht="30.75" thickBot="1" x14ac:dyDescent="0.3">
      <c r="A151" s="83" t="s">
        <v>22</v>
      </c>
      <c r="B151" s="83" t="s">
        <v>410</v>
      </c>
      <c r="C151" s="77"/>
      <c r="D151" s="77"/>
      <c r="E151" s="83" t="s">
        <v>1275</v>
      </c>
      <c r="F151" s="83" t="s">
        <v>523</v>
      </c>
      <c r="G151" s="77" t="s">
        <v>1067</v>
      </c>
      <c r="H151" s="77" t="s">
        <v>1088</v>
      </c>
      <c r="I151" s="79">
        <v>43187</v>
      </c>
      <c r="J151" s="80" t="s">
        <v>509</v>
      </c>
      <c r="K151" s="77" t="s">
        <v>1276</v>
      </c>
      <c r="L151" s="77" t="s">
        <v>1068</v>
      </c>
      <c r="M151" s="77"/>
      <c r="N151" s="77"/>
      <c r="O151" s="77"/>
      <c r="P151" s="96"/>
      <c r="Q151" s="96"/>
      <c r="S151" s="94"/>
      <c r="T151" s="77"/>
      <c r="U151" s="77"/>
      <c r="V151" s="77"/>
      <c r="Z151" s="96"/>
    </row>
    <row r="152" spans="1:26" ht="30.75" thickBot="1" x14ac:dyDescent="0.3">
      <c r="A152" s="83" t="s">
        <v>22</v>
      </c>
      <c r="B152" s="83" t="s">
        <v>410</v>
      </c>
      <c r="C152" s="77"/>
      <c r="D152" s="77"/>
      <c r="E152" s="83" t="s">
        <v>1275</v>
      </c>
      <c r="F152" s="83" t="s">
        <v>523</v>
      </c>
      <c r="G152" s="77" t="s">
        <v>1277</v>
      </c>
      <c r="H152" s="77" t="s">
        <v>1088</v>
      </c>
      <c r="I152" s="79">
        <v>43187</v>
      </c>
      <c r="J152" s="80" t="s">
        <v>509</v>
      </c>
      <c r="K152" s="77">
        <v>22348792</v>
      </c>
      <c r="L152" s="77" t="s">
        <v>1068</v>
      </c>
      <c r="M152" s="77"/>
      <c r="N152" s="77"/>
      <c r="O152" s="77"/>
      <c r="P152" s="96"/>
      <c r="Q152" s="96"/>
      <c r="S152" s="94"/>
      <c r="T152" s="77"/>
      <c r="U152" s="77"/>
      <c r="V152" s="77"/>
      <c r="Z152" s="96"/>
    </row>
    <row r="153" spans="1:26" ht="52.5" thickBot="1" x14ac:dyDescent="0.3">
      <c r="A153" s="83" t="s">
        <v>22</v>
      </c>
      <c r="B153" s="83" t="s">
        <v>410</v>
      </c>
      <c r="C153" s="77"/>
      <c r="D153" s="77"/>
      <c r="E153" s="83" t="s">
        <v>1275</v>
      </c>
      <c r="F153" s="83" t="s">
        <v>523</v>
      </c>
      <c r="G153" s="77" t="s">
        <v>1138</v>
      </c>
      <c r="H153" s="77" t="s">
        <v>1088</v>
      </c>
      <c r="I153" s="79">
        <v>43187</v>
      </c>
      <c r="J153" s="80" t="s">
        <v>509</v>
      </c>
      <c r="K153" s="77">
        <v>29172294</v>
      </c>
      <c r="L153" s="77" t="s">
        <v>1068</v>
      </c>
      <c r="M153" s="77"/>
      <c r="N153" s="77"/>
      <c r="O153" s="77"/>
      <c r="P153" s="96"/>
      <c r="Q153" s="96"/>
      <c r="R153" s="98"/>
      <c r="S153" s="98"/>
      <c r="T153" s="77"/>
      <c r="U153" s="77"/>
      <c r="V153" s="77"/>
      <c r="Z153" s="96"/>
    </row>
    <row r="154" spans="1:26" ht="30.75" thickBot="1" x14ac:dyDescent="0.3">
      <c r="A154" s="78" t="s">
        <v>42</v>
      </c>
      <c r="B154" s="78" t="s">
        <v>530</v>
      </c>
      <c r="C154" s="77"/>
      <c r="D154" s="77"/>
      <c r="E154" s="78" t="s">
        <v>1278</v>
      </c>
      <c r="F154" s="85"/>
      <c r="G154" s="77" t="s">
        <v>1067</v>
      </c>
      <c r="H154" s="82"/>
      <c r="I154" s="79">
        <v>43187</v>
      </c>
      <c r="J154" s="80" t="s">
        <v>910</v>
      </c>
      <c r="K154" s="81">
        <v>26063326</v>
      </c>
      <c r="L154" s="77" t="s">
        <v>1068</v>
      </c>
      <c r="M154" s="77"/>
      <c r="N154" s="77"/>
      <c r="O154" s="77"/>
      <c r="P154" s="96"/>
      <c r="Q154" s="96"/>
      <c r="S154" s="94"/>
      <c r="T154" s="77"/>
      <c r="U154" s="77"/>
      <c r="V154" s="77"/>
      <c r="Z154" s="96"/>
    </row>
    <row r="155" spans="1:26" ht="30.75" thickBot="1" x14ac:dyDescent="0.3">
      <c r="A155" s="78" t="s">
        <v>42</v>
      </c>
      <c r="B155" s="78" t="s">
        <v>530</v>
      </c>
      <c r="C155" s="77"/>
      <c r="D155" s="77"/>
      <c r="E155" s="78" t="s">
        <v>1278</v>
      </c>
      <c r="F155" s="85"/>
      <c r="G155" s="77" t="s">
        <v>1142</v>
      </c>
      <c r="H155" s="82"/>
      <c r="I155" s="79">
        <v>43187</v>
      </c>
      <c r="J155" s="80" t="s">
        <v>910</v>
      </c>
      <c r="K155" s="81">
        <v>23369548</v>
      </c>
      <c r="L155" s="77" t="s">
        <v>1068</v>
      </c>
      <c r="M155" s="77"/>
      <c r="N155" s="77"/>
      <c r="O155" s="77"/>
      <c r="P155" s="96"/>
      <c r="Q155" s="96"/>
      <c r="R155" s="98"/>
      <c r="S155" s="94"/>
      <c r="T155" s="77"/>
      <c r="U155" s="77"/>
      <c r="V155" s="77"/>
      <c r="Z155" s="96"/>
    </row>
    <row r="156" spans="1:26" ht="30.75" thickBot="1" x14ac:dyDescent="0.3">
      <c r="A156" s="78" t="s">
        <v>42</v>
      </c>
      <c r="B156" s="78" t="s">
        <v>878</v>
      </c>
      <c r="C156" s="77"/>
      <c r="D156" s="77"/>
      <c r="E156" s="78" t="s">
        <v>1279</v>
      </c>
      <c r="F156" s="85"/>
      <c r="G156" s="77" t="s">
        <v>1067</v>
      </c>
      <c r="H156" s="82"/>
      <c r="I156" s="79">
        <v>43187</v>
      </c>
      <c r="J156" s="80" t="s">
        <v>912</v>
      </c>
      <c r="K156" s="81">
        <v>26063326</v>
      </c>
      <c r="L156" s="77" t="s">
        <v>1068</v>
      </c>
      <c r="M156" s="77"/>
      <c r="N156" s="77"/>
      <c r="O156" s="77"/>
      <c r="P156" s="96"/>
      <c r="Q156" s="96"/>
      <c r="S156" s="94"/>
      <c r="T156" s="77"/>
      <c r="U156" s="77"/>
      <c r="V156" s="77"/>
      <c r="Z156" s="96"/>
    </row>
    <row r="157" spans="1:26" ht="39.75" thickBot="1" x14ac:dyDescent="0.3">
      <c r="A157" s="78" t="s">
        <v>42</v>
      </c>
      <c r="B157" s="78" t="s">
        <v>878</v>
      </c>
      <c r="C157" s="77"/>
      <c r="D157" s="77"/>
      <c r="E157" s="78" t="s">
        <v>1279</v>
      </c>
      <c r="F157" s="85"/>
      <c r="G157" s="77" t="s">
        <v>1090</v>
      </c>
      <c r="H157" s="82"/>
      <c r="I157" s="79">
        <v>43187</v>
      </c>
      <c r="J157" s="80" t="s">
        <v>912</v>
      </c>
      <c r="K157" s="77" t="s">
        <v>1280</v>
      </c>
      <c r="L157" s="77" t="s">
        <v>1068</v>
      </c>
      <c r="M157" s="77"/>
      <c r="N157" s="77"/>
      <c r="O157" s="77"/>
      <c r="P157" s="96"/>
      <c r="Q157" s="96"/>
      <c r="S157" s="94"/>
      <c r="T157" s="77"/>
      <c r="U157" s="77"/>
      <c r="V157" s="77"/>
      <c r="Z157" s="96"/>
    </row>
    <row r="158" spans="1:26" ht="30.75" thickBot="1" x14ac:dyDescent="0.3">
      <c r="A158" s="83" t="s">
        <v>41</v>
      </c>
      <c r="B158" s="78" t="s">
        <v>729</v>
      </c>
      <c r="C158" s="77"/>
      <c r="D158" s="77"/>
      <c r="E158" s="88" t="s">
        <v>1281</v>
      </c>
      <c r="F158" s="85"/>
      <c r="G158" s="77" t="s">
        <v>18</v>
      </c>
      <c r="H158" s="77" t="s">
        <v>1088</v>
      </c>
      <c r="I158" s="79">
        <v>43187</v>
      </c>
      <c r="J158" s="80" t="s">
        <v>966</v>
      </c>
      <c r="K158" s="77">
        <v>29114103</v>
      </c>
      <c r="L158" s="77" t="s">
        <v>1068</v>
      </c>
      <c r="M158" s="77"/>
      <c r="N158" s="77"/>
      <c r="O158" s="77"/>
      <c r="P158" s="96"/>
      <c r="Q158" s="96"/>
      <c r="S158" s="94"/>
      <c r="T158" s="77"/>
      <c r="U158" s="77"/>
      <c r="V158" s="77"/>
      <c r="Z158" s="96"/>
    </row>
    <row r="159" spans="1:26" ht="30.75" thickBot="1" x14ac:dyDescent="0.3">
      <c r="A159" s="83" t="s">
        <v>41</v>
      </c>
      <c r="B159" s="78" t="s">
        <v>729</v>
      </c>
      <c r="C159" s="77"/>
      <c r="D159" s="77"/>
      <c r="E159" s="84" t="s">
        <v>1281</v>
      </c>
      <c r="F159" s="85"/>
      <c r="G159" s="77" t="s">
        <v>1100</v>
      </c>
      <c r="H159" s="77" t="s">
        <v>1088</v>
      </c>
      <c r="I159" s="79">
        <v>43187</v>
      </c>
      <c r="J159" s="80" t="s">
        <v>966</v>
      </c>
      <c r="K159" s="77">
        <v>29551185</v>
      </c>
      <c r="L159" s="77" t="s">
        <v>1068</v>
      </c>
      <c r="M159" s="77"/>
      <c r="N159" s="77"/>
      <c r="O159" s="77"/>
      <c r="P159" s="96"/>
      <c r="Q159" s="96"/>
      <c r="R159" s="98"/>
      <c r="S159" s="94"/>
      <c r="T159" s="77"/>
      <c r="U159" s="77"/>
      <c r="V159" s="77"/>
      <c r="Z159" s="96"/>
    </row>
    <row r="160" spans="1:26" ht="30.75" thickBot="1" x14ac:dyDescent="0.3">
      <c r="A160" s="83" t="s">
        <v>41</v>
      </c>
      <c r="B160" s="78" t="s">
        <v>729</v>
      </c>
      <c r="C160" s="77"/>
      <c r="D160" s="77"/>
      <c r="E160" s="84" t="s">
        <v>1281</v>
      </c>
      <c r="F160" s="78" t="s">
        <v>730</v>
      </c>
      <c r="G160" s="77" t="s">
        <v>1067</v>
      </c>
      <c r="H160" s="77" t="s">
        <v>1088</v>
      </c>
      <c r="I160" s="79">
        <v>43187</v>
      </c>
      <c r="J160" s="80" t="s">
        <v>966</v>
      </c>
      <c r="K160" s="77">
        <v>26473596</v>
      </c>
      <c r="L160" s="77" t="s">
        <v>1068</v>
      </c>
      <c r="M160" s="77"/>
      <c r="N160" s="77"/>
      <c r="O160" s="77"/>
      <c r="P160" s="96"/>
      <c r="Q160" s="96"/>
      <c r="S160" s="94"/>
      <c r="T160" s="77"/>
      <c r="U160" s="77"/>
      <c r="V160" s="77"/>
      <c r="Z160" s="96"/>
    </row>
    <row r="161" spans="1:26" ht="30.75" thickBot="1" x14ac:dyDescent="0.3">
      <c r="A161" s="83" t="s">
        <v>41</v>
      </c>
      <c r="B161" s="78" t="s">
        <v>729</v>
      </c>
      <c r="C161" s="77"/>
      <c r="D161" s="77"/>
      <c r="E161" s="84" t="s">
        <v>1281</v>
      </c>
      <c r="F161" s="85"/>
      <c r="G161" s="77" t="s">
        <v>1194</v>
      </c>
      <c r="H161" s="77" t="s">
        <v>1088</v>
      </c>
      <c r="I161" s="79">
        <v>43187</v>
      </c>
      <c r="J161" s="80" t="s">
        <v>966</v>
      </c>
      <c r="K161" s="77">
        <v>29102815</v>
      </c>
      <c r="L161" s="77" t="s">
        <v>1068</v>
      </c>
      <c r="M161" s="77"/>
      <c r="N161" s="77"/>
      <c r="O161" s="77"/>
      <c r="P161" s="96"/>
      <c r="Q161" s="96"/>
      <c r="S161" s="94"/>
      <c r="T161" s="77"/>
      <c r="U161" s="77"/>
      <c r="V161" s="77"/>
      <c r="Z161" s="96"/>
    </row>
    <row r="162" spans="1:26" ht="30.75" thickBot="1" x14ac:dyDescent="0.3">
      <c r="A162" s="83" t="s">
        <v>41</v>
      </c>
      <c r="B162" s="78" t="s">
        <v>729</v>
      </c>
      <c r="C162" s="77"/>
      <c r="D162" s="77"/>
      <c r="E162" s="84" t="s">
        <v>1281</v>
      </c>
      <c r="F162" s="85"/>
      <c r="G162" s="77" t="s">
        <v>1167</v>
      </c>
      <c r="H162" s="77" t="s">
        <v>1088</v>
      </c>
      <c r="I162" s="79">
        <v>43187</v>
      </c>
      <c r="J162" s="80" t="s">
        <v>966</v>
      </c>
      <c r="K162" s="77">
        <v>27788383</v>
      </c>
      <c r="L162" s="77" t="s">
        <v>1068</v>
      </c>
      <c r="M162" s="77"/>
      <c r="N162" s="77"/>
      <c r="O162" s="77"/>
      <c r="P162" s="96"/>
      <c r="Q162" s="96"/>
      <c r="R162" s="98"/>
      <c r="S162" s="94"/>
      <c r="T162" s="77"/>
      <c r="U162" s="77"/>
      <c r="V162" s="77"/>
      <c r="Z162" s="96"/>
    </row>
    <row r="163" spans="1:26" ht="30.75" thickBot="1" x14ac:dyDescent="0.3">
      <c r="A163" s="83" t="s">
        <v>41</v>
      </c>
      <c r="B163" s="83" t="s">
        <v>417</v>
      </c>
      <c r="C163" s="77"/>
      <c r="D163" s="77"/>
      <c r="E163" s="83" t="s">
        <v>1282</v>
      </c>
      <c r="F163" s="83" t="s">
        <v>521</v>
      </c>
      <c r="G163" s="77" t="s">
        <v>1067</v>
      </c>
      <c r="H163" s="77" t="s">
        <v>1088</v>
      </c>
      <c r="I163" s="79">
        <v>43187</v>
      </c>
      <c r="J163" s="80" t="s">
        <v>548</v>
      </c>
      <c r="K163" s="77">
        <v>18986552</v>
      </c>
      <c r="L163" s="77" t="s">
        <v>1091</v>
      </c>
      <c r="M163" s="77"/>
      <c r="N163" s="77"/>
      <c r="O163" s="77"/>
      <c r="P163" s="96"/>
      <c r="Q163" s="96"/>
      <c r="R163" s="97"/>
      <c r="S163" s="94"/>
      <c r="T163" s="77"/>
      <c r="U163" s="77"/>
      <c r="V163" s="77"/>
      <c r="Z163" s="96"/>
    </row>
    <row r="164" spans="1:26" ht="30.75" thickBot="1" x14ac:dyDescent="0.3">
      <c r="A164" s="83" t="s">
        <v>41</v>
      </c>
      <c r="B164" s="83" t="s">
        <v>417</v>
      </c>
      <c r="C164" s="77"/>
      <c r="D164" s="77"/>
      <c r="E164" s="83" t="s">
        <v>1282</v>
      </c>
      <c r="F164" s="85"/>
      <c r="G164" s="77" t="s">
        <v>1201</v>
      </c>
      <c r="H164" s="77" t="s">
        <v>1088</v>
      </c>
      <c r="I164" s="79">
        <v>43187</v>
      </c>
      <c r="J164" s="80" t="s">
        <v>548</v>
      </c>
      <c r="K164" s="77">
        <v>26556226</v>
      </c>
      <c r="L164" s="77" t="s">
        <v>1091</v>
      </c>
      <c r="M164" s="77"/>
      <c r="N164" s="77"/>
      <c r="O164" s="77"/>
      <c r="P164" s="96"/>
      <c r="Q164" s="96"/>
      <c r="R164" s="97"/>
      <c r="S164" s="94"/>
      <c r="T164" s="77"/>
      <c r="U164" s="77"/>
      <c r="V164" s="77"/>
      <c r="Z164" s="96"/>
    </row>
    <row r="165" spans="1:26" ht="30.75" thickBot="1" x14ac:dyDescent="0.3">
      <c r="A165" s="83" t="s">
        <v>41</v>
      </c>
      <c r="B165" s="83" t="s">
        <v>417</v>
      </c>
      <c r="C165" s="77"/>
      <c r="D165" s="77"/>
      <c r="E165" s="83" t="s">
        <v>1282</v>
      </c>
      <c r="F165" s="85"/>
      <c r="G165" s="77" t="s">
        <v>1194</v>
      </c>
      <c r="H165" s="77" t="s">
        <v>1088</v>
      </c>
      <c r="I165" s="79">
        <v>43187</v>
      </c>
      <c r="J165" s="80" t="s">
        <v>548</v>
      </c>
      <c r="K165" s="77">
        <v>22727904</v>
      </c>
      <c r="L165" s="77" t="s">
        <v>1091</v>
      </c>
      <c r="M165" s="77"/>
      <c r="N165" s="77"/>
      <c r="O165" s="77"/>
      <c r="P165" s="96"/>
      <c r="Q165" s="96"/>
      <c r="R165" s="94"/>
      <c r="S165" s="94"/>
      <c r="T165" s="77"/>
      <c r="U165" s="77"/>
      <c r="V165" s="77"/>
      <c r="Z165" s="96"/>
    </row>
    <row r="166" spans="1:26" ht="45.75" thickBot="1" x14ac:dyDescent="0.3">
      <c r="A166" s="78" t="s">
        <v>41</v>
      </c>
      <c r="B166" s="78" t="s">
        <v>1011</v>
      </c>
      <c r="C166" s="77"/>
      <c r="D166" s="77"/>
      <c r="E166" s="78" t="s">
        <v>1045</v>
      </c>
      <c r="F166" s="78" t="s">
        <v>1025</v>
      </c>
      <c r="G166" s="77" t="s">
        <v>1067</v>
      </c>
      <c r="H166" s="77" t="s">
        <v>1088</v>
      </c>
      <c r="I166" s="86">
        <v>43193</v>
      </c>
      <c r="J166" s="80" t="s">
        <v>1044</v>
      </c>
      <c r="K166" s="80" t="s">
        <v>1024</v>
      </c>
      <c r="L166" s="77" t="s">
        <v>1068</v>
      </c>
      <c r="M166" s="77"/>
      <c r="N166" s="77"/>
      <c r="O166" s="77"/>
      <c r="P166" s="96"/>
      <c r="Q166" s="96"/>
      <c r="S166" s="94"/>
      <c r="T166" s="77"/>
      <c r="U166" s="77"/>
      <c r="V166" s="77"/>
      <c r="Z166" s="96"/>
    </row>
    <row r="167" spans="1:26" ht="30.75" thickBot="1" x14ac:dyDescent="0.3">
      <c r="A167" s="78" t="s">
        <v>41</v>
      </c>
      <c r="B167" s="78" t="s">
        <v>1011</v>
      </c>
      <c r="C167" s="77"/>
      <c r="D167" s="77"/>
      <c r="E167" s="78" t="s">
        <v>1045</v>
      </c>
      <c r="F167" s="78" t="s">
        <v>1025</v>
      </c>
      <c r="G167" s="77" t="s">
        <v>1194</v>
      </c>
      <c r="H167" s="77" t="s">
        <v>1088</v>
      </c>
      <c r="I167" s="86">
        <v>43193</v>
      </c>
      <c r="J167" s="80" t="s">
        <v>1044</v>
      </c>
      <c r="K167" s="90">
        <v>22727904</v>
      </c>
      <c r="L167" s="77" t="s">
        <v>1068</v>
      </c>
      <c r="M167" s="77"/>
      <c r="N167" s="77"/>
      <c r="O167" s="77"/>
      <c r="P167" s="96"/>
      <c r="Q167" s="96"/>
      <c r="S167" s="94"/>
      <c r="T167" s="77"/>
      <c r="U167" s="77"/>
      <c r="V167" s="77"/>
      <c r="Z167" s="96"/>
    </row>
    <row r="168" spans="1:26" ht="30.75" thickBot="1" x14ac:dyDescent="0.3">
      <c r="A168" s="78" t="s">
        <v>41</v>
      </c>
      <c r="B168" s="78" t="s">
        <v>1011</v>
      </c>
      <c r="C168" s="77"/>
      <c r="D168" s="77"/>
      <c r="E168" s="78" t="s">
        <v>1045</v>
      </c>
      <c r="F168" s="78" t="s">
        <v>1025</v>
      </c>
      <c r="G168" s="77" t="s">
        <v>1170</v>
      </c>
      <c r="H168" s="77" t="s">
        <v>1088</v>
      </c>
      <c r="I168" s="86">
        <v>43193</v>
      </c>
      <c r="J168" s="80" t="s">
        <v>1044</v>
      </c>
      <c r="K168" s="90">
        <v>21450309</v>
      </c>
      <c r="L168" s="77" t="s">
        <v>1068</v>
      </c>
      <c r="M168" s="77"/>
      <c r="N168" s="77"/>
      <c r="O168" s="77"/>
      <c r="P168" s="93"/>
      <c r="Q168" s="93"/>
      <c r="R168" s="98"/>
      <c r="S168" s="94"/>
      <c r="T168" s="77"/>
      <c r="U168" s="77"/>
      <c r="V168" s="77"/>
      <c r="Z168" s="93"/>
    </row>
    <row r="169" spans="1:26" ht="45.75" thickBot="1" x14ac:dyDescent="0.3">
      <c r="A169" s="78" t="s">
        <v>41</v>
      </c>
      <c r="B169" s="78" t="s">
        <v>1012</v>
      </c>
      <c r="C169" s="77"/>
      <c r="D169" s="77"/>
      <c r="E169" s="78" t="s">
        <v>1048</v>
      </c>
      <c r="F169" s="78" t="s">
        <v>667</v>
      </c>
      <c r="G169" s="77" t="s">
        <v>1067</v>
      </c>
      <c r="H169" s="77" t="s">
        <v>1088</v>
      </c>
      <c r="I169" s="86">
        <v>43193</v>
      </c>
      <c r="J169" s="80" t="s">
        <v>1047</v>
      </c>
      <c r="K169" s="80" t="s">
        <v>1024</v>
      </c>
      <c r="L169" s="77" t="s">
        <v>1068</v>
      </c>
      <c r="M169" s="77"/>
      <c r="N169" s="77"/>
      <c r="O169" s="77"/>
      <c r="P169" s="93"/>
      <c r="Q169" s="93"/>
      <c r="S169" s="94"/>
      <c r="T169" s="77"/>
      <c r="U169" s="77"/>
      <c r="V169" s="77"/>
      <c r="Z169" s="93"/>
    </row>
    <row r="170" spans="1:26" ht="30.75" thickBot="1" x14ac:dyDescent="0.3">
      <c r="A170" s="78" t="s">
        <v>41</v>
      </c>
      <c r="B170" s="78" t="s">
        <v>1012</v>
      </c>
      <c r="C170" s="77"/>
      <c r="D170" s="77"/>
      <c r="E170" s="78" t="s">
        <v>1048</v>
      </c>
      <c r="F170" s="78" t="s">
        <v>667</v>
      </c>
      <c r="G170" s="77" t="s">
        <v>1208</v>
      </c>
      <c r="H170" s="77" t="s">
        <v>1088</v>
      </c>
      <c r="I170" s="86">
        <v>43193</v>
      </c>
      <c r="J170" s="80" t="s">
        <v>1047</v>
      </c>
      <c r="K170" s="90">
        <v>24392134</v>
      </c>
      <c r="L170" s="77" t="s">
        <v>1068</v>
      </c>
      <c r="M170" s="77"/>
      <c r="N170" s="77"/>
      <c r="O170" s="77"/>
      <c r="P170" s="96"/>
      <c r="Q170" s="93"/>
      <c r="S170" s="94"/>
      <c r="T170" s="77"/>
      <c r="U170" s="77"/>
      <c r="V170" s="77"/>
      <c r="Z170" s="96"/>
    </row>
    <row r="171" spans="1:26" ht="30.75" thickBot="1" x14ac:dyDescent="0.3">
      <c r="A171" s="78" t="s">
        <v>41</v>
      </c>
      <c r="B171" s="78" t="s">
        <v>1012</v>
      </c>
      <c r="C171" s="77"/>
      <c r="D171" s="77"/>
      <c r="E171" s="78" t="s">
        <v>1048</v>
      </c>
      <c r="F171" s="78" t="s">
        <v>667</v>
      </c>
      <c r="G171" s="77" t="s">
        <v>1167</v>
      </c>
      <c r="H171" s="77" t="s">
        <v>1088</v>
      </c>
      <c r="I171" s="86">
        <v>43193</v>
      </c>
      <c r="J171" s="80" t="s">
        <v>1047</v>
      </c>
      <c r="K171" s="90">
        <v>18663369</v>
      </c>
      <c r="L171" s="77" t="s">
        <v>1068</v>
      </c>
      <c r="M171" s="77"/>
      <c r="N171" s="77"/>
      <c r="O171" s="77"/>
      <c r="P171" s="96"/>
      <c r="Q171" s="93"/>
      <c r="S171" s="94"/>
      <c r="T171" s="77"/>
      <c r="U171" s="77"/>
      <c r="V171" s="77"/>
      <c r="Z171" s="96"/>
    </row>
    <row r="172" spans="1:26" ht="30.75" thickBot="1" x14ac:dyDescent="0.3">
      <c r="A172" s="78" t="s">
        <v>41</v>
      </c>
      <c r="B172" s="78" t="s">
        <v>1012</v>
      </c>
      <c r="C172" s="77"/>
      <c r="D172" s="77"/>
      <c r="E172" s="78" t="s">
        <v>1048</v>
      </c>
      <c r="F172" s="78" t="s">
        <v>667</v>
      </c>
      <c r="G172" s="77" t="s">
        <v>1194</v>
      </c>
      <c r="H172" s="77" t="s">
        <v>1088</v>
      </c>
      <c r="I172" s="86">
        <v>43193</v>
      </c>
      <c r="J172" s="80" t="s">
        <v>1047</v>
      </c>
      <c r="K172" s="90">
        <v>22727904</v>
      </c>
      <c r="L172" s="77" t="s">
        <v>1068</v>
      </c>
      <c r="M172" s="77"/>
      <c r="N172" s="77"/>
      <c r="O172" s="77"/>
      <c r="P172" s="96"/>
      <c r="Q172" s="93"/>
      <c r="R172" s="98"/>
      <c r="S172" s="94"/>
      <c r="T172" s="77"/>
      <c r="U172" s="77"/>
      <c r="V172" s="77"/>
      <c r="Z172" s="96"/>
    </row>
    <row r="173" spans="1:26" ht="30.75" thickBot="1" x14ac:dyDescent="0.3">
      <c r="A173" s="78" t="s">
        <v>41</v>
      </c>
      <c r="B173" s="78" t="s">
        <v>1016</v>
      </c>
      <c r="C173" s="77" t="s">
        <v>1283</v>
      </c>
      <c r="D173" s="77"/>
      <c r="E173" s="78" t="s">
        <v>1284</v>
      </c>
      <c r="F173" s="78" t="s">
        <v>836</v>
      </c>
      <c r="G173" s="77" t="s">
        <v>1067</v>
      </c>
      <c r="H173" s="77" t="s">
        <v>1088</v>
      </c>
      <c r="I173" s="86">
        <v>43193</v>
      </c>
      <c r="J173" s="80" t="s">
        <v>1050</v>
      </c>
      <c r="K173" s="90">
        <v>20981038</v>
      </c>
      <c r="L173" s="77" t="s">
        <v>1068</v>
      </c>
      <c r="M173" s="77"/>
      <c r="N173" s="77"/>
      <c r="O173" s="77"/>
      <c r="P173" s="96"/>
      <c r="Q173" s="93"/>
      <c r="S173" s="94"/>
      <c r="T173" s="77"/>
      <c r="U173" s="77"/>
      <c r="V173" s="77"/>
      <c r="Z173" s="96"/>
    </row>
    <row r="174" spans="1:26" ht="30.75" thickBot="1" x14ac:dyDescent="0.3">
      <c r="A174" s="78" t="s">
        <v>41</v>
      </c>
      <c r="B174" s="78" t="s">
        <v>1016</v>
      </c>
      <c r="C174" s="77" t="s">
        <v>1283</v>
      </c>
      <c r="D174" s="77"/>
      <c r="E174" s="78" t="s">
        <v>1284</v>
      </c>
      <c r="F174" s="78" t="s">
        <v>836</v>
      </c>
      <c r="G174" s="77" t="s">
        <v>18</v>
      </c>
      <c r="H174" s="77" t="s">
        <v>1088</v>
      </c>
      <c r="I174" s="86">
        <v>43193</v>
      </c>
      <c r="J174" s="80" t="s">
        <v>1050</v>
      </c>
      <c r="K174" s="90">
        <v>26674707</v>
      </c>
      <c r="L174" s="77" t="s">
        <v>1068</v>
      </c>
      <c r="M174" s="77"/>
      <c r="N174" s="77"/>
      <c r="O174" s="77"/>
      <c r="P174" s="96"/>
      <c r="Q174" s="96"/>
      <c r="R174" s="98"/>
      <c r="S174" s="94"/>
      <c r="T174" s="77"/>
      <c r="U174" s="77"/>
      <c r="V174" s="77"/>
      <c r="Z174" s="96"/>
    </row>
    <row r="175" spans="1:26" ht="30.75" thickBot="1" x14ac:dyDescent="0.3">
      <c r="A175" s="78" t="s">
        <v>40</v>
      </c>
      <c r="B175" s="78" t="s">
        <v>754</v>
      </c>
      <c r="C175" s="77"/>
      <c r="D175" s="77"/>
      <c r="E175" s="78" t="s">
        <v>1285</v>
      </c>
      <c r="F175" s="78" t="s">
        <v>536</v>
      </c>
      <c r="G175" s="77" t="s">
        <v>1067</v>
      </c>
      <c r="H175" s="82"/>
      <c r="I175" s="79">
        <v>43187</v>
      </c>
      <c r="J175" s="80" t="s">
        <v>915</v>
      </c>
      <c r="K175" s="81">
        <v>25240059</v>
      </c>
      <c r="L175" s="77" t="s">
        <v>1068</v>
      </c>
      <c r="M175" s="77"/>
      <c r="N175" s="77"/>
      <c r="O175" s="77"/>
      <c r="P175" s="96"/>
      <c r="Q175" s="96"/>
      <c r="S175" s="94"/>
      <c r="T175" s="77"/>
      <c r="U175" s="77"/>
      <c r="V175" s="77"/>
      <c r="Z175" s="96"/>
    </row>
    <row r="176" spans="1:26" ht="30.75" thickBot="1" x14ac:dyDescent="0.3">
      <c r="A176" s="78" t="s">
        <v>40</v>
      </c>
      <c r="B176" s="78" t="s">
        <v>754</v>
      </c>
      <c r="C176" s="77"/>
      <c r="D176" s="77"/>
      <c r="E176" s="78" t="s">
        <v>1285</v>
      </c>
      <c r="F176" s="78" t="s">
        <v>536</v>
      </c>
      <c r="G176" s="77" t="s">
        <v>1100</v>
      </c>
      <c r="H176" s="82"/>
      <c r="I176" s="79">
        <v>43187</v>
      </c>
      <c r="J176" s="80" t="s">
        <v>915</v>
      </c>
      <c r="K176" s="81">
        <v>24920014</v>
      </c>
      <c r="L176" s="77" t="s">
        <v>1068</v>
      </c>
      <c r="M176" s="77"/>
      <c r="N176" s="77"/>
      <c r="O176" s="77"/>
      <c r="P176" s="93"/>
      <c r="Q176" s="93"/>
      <c r="R176" s="98"/>
      <c r="S176" s="94"/>
      <c r="T176" s="77"/>
      <c r="U176" s="77"/>
      <c r="V176" s="77"/>
      <c r="Z176" s="93"/>
    </row>
    <row r="177" spans="1:26" ht="30.75" thickBot="1" x14ac:dyDescent="0.3">
      <c r="A177" s="78" t="s">
        <v>26</v>
      </c>
      <c r="B177" s="78" t="s">
        <v>864</v>
      </c>
      <c r="C177" s="77"/>
      <c r="D177" s="77"/>
      <c r="E177" s="78" t="s">
        <v>1286</v>
      </c>
      <c r="F177" s="85"/>
      <c r="G177" s="77" t="s">
        <v>1067</v>
      </c>
      <c r="H177" s="82"/>
      <c r="I177" s="79">
        <v>43187</v>
      </c>
      <c r="J177" s="80" t="s">
        <v>920</v>
      </c>
      <c r="K177" s="81">
        <v>26063326</v>
      </c>
      <c r="L177" s="77" t="s">
        <v>1068</v>
      </c>
      <c r="M177" s="77"/>
      <c r="N177" s="77"/>
      <c r="O177" s="77"/>
      <c r="P177" s="93"/>
      <c r="Q177" s="93"/>
      <c r="S177" s="94"/>
      <c r="T177" s="77"/>
      <c r="U177" s="77"/>
      <c r="V177" s="77"/>
      <c r="Z177" s="93"/>
    </row>
    <row r="178" spans="1:26" ht="30.75" thickBot="1" x14ac:dyDescent="0.3">
      <c r="A178" s="78" t="s">
        <v>26</v>
      </c>
      <c r="B178" s="78" t="s">
        <v>864</v>
      </c>
      <c r="C178" s="77"/>
      <c r="D178" s="77"/>
      <c r="E178" s="78" t="s">
        <v>1286</v>
      </c>
      <c r="F178" s="85"/>
      <c r="G178" s="77" t="s">
        <v>1137</v>
      </c>
      <c r="H178" s="82"/>
      <c r="I178" s="79">
        <v>43187</v>
      </c>
      <c r="J178" s="80" t="s">
        <v>920</v>
      </c>
      <c r="K178" s="81">
        <v>25266237</v>
      </c>
      <c r="L178" s="77" t="s">
        <v>1068</v>
      </c>
      <c r="M178" s="77"/>
      <c r="N178" s="77"/>
      <c r="O178" s="77"/>
      <c r="P178" s="93"/>
      <c r="Q178" s="93"/>
      <c r="S178" s="94"/>
      <c r="T178" s="77"/>
      <c r="U178" s="77"/>
      <c r="V178" s="77"/>
      <c r="Z178" s="93"/>
    </row>
    <row r="179" spans="1:26" ht="39.75" thickBot="1" x14ac:dyDescent="0.3">
      <c r="A179" s="78" t="s">
        <v>26</v>
      </c>
      <c r="B179" s="78" t="s">
        <v>864</v>
      </c>
      <c r="C179" s="77"/>
      <c r="D179" s="77"/>
      <c r="E179" s="78" t="s">
        <v>1286</v>
      </c>
      <c r="F179" s="85"/>
      <c r="G179" s="77" t="s">
        <v>1152</v>
      </c>
      <c r="H179" s="82"/>
      <c r="I179" s="79">
        <v>43187</v>
      </c>
      <c r="J179" s="80" t="s">
        <v>920</v>
      </c>
      <c r="K179" s="81">
        <v>29210332</v>
      </c>
      <c r="L179" s="77" t="s">
        <v>1068</v>
      </c>
      <c r="M179" s="77"/>
      <c r="N179" s="77"/>
      <c r="O179" s="77"/>
      <c r="P179" s="93"/>
      <c r="Q179" s="93"/>
      <c r="S179" s="94"/>
      <c r="T179" s="77"/>
      <c r="U179" s="77"/>
      <c r="V179" s="77"/>
      <c r="Z179" s="93"/>
    </row>
    <row r="180" spans="1:26" ht="30.75" thickBot="1" x14ac:dyDescent="0.3">
      <c r="A180" s="78" t="s">
        <v>26</v>
      </c>
      <c r="B180" s="78" t="s">
        <v>864</v>
      </c>
      <c r="C180" s="77"/>
      <c r="D180" s="77"/>
      <c r="E180" s="78" t="s">
        <v>1286</v>
      </c>
      <c r="F180" s="85"/>
      <c r="G180" s="77" t="s">
        <v>1170</v>
      </c>
      <c r="H180" s="82"/>
      <c r="I180" s="79">
        <v>43187</v>
      </c>
      <c r="J180" s="80" t="s">
        <v>920</v>
      </c>
      <c r="K180" s="81">
        <v>19772578</v>
      </c>
      <c r="L180" s="77" t="s">
        <v>1068</v>
      </c>
      <c r="M180" s="77"/>
      <c r="N180" s="77"/>
      <c r="O180" s="77"/>
      <c r="P180" s="93"/>
      <c r="Q180" s="93"/>
      <c r="R180" s="98"/>
      <c r="S180" s="94"/>
      <c r="T180" s="77"/>
      <c r="U180" s="77"/>
      <c r="V180" s="77"/>
      <c r="Z180" s="93"/>
    </row>
    <row r="181" spans="1:26" ht="30.75" thickBot="1" x14ac:dyDescent="0.3">
      <c r="A181" s="78" t="s">
        <v>26</v>
      </c>
      <c r="B181" s="78" t="s">
        <v>819</v>
      </c>
      <c r="C181" s="77"/>
      <c r="D181" s="77"/>
      <c r="E181" s="78" t="s">
        <v>1287</v>
      </c>
      <c r="F181" s="85"/>
      <c r="G181" s="77" t="s">
        <v>1067</v>
      </c>
      <c r="H181" s="82"/>
      <c r="I181" s="79">
        <v>43187</v>
      </c>
      <c r="J181" s="80" t="s">
        <v>921</v>
      </c>
      <c r="K181" s="77" t="s">
        <v>1288</v>
      </c>
      <c r="L181" s="77" t="s">
        <v>1068</v>
      </c>
      <c r="M181" s="77"/>
      <c r="N181" s="77"/>
      <c r="O181" s="77"/>
      <c r="P181" s="93"/>
      <c r="Q181" s="93"/>
      <c r="S181" s="94"/>
      <c r="T181" s="77"/>
      <c r="U181" s="77"/>
      <c r="V181" s="77"/>
      <c r="Z181" s="93"/>
    </row>
    <row r="182" spans="1:26" ht="39.75" thickBot="1" x14ac:dyDescent="0.3">
      <c r="A182" s="78" t="s">
        <v>26</v>
      </c>
      <c r="B182" s="78" t="s">
        <v>819</v>
      </c>
      <c r="C182" s="77"/>
      <c r="D182" s="77"/>
      <c r="E182" s="78" t="s">
        <v>1287</v>
      </c>
      <c r="F182" s="85"/>
      <c r="G182" s="77" t="s">
        <v>1090</v>
      </c>
      <c r="H182" s="82"/>
      <c r="I182" s="79">
        <v>43187</v>
      </c>
      <c r="J182" s="80" t="s">
        <v>921</v>
      </c>
      <c r="K182" s="77" t="s">
        <v>1280</v>
      </c>
      <c r="L182" s="77" t="s">
        <v>1068</v>
      </c>
      <c r="M182" s="77"/>
      <c r="N182" s="77"/>
      <c r="O182" s="77"/>
      <c r="P182" s="93"/>
      <c r="Q182" s="93"/>
      <c r="R182" s="98"/>
      <c r="S182" s="94"/>
      <c r="T182" s="77"/>
      <c r="U182" s="77"/>
      <c r="V182" s="77"/>
      <c r="Z182" s="93"/>
    </row>
    <row r="183" spans="1:26" ht="30.75" thickBot="1" x14ac:dyDescent="0.3">
      <c r="A183" s="83" t="s">
        <v>123</v>
      </c>
      <c r="B183" s="83" t="s">
        <v>411</v>
      </c>
      <c r="C183" s="77"/>
      <c r="D183" s="77"/>
      <c r="E183" s="83" t="s">
        <v>1291</v>
      </c>
      <c r="F183" s="85"/>
      <c r="G183" s="77" t="s">
        <v>1067</v>
      </c>
      <c r="H183" s="77" t="s">
        <v>1088</v>
      </c>
      <c r="I183" s="79">
        <v>43187</v>
      </c>
      <c r="J183" s="80" t="s">
        <v>1292</v>
      </c>
      <c r="K183" s="77" t="s">
        <v>1293</v>
      </c>
      <c r="L183" s="77" t="s">
        <v>1068</v>
      </c>
      <c r="M183" s="77"/>
      <c r="N183" s="77"/>
      <c r="O183" s="77"/>
      <c r="P183" s="93"/>
      <c r="Q183" s="93"/>
      <c r="S183" s="94"/>
      <c r="T183" s="77"/>
      <c r="U183" s="77"/>
      <c r="V183" s="77"/>
      <c r="Z183" s="93"/>
    </row>
    <row r="184" spans="1:26" ht="30.75" thickBot="1" x14ac:dyDescent="0.3">
      <c r="A184" s="83" t="s">
        <v>123</v>
      </c>
      <c r="B184" s="83" t="s">
        <v>411</v>
      </c>
      <c r="C184" s="77"/>
      <c r="D184" s="77"/>
      <c r="E184" s="83" t="s">
        <v>1291</v>
      </c>
      <c r="F184" s="85"/>
      <c r="G184" s="77" t="s">
        <v>1140</v>
      </c>
      <c r="H184" s="77" t="s">
        <v>1088</v>
      </c>
      <c r="I184" s="79">
        <v>43187</v>
      </c>
      <c r="J184" s="80" t="s">
        <v>1292</v>
      </c>
      <c r="K184" s="77" t="s">
        <v>1294</v>
      </c>
      <c r="L184" s="77" t="s">
        <v>1068</v>
      </c>
      <c r="M184" s="77"/>
      <c r="N184" s="77"/>
      <c r="O184" s="77"/>
      <c r="P184" s="93"/>
      <c r="Q184" s="93"/>
      <c r="R184" s="98"/>
      <c r="S184" s="94"/>
      <c r="T184" s="77"/>
      <c r="U184" s="77"/>
      <c r="V184" s="77"/>
      <c r="Z184" s="93"/>
    </row>
    <row r="185" spans="1:26" ht="30.75" thickBot="1" x14ac:dyDescent="0.3">
      <c r="A185" s="83" t="s">
        <v>123</v>
      </c>
      <c r="B185" s="83" t="s">
        <v>413</v>
      </c>
      <c r="C185" s="77"/>
      <c r="D185" s="77"/>
      <c r="E185" s="84" t="s">
        <v>1295</v>
      </c>
      <c r="F185" s="83" t="s">
        <v>654</v>
      </c>
      <c r="G185" s="77" t="s">
        <v>1067</v>
      </c>
      <c r="H185" s="77" t="s">
        <v>1088</v>
      </c>
      <c r="I185" s="79">
        <v>43187</v>
      </c>
      <c r="J185" s="80" t="s">
        <v>653</v>
      </c>
      <c r="K185" s="77" t="s">
        <v>1296</v>
      </c>
      <c r="L185" s="77" t="s">
        <v>1068</v>
      </c>
      <c r="M185" s="77"/>
      <c r="N185" s="77"/>
      <c r="O185" s="77"/>
      <c r="P185" s="93"/>
      <c r="Q185" s="93"/>
      <c r="S185" s="94"/>
      <c r="T185" s="77"/>
      <c r="U185" s="77"/>
      <c r="V185" s="77"/>
      <c r="Z185" s="93"/>
    </row>
    <row r="186" spans="1:26" ht="30.75" thickBot="1" x14ac:dyDescent="0.3">
      <c r="A186" s="83" t="s">
        <v>123</v>
      </c>
      <c r="B186" s="83" t="s">
        <v>413</v>
      </c>
      <c r="C186" s="77"/>
      <c r="D186" s="77"/>
      <c r="E186" s="84" t="s">
        <v>1295</v>
      </c>
      <c r="F186" s="85"/>
      <c r="G186" s="77" t="s">
        <v>18</v>
      </c>
      <c r="H186" s="77" t="s">
        <v>1088</v>
      </c>
      <c r="I186" s="79">
        <v>43187</v>
      </c>
      <c r="J186" s="80" t="s">
        <v>653</v>
      </c>
      <c r="K186" s="77">
        <v>19272410</v>
      </c>
      <c r="L186" s="77" t="s">
        <v>1068</v>
      </c>
      <c r="M186" s="77"/>
      <c r="N186" s="77"/>
      <c r="O186" s="77"/>
      <c r="P186" s="96"/>
      <c r="Q186" s="96"/>
      <c r="S186" s="94"/>
      <c r="T186" s="77"/>
      <c r="U186" s="77"/>
      <c r="V186" s="77"/>
      <c r="Z186" s="96"/>
    </row>
    <row r="187" spans="1:26" ht="30.75" thickBot="1" x14ac:dyDescent="0.3">
      <c r="A187" s="83" t="s">
        <v>123</v>
      </c>
      <c r="B187" s="83" t="s">
        <v>413</v>
      </c>
      <c r="C187" s="77"/>
      <c r="D187" s="77"/>
      <c r="E187" s="84" t="s">
        <v>1295</v>
      </c>
      <c r="F187" s="85"/>
      <c r="G187" s="77" t="s">
        <v>1216</v>
      </c>
      <c r="H187" s="77" t="s">
        <v>1088</v>
      </c>
      <c r="I187" s="79">
        <v>43187</v>
      </c>
      <c r="J187" s="80" t="s">
        <v>653</v>
      </c>
      <c r="K187" s="77">
        <v>25152196</v>
      </c>
      <c r="L187" s="77" t="s">
        <v>1068</v>
      </c>
      <c r="M187" s="77"/>
      <c r="N187" s="77"/>
      <c r="O187" s="77"/>
      <c r="P187" s="96"/>
      <c r="Q187" s="96"/>
      <c r="S187" s="94"/>
      <c r="T187" s="77"/>
      <c r="U187" s="77"/>
      <c r="V187" s="77"/>
      <c r="Z187" s="96"/>
    </row>
    <row r="188" spans="1:26" ht="30.75" thickBot="1" x14ac:dyDescent="0.3">
      <c r="A188" s="83" t="s">
        <v>123</v>
      </c>
      <c r="B188" s="83" t="s">
        <v>413</v>
      </c>
      <c r="C188" s="77"/>
      <c r="D188" s="77"/>
      <c r="E188" s="84" t="s">
        <v>1295</v>
      </c>
      <c r="F188" s="85"/>
      <c r="G188" s="77" t="s">
        <v>1140</v>
      </c>
      <c r="H188" s="77" t="s">
        <v>1088</v>
      </c>
      <c r="I188" s="79">
        <v>43187</v>
      </c>
      <c r="J188" s="80" t="s">
        <v>653</v>
      </c>
      <c r="K188" s="77" t="s">
        <v>1297</v>
      </c>
      <c r="L188" s="77" t="s">
        <v>1068</v>
      </c>
      <c r="M188" s="77"/>
      <c r="N188" s="77"/>
      <c r="O188" s="77"/>
      <c r="P188" s="96"/>
      <c r="Q188" s="96"/>
      <c r="S188" s="94"/>
      <c r="T188" s="77"/>
      <c r="U188" s="77"/>
      <c r="V188" s="77"/>
      <c r="Z188" s="96"/>
    </row>
    <row r="189" spans="1:26" ht="30.75" thickBot="1" x14ac:dyDescent="0.3">
      <c r="A189" s="83" t="s">
        <v>123</v>
      </c>
      <c r="B189" s="83" t="s">
        <v>413</v>
      </c>
      <c r="C189" s="77"/>
      <c r="D189" s="77"/>
      <c r="E189" s="83" t="s">
        <v>1295</v>
      </c>
      <c r="F189" s="85"/>
      <c r="G189" s="77" t="s">
        <v>1167</v>
      </c>
      <c r="H189" s="77" t="s">
        <v>1088</v>
      </c>
      <c r="I189" s="79">
        <v>43187</v>
      </c>
      <c r="J189" s="80" t="s">
        <v>653</v>
      </c>
      <c r="K189" s="77" t="s">
        <v>1298</v>
      </c>
      <c r="L189" s="77" t="s">
        <v>1068</v>
      </c>
      <c r="M189" s="77"/>
      <c r="N189" s="77"/>
      <c r="O189" s="77"/>
      <c r="P189" s="96"/>
      <c r="Q189" s="96"/>
      <c r="R189" s="98"/>
      <c r="S189" s="94"/>
      <c r="T189" s="77"/>
      <c r="U189" s="77"/>
      <c r="V189" s="77"/>
      <c r="Z189" s="96"/>
    </row>
    <row r="190" spans="1:26" ht="30.75" thickBot="1" x14ac:dyDescent="0.3">
      <c r="A190" s="83" t="s">
        <v>123</v>
      </c>
      <c r="B190" s="83" t="s">
        <v>414</v>
      </c>
      <c r="C190" s="77"/>
      <c r="D190" s="77"/>
      <c r="E190" s="83" t="s">
        <v>1299</v>
      </c>
      <c r="F190" s="85"/>
      <c r="G190" s="77" t="s">
        <v>1067</v>
      </c>
      <c r="H190" s="77" t="s">
        <v>1088</v>
      </c>
      <c r="I190" s="79">
        <v>43187</v>
      </c>
      <c r="J190" s="80" t="s">
        <v>656</v>
      </c>
      <c r="K190" s="77">
        <v>19772600</v>
      </c>
      <c r="L190" s="83" t="s">
        <v>1068</v>
      </c>
      <c r="M190" s="77"/>
      <c r="N190" s="77"/>
      <c r="O190" s="77"/>
      <c r="P190" s="96"/>
      <c r="Q190" s="96"/>
      <c r="S190" s="94"/>
      <c r="T190" s="77"/>
      <c r="U190" s="77"/>
      <c r="V190" s="77"/>
      <c r="Z190" s="96"/>
    </row>
    <row r="191" spans="1:26" ht="30.75" thickBot="1" x14ac:dyDescent="0.3">
      <c r="A191" s="83" t="s">
        <v>123</v>
      </c>
      <c r="B191" s="83" t="s">
        <v>414</v>
      </c>
      <c r="C191" s="77"/>
      <c r="D191" s="77"/>
      <c r="E191" s="83" t="s">
        <v>1299</v>
      </c>
      <c r="F191" s="85"/>
      <c r="G191" s="77" t="s">
        <v>1170</v>
      </c>
      <c r="H191" s="77" t="s">
        <v>1088</v>
      </c>
      <c r="I191" s="79">
        <v>43187</v>
      </c>
      <c r="J191" s="80" t="s">
        <v>656</v>
      </c>
      <c r="K191" s="77" t="s">
        <v>1300</v>
      </c>
      <c r="L191" s="83" t="s">
        <v>1068</v>
      </c>
      <c r="M191" s="77"/>
      <c r="N191" s="77"/>
      <c r="O191" s="77"/>
      <c r="P191" s="96"/>
      <c r="Q191" s="96"/>
      <c r="S191" s="94"/>
      <c r="T191" s="77"/>
      <c r="U191" s="77"/>
      <c r="V191" s="77"/>
      <c r="Z191" s="96"/>
    </row>
    <row r="192" spans="1:26" ht="30.75" thickBot="1" x14ac:dyDescent="0.3">
      <c r="A192" s="83" t="s">
        <v>123</v>
      </c>
      <c r="B192" s="83" t="s">
        <v>414</v>
      </c>
      <c r="C192" s="77"/>
      <c r="D192" s="77"/>
      <c r="E192" s="83" t="s">
        <v>1299</v>
      </c>
      <c r="F192" s="85"/>
      <c r="G192" s="77" t="s">
        <v>1216</v>
      </c>
      <c r="H192" s="77" t="s">
        <v>1088</v>
      </c>
      <c r="I192" s="79">
        <v>43187</v>
      </c>
      <c r="J192" s="80" t="s">
        <v>656</v>
      </c>
      <c r="K192" s="77">
        <v>19352219</v>
      </c>
      <c r="L192" s="83" t="s">
        <v>1068</v>
      </c>
      <c r="M192" s="77"/>
      <c r="N192" s="77"/>
      <c r="O192" s="77"/>
      <c r="P192" s="96"/>
      <c r="Q192" s="96"/>
      <c r="R192" s="98"/>
      <c r="S192" s="94"/>
      <c r="T192" s="77"/>
      <c r="U192" s="77"/>
      <c r="V192" s="77"/>
      <c r="Z192" s="96"/>
    </row>
    <row r="193" spans="1:26" ht="30.75" thickBot="1" x14ac:dyDescent="0.3">
      <c r="A193" s="83" t="s">
        <v>123</v>
      </c>
      <c r="B193" s="83" t="s">
        <v>416</v>
      </c>
      <c r="C193" s="77"/>
      <c r="D193" s="77"/>
      <c r="E193" s="83" t="s">
        <v>1301</v>
      </c>
      <c r="F193" s="85"/>
      <c r="G193" s="77" t="s">
        <v>1067</v>
      </c>
      <c r="H193" s="77" t="s">
        <v>1088</v>
      </c>
      <c r="I193" s="79">
        <v>43187</v>
      </c>
      <c r="J193" s="80" t="s">
        <v>658</v>
      </c>
      <c r="K193" s="77">
        <v>18986552</v>
      </c>
      <c r="L193" s="77" t="s">
        <v>1068</v>
      </c>
      <c r="M193" s="77"/>
      <c r="N193" s="77"/>
      <c r="O193" s="77"/>
      <c r="P193" s="96"/>
      <c r="Q193" s="96"/>
      <c r="S193" s="94"/>
      <c r="T193" s="77"/>
      <c r="U193" s="77"/>
      <c r="V193" s="77"/>
      <c r="Z193" s="96"/>
    </row>
    <row r="194" spans="1:26" ht="30.75" thickBot="1" x14ac:dyDescent="0.3">
      <c r="A194" s="83" t="s">
        <v>123</v>
      </c>
      <c r="B194" s="83" t="s">
        <v>416</v>
      </c>
      <c r="C194" s="77"/>
      <c r="D194" s="77"/>
      <c r="E194" s="83" t="s">
        <v>1301</v>
      </c>
      <c r="F194" s="85"/>
      <c r="G194" s="77" t="s">
        <v>1153</v>
      </c>
      <c r="H194" s="77" t="s">
        <v>1088</v>
      </c>
      <c r="I194" s="79">
        <v>43187</v>
      </c>
      <c r="J194" s="80" t="s">
        <v>658</v>
      </c>
      <c r="K194" s="77">
        <v>22655589</v>
      </c>
      <c r="L194" s="77" t="s">
        <v>1068</v>
      </c>
      <c r="M194" s="77"/>
      <c r="N194" s="77"/>
      <c r="O194" s="77"/>
      <c r="P194" s="96"/>
      <c r="Q194" s="96"/>
      <c r="S194" s="94"/>
      <c r="T194" s="77"/>
      <c r="U194" s="77"/>
      <c r="V194" s="77"/>
      <c r="Z194" s="96"/>
    </row>
    <row r="195" spans="1:26" ht="30.75" thickBot="1" x14ac:dyDescent="0.3">
      <c r="A195" s="83" t="s">
        <v>123</v>
      </c>
      <c r="B195" s="83" t="s">
        <v>416</v>
      </c>
      <c r="C195" s="77"/>
      <c r="D195" s="77"/>
      <c r="E195" s="83" t="s">
        <v>1301</v>
      </c>
      <c r="F195" s="85"/>
      <c r="G195" s="77" t="s">
        <v>1216</v>
      </c>
      <c r="H195" s="77" t="s">
        <v>1088</v>
      </c>
      <c r="I195" s="79">
        <v>43187</v>
      </c>
      <c r="J195" s="80" t="s">
        <v>658</v>
      </c>
      <c r="K195" s="77">
        <v>25152196</v>
      </c>
      <c r="L195" s="77" t="s">
        <v>1068</v>
      </c>
      <c r="M195" s="77"/>
      <c r="N195" s="77"/>
      <c r="O195" s="77"/>
      <c r="P195" s="96"/>
      <c r="Q195" s="96"/>
      <c r="S195" s="94"/>
      <c r="T195" s="77"/>
      <c r="U195" s="77"/>
      <c r="V195" s="77"/>
      <c r="Z195" s="96"/>
    </row>
    <row r="196" spans="1:26" ht="30.75" thickBot="1" x14ac:dyDescent="0.3">
      <c r="A196" s="83" t="s">
        <v>123</v>
      </c>
      <c r="B196" s="83" t="s">
        <v>416</v>
      </c>
      <c r="C196" s="77"/>
      <c r="D196" s="77"/>
      <c r="E196" s="83" t="s">
        <v>1301</v>
      </c>
      <c r="F196" s="85"/>
      <c r="G196" s="77" t="s">
        <v>1140</v>
      </c>
      <c r="H196" s="77" t="s">
        <v>1088</v>
      </c>
      <c r="I196" s="79">
        <v>43187</v>
      </c>
      <c r="J196" s="80" t="s">
        <v>658</v>
      </c>
      <c r="K196" s="77" t="s">
        <v>1297</v>
      </c>
      <c r="L196" s="77" t="s">
        <v>1068</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691</v>
      </c>
      <c r="C1" s="77"/>
      <c r="D1" s="77"/>
      <c r="E1" s="78" t="s">
        <v>1066</v>
      </c>
      <c r="F1" s="78" t="s">
        <v>525</v>
      </c>
      <c r="G1" s="77" t="s">
        <v>1067</v>
      </c>
      <c r="H1" s="77"/>
      <c r="I1" s="79">
        <v>43187</v>
      </c>
      <c r="J1" s="80" t="s">
        <v>894</v>
      </c>
      <c r="K1" s="81">
        <v>26859813</v>
      </c>
      <c r="L1" s="77" t="s">
        <v>1068</v>
      </c>
      <c r="M1" s="77"/>
      <c r="N1" s="51" t="s">
        <v>1335</v>
      </c>
      <c r="O1" s="76" t="s">
        <v>1334</v>
      </c>
      <c r="P1" s="76" t="s">
        <v>1336</v>
      </c>
      <c r="Q1" s="77"/>
      <c r="R1" s="77"/>
      <c r="S1" s="77"/>
      <c r="T1" s="77"/>
      <c r="U1" s="77"/>
      <c r="V1" s="77"/>
      <c r="W1" s="77"/>
      <c r="X1" s="77"/>
      <c r="Y1" s="77"/>
      <c r="Z1" s="77"/>
    </row>
    <row r="2" spans="1:26" ht="30.75" thickBot="1" x14ac:dyDescent="0.3">
      <c r="A2" s="78" t="s">
        <v>30</v>
      </c>
      <c r="B2" s="78" t="s">
        <v>690</v>
      </c>
      <c r="C2" s="77"/>
      <c r="D2" s="77"/>
      <c r="E2" s="78" t="s">
        <v>1069</v>
      </c>
      <c r="F2" s="78" t="s">
        <v>1025</v>
      </c>
      <c r="G2" s="77" t="s">
        <v>1067</v>
      </c>
      <c r="H2" s="82"/>
      <c r="I2" s="79">
        <v>43187</v>
      </c>
      <c r="J2" s="80" t="s">
        <v>892</v>
      </c>
      <c r="K2" s="81">
        <v>26859813</v>
      </c>
      <c r="L2" s="77" t="s">
        <v>1068</v>
      </c>
      <c r="M2" s="77"/>
      <c r="N2" s="78" t="s">
        <v>93</v>
      </c>
      <c r="O2" s="93" t="s">
        <v>46</v>
      </c>
      <c r="P2" s="78" t="s">
        <v>93</v>
      </c>
      <c r="Q2" s="77"/>
      <c r="R2" s="77"/>
      <c r="S2" s="77"/>
      <c r="T2" s="77"/>
      <c r="U2" s="77"/>
      <c r="V2" s="77"/>
      <c r="W2" s="77"/>
      <c r="X2" s="77"/>
      <c r="Y2" s="77"/>
      <c r="Z2" s="77"/>
    </row>
    <row r="3" spans="1:26" ht="15.75" thickBot="1" x14ac:dyDescent="0.3">
      <c r="A3" s="78" t="s">
        <v>30</v>
      </c>
      <c r="B3" s="78" t="s">
        <v>691</v>
      </c>
      <c r="C3" s="77"/>
      <c r="D3" s="77"/>
      <c r="E3" s="78" t="s">
        <v>1066</v>
      </c>
      <c r="F3" s="78" t="s">
        <v>523</v>
      </c>
      <c r="G3" s="77" t="s">
        <v>1067</v>
      </c>
      <c r="H3" s="82"/>
      <c r="I3" s="79">
        <v>43187</v>
      </c>
      <c r="J3" s="80" t="s">
        <v>894</v>
      </c>
      <c r="K3" s="81">
        <v>26859813</v>
      </c>
      <c r="L3" s="77" t="s">
        <v>1068</v>
      </c>
      <c r="M3" s="77"/>
      <c r="N3" s="78" t="s">
        <v>30</v>
      </c>
      <c r="O3" s="96" t="s">
        <v>34</v>
      </c>
      <c r="P3" s="78" t="s">
        <v>30</v>
      </c>
      <c r="Q3" s="77"/>
      <c r="R3" s="77"/>
      <c r="S3" s="77"/>
      <c r="T3" s="77"/>
      <c r="U3" s="77"/>
      <c r="V3" s="77"/>
      <c r="W3" s="77"/>
      <c r="X3" s="77"/>
      <c r="Y3" s="77"/>
      <c r="Z3" s="77"/>
    </row>
    <row r="4" spans="1:26" ht="15.75" thickBot="1" x14ac:dyDescent="0.3">
      <c r="A4" s="78" t="s">
        <v>94</v>
      </c>
      <c r="B4" s="78" t="s">
        <v>766</v>
      </c>
      <c r="C4" s="77"/>
      <c r="D4" s="77"/>
      <c r="E4" s="78" t="s">
        <v>1070</v>
      </c>
      <c r="F4" s="78" t="s">
        <v>536</v>
      </c>
      <c r="G4" s="77" t="s">
        <v>1067</v>
      </c>
      <c r="H4" s="82"/>
      <c r="I4" s="79">
        <v>43187</v>
      </c>
      <c r="J4" s="80" t="s">
        <v>925</v>
      </c>
      <c r="K4" s="81">
        <v>25240059</v>
      </c>
      <c r="L4" s="77" t="s">
        <v>1068</v>
      </c>
      <c r="M4" s="77"/>
      <c r="N4" s="78" t="s">
        <v>94</v>
      </c>
      <c r="O4" s="96" t="s">
        <v>99</v>
      </c>
      <c r="P4" s="78" t="s">
        <v>94</v>
      </c>
      <c r="Q4" s="77"/>
      <c r="R4" s="77"/>
      <c r="S4" s="77"/>
      <c r="T4" s="77"/>
      <c r="U4" s="77"/>
      <c r="V4" s="77"/>
      <c r="W4" s="77"/>
      <c r="X4" s="77"/>
      <c r="Y4" s="77"/>
      <c r="Z4" s="77"/>
    </row>
    <row r="5" spans="1:26" ht="15.75" thickBot="1" x14ac:dyDescent="0.3">
      <c r="A5" s="78" t="s">
        <v>94</v>
      </c>
      <c r="B5" s="78" t="s">
        <v>771</v>
      </c>
      <c r="C5" s="77"/>
      <c r="D5" s="77"/>
      <c r="E5" s="78" t="s">
        <v>1071</v>
      </c>
      <c r="F5" s="78" t="s">
        <v>536</v>
      </c>
      <c r="G5" s="77" t="s">
        <v>1067</v>
      </c>
      <c r="H5" s="82"/>
      <c r="I5" s="79">
        <v>43187</v>
      </c>
      <c r="J5" s="80" t="s">
        <v>928</v>
      </c>
      <c r="K5" s="81">
        <v>25240059</v>
      </c>
      <c r="L5" s="77" t="s">
        <v>1068</v>
      </c>
      <c r="M5" s="77"/>
      <c r="N5" s="78" t="s">
        <v>95</v>
      </c>
      <c r="O5" s="96" t="s">
        <v>100</v>
      </c>
      <c r="P5" s="78" t="s">
        <v>95</v>
      </c>
      <c r="Q5" s="77"/>
      <c r="R5" s="77"/>
      <c r="S5" s="77"/>
      <c r="T5" s="77"/>
      <c r="U5" s="77"/>
      <c r="V5" s="77"/>
      <c r="W5" s="77"/>
      <c r="X5" s="77"/>
      <c r="Y5" s="77"/>
      <c r="Z5" s="77"/>
    </row>
    <row r="6" spans="1:26" ht="15.75" thickBot="1" x14ac:dyDescent="0.3">
      <c r="A6" s="78" t="s">
        <v>94</v>
      </c>
      <c r="B6" s="78" t="s">
        <v>763</v>
      </c>
      <c r="C6" s="77"/>
      <c r="D6" s="77"/>
      <c r="E6" s="78" t="s">
        <v>1072</v>
      </c>
      <c r="F6" s="78" t="s">
        <v>568</v>
      </c>
      <c r="G6" s="77" t="s">
        <v>1067</v>
      </c>
      <c r="H6" s="82"/>
      <c r="I6" s="79">
        <v>43187</v>
      </c>
      <c r="J6" s="80" t="s">
        <v>929</v>
      </c>
      <c r="K6" s="81">
        <v>25240059</v>
      </c>
      <c r="L6" s="77" t="s">
        <v>1068</v>
      </c>
      <c r="M6" s="77"/>
      <c r="N6" s="78" t="s">
        <v>96</v>
      </c>
      <c r="O6" s="96" t="s">
        <v>101</v>
      </c>
      <c r="P6" s="78" t="s">
        <v>96</v>
      </c>
      <c r="Q6" s="77"/>
      <c r="R6" s="77"/>
      <c r="S6" s="77"/>
      <c r="T6" s="77"/>
      <c r="U6" s="77"/>
      <c r="V6" s="77"/>
      <c r="W6" s="77"/>
      <c r="X6" s="77"/>
      <c r="Y6" s="77"/>
      <c r="Z6" s="77"/>
    </row>
    <row r="7" spans="1:26" ht="15.75" thickBot="1" x14ac:dyDescent="0.3">
      <c r="A7" s="78" t="s">
        <v>94</v>
      </c>
      <c r="B7" s="78" t="s">
        <v>770</v>
      </c>
      <c r="C7" s="77"/>
      <c r="D7" s="77"/>
      <c r="E7" s="78" t="s">
        <v>1073</v>
      </c>
      <c r="F7" s="78" t="s">
        <v>536</v>
      </c>
      <c r="G7" s="77" t="s">
        <v>1067</v>
      </c>
      <c r="H7" s="82"/>
      <c r="I7" s="79">
        <v>43187</v>
      </c>
      <c r="J7" s="80" t="s">
        <v>931</v>
      </c>
      <c r="K7" s="81">
        <v>25240059</v>
      </c>
      <c r="L7" s="77" t="s">
        <v>1068</v>
      </c>
      <c r="M7" s="77"/>
      <c r="N7" s="78" t="s">
        <v>97</v>
      </c>
      <c r="O7" s="96" t="s">
        <v>103</v>
      </c>
      <c r="P7" s="78" t="s">
        <v>97</v>
      </c>
      <c r="Q7" s="77"/>
      <c r="R7" s="77"/>
      <c r="S7" s="77"/>
      <c r="T7" s="77"/>
      <c r="U7" s="77"/>
      <c r="V7" s="77"/>
      <c r="W7" s="77"/>
      <c r="X7" s="77"/>
      <c r="Y7" s="77"/>
      <c r="Z7" s="77"/>
    </row>
    <row r="8" spans="1:26" ht="15.75" thickBot="1" x14ac:dyDescent="0.3">
      <c r="A8" s="78" t="s">
        <v>94</v>
      </c>
      <c r="B8" s="78" t="s">
        <v>762</v>
      </c>
      <c r="C8" s="77"/>
      <c r="D8" s="77"/>
      <c r="E8" s="78" t="s">
        <v>1074</v>
      </c>
      <c r="F8" s="78" t="s">
        <v>599</v>
      </c>
      <c r="G8" s="77" t="s">
        <v>1067</v>
      </c>
      <c r="H8" s="82"/>
      <c r="I8" s="79">
        <v>43187</v>
      </c>
      <c r="J8" s="80" t="s">
        <v>933</v>
      </c>
      <c r="K8" s="81">
        <v>25240059</v>
      </c>
      <c r="L8" s="77" t="s">
        <v>1068</v>
      </c>
      <c r="M8" s="77"/>
      <c r="N8" s="78" t="s">
        <v>46</v>
      </c>
      <c r="O8" s="96" t="s">
        <v>104</v>
      </c>
      <c r="P8" s="83" t="s">
        <v>25</v>
      </c>
      <c r="Q8" s="77"/>
      <c r="R8" s="77"/>
      <c r="S8" s="77"/>
      <c r="T8" s="77"/>
      <c r="U8" s="77"/>
      <c r="V8" s="77"/>
      <c r="W8" s="77"/>
      <c r="X8" s="77"/>
      <c r="Y8" s="77"/>
      <c r="Z8" s="77"/>
    </row>
    <row r="9" spans="1:26" ht="15.75" thickBot="1" x14ac:dyDescent="0.3">
      <c r="A9" s="78" t="s">
        <v>94</v>
      </c>
      <c r="B9" s="78" t="s">
        <v>764</v>
      </c>
      <c r="C9" s="77"/>
      <c r="D9" s="77"/>
      <c r="E9" s="78" t="s">
        <v>1075</v>
      </c>
      <c r="F9" s="78" t="s">
        <v>536</v>
      </c>
      <c r="G9" s="77" t="s">
        <v>1067</v>
      </c>
      <c r="H9" s="82"/>
      <c r="I9" s="79">
        <v>43187</v>
      </c>
      <c r="J9" s="80" t="s">
        <v>935</v>
      </c>
      <c r="K9" s="81">
        <v>25240059</v>
      </c>
      <c r="L9" s="77" t="s">
        <v>1068</v>
      </c>
      <c r="M9" s="77"/>
      <c r="N9" s="83" t="s">
        <v>34</v>
      </c>
      <c r="O9" s="96" t="s">
        <v>45</v>
      </c>
      <c r="P9" s="83" t="s">
        <v>102</v>
      </c>
      <c r="Q9" s="77"/>
      <c r="R9" s="77"/>
      <c r="S9" s="77"/>
      <c r="T9" s="77"/>
      <c r="U9" s="77"/>
      <c r="V9" s="77"/>
      <c r="W9" s="77"/>
      <c r="X9" s="77"/>
      <c r="Y9" s="77"/>
      <c r="Z9" s="77"/>
    </row>
    <row r="10" spans="1:26" ht="15.75" thickBot="1" x14ac:dyDescent="0.3">
      <c r="A10" s="78" t="s">
        <v>94</v>
      </c>
      <c r="B10" s="78" t="s">
        <v>765</v>
      </c>
      <c r="C10" s="77"/>
      <c r="D10" s="77"/>
      <c r="E10" s="78" t="s">
        <v>1076</v>
      </c>
      <c r="F10" s="78" t="s">
        <v>600</v>
      </c>
      <c r="G10" s="77" t="s">
        <v>1067</v>
      </c>
      <c r="H10" s="82"/>
      <c r="I10" s="79">
        <v>43187</v>
      </c>
      <c r="J10" s="80" t="s">
        <v>937</v>
      </c>
      <c r="K10" s="81">
        <v>25240059</v>
      </c>
      <c r="L10" s="77" t="s">
        <v>1068</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693</v>
      </c>
      <c r="C11" s="77"/>
      <c r="D11" s="77"/>
      <c r="E11" s="78" t="s">
        <v>1077</v>
      </c>
      <c r="F11" s="78" t="s">
        <v>1543</v>
      </c>
      <c r="G11" s="77" t="s">
        <v>1067</v>
      </c>
      <c r="H11" s="82"/>
      <c r="I11" s="79">
        <v>43187</v>
      </c>
      <c r="J11" s="80" t="s">
        <v>940</v>
      </c>
      <c r="K11" s="81">
        <v>26859813</v>
      </c>
      <c r="L11" s="77" t="s">
        <v>1068</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694</v>
      </c>
      <c r="C12" s="77"/>
      <c r="D12" s="77"/>
      <c r="E12" s="78" t="s">
        <v>1078</v>
      </c>
      <c r="F12" s="78" t="s">
        <v>1544</v>
      </c>
      <c r="G12" s="77" t="s">
        <v>1067</v>
      </c>
      <c r="H12" s="82"/>
      <c r="I12" s="79">
        <v>43187</v>
      </c>
      <c r="J12" s="80" t="s">
        <v>941</v>
      </c>
      <c r="K12" s="81">
        <v>27835969</v>
      </c>
      <c r="L12" s="77" t="s">
        <v>1068</v>
      </c>
      <c r="M12" s="77"/>
      <c r="N12" s="83" t="s">
        <v>103</v>
      </c>
      <c r="O12" s="96" t="s">
        <v>38</v>
      </c>
      <c r="P12" s="78" t="s">
        <v>706</v>
      </c>
      <c r="Q12" s="77"/>
      <c r="R12" s="77"/>
      <c r="S12" s="77"/>
      <c r="T12" s="77"/>
      <c r="U12" s="77"/>
      <c r="V12" s="77"/>
      <c r="W12" s="77"/>
      <c r="X12" s="77"/>
      <c r="Y12" s="77"/>
      <c r="Z12" s="77"/>
    </row>
    <row r="13" spans="1:26" ht="15.75" thickBot="1" x14ac:dyDescent="0.3">
      <c r="A13" s="78" t="s">
        <v>97</v>
      </c>
      <c r="B13" s="78" t="s">
        <v>709</v>
      </c>
      <c r="C13" s="77"/>
      <c r="D13" s="77"/>
      <c r="E13" s="78" t="s">
        <v>1079</v>
      </c>
      <c r="F13" s="78" t="s">
        <v>1545</v>
      </c>
      <c r="G13" s="77" t="s">
        <v>1067</v>
      </c>
      <c r="H13" s="82"/>
      <c r="I13" s="79">
        <v>43187</v>
      </c>
      <c r="J13" s="80" t="s">
        <v>944</v>
      </c>
      <c r="K13" s="81">
        <v>26859813</v>
      </c>
      <c r="L13" s="77" t="s">
        <v>1068</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834</v>
      </c>
      <c r="C14" s="77"/>
      <c r="D14" s="77"/>
      <c r="E14" s="78" t="s">
        <v>1080</v>
      </c>
      <c r="F14" s="78" t="s">
        <v>837</v>
      </c>
      <c r="G14" s="77" t="s">
        <v>1067</v>
      </c>
      <c r="H14" s="82"/>
      <c r="I14" s="79">
        <v>43187</v>
      </c>
      <c r="J14" s="80" t="s">
        <v>901</v>
      </c>
      <c r="K14" s="81">
        <v>27834303</v>
      </c>
      <c r="L14" s="77" t="s">
        <v>1068</v>
      </c>
      <c r="M14" s="77"/>
      <c r="N14" s="83" t="s">
        <v>45</v>
      </c>
      <c r="O14" s="96" t="s">
        <v>528</v>
      </c>
      <c r="P14" s="77" t="s">
        <v>24</v>
      </c>
      <c r="Q14" s="77"/>
      <c r="R14" s="77"/>
      <c r="S14" s="77"/>
      <c r="T14" s="77"/>
      <c r="U14" s="77"/>
      <c r="V14" s="77"/>
      <c r="W14" s="77"/>
      <c r="X14" s="77"/>
      <c r="Y14" s="77"/>
      <c r="Z14" s="77"/>
    </row>
    <row r="15" spans="1:26" ht="15.75" thickBot="1" x14ac:dyDescent="0.3">
      <c r="A15" s="83" t="s">
        <v>34</v>
      </c>
      <c r="B15" s="83" t="s">
        <v>409</v>
      </c>
      <c r="C15" s="77"/>
      <c r="D15" s="77"/>
      <c r="E15" s="83" t="s">
        <v>1092</v>
      </c>
      <c r="F15" s="83" t="s">
        <v>521</v>
      </c>
      <c r="G15" s="77" t="s">
        <v>1067</v>
      </c>
      <c r="H15" s="77" t="s">
        <v>1088</v>
      </c>
      <c r="I15" s="79">
        <v>43187</v>
      </c>
      <c r="J15" s="80" t="s">
        <v>560</v>
      </c>
      <c r="K15" s="77">
        <v>27099524</v>
      </c>
      <c r="L15" s="77" t="s">
        <v>1068</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840</v>
      </c>
      <c r="C16" s="84" t="s">
        <v>1093</v>
      </c>
      <c r="D16" s="84" t="s">
        <v>1094</v>
      </c>
      <c r="E16" s="84" t="s">
        <v>1095</v>
      </c>
      <c r="F16" s="83" t="s">
        <v>524</v>
      </c>
      <c r="G16" s="77" t="s">
        <v>1067</v>
      </c>
      <c r="H16" s="77" t="s">
        <v>1088</v>
      </c>
      <c r="I16" s="79">
        <v>43187</v>
      </c>
      <c r="J16" s="80" t="s">
        <v>558</v>
      </c>
      <c r="K16" s="77" t="s">
        <v>1089</v>
      </c>
      <c r="L16" s="77" t="s">
        <v>1068</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1109</v>
      </c>
      <c r="C17" s="84" t="s">
        <v>1110</v>
      </c>
      <c r="D17" s="84" t="s">
        <v>1111</v>
      </c>
      <c r="E17" s="84" t="s">
        <v>1112</v>
      </c>
      <c r="F17" s="85"/>
      <c r="G17" s="77" t="s">
        <v>1067</v>
      </c>
      <c r="H17" s="77" t="s">
        <v>1088</v>
      </c>
      <c r="I17" s="79">
        <v>43187</v>
      </c>
      <c r="J17" s="80" t="s">
        <v>550</v>
      </c>
      <c r="K17" s="77" t="s">
        <v>1113</v>
      </c>
      <c r="L17" s="77" t="s">
        <v>1068</v>
      </c>
      <c r="M17" s="77"/>
      <c r="N17" s="78" t="s">
        <v>706</v>
      </c>
      <c r="O17" s="93" t="s">
        <v>116</v>
      </c>
      <c r="P17" s="78" t="s">
        <v>35</v>
      </c>
      <c r="Q17" s="77"/>
      <c r="R17" s="77"/>
      <c r="S17" s="77"/>
      <c r="T17" s="77"/>
      <c r="U17" s="77"/>
      <c r="V17" s="77"/>
      <c r="W17" s="77"/>
      <c r="X17" s="77"/>
      <c r="Y17" s="77"/>
      <c r="Z17" s="77"/>
    </row>
    <row r="18" spans="1:26" ht="15.75" thickBot="1" x14ac:dyDescent="0.3">
      <c r="A18" s="83" t="s">
        <v>25</v>
      </c>
      <c r="B18" s="83" t="s">
        <v>1114</v>
      </c>
      <c r="C18" s="77"/>
      <c r="D18" s="77"/>
      <c r="E18" s="83" t="s">
        <v>1115</v>
      </c>
      <c r="F18" s="85"/>
      <c r="G18" s="77" t="s">
        <v>1067</v>
      </c>
      <c r="H18" s="77" t="s">
        <v>1088</v>
      </c>
      <c r="I18" s="79">
        <v>43187</v>
      </c>
      <c r="J18" s="87" t="s">
        <v>552</v>
      </c>
      <c r="K18" s="85"/>
      <c r="L18" s="77" t="s">
        <v>1068</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1116</v>
      </c>
      <c r="C19" s="77"/>
      <c r="D19" s="77"/>
      <c r="E19" s="83" t="s">
        <v>1117</v>
      </c>
      <c r="F19" s="85"/>
      <c r="G19" s="77" t="s">
        <v>1067</v>
      </c>
      <c r="H19" s="77" t="s">
        <v>1088</v>
      </c>
      <c r="I19" s="79">
        <v>43187</v>
      </c>
      <c r="J19" s="87" t="s">
        <v>551</v>
      </c>
      <c r="K19" s="85"/>
      <c r="L19" s="77" t="s">
        <v>1068</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1118</v>
      </c>
      <c r="C20" s="77"/>
      <c r="D20" s="77"/>
      <c r="E20" s="83" t="s">
        <v>1119</v>
      </c>
      <c r="F20" s="85"/>
      <c r="G20" s="77" t="s">
        <v>1067</v>
      </c>
      <c r="H20" s="77" t="s">
        <v>1088</v>
      </c>
      <c r="I20" s="79">
        <v>43187</v>
      </c>
      <c r="J20" s="87" t="s">
        <v>553</v>
      </c>
      <c r="K20" s="85"/>
      <c r="L20" s="77" t="s">
        <v>1068</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1120</v>
      </c>
      <c r="C21" s="77"/>
      <c r="D21" s="77"/>
      <c r="E21" s="83" t="s">
        <v>1121</v>
      </c>
      <c r="F21" s="85"/>
      <c r="G21" s="77" t="s">
        <v>1067</v>
      </c>
      <c r="H21" s="77" t="s">
        <v>1088</v>
      </c>
      <c r="I21" s="79">
        <v>43187</v>
      </c>
      <c r="J21" s="87" t="s">
        <v>554</v>
      </c>
      <c r="K21" s="85"/>
      <c r="L21" s="77" t="s">
        <v>1068</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851</v>
      </c>
      <c r="C22" s="84" t="s">
        <v>1122</v>
      </c>
      <c r="D22" s="84" t="s">
        <v>1123</v>
      </c>
      <c r="E22" s="84" t="s">
        <v>1124</v>
      </c>
      <c r="F22" s="83" t="s">
        <v>523</v>
      </c>
      <c r="G22" s="77" t="s">
        <v>1067</v>
      </c>
      <c r="H22" s="77" t="s">
        <v>1088</v>
      </c>
      <c r="I22" s="79">
        <v>43187</v>
      </c>
      <c r="J22" s="80" t="s">
        <v>549</v>
      </c>
      <c r="K22" s="77" t="s">
        <v>1125</v>
      </c>
      <c r="L22" s="77" t="s">
        <v>1091</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1126</v>
      </c>
      <c r="C23" s="77"/>
      <c r="D23" s="77"/>
      <c r="E23" s="83" t="s">
        <v>1127</v>
      </c>
      <c r="F23" s="85"/>
      <c r="G23" s="77" t="s">
        <v>1067</v>
      </c>
      <c r="H23" s="77" t="s">
        <v>1088</v>
      </c>
      <c r="I23" s="79">
        <v>43187</v>
      </c>
      <c r="J23" s="87" t="s">
        <v>555</v>
      </c>
      <c r="K23" s="85"/>
      <c r="L23" s="77" t="s">
        <v>1068</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361</v>
      </c>
      <c r="C24" s="77"/>
      <c r="D24" s="77"/>
      <c r="E24" s="83" t="s">
        <v>1128</v>
      </c>
      <c r="F24" s="85"/>
      <c r="G24" s="77" t="s">
        <v>1067</v>
      </c>
      <c r="H24" s="77" t="s">
        <v>1088</v>
      </c>
      <c r="I24" s="79">
        <v>43187</v>
      </c>
      <c r="J24" s="87" t="s">
        <v>556</v>
      </c>
      <c r="K24" s="85"/>
      <c r="L24" s="77" t="s">
        <v>1068</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439</v>
      </c>
      <c r="C25" s="84" t="s">
        <v>1129</v>
      </c>
      <c r="D25" s="84" t="s">
        <v>1130</v>
      </c>
      <c r="E25" s="83" t="s">
        <v>1131</v>
      </c>
      <c r="F25" s="83" t="s">
        <v>568</v>
      </c>
      <c r="G25" s="77" t="s">
        <v>1067</v>
      </c>
      <c r="H25" s="77" t="s">
        <v>1088</v>
      </c>
      <c r="I25" s="79">
        <v>43187</v>
      </c>
      <c r="J25" s="80" t="s">
        <v>1132</v>
      </c>
      <c r="K25" s="77" t="s">
        <v>1133</v>
      </c>
      <c r="L25" s="77" t="s">
        <v>1068</v>
      </c>
      <c r="M25" s="77"/>
      <c r="N25" s="83" t="s">
        <v>29</v>
      </c>
      <c r="O25" s="93" t="s">
        <v>26</v>
      </c>
      <c r="P25" s="78"/>
      <c r="Q25" s="77"/>
      <c r="R25" s="77"/>
      <c r="S25" s="77"/>
      <c r="T25" s="77"/>
      <c r="U25" s="77"/>
      <c r="V25" s="77"/>
      <c r="W25" s="77"/>
      <c r="X25" s="77"/>
      <c r="Y25" s="77"/>
      <c r="Z25" s="77"/>
    </row>
    <row r="26" spans="1:26" ht="15.75" thickBot="1" x14ac:dyDescent="0.3">
      <c r="A26" s="83" t="s">
        <v>103</v>
      </c>
      <c r="B26" s="83" t="s">
        <v>418</v>
      </c>
      <c r="C26" s="77"/>
      <c r="D26" s="77"/>
      <c r="E26" s="85"/>
      <c r="F26" s="85"/>
      <c r="G26" s="77" t="s">
        <v>1067</v>
      </c>
      <c r="H26" s="77" t="s">
        <v>1088</v>
      </c>
      <c r="I26" s="79">
        <v>43187</v>
      </c>
      <c r="J26" s="82"/>
      <c r="K26" s="77">
        <v>18986552</v>
      </c>
      <c r="L26" s="77" t="s">
        <v>1068</v>
      </c>
      <c r="M26" s="77"/>
      <c r="N26" s="78" t="s">
        <v>33</v>
      </c>
      <c r="O26" s="96" t="s">
        <v>123</v>
      </c>
      <c r="P26" s="83"/>
      <c r="Q26" s="77"/>
      <c r="R26" s="77"/>
      <c r="S26" s="77"/>
      <c r="T26" s="77"/>
      <c r="U26" s="77"/>
      <c r="V26" s="77"/>
      <c r="W26" s="77"/>
      <c r="X26" s="77"/>
      <c r="Y26" s="77"/>
      <c r="Z26" s="77"/>
    </row>
    <row r="27" spans="1:26" ht="15.75" thickBot="1" x14ac:dyDescent="0.3">
      <c r="A27" s="83" t="s">
        <v>104</v>
      </c>
      <c r="B27" s="78" t="s">
        <v>437</v>
      </c>
      <c r="C27" s="77"/>
      <c r="D27" s="77"/>
      <c r="E27" s="88" t="s">
        <v>1154</v>
      </c>
      <c r="F27" s="85"/>
      <c r="G27" s="77" t="s">
        <v>1067</v>
      </c>
      <c r="H27" s="77" t="s">
        <v>1088</v>
      </c>
      <c r="I27" s="79">
        <v>43187</v>
      </c>
      <c r="J27" s="80" t="s">
        <v>998</v>
      </c>
      <c r="K27" s="77">
        <v>26063326</v>
      </c>
      <c r="L27" s="77" t="s">
        <v>1068</v>
      </c>
      <c r="M27" s="77"/>
      <c r="N27" s="83" t="s">
        <v>32</v>
      </c>
      <c r="O27" s="77"/>
      <c r="P27" s="83"/>
      <c r="Q27" s="77"/>
      <c r="R27" s="77"/>
      <c r="S27" s="77"/>
      <c r="T27" s="77"/>
      <c r="U27" s="77"/>
      <c r="V27" s="77"/>
      <c r="W27" s="77"/>
      <c r="X27" s="77"/>
      <c r="Y27" s="77"/>
      <c r="Z27" s="77"/>
    </row>
    <row r="28" spans="1:26" ht="15.75" thickBot="1" x14ac:dyDescent="0.3">
      <c r="A28" s="83" t="s">
        <v>45</v>
      </c>
      <c r="B28" s="83" t="s">
        <v>422</v>
      </c>
      <c r="C28" s="77"/>
      <c r="D28" s="77"/>
      <c r="E28" s="83" t="s">
        <v>1176</v>
      </c>
      <c r="F28" s="83" t="s">
        <v>536</v>
      </c>
      <c r="G28" s="77" t="s">
        <v>1067</v>
      </c>
      <c r="H28" s="77" t="s">
        <v>1088</v>
      </c>
      <c r="I28" s="79">
        <v>43187</v>
      </c>
      <c r="J28" s="80" t="s">
        <v>446</v>
      </c>
      <c r="K28" s="77">
        <v>26063326</v>
      </c>
      <c r="L28" s="77" t="s">
        <v>1068</v>
      </c>
      <c r="M28" s="77"/>
      <c r="N28" s="78" t="s">
        <v>35</v>
      </c>
      <c r="O28" s="77"/>
      <c r="P28" s="83"/>
      <c r="Q28" s="77"/>
      <c r="R28" s="77"/>
      <c r="S28" s="77"/>
      <c r="T28" s="77"/>
      <c r="U28" s="77"/>
      <c r="V28" s="77"/>
      <c r="W28" s="77"/>
      <c r="X28" s="77"/>
      <c r="Y28" s="77"/>
      <c r="Z28" s="77"/>
    </row>
    <row r="29" spans="1:26" ht="39.75" thickBot="1" x14ac:dyDescent="0.3">
      <c r="A29" s="83" t="s">
        <v>45</v>
      </c>
      <c r="B29" s="83" t="s">
        <v>377</v>
      </c>
      <c r="C29" s="84" t="s">
        <v>1179</v>
      </c>
      <c r="D29" s="84" t="s">
        <v>1180</v>
      </c>
      <c r="E29" s="84" t="s">
        <v>1181</v>
      </c>
      <c r="F29" s="83" t="s">
        <v>524</v>
      </c>
      <c r="G29" s="77" t="s">
        <v>1067</v>
      </c>
      <c r="H29" s="77" t="s">
        <v>1088</v>
      </c>
      <c r="I29" s="79">
        <v>43187</v>
      </c>
      <c r="J29" s="80" t="s">
        <v>544</v>
      </c>
      <c r="K29" s="77" t="s">
        <v>1182</v>
      </c>
      <c r="L29" s="77" t="s">
        <v>1091</v>
      </c>
      <c r="M29" s="77"/>
      <c r="N29" s="78" t="s">
        <v>119</v>
      </c>
      <c r="O29" s="77"/>
      <c r="P29" s="83"/>
      <c r="Q29" s="77"/>
      <c r="R29" s="77"/>
      <c r="S29" s="77"/>
      <c r="T29" s="77"/>
      <c r="U29" s="77"/>
      <c r="V29" s="77"/>
      <c r="W29" s="77"/>
      <c r="X29" s="77"/>
      <c r="Y29" s="77"/>
      <c r="Z29" s="77"/>
    </row>
    <row r="30" spans="1:26" ht="30.75" thickBot="1" x14ac:dyDescent="0.3">
      <c r="A30" s="78" t="s">
        <v>106</v>
      </c>
      <c r="B30" s="78" t="s">
        <v>755</v>
      </c>
      <c r="C30" s="77"/>
      <c r="D30" s="77"/>
      <c r="E30" s="78" t="s">
        <v>1183</v>
      </c>
      <c r="F30" s="78" t="s">
        <v>536</v>
      </c>
      <c r="G30" s="77" t="s">
        <v>1067</v>
      </c>
      <c r="H30" s="82"/>
      <c r="I30" s="79">
        <v>43187</v>
      </c>
      <c r="J30" s="80" t="s">
        <v>945</v>
      </c>
      <c r="K30" s="81">
        <v>25240059</v>
      </c>
      <c r="L30" s="77" t="s">
        <v>1068</v>
      </c>
      <c r="M30" s="77"/>
      <c r="N30" s="78" t="s">
        <v>122</v>
      </c>
      <c r="O30" s="77"/>
      <c r="P30" s="83"/>
      <c r="Q30" s="77"/>
      <c r="R30" s="77"/>
      <c r="S30" s="77"/>
      <c r="T30" s="77"/>
      <c r="U30" s="77"/>
      <c r="V30" s="77"/>
      <c r="W30" s="77"/>
      <c r="X30" s="77"/>
      <c r="Y30" s="77"/>
      <c r="Z30" s="77"/>
    </row>
    <row r="31" spans="1:26" ht="15.75" thickBot="1" x14ac:dyDescent="0.3">
      <c r="A31" s="78" t="s">
        <v>107</v>
      </c>
      <c r="B31" s="78" t="s">
        <v>692</v>
      </c>
      <c r="C31" s="77"/>
      <c r="D31" s="77"/>
      <c r="E31" s="78" t="s">
        <v>1184</v>
      </c>
      <c r="F31" s="78" t="s">
        <v>1026</v>
      </c>
      <c r="G31" s="77" t="s">
        <v>1067</v>
      </c>
      <c r="H31" s="82"/>
      <c r="I31" s="79">
        <v>43187</v>
      </c>
      <c r="J31" s="80" t="s">
        <v>947</v>
      </c>
      <c r="K31" s="81">
        <v>27835969</v>
      </c>
      <c r="L31" s="77" t="s">
        <v>1068</v>
      </c>
      <c r="M31" s="77"/>
      <c r="N31" s="83" t="s">
        <v>124</v>
      </c>
      <c r="O31" s="77"/>
      <c r="P31" s="83"/>
      <c r="Q31" s="77"/>
      <c r="R31" s="77"/>
      <c r="S31" s="77"/>
      <c r="T31" s="77"/>
      <c r="U31" s="77"/>
      <c r="V31" s="77"/>
      <c r="W31" s="77"/>
      <c r="X31" s="77"/>
      <c r="Y31" s="77"/>
      <c r="Z31" s="77"/>
    </row>
    <row r="32" spans="1:26" ht="30.75" thickBot="1" x14ac:dyDescent="0.3">
      <c r="A32" s="78" t="s">
        <v>706</v>
      </c>
      <c r="B32" s="78" t="s">
        <v>704</v>
      </c>
      <c r="C32" s="77"/>
      <c r="D32" s="77"/>
      <c r="E32" s="78" t="s">
        <v>1185</v>
      </c>
      <c r="F32" s="78" t="s">
        <v>1546</v>
      </c>
      <c r="G32" s="77" t="s">
        <v>1067</v>
      </c>
      <c r="H32" s="82"/>
      <c r="I32" s="79">
        <v>43187</v>
      </c>
      <c r="J32" s="80" t="s">
        <v>896</v>
      </c>
      <c r="K32" s="81">
        <v>26859813</v>
      </c>
      <c r="L32" s="77" t="s">
        <v>1068</v>
      </c>
      <c r="M32" s="77"/>
      <c r="N32" s="83" t="s">
        <v>125</v>
      </c>
      <c r="O32" s="77"/>
      <c r="P32" s="83"/>
      <c r="Q32" s="77"/>
      <c r="R32" s="77"/>
      <c r="S32" s="77"/>
      <c r="T32" s="77"/>
      <c r="U32" s="77"/>
      <c r="V32" s="77"/>
      <c r="W32" s="77"/>
      <c r="X32" s="77"/>
      <c r="Y32" s="77"/>
      <c r="Z32" s="77"/>
    </row>
    <row r="33" spans="1:26" ht="15.75" thickBot="1" x14ac:dyDescent="0.3">
      <c r="A33" s="78" t="s">
        <v>706</v>
      </c>
      <c r="B33" s="78" t="s">
        <v>705</v>
      </c>
      <c r="C33" s="77"/>
      <c r="D33" s="77"/>
      <c r="E33" s="78" t="s">
        <v>1186</v>
      </c>
      <c r="F33" s="78" t="s">
        <v>522</v>
      </c>
      <c r="G33" s="77" t="s">
        <v>1067</v>
      </c>
      <c r="H33" s="82"/>
      <c r="I33" s="79">
        <v>43187</v>
      </c>
      <c r="J33" s="80" t="s">
        <v>898</v>
      </c>
      <c r="K33" s="81">
        <v>27835969</v>
      </c>
      <c r="L33" s="77" t="s">
        <v>1068</v>
      </c>
      <c r="M33" s="77"/>
      <c r="N33" s="83" t="s">
        <v>126</v>
      </c>
      <c r="O33" s="77"/>
      <c r="P33" s="83"/>
      <c r="Q33" s="77"/>
      <c r="R33" s="77"/>
      <c r="S33" s="77"/>
      <c r="T33" s="77"/>
      <c r="U33" s="77"/>
      <c r="V33" s="77"/>
      <c r="W33" s="77"/>
      <c r="X33" s="77"/>
      <c r="Y33" s="77"/>
      <c r="Z33" s="77"/>
    </row>
    <row r="34" spans="1:26" ht="15.75" thickBot="1" x14ac:dyDescent="0.3">
      <c r="A34" s="83" t="s">
        <v>210</v>
      </c>
      <c r="B34" s="78" t="s">
        <v>687</v>
      </c>
      <c r="C34" s="84"/>
      <c r="D34" s="84"/>
      <c r="E34" s="88" t="s">
        <v>1190</v>
      </c>
      <c r="F34" s="78" t="s">
        <v>515</v>
      </c>
      <c r="G34" s="77" t="s">
        <v>1067</v>
      </c>
      <c r="H34" s="77" t="s">
        <v>1088</v>
      </c>
      <c r="I34" s="79">
        <v>43187</v>
      </c>
      <c r="J34" s="80" t="s">
        <v>991</v>
      </c>
      <c r="K34" s="77">
        <v>26859813</v>
      </c>
      <c r="L34" s="77" t="s">
        <v>1068</v>
      </c>
      <c r="M34" s="77"/>
      <c r="N34" s="78" t="s">
        <v>127</v>
      </c>
      <c r="O34" s="77"/>
      <c r="P34" s="83"/>
      <c r="Q34" s="77"/>
      <c r="R34" s="77"/>
      <c r="S34" s="77"/>
      <c r="T34" s="77"/>
      <c r="U34" s="77"/>
      <c r="V34" s="77"/>
      <c r="W34" s="77"/>
      <c r="X34" s="77"/>
      <c r="Y34" s="77"/>
      <c r="Z34" s="77"/>
    </row>
    <row r="35" spans="1:26" ht="15.75" thickBot="1" x14ac:dyDescent="0.3">
      <c r="A35" s="83" t="s">
        <v>210</v>
      </c>
      <c r="B35" s="78" t="s">
        <v>685</v>
      </c>
      <c r="C35" s="84"/>
      <c r="D35" s="84"/>
      <c r="E35" s="88" t="s">
        <v>1191</v>
      </c>
      <c r="F35" s="78" t="s">
        <v>1025</v>
      </c>
      <c r="G35" s="77" t="s">
        <v>1067</v>
      </c>
      <c r="H35" s="77" t="s">
        <v>1088</v>
      </c>
      <c r="I35" s="79">
        <v>43187</v>
      </c>
      <c r="J35" s="80" t="s">
        <v>993</v>
      </c>
      <c r="K35" s="77">
        <v>27835969</v>
      </c>
      <c r="L35" s="77" t="s">
        <v>1068</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1205</v>
      </c>
      <c r="F36" s="83" t="s">
        <v>568</v>
      </c>
      <c r="G36" s="77" t="s">
        <v>1067</v>
      </c>
      <c r="H36" s="77" t="s">
        <v>1088</v>
      </c>
      <c r="I36" s="79">
        <v>43187</v>
      </c>
      <c r="J36" s="80" t="s">
        <v>565</v>
      </c>
      <c r="K36" s="77" t="s">
        <v>1206</v>
      </c>
      <c r="L36" s="77" t="s">
        <v>1091</v>
      </c>
      <c r="M36" s="77"/>
      <c r="N36" s="78"/>
      <c r="O36" s="77"/>
      <c r="P36" s="77"/>
      <c r="Q36" s="77"/>
      <c r="R36" s="77"/>
      <c r="S36" s="77"/>
      <c r="T36" s="77"/>
      <c r="U36" s="77"/>
      <c r="V36" s="77"/>
      <c r="W36" s="77"/>
      <c r="X36" s="77"/>
      <c r="Y36" s="77"/>
      <c r="Z36" s="77"/>
    </row>
    <row r="37" spans="1:26" ht="30.75" thickBot="1" x14ac:dyDescent="0.3">
      <c r="A37" s="78" t="s">
        <v>112</v>
      </c>
      <c r="B37" s="78" t="s">
        <v>690</v>
      </c>
      <c r="C37" s="77"/>
      <c r="D37" s="77"/>
      <c r="E37" s="78" t="s">
        <v>1069</v>
      </c>
      <c r="F37" s="78" t="s">
        <v>521</v>
      </c>
      <c r="G37" s="77" t="s">
        <v>1067</v>
      </c>
      <c r="H37" s="82"/>
      <c r="I37" s="79">
        <v>43187</v>
      </c>
      <c r="J37" s="80" t="s">
        <v>892</v>
      </c>
      <c r="K37" s="81">
        <v>26859813</v>
      </c>
      <c r="L37" s="77" t="s">
        <v>1068</v>
      </c>
      <c r="M37" s="77"/>
      <c r="N37" s="78"/>
      <c r="O37" s="77"/>
      <c r="P37" s="77"/>
      <c r="Q37" s="77"/>
      <c r="R37" s="77"/>
      <c r="S37" s="77"/>
      <c r="T37" s="77"/>
      <c r="U37" s="77"/>
      <c r="V37" s="77"/>
      <c r="W37" s="77"/>
      <c r="X37" s="77"/>
      <c r="Y37" s="77"/>
      <c r="Z37" s="77"/>
    </row>
    <row r="38" spans="1:26" ht="15.75" thickBot="1" x14ac:dyDescent="0.3">
      <c r="A38" s="77" t="s">
        <v>24</v>
      </c>
      <c r="B38" s="77" t="s">
        <v>1234</v>
      </c>
      <c r="C38" s="77" t="s">
        <v>1235</v>
      </c>
      <c r="D38" s="77"/>
      <c r="E38" s="77" t="s">
        <v>1236</v>
      </c>
      <c r="F38" s="85"/>
      <c r="G38" s="77" t="s">
        <v>1067</v>
      </c>
      <c r="H38" s="77" t="s">
        <v>1237</v>
      </c>
      <c r="I38" s="79">
        <v>43185</v>
      </c>
      <c r="J38" s="77" t="s">
        <v>1238</v>
      </c>
      <c r="K38" s="91">
        <v>1234598765</v>
      </c>
      <c r="L38" s="77" t="s">
        <v>1068</v>
      </c>
      <c r="M38" s="92" t="s">
        <v>1239</v>
      </c>
      <c r="N38" s="78"/>
      <c r="O38" s="77"/>
      <c r="P38" s="77"/>
      <c r="Q38" s="77"/>
      <c r="R38" s="77"/>
      <c r="S38" s="77"/>
      <c r="T38" s="77"/>
      <c r="U38" s="77"/>
      <c r="V38" s="77"/>
      <c r="W38" s="77"/>
      <c r="X38" s="77"/>
      <c r="Y38" s="77"/>
      <c r="Z38" s="77"/>
    </row>
    <row r="39" spans="1:26" ht="15.75" thickBot="1" x14ac:dyDescent="0.3">
      <c r="A39" s="83" t="s">
        <v>44</v>
      </c>
      <c r="B39" s="78" t="s">
        <v>883</v>
      </c>
      <c r="C39" s="84"/>
      <c r="D39" s="77"/>
      <c r="E39" s="78" t="s">
        <v>1240</v>
      </c>
      <c r="F39" s="85"/>
      <c r="G39" s="77" t="s">
        <v>1067</v>
      </c>
      <c r="H39" s="77" t="s">
        <v>1088</v>
      </c>
      <c r="I39" s="79">
        <v>43187</v>
      </c>
      <c r="J39" s="80" t="s">
        <v>973</v>
      </c>
      <c r="K39" s="77">
        <v>26063326</v>
      </c>
      <c r="L39" s="77" t="s">
        <v>1068</v>
      </c>
      <c r="M39" s="77"/>
      <c r="N39" s="78"/>
      <c r="O39" s="77"/>
      <c r="P39" s="77"/>
      <c r="Q39" s="77"/>
      <c r="R39" s="77"/>
      <c r="S39" s="77"/>
      <c r="T39" s="77"/>
      <c r="U39" s="77"/>
      <c r="V39" s="77"/>
      <c r="W39" s="77"/>
      <c r="X39" s="77"/>
      <c r="Y39" s="77"/>
      <c r="Z39" s="77"/>
    </row>
    <row r="40" spans="1:26" ht="15.75" thickBot="1" x14ac:dyDescent="0.3">
      <c r="A40" s="83" t="s">
        <v>238</v>
      </c>
      <c r="B40" s="83" t="s">
        <v>810</v>
      </c>
      <c r="C40" s="77"/>
      <c r="D40" s="77"/>
      <c r="E40" s="83" t="s">
        <v>1248</v>
      </c>
      <c r="F40" s="83" t="s">
        <v>536</v>
      </c>
      <c r="G40" s="77" t="s">
        <v>1067</v>
      </c>
      <c r="H40" s="77" t="s">
        <v>1088</v>
      </c>
      <c r="I40" s="79">
        <v>43187</v>
      </c>
      <c r="J40" s="80" t="s">
        <v>585</v>
      </c>
      <c r="K40" s="77">
        <v>21912186</v>
      </c>
      <c r="L40" s="77" t="s">
        <v>1068</v>
      </c>
      <c r="M40" s="77"/>
      <c r="N40" s="78"/>
      <c r="O40" s="77"/>
      <c r="P40" s="77"/>
      <c r="Q40" s="77"/>
      <c r="R40" s="77"/>
      <c r="S40" s="77"/>
      <c r="T40" s="77"/>
      <c r="U40" s="77"/>
      <c r="V40" s="77"/>
      <c r="W40" s="77"/>
      <c r="X40" s="77"/>
      <c r="Y40" s="77"/>
      <c r="Z40" s="77"/>
    </row>
    <row r="41" spans="1:26" ht="15.75" thickBot="1" x14ac:dyDescent="0.3">
      <c r="A41" s="83" t="s">
        <v>29</v>
      </c>
      <c r="B41" s="83" t="s">
        <v>434</v>
      </c>
      <c r="C41" s="77"/>
      <c r="D41" s="77"/>
      <c r="E41" s="83" t="s">
        <v>1252</v>
      </c>
      <c r="F41" s="83" t="s">
        <v>599</v>
      </c>
      <c r="G41" s="77" t="s">
        <v>1067</v>
      </c>
      <c r="H41" s="77" t="s">
        <v>1088</v>
      </c>
      <c r="I41" s="79">
        <v>43187</v>
      </c>
      <c r="J41" s="80" t="s">
        <v>581</v>
      </c>
      <c r="K41" s="77">
        <v>18986552</v>
      </c>
      <c r="L41" s="77" t="s">
        <v>1068</v>
      </c>
      <c r="M41" s="77"/>
      <c r="N41" s="78"/>
      <c r="O41" s="77"/>
      <c r="P41" s="77"/>
      <c r="Q41" s="77"/>
      <c r="R41" s="77"/>
      <c r="S41" s="77"/>
      <c r="T41" s="77"/>
      <c r="U41" s="77"/>
      <c r="V41" s="77"/>
      <c r="W41" s="77"/>
      <c r="X41" s="77"/>
      <c r="Y41" s="77"/>
      <c r="Z41" s="77"/>
    </row>
    <row r="42" spans="1:26" ht="39.75" thickBot="1" x14ac:dyDescent="0.3">
      <c r="A42" s="83" t="s">
        <v>29</v>
      </c>
      <c r="B42" s="83" t="s">
        <v>428</v>
      </c>
      <c r="C42" s="77"/>
      <c r="D42" s="77"/>
      <c r="E42" s="83" t="s">
        <v>1263</v>
      </c>
      <c r="F42" s="83" t="s">
        <v>615</v>
      </c>
      <c r="G42" s="77" t="s">
        <v>1067</v>
      </c>
      <c r="H42" s="77" t="s">
        <v>1088</v>
      </c>
      <c r="I42" s="79">
        <v>43187</v>
      </c>
      <c r="J42" s="80" t="s">
        <v>1264</v>
      </c>
      <c r="K42" s="77" t="s">
        <v>1261</v>
      </c>
      <c r="L42" s="77" t="s">
        <v>1068</v>
      </c>
      <c r="M42" s="77"/>
      <c r="N42" s="78"/>
      <c r="O42" s="77"/>
      <c r="P42" s="77"/>
      <c r="Q42" s="77"/>
      <c r="R42" s="77"/>
      <c r="S42" s="77"/>
      <c r="T42" s="77"/>
      <c r="U42" s="77"/>
      <c r="V42" s="77"/>
      <c r="W42" s="77"/>
      <c r="X42" s="77"/>
      <c r="Y42" s="77"/>
      <c r="Z42" s="77"/>
    </row>
    <row r="43" spans="1:26" ht="15.75" thickBot="1" x14ac:dyDescent="0.3">
      <c r="A43" s="78" t="s">
        <v>33</v>
      </c>
      <c r="B43" s="78" t="s">
        <v>773</v>
      </c>
      <c r="C43" s="84" t="s">
        <v>1265</v>
      </c>
      <c r="D43" s="77"/>
      <c r="E43" s="78" t="s">
        <v>1266</v>
      </c>
      <c r="F43" s="78" t="s">
        <v>599</v>
      </c>
      <c r="G43" s="77" t="s">
        <v>1067</v>
      </c>
      <c r="H43" s="82"/>
      <c r="I43" s="79">
        <v>43187</v>
      </c>
      <c r="J43" s="80" t="s">
        <v>923</v>
      </c>
      <c r="K43" s="81">
        <v>25240059</v>
      </c>
      <c r="L43" s="77" t="s">
        <v>1068</v>
      </c>
      <c r="M43" s="77"/>
      <c r="N43" s="83"/>
      <c r="O43" s="77"/>
      <c r="P43" s="77"/>
      <c r="Q43" s="77"/>
      <c r="R43" s="77"/>
      <c r="S43" s="77"/>
      <c r="T43" s="77"/>
      <c r="U43" s="77"/>
      <c r="V43" s="77"/>
      <c r="W43" s="77"/>
      <c r="X43" s="77"/>
      <c r="Y43" s="77"/>
      <c r="Z43" s="77"/>
    </row>
    <row r="44" spans="1:26" ht="15.75" thickBot="1" x14ac:dyDescent="0.3">
      <c r="A44" s="83" t="s">
        <v>32</v>
      </c>
      <c r="B44" s="83" t="s">
        <v>1270</v>
      </c>
      <c r="C44" s="77"/>
      <c r="D44" s="77"/>
      <c r="E44" s="83" t="s">
        <v>1271</v>
      </c>
      <c r="F44" s="83" t="s">
        <v>523</v>
      </c>
      <c r="G44" s="77" t="s">
        <v>1067</v>
      </c>
      <c r="H44" s="77" t="s">
        <v>1088</v>
      </c>
      <c r="I44" s="79">
        <v>43187</v>
      </c>
      <c r="J44" s="87" t="s">
        <v>545</v>
      </c>
      <c r="K44" s="85"/>
      <c r="L44" s="77" t="s">
        <v>1068</v>
      </c>
      <c r="M44" s="77"/>
      <c r="N44" s="83"/>
      <c r="O44" s="77"/>
      <c r="P44" s="77"/>
      <c r="Q44" s="77"/>
      <c r="R44" s="77"/>
      <c r="S44" s="77"/>
      <c r="T44" s="77"/>
      <c r="U44" s="77"/>
      <c r="V44" s="77"/>
      <c r="W44" s="77"/>
      <c r="X44" s="77"/>
      <c r="Y44" s="77"/>
      <c r="Z44" s="77"/>
    </row>
    <row r="45" spans="1:26" ht="15.75" thickBot="1" x14ac:dyDescent="0.3">
      <c r="A45" s="78" t="s">
        <v>35</v>
      </c>
      <c r="B45" s="78" t="s">
        <v>695</v>
      </c>
      <c r="C45" s="77"/>
      <c r="D45" s="77"/>
      <c r="E45" s="78" t="s">
        <v>1272</v>
      </c>
      <c r="F45" s="78" t="s">
        <v>515</v>
      </c>
      <c r="G45" s="77" t="s">
        <v>1067</v>
      </c>
      <c r="H45" s="82"/>
      <c r="I45" s="79">
        <v>43187</v>
      </c>
      <c r="J45" s="80" t="s">
        <v>906</v>
      </c>
      <c r="K45" s="81">
        <v>27835969</v>
      </c>
      <c r="L45" s="77" t="s">
        <v>1068</v>
      </c>
      <c r="M45" s="77"/>
      <c r="N45" s="83"/>
      <c r="O45" s="77"/>
      <c r="P45" s="77"/>
      <c r="Q45" s="77"/>
      <c r="R45" s="77"/>
      <c r="S45" s="77"/>
      <c r="T45" s="77"/>
      <c r="U45" s="77"/>
      <c r="V45" s="77"/>
      <c r="W45" s="77"/>
      <c r="X45" s="77"/>
      <c r="Y45" s="77"/>
      <c r="Z45" s="77"/>
    </row>
    <row r="46" spans="1:26" ht="30.75" thickBot="1" x14ac:dyDescent="0.3">
      <c r="A46" s="78" t="s">
        <v>119</v>
      </c>
      <c r="B46" s="78" t="s">
        <v>696</v>
      </c>
      <c r="C46" s="77"/>
      <c r="D46" s="77"/>
      <c r="E46" s="78" t="s">
        <v>1273</v>
      </c>
      <c r="F46" s="78" t="s">
        <v>1025</v>
      </c>
      <c r="G46" s="77" t="s">
        <v>1067</v>
      </c>
      <c r="H46" s="82"/>
      <c r="I46" s="79">
        <v>43187</v>
      </c>
      <c r="J46" s="80" t="s">
        <v>956</v>
      </c>
      <c r="K46" s="81">
        <v>26859813</v>
      </c>
      <c r="L46" s="77" t="s">
        <v>1068</v>
      </c>
      <c r="M46" s="77"/>
      <c r="N46" s="83"/>
      <c r="O46" s="77"/>
      <c r="P46" s="77"/>
      <c r="Q46" s="77"/>
      <c r="R46" s="77"/>
      <c r="S46" s="77"/>
      <c r="T46" s="77"/>
      <c r="U46" s="77"/>
      <c r="V46" s="77"/>
      <c r="W46" s="77"/>
      <c r="X46" s="77"/>
      <c r="Y46" s="77"/>
      <c r="Z46" s="77"/>
    </row>
    <row r="47" spans="1:26" ht="15.75" thickBot="1" x14ac:dyDescent="0.3">
      <c r="A47" s="78" t="s">
        <v>119</v>
      </c>
      <c r="B47" s="78" t="s">
        <v>697</v>
      </c>
      <c r="C47" s="77"/>
      <c r="D47" s="77"/>
      <c r="E47" s="78" t="s">
        <v>1274</v>
      </c>
      <c r="F47" s="78" t="s">
        <v>524</v>
      </c>
      <c r="G47" s="77" t="s">
        <v>1067</v>
      </c>
      <c r="H47" s="82"/>
      <c r="I47" s="79">
        <v>43187</v>
      </c>
      <c r="J47" s="80" t="s">
        <v>958</v>
      </c>
      <c r="K47" s="81">
        <v>26859813</v>
      </c>
      <c r="L47" s="77" t="s">
        <v>1068</v>
      </c>
      <c r="M47" s="77"/>
      <c r="N47" s="83"/>
      <c r="O47" s="77"/>
      <c r="P47" s="77"/>
      <c r="Q47" s="77"/>
      <c r="R47" s="77"/>
      <c r="S47" s="77"/>
      <c r="T47" s="77"/>
      <c r="U47" s="77"/>
      <c r="V47" s="77"/>
      <c r="W47" s="77"/>
      <c r="X47" s="77"/>
      <c r="Y47" s="77"/>
      <c r="Z47" s="77"/>
    </row>
    <row r="48" spans="1:26" ht="15.75" thickBot="1" x14ac:dyDescent="0.3">
      <c r="A48" s="78" t="s">
        <v>122</v>
      </c>
      <c r="B48" s="78" t="s">
        <v>708</v>
      </c>
      <c r="C48" s="84" t="s">
        <v>1289</v>
      </c>
      <c r="D48" s="77"/>
      <c r="E48" s="78" t="s">
        <v>1290</v>
      </c>
      <c r="F48" s="78" t="s">
        <v>1544</v>
      </c>
      <c r="G48" s="77" t="s">
        <v>1067</v>
      </c>
      <c r="H48" s="82"/>
      <c r="I48" s="79">
        <v>43187</v>
      </c>
      <c r="J48" s="80" t="s">
        <v>960</v>
      </c>
      <c r="K48" s="81">
        <v>26859813</v>
      </c>
      <c r="L48" s="77" t="s">
        <v>1068</v>
      </c>
      <c r="M48" s="77"/>
      <c r="N48" s="83"/>
      <c r="O48" s="77"/>
      <c r="P48" s="77"/>
      <c r="Q48" s="77"/>
      <c r="R48" s="77"/>
      <c r="S48" s="77"/>
      <c r="T48" s="77"/>
      <c r="U48" s="77"/>
      <c r="V48" s="77"/>
      <c r="W48" s="77"/>
      <c r="X48" s="77"/>
      <c r="Y48" s="77"/>
      <c r="Z48" s="77"/>
    </row>
    <row r="49" spans="1:26" ht="15.75" thickBot="1" x14ac:dyDescent="0.3">
      <c r="A49" s="83" t="s">
        <v>124</v>
      </c>
      <c r="B49" s="83" t="s">
        <v>850</v>
      </c>
      <c r="C49" s="77"/>
      <c r="D49" s="77"/>
      <c r="E49" s="83" t="s">
        <v>1302</v>
      </c>
      <c r="F49" s="83" t="s">
        <v>526</v>
      </c>
      <c r="G49" s="77" t="s">
        <v>1067</v>
      </c>
      <c r="H49" s="77" t="s">
        <v>1088</v>
      </c>
      <c r="I49" s="79">
        <v>43187</v>
      </c>
      <c r="J49" s="80" t="s">
        <v>1303</v>
      </c>
      <c r="K49" s="77">
        <v>27099524</v>
      </c>
      <c r="L49" s="77" t="s">
        <v>1068</v>
      </c>
      <c r="M49" s="77"/>
      <c r="N49" s="83"/>
      <c r="O49" s="77"/>
      <c r="P49" s="77"/>
      <c r="Q49" s="77"/>
      <c r="R49" s="77"/>
      <c r="S49" s="77"/>
      <c r="T49" s="77"/>
      <c r="U49" s="77"/>
      <c r="V49" s="77"/>
      <c r="W49" s="77"/>
      <c r="X49" s="77"/>
      <c r="Y49" s="77"/>
      <c r="Z49" s="77"/>
    </row>
    <row r="50" spans="1:26" ht="15.75" thickBot="1" x14ac:dyDescent="0.3">
      <c r="A50" s="83" t="s">
        <v>125</v>
      </c>
      <c r="B50" s="83" t="s">
        <v>846</v>
      </c>
      <c r="C50" s="77"/>
      <c r="D50" s="77"/>
      <c r="E50" s="83" t="s">
        <v>1304</v>
      </c>
      <c r="F50" s="83" t="s">
        <v>522</v>
      </c>
      <c r="G50" s="77" t="s">
        <v>1067</v>
      </c>
      <c r="H50" s="77" t="s">
        <v>1088</v>
      </c>
      <c r="I50" s="79">
        <v>43187</v>
      </c>
      <c r="J50" s="80" t="s">
        <v>1305</v>
      </c>
      <c r="K50" s="77">
        <v>27099524</v>
      </c>
      <c r="L50" s="77" t="s">
        <v>1068</v>
      </c>
      <c r="M50" s="77"/>
      <c r="N50" s="83"/>
      <c r="O50" s="77"/>
      <c r="P50" s="77"/>
      <c r="Q50" s="77"/>
      <c r="R50" s="77"/>
      <c r="S50" s="77"/>
      <c r="T50" s="77"/>
      <c r="U50" s="77"/>
      <c r="V50" s="77"/>
      <c r="W50" s="77"/>
      <c r="X50" s="77"/>
      <c r="Y50" s="77"/>
      <c r="Z50" s="77"/>
    </row>
    <row r="51" spans="1:26" ht="15.75" thickBot="1" x14ac:dyDescent="0.3">
      <c r="A51" s="83" t="s">
        <v>125</v>
      </c>
      <c r="B51" s="83" t="s">
        <v>843</v>
      </c>
      <c r="C51" s="77"/>
      <c r="D51" s="77"/>
      <c r="E51" s="83" t="s">
        <v>1306</v>
      </c>
      <c r="F51" s="83" t="s">
        <v>523</v>
      </c>
      <c r="G51" s="77" t="s">
        <v>1067</v>
      </c>
      <c r="H51" s="77" t="s">
        <v>1088</v>
      </c>
      <c r="I51" s="79">
        <v>43187</v>
      </c>
      <c r="J51" s="80" t="s">
        <v>636</v>
      </c>
      <c r="K51" s="77">
        <v>27099524</v>
      </c>
      <c r="L51" s="77" t="s">
        <v>1068</v>
      </c>
      <c r="M51" s="77"/>
      <c r="N51" s="83"/>
      <c r="O51" s="77"/>
      <c r="P51" s="77"/>
      <c r="Q51" s="77"/>
      <c r="R51" s="77"/>
      <c r="S51" s="77"/>
      <c r="T51" s="77"/>
      <c r="U51" s="77"/>
      <c r="V51" s="77"/>
      <c r="W51" s="77"/>
      <c r="X51" s="77"/>
      <c r="Y51" s="77"/>
      <c r="Z51" s="77"/>
    </row>
    <row r="52" spans="1:26" ht="15.75" thickBot="1" x14ac:dyDescent="0.3">
      <c r="A52" s="83" t="s">
        <v>125</v>
      </c>
      <c r="B52" s="83" t="s">
        <v>841</v>
      </c>
      <c r="C52" s="77"/>
      <c r="D52" s="77"/>
      <c r="E52" s="83" t="s">
        <v>1307</v>
      </c>
      <c r="F52" s="83" t="s">
        <v>523</v>
      </c>
      <c r="G52" s="77" t="s">
        <v>1067</v>
      </c>
      <c r="H52" s="77" t="s">
        <v>1088</v>
      </c>
      <c r="I52" s="79">
        <v>43187</v>
      </c>
      <c r="J52" s="80" t="s">
        <v>637</v>
      </c>
      <c r="K52" s="77">
        <v>27099524</v>
      </c>
      <c r="L52" s="77" t="s">
        <v>1068</v>
      </c>
      <c r="M52" s="77"/>
      <c r="N52" s="78"/>
      <c r="O52" s="77"/>
      <c r="P52" s="77"/>
      <c r="Q52" s="77"/>
      <c r="R52" s="77"/>
      <c r="S52" s="77"/>
      <c r="T52" s="77"/>
      <c r="U52" s="77"/>
      <c r="V52" s="77"/>
      <c r="W52" s="77"/>
      <c r="X52" s="77"/>
      <c r="Y52" s="77"/>
      <c r="Z52" s="77"/>
    </row>
    <row r="53" spans="1:26" ht="15.75" thickBot="1" x14ac:dyDescent="0.3">
      <c r="A53" s="83" t="s">
        <v>126</v>
      </c>
      <c r="B53" s="83" t="s">
        <v>842</v>
      </c>
      <c r="C53" s="77"/>
      <c r="D53" s="77"/>
      <c r="E53" s="83" t="s">
        <v>1308</v>
      </c>
      <c r="F53" s="83" t="s">
        <v>521</v>
      </c>
      <c r="G53" s="77" t="s">
        <v>1067</v>
      </c>
      <c r="H53" s="77" t="s">
        <v>1088</v>
      </c>
      <c r="I53" s="79">
        <v>43187</v>
      </c>
      <c r="J53" s="80" t="s">
        <v>1309</v>
      </c>
      <c r="K53" s="77">
        <v>27099524</v>
      </c>
      <c r="L53" s="77" t="s">
        <v>1068</v>
      </c>
      <c r="M53" s="77"/>
      <c r="N53" s="83"/>
      <c r="O53" s="77"/>
      <c r="P53" s="77"/>
      <c r="Q53" s="77"/>
      <c r="R53" s="77"/>
      <c r="S53" s="77"/>
      <c r="T53" s="77"/>
      <c r="U53" s="77"/>
      <c r="V53" s="77"/>
      <c r="W53" s="77"/>
      <c r="X53" s="77"/>
      <c r="Y53" s="77"/>
      <c r="Z53" s="77"/>
    </row>
    <row r="54" spans="1:26" ht="30.75" thickBot="1" x14ac:dyDescent="0.3">
      <c r="A54" s="83" t="s">
        <v>126</v>
      </c>
      <c r="B54" s="83" t="s">
        <v>848</v>
      </c>
      <c r="C54" s="77"/>
      <c r="D54" s="77"/>
      <c r="E54" s="83" t="s">
        <v>1310</v>
      </c>
      <c r="F54" s="83" t="s">
        <v>523</v>
      </c>
      <c r="G54" s="77" t="s">
        <v>1067</v>
      </c>
      <c r="H54" s="77" t="s">
        <v>1088</v>
      </c>
      <c r="I54" s="79">
        <v>43187</v>
      </c>
      <c r="J54" s="80" t="s">
        <v>1311</v>
      </c>
      <c r="K54" s="77">
        <v>27099524</v>
      </c>
      <c r="L54" s="77" t="s">
        <v>1068</v>
      </c>
      <c r="M54" s="77"/>
      <c r="N54" s="78"/>
      <c r="O54" s="77"/>
      <c r="P54" s="77"/>
      <c r="Q54" s="77"/>
      <c r="R54" s="77"/>
      <c r="S54" s="77"/>
      <c r="T54" s="77"/>
      <c r="U54" s="77"/>
      <c r="V54" s="77"/>
      <c r="W54" s="77"/>
      <c r="X54" s="77"/>
      <c r="Y54" s="77"/>
      <c r="Z54" s="77"/>
    </row>
    <row r="55" spans="1:26" ht="15.75" thickBot="1" x14ac:dyDescent="0.3">
      <c r="A55" s="83" t="s">
        <v>126</v>
      </c>
      <c r="B55" s="83" t="s">
        <v>849</v>
      </c>
      <c r="C55" s="77"/>
      <c r="D55" s="77"/>
      <c r="E55" s="83" t="s">
        <v>1312</v>
      </c>
      <c r="F55" s="83" t="s">
        <v>524</v>
      </c>
      <c r="G55" s="77" t="s">
        <v>1067</v>
      </c>
      <c r="H55" s="77" t="s">
        <v>1088</v>
      </c>
      <c r="I55" s="79">
        <v>43187</v>
      </c>
      <c r="J55" s="80" t="s">
        <v>1313</v>
      </c>
      <c r="K55" s="77">
        <v>27099524</v>
      </c>
      <c r="L55" s="77" t="s">
        <v>1068</v>
      </c>
      <c r="M55" s="77"/>
      <c r="N55" s="83"/>
      <c r="O55" s="77"/>
      <c r="P55" s="77"/>
      <c r="Q55" s="77"/>
      <c r="R55" s="77"/>
      <c r="S55" s="77"/>
      <c r="T55" s="77"/>
      <c r="U55" s="77"/>
      <c r="V55" s="77"/>
      <c r="W55" s="77"/>
      <c r="X55" s="77"/>
      <c r="Y55" s="77"/>
      <c r="Z55" s="77"/>
    </row>
    <row r="56" spans="1:26" ht="15.75" thickBot="1" x14ac:dyDescent="0.3">
      <c r="A56" s="83" t="s">
        <v>126</v>
      </c>
      <c r="B56" s="83" t="s">
        <v>852</v>
      </c>
      <c r="C56" s="77"/>
      <c r="D56" s="77"/>
      <c r="E56" s="83" t="s">
        <v>1314</v>
      </c>
      <c r="F56" s="83" t="s">
        <v>524</v>
      </c>
      <c r="G56" s="77" t="s">
        <v>1067</v>
      </c>
      <c r="H56" s="77" t="s">
        <v>1088</v>
      </c>
      <c r="I56" s="79">
        <v>43187</v>
      </c>
      <c r="J56" s="80" t="s">
        <v>580</v>
      </c>
      <c r="K56" s="77">
        <v>27099524</v>
      </c>
      <c r="L56" s="77" t="s">
        <v>1068</v>
      </c>
      <c r="M56" s="77"/>
      <c r="N56" s="83"/>
      <c r="O56" s="77"/>
      <c r="P56" s="77"/>
      <c r="Q56" s="77"/>
      <c r="R56" s="77"/>
      <c r="S56" s="77"/>
      <c r="T56" s="77"/>
      <c r="U56" s="77"/>
      <c r="V56" s="77"/>
      <c r="W56" s="77"/>
      <c r="X56" s="77"/>
      <c r="Y56" s="77"/>
      <c r="Z56" s="77"/>
    </row>
    <row r="57" spans="1:26" ht="27" thickBot="1" x14ac:dyDescent="0.3">
      <c r="A57" s="83" t="s">
        <v>126</v>
      </c>
      <c r="B57" s="83" t="s">
        <v>355</v>
      </c>
      <c r="C57" s="77" t="s">
        <v>1315</v>
      </c>
      <c r="D57" s="77"/>
      <c r="E57" s="83" t="s">
        <v>1316</v>
      </c>
      <c r="F57" s="85"/>
      <c r="G57" s="77" t="s">
        <v>1067</v>
      </c>
      <c r="H57" s="77" t="s">
        <v>1088</v>
      </c>
      <c r="I57" s="79">
        <v>43187</v>
      </c>
      <c r="J57" s="80" t="s">
        <v>589</v>
      </c>
      <c r="K57" s="77" t="s">
        <v>1317</v>
      </c>
      <c r="L57" s="77" t="s">
        <v>1068</v>
      </c>
      <c r="M57" s="77"/>
      <c r="N57" s="83"/>
      <c r="O57" s="77"/>
      <c r="P57" s="77"/>
      <c r="Q57" s="77"/>
      <c r="R57" s="77"/>
      <c r="S57" s="77"/>
      <c r="T57" s="77"/>
      <c r="U57" s="77"/>
      <c r="V57" s="77"/>
      <c r="W57" s="77"/>
      <c r="X57" s="77"/>
      <c r="Y57" s="77"/>
      <c r="Z57" s="77"/>
    </row>
    <row r="58" spans="1:26" ht="30.75" thickBot="1" x14ac:dyDescent="0.3">
      <c r="A58" s="83" t="s">
        <v>126</v>
      </c>
      <c r="B58" s="83" t="s">
        <v>853</v>
      </c>
      <c r="C58" s="77"/>
      <c r="D58" s="77"/>
      <c r="E58" s="83" t="s">
        <v>1318</v>
      </c>
      <c r="F58" s="85"/>
      <c r="G58" s="77" t="s">
        <v>1067</v>
      </c>
      <c r="H58" s="77" t="s">
        <v>1088</v>
      </c>
      <c r="I58" s="79">
        <v>43187</v>
      </c>
      <c r="J58" s="80" t="s">
        <v>1319</v>
      </c>
      <c r="K58" s="77">
        <v>27099524</v>
      </c>
      <c r="L58" s="77" t="s">
        <v>1068</v>
      </c>
      <c r="M58" s="77"/>
      <c r="N58" s="83"/>
      <c r="O58" s="77"/>
      <c r="P58" s="77"/>
      <c r="Q58" s="77"/>
      <c r="R58" s="77"/>
      <c r="S58" s="77"/>
      <c r="T58" s="77"/>
      <c r="U58" s="77"/>
      <c r="V58" s="77"/>
      <c r="W58" s="77"/>
      <c r="X58" s="77"/>
      <c r="Y58" s="77"/>
      <c r="Z58" s="77"/>
    </row>
    <row r="59" spans="1:26" ht="30.75" thickBot="1" x14ac:dyDescent="0.3">
      <c r="A59" s="83" t="s">
        <v>126</v>
      </c>
      <c r="B59" s="78" t="s">
        <v>682</v>
      </c>
      <c r="C59" s="77"/>
      <c r="D59" s="77"/>
      <c r="E59" s="88" t="s">
        <v>1320</v>
      </c>
      <c r="F59" s="78" t="s">
        <v>520</v>
      </c>
      <c r="G59" s="77" t="s">
        <v>1067</v>
      </c>
      <c r="H59" s="77" t="s">
        <v>1088</v>
      </c>
      <c r="I59" s="79">
        <v>43187</v>
      </c>
      <c r="J59" s="80" t="s">
        <v>982</v>
      </c>
      <c r="K59" s="77">
        <v>27835969</v>
      </c>
      <c r="L59" s="77" t="s">
        <v>1068</v>
      </c>
      <c r="M59" s="77"/>
      <c r="N59" s="83"/>
      <c r="O59" s="77"/>
      <c r="P59" s="77"/>
      <c r="Q59" s="77"/>
      <c r="R59" s="77"/>
      <c r="S59" s="77"/>
      <c r="T59" s="77"/>
      <c r="U59" s="77"/>
      <c r="V59" s="77"/>
      <c r="W59" s="77"/>
      <c r="X59" s="77"/>
      <c r="Y59" s="77"/>
      <c r="Z59" s="77"/>
    </row>
    <row r="60" spans="1:26" ht="15.75" thickBot="1" x14ac:dyDescent="0.3">
      <c r="A60" s="83" t="s">
        <v>126</v>
      </c>
      <c r="B60" s="78" t="s">
        <v>683</v>
      </c>
      <c r="C60" s="84"/>
      <c r="D60" s="84"/>
      <c r="E60" s="78" t="s">
        <v>1321</v>
      </c>
      <c r="F60" s="78" t="s">
        <v>523</v>
      </c>
      <c r="G60" s="77" t="s">
        <v>1067</v>
      </c>
      <c r="H60" s="77" t="s">
        <v>1088</v>
      </c>
      <c r="I60" s="79">
        <v>43187</v>
      </c>
      <c r="J60" s="80" t="s">
        <v>984</v>
      </c>
      <c r="K60" s="77">
        <v>27835969</v>
      </c>
      <c r="L60" s="77" t="s">
        <v>1068</v>
      </c>
      <c r="M60" s="77"/>
      <c r="N60" s="83"/>
      <c r="O60" s="77"/>
      <c r="P60" s="77"/>
      <c r="Q60" s="77"/>
      <c r="R60" s="77"/>
      <c r="S60" s="77"/>
      <c r="T60" s="77"/>
      <c r="U60" s="77"/>
      <c r="V60" s="77"/>
      <c r="W60" s="77"/>
      <c r="X60" s="77"/>
      <c r="Y60" s="77"/>
      <c r="Z60" s="77"/>
    </row>
    <row r="61" spans="1:26" ht="15.75" thickBot="1" x14ac:dyDescent="0.3">
      <c r="A61" s="83" t="s">
        <v>126</v>
      </c>
      <c r="B61" s="78" t="s">
        <v>832</v>
      </c>
      <c r="C61" s="84"/>
      <c r="D61" s="84"/>
      <c r="E61" s="78" t="s">
        <v>1322</v>
      </c>
      <c r="F61" s="78" t="s">
        <v>525</v>
      </c>
      <c r="G61" s="77" t="s">
        <v>1067</v>
      </c>
      <c r="H61" s="77" t="s">
        <v>1088</v>
      </c>
      <c r="I61" s="79">
        <v>43187</v>
      </c>
      <c r="J61" s="80" t="s">
        <v>986</v>
      </c>
      <c r="K61" s="77">
        <v>27834303</v>
      </c>
      <c r="L61" s="77" t="s">
        <v>1068</v>
      </c>
      <c r="M61" s="77"/>
      <c r="N61" s="83"/>
      <c r="O61" s="77"/>
      <c r="P61" s="77"/>
      <c r="Q61" s="77"/>
      <c r="R61" s="77"/>
      <c r="S61" s="77"/>
      <c r="T61" s="77"/>
      <c r="U61" s="77"/>
      <c r="V61" s="77"/>
      <c r="W61" s="77"/>
      <c r="X61" s="77"/>
      <c r="Y61" s="77"/>
      <c r="Z61" s="77"/>
    </row>
    <row r="62" spans="1:26" ht="15.75" thickBot="1" x14ac:dyDescent="0.3">
      <c r="A62" s="78" t="s">
        <v>127</v>
      </c>
      <c r="B62" s="78" t="s">
        <v>725</v>
      </c>
      <c r="C62" s="77"/>
      <c r="D62" s="77"/>
      <c r="E62" s="77" t="s">
        <v>1332</v>
      </c>
      <c r="F62" s="78"/>
      <c r="G62" s="77" t="s">
        <v>1067</v>
      </c>
      <c r="H62" s="77" t="s">
        <v>1088</v>
      </c>
      <c r="I62" s="79">
        <v>43187</v>
      </c>
      <c r="J62" s="80" t="s">
        <v>1333</v>
      </c>
      <c r="K62" s="90">
        <v>27835969</v>
      </c>
      <c r="L62" s="78" t="s">
        <v>1068</v>
      </c>
      <c r="M62" s="77"/>
      <c r="N62" s="83"/>
      <c r="O62" s="77"/>
      <c r="P62" s="77"/>
      <c r="Q62" s="77"/>
      <c r="R62" s="77"/>
      <c r="S62" s="77"/>
      <c r="T62" s="77"/>
      <c r="U62" s="77"/>
      <c r="V62" s="77"/>
      <c r="W62" s="77"/>
      <c r="X62" s="77"/>
      <c r="Y62" s="77"/>
      <c r="Z62" s="77"/>
    </row>
    <row r="63" spans="1:26" ht="30.75" thickBot="1" x14ac:dyDescent="0.3">
      <c r="A63" s="83" t="s">
        <v>127</v>
      </c>
      <c r="B63" s="83" t="s">
        <v>839</v>
      </c>
      <c r="C63" s="77"/>
      <c r="D63" s="77"/>
      <c r="E63" s="83" t="s">
        <v>1323</v>
      </c>
      <c r="F63" s="83" t="s">
        <v>525</v>
      </c>
      <c r="G63" s="77" t="s">
        <v>1067</v>
      </c>
      <c r="H63" s="77" t="s">
        <v>1088</v>
      </c>
      <c r="I63" s="79">
        <v>43187</v>
      </c>
      <c r="J63" s="80" t="s">
        <v>638</v>
      </c>
      <c r="K63" s="77">
        <v>27099524</v>
      </c>
      <c r="L63" s="77" t="s">
        <v>1068</v>
      </c>
      <c r="M63" s="77"/>
      <c r="N63" s="83"/>
      <c r="O63" s="77"/>
      <c r="P63" s="77"/>
      <c r="Q63" s="77"/>
      <c r="R63" s="77"/>
      <c r="S63" s="77"/>
      <c r="T63" s="77"/>
      <c r="U63" s="77"/>
      <c r="V63" s="77"/>
      <c r="W63" s="77"/>
      <c r="X63" s="77"/>
      <c r="Y63" s="77"/>
      <c r="Z63" s="77"/>
    </row>
    <row r="64" spans="1:26" ht="30.75" thickBot="1" x14ac:dyDescent="0.3">
      <c r="A64" s="83" t="s">
        <v>127</v>
      </c>
      <c r="B64" s="83" t="s">
        <v>845</v>
      </c>
      <c r="C64" s="77"/>
      <c r="D64" s="77"/>
      <c r="E64" s="83" t="s">
        <v>1324</v>
      </c>
      <c r="F64" s="83" t="s">
        <v>525</v>
      </c>
      <c r="G64" s="77" t="s">
        <v>1067</v>
      </c>
      <c r="H64" s="77" t="s">
        <v>1088</v>
      </c>
      <c r="I64" s="79">
        <v>43187</v>
      </c>
      <c r="J64" s="80" t="s">
        <v>639</v>
      </c>
      <c r="K64" s="77">
        <v>27099524</v>
      </c>
      <c r="L64" s="77" t="s">
        <v>1068</v>
      </c>
      <c r="M64" s="77"/>
      <c r="N64" s="83"/>
      <c r="O64" s="77"/>
      <c r="P64" s="77"/>
      <c r="Q64" s="77"/>
      <c r="R64" s="77"/>
      <c r="S64" s="77"/>
      <c r="T64" s="77"/>
      <c r="U64" s="77"/>
      <c r="V64" s="77"/>
      <c r="W64" s="77"/>
      <c r="X64" s="77"/>
      <c r="Y64" s="77"/>
      <c r="Z64" s="77"/>
    </row>
    <row r="65" spans="1:26" ht="15.75" thickBot="1" x14ac:dyDescent="0.3">
      <c r="A65" s="83" t="s">
        <v>127</v>
      </c>
      <c r="B65" s="78" t="s">
        <v>725</v>
      </c>
      <c r="C65" s="77"/>
      <c r="D65" s="77"/>
      <c r="E65" s="88" t="s">
        <v>1329</v>
      </c>
      <c r="F65" s="83" t="s">
        <v>525</v>
      </c>
      <c r="G65" s="77" t="s">
        <v>1067</v>
      </c>
      <c r="H65" s="77" t="s">
        <v>1088</v>
      </c>
      <c r="I65" s="79">
        <v>43187</v>
      </c>
      <c r="J65" s="80" t="s">
        <v>999</v>
      </c>
      <c r="K65" s="77">
        <v>27835969</v>
      </c>
      <c r="L65" s="77" t="s">
        <v>1068</v>
      </c>
      <c r="M65" s="77"/>
      <c r="N65" s="83"/>
      <c r="O65" s="77"/>
      <c r="P65" s="77"/>
      <c r="Q65" s="77"/>
      <c r="R65" s="77"/>
      <c r="S65" s="77"/>
      <c r="T65" s="77"/>
      <c r="U65" s="77"/>
      <c r="V65" s="77"/>
      <c r="W65" s="77"/>
      <c r="X65" s="77"/>
      <c r="Y65" s="77"/>
      <c r="Z65" s="77"/>
    </row>
    <row r="66" spans="1:26" ht="30.75" thickBot="1" x14ac:dyDescent="0.3">
      <c r="A66" s="78" t="s">
        <v>128</v>
      </c>
      <c r="B66" s="78" t="s">
        <v>728</v>
      </c>
      <c r="C66" s="77"/>
      <c r="D66" s="77"/>
      <c r="E66" s="78" t="s">
        <v>1330</v>
      </c>
      <c r="F66" s="78" t="s">
        <v>522</v>
      </c>
      <c r="G66" s="77" t="s">
        <v>1067</v>
      </c>
      <c r="H66" s="82"/>
      <c r="I66" s="79">
        <v>43187</v>
      </c>
      <c r="J66" s="80" t="s">
        <v>962</v>
      </c>
      <c r="K66" s="81">
        <v>26859813</v>
      </c>
      <c r="L66" s="77" t="s">
        <v>1068</v>
      </c>
      <c r="M66" s="77"/>
      <c r="N66" s="83"/>
      <c r="O66" s="77"/>
      <c r="P66" s="77"/>
      <c r="Q66" s="77"/>
      <c r="R66" s="77"/>
      <c r="S66" s="77"/>
      <c r="T66" s="77"/>
      <c r="U66" s="77"/>
      <c r="V66" s="77"/>
      <c r="W66" s="77"/>
      <c r="X66" s="77"/>
      <c r="Y66" s="77"/>
      <c r="Z66" s="77"/>
    </row>
    <row r="67" spans="1:26" ht="15.75" thickBot="1" x14ac:dyDescent="0.3">
      <c r="A67" s="78" t="s">
        <v>128</v>
      </c>
      <c r="B67" s="78" t="s">
        <v>698</v>
      </c>
      <c r="C67" s="77"/>
      <c r="D67" s="77"/>
      <c r="E67" s="78" t="s">
        <v>1331</v>
      </c>
      <c r="F67" s="78" t="s">
        <v>1547</v>
      </c>
      <c r="G67" s="77" t="s">
        <v>1067</v>
      </c>
      <c r="H67" s="82"/>
      <c r="I67" s="79">
        <v>43187</v>
      </c>
      <c r="J67" s="80" t="s">
        <v>964</v>
      </c>
      <c r="K67" s="81">
        <v>27835969</v>
      </c>
      <c r="L67" s="77" t="s">
        <v>1068</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2018-05-11T10:37:42Z</dcterms:modified>
</cp:coreProperties>
</file>