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C:\Users\Elizabeth\Downloads\"/>
    </mc:Choice>
  </mc:AlternateContent>
  <xr:revisionPtr revIDLastSave="0" documentId="13_ncr:1_{F3751D3F-0136-4DCF-BBCA-A9D6BDF4B164}" xr6:coauthVersionLast="31" xr6:coauthVersionMax="31" xr10:uidLastSave="{00000000-0000-0000-0000-000000000000}"/>
  <bookViews>
    <workbookView xWindow="0" yWindow="0" windowWidth="11925" windowHeight="6315" firstSheet="13" activeTab="14" xr2:uid="{10C40B49-6154-4245-AD46-80E39C341D73}"/>
  </bookViews>
  <sheets>
    <sheet name="Sheet1" sheetId="1" r:id="rId1"/>
    <sheet name="grik3" sheetId="2" r:id="rId2"/>
    <sheet name="TRPM8" sheetId="4" r:id="rId3"/>
    <sheet name="COMT" sheetId="5" r:id="rId4"/>
    <sheet name="CHRNE" sheetId="7" r:id="rId5"/>
    <sheet name="MTHFR" sheetId="6" r:id="rId6"/>
    <sheet name="SLCA4" sheetId="8" r:id="rId7"/>
    <sheet name="CLYBL" sheetId="9" r:id="rId8"/>
    <sheet name="CHRNA3" sheetId="10" r:id="rId9"/>
    <sheet name="SCN9A" sheetId="12" r:id="rId10"/>
    <sheet name="CHRNA5" sheetId="11" r:id="rId11"/>
    <sheet name="Other CFS Variants" sheetId="13" r:id="rId12"/>
    <sheet name="Other CFS Variants 2" sheetId="15" r:id="rId13"/>
    <sheet name="Sheet3" sheetId="3" r:id="rId14"/>
    <sheet name="TRPM3" sheetId="17" r:id="rId15"/>
    <sheet name="CHRNB4" sheetId="16" r:id="rId16"/>
  </sheet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6" i="16" l="1"/>
  <c r="C219" i="16"/>
  <c r="C15" i="16"/>
  <c r="B20" i="16"/>
  <c r="C20" i="16" s="1"/>
  <c r="C2413" i="16"/>
  <c r="C2407" i="16"/>
  <c r="C2277" i="16"/>
  <c r="C2271" i="16"/>
  <c r="C2141" i="16"/>
  <c r="C2135" i="16"/>
  <c r="C2005" i="16"/>
  <c r="C1999" i="16"/>
  <c r="C1869" i="16"/>
  <c r="C1863" i="16"/>
  <c r="C1733" i="16"/>
  <c r="C1727" i="16"/>
  <c r="C1597" i="16"/>
  <c r="C1591" i="16"/>
  <c r="C1461" i="16"/>
  <c r="C1455" i="16"/>
  <c r="C1053" i="16"/>
  <c r="C1047" i="16"/>
  <c r="C917" i="16"/>
  <c r="C911" i="16"/>
  <c r="C239" i="16"/>
  <c r="C235" i="16"/>
  <c r="C231" i="16"/>
  <c r="C223" i="16"/>
  <c r="C211" i="16"/>
  <c r="C207" i="16"/>
  <c r="B199" i="16"/>
  <c r="C199" i="16" s="1"/>
  <c r="C197" i="16"/>
  <c r="C195" i="16"/>
  <c r="C194" i="16"/>
  <c r="C193" i="16"/>
  <c r="C189" i="16"/>
  <c r="C181" i="16"/>
  <c r="B181" i="16"/>
  <c r="C185" i="16" s="1"/>
  <c r="C179" i="16"/>
  <c r="C178" i="16"/>
  <c r="C174" i="16"/>
  <c r="C166" i="16"/>
  <c r="B166" i="16"/>
  <c r="C170" i="16" s="1"/>
  <c r="C164" i="16"/>
  <c r="B153" i="16"/>
  <c r="C163" i="16" s="1"/>
  <c r="B152" i="16"/>
  <c r="C159" i="16" s="1"/>
  <c r="C150" i="16"/>
  <c r="B139" i="16"/>
  <c r="C149" i="16" s="1"/>
  <c r="B138" i="16"/>
  <c r="C145" i="16" s="1"/>
  <c r="C136" i="16"/>
  <c r="B128" i="16"/>
  <c r="C135" i="16" s="1"/>
  <c r="B127" i="16"/>
  <c r="C131" i="16" s="1"/>
  <c r="B125" i="16"/>
  <c r="B124" i="16"/>
  <c r="B123" i="16"/>
  <c r="C121" i="16"/>
  <c r="B110" i="16"/>
  <c r="C120" i="16" s="1"/>
  <c r="B109" i="16"/>
  <c r="C116" i="16" s="1"/>
  <c r="C107" i="16"/>
  <c r="B96" i="16"/>
  <c r="C106" i="16" s="1"/>
  <c r="B95" i="16"/>
  <c r="C102" i="16" s="1"/>
  <c r="C93" i="16"/>
  <c r="B85" i="16"/>
  <c r="C92" i="16" s="1"/>
  <c r="B84" i="16"/>
  <c r="C88" i="16" s="1"/>
  <c r="B82" i="16"/>
  <c r="B81" i="16"/>
  <c r="B80" i="16"/>
  <c r="C78" i="16"/>
  <c r="B67" i="16"/>
  <c r="C77" i="16" s="1"/>
  <c r="B66" i="16"/>
  <c r="C73" i="16" s="1"/>
  <c r="C64" i="16"/>
  <c r="B53" i="16"/>
  <c r="C63" i="16" s="1"/>
  <c r="B52" i="16"/>
  <c r="C59" i="16" s="1"/>
  <c r="C50" i="16"/>
  <c r="B42" i="16"/>
  <c r="C49" i="16" s="1"/>
  <c r="B41" i="16"/>
  <c r="C45" i="16" s="1"/>
  <c r="B39" i="16"/>
  <c r="B38" i="16"/>
  <c r="B37" i="16"/>
  <c r="C34" i="16"/>
  <c r="C32" i="16"/>
  <c r="C30" i="16"/>
  <c r="C29" i="16"/>
  <c r="C122" i="16" s="1"/>
  <c r="C28" i="16"/>
  <c r="C26" i="16"/>
  <c r="C24" i="16"/>
  <c r="C23" i="16"/>
  <c r="C79" i="16" s="1"/>
  <c r="C22" i="16"/>
  <c r="J20" i="16"/>
  <c r="B151" i="16" s="1"/>
  <c r="C155" i="16" s="1"/>
  <c r="I20" i="16"/>
  <c r="B108" i="16" s="1"/>
  <c r="C112" i="16" s="1"/>
  <c r="H20" i="16"/>
  <c r="B65" i="16" s="1"/>
  <c r="C69" i="16" s="1"/>
  <c r="C18" i="16"/>
  <c r="J17" i="16"/>
  <c r="B137" i="16" s="1"/>
  <c r="C141" i="16" s="1"/>
  <c r="I17" i="16"/>
  <c r="B94" i="16" s="1"/>
  <c r="C98" i="16" s="1"/>
  <c r="H17" i="16"/>
  <c r="B51" i="16" s="1"/>
  <c r="C55" i="16" s="1"/>
  <c r="C17" i="16"/>
  <c r="C36" i="16" s="1"/>
  <c r="J14" i="16"/>
  <c r="B126" i="16" s="1"/>
  <c r="C127" i="16" s="1"/>
  <c r="I14" i="16"/>
  <c r="B83" i="16" s="1"/>
  <c r="C84" i="16" s="1"/>
  <c r="H14" i="16"/>
  <c r="B40" i="16" s="1"/>
  <c r="C41" i="16" s="1"/>
  <c r="C13" i="16"/>
  <c r="C11" i="16"/>
  <c r="J10" i="16"/>
  <c r="I10" i="16"/>
  <c r="H10" i="16"/>
  <c r="L9" i="16"/>
  <c r="C9" i="16"/>
  <c r="L8" i="16"/>
  <c r="L7" i="16"/>
  <c r="L6" i="16"/>
  <c r="L5" i="16"/>
  <c r="L4" i="16"/>
  <c r="C4" i="16"/>
  <c r="L3" i="16"/>
  <c r="C2" i="16"/>
  <c r="C1031" i="17"/>
  <c r="C1027" i="17"/>
  <c r="C15" i="17"/>
  <c r="C1019" i="17"/>
  <c r="C1015" i="17"/>
  <c r="C20" i="17"/>
  <c r="B57" i="17"/>
  <c r="C56" i="17" s="1"/>
  <c r="B51" i="17"/>
  <c r="C50" i="17" s="1"/>
  <c r="B39" i="17"/>
  <c r="C38" i="17" s="1"/>
  <c r="B32" i="17"/>
  <c r="C32" i="17" s="1"/>
  <c r="B26" i="17"/>
  <c r="C26" i="17" s="1"/>
  <c r="L3" i="17"/>
  <c r="L4" i="17"/>
  <c r="L5" i="17"/>
  <c r="L6" i="17"/>
  <c r="L7" i="17"/>
  <c r="L8" i="17"/>
  <c r="L9" i="17"/>
  <c r="C432" i="17"/>
  <c r="B421" i="17"/>
  <c r="C431" i="17" s="1"/>
  <c r="B420" i="17"/>
  <c r="C427" i="17" s="1"/>
  <c r="C418" i="17"/>
  <c r="B407" i="17"/>
  <c r="C417" i="17" s="1"/>
  <c r="B406" i="17"/>
  <c r="C413" i="17" s="1"/>
  <c r="C404" i="17"/>
  <c r="B396" i="17"/>
  <c r="C403" i="17" s="1"/>
  <c r="B395" i="17"/>
  <c r="C399" i="17" s="1"/>
  <c r="B393" i="17"/>
  <c r="B392" i="17"/>
  <c r="B391" i="17"/>
  <c r="C419" i="17" s="1"/>
  <c r="C389" i="17"/>
  <c r="B378" i="17"/>
  <c r="C388" i="17" s="1"/>
  <c r="B377" i="17"/>
  <c r="C384" i="17" s="1"/>
  <c r="C375" i="17"/>
  <c r="B364" i="17"/>
  <c r="C374" i="17" s="1"/>
  <c r="B363" i="17"/>
  <c r="C370" i="17" s="1"/>
  <c r="C361" i="17"/>
  <c r="B353" i="17"/>
  <c r="C360" i="17" s="1"/>
  <c r="B352" i="17"/>
  <c r="C356" i="17" s="1"/>
  <c r="B350" i="17"/>
  <c r="B349" i="17"/>
  <c r="B348" i="17"/>
  <c r="C362" i="17" s="1"/>
  <c r="C346" i="17"/>
  <c r="B335" i="17"/>
  <c r="C345" i="17" s="1"/>
  <c r="B334" i="17"/>
  <c r="C341" i="17" s="1"/>
  <c r="C332" i="17"/>
  <c r="B321" i="17"/>
  <c r="C331" i="17" s="1"/>
  <c r="B320" i="17"/>
  <c r="C327" i="17" s="1"/>
  <c r="C318" i="17"/>
  <c r="B310" i="17"/>
  <c r="C317" i="17" s="1"/>
  <c r="B309" i="17"/>
  <c r="C313" i="17" s="1"/>
  <c r="B307" i="17"/>
  <c r="B306" i="17"/>
  <c r="B305" i="17"/>
  <c r="C305" i="17" s="1"/>
  <c r="C303" i="17"/>
  <c r="B292" i="17"/>
  <c r="C302" i="17" s="1"/>
  <c r="B291" i="17"/>
  <c r="C298" i="17" s="1"/>
  <c r="C289" i="17"/>
  <c r="B278" i="17"/>
  <c r="C288" i="17" s="1"/>
  <c r="B277" i="17"/>
  <c r="C284" i="17" s="1"/>
  <c r="C275" i="17"/>
  <c r="B267" i="17"/>
  <c r="C274" i="17" s="1"/>
  <c r="B266" i="17"/>
  <c r="C270" i="17" s="1"/>
  <c r="B264" i="17"/>
  <c r="B263" i="17"/>
  <c r="B262" i="17"/>
  <c r="C260" i="17"/>
  <c r="B249" i="17"/>
  <c r="C259" i="17" s="1"/>
  <c r="B248" i="17"/>
  <c r="C255" i="17" s="1"/>
  <c r="C246" i="17"/>
  <c r="B235" i="17"/>
  <c r="C245" i="17" s="1"/>
  <c r="B234" i="17"/>
  <c r="C241" i="17" s="1"/>
  <c r="C232" i="17"/>
  <c r="B224" i="17"/>
  <c r="C231" i="17" s="1"/>
  <c r="B223" i="17"/>
  <c r="C227" i="17" s="1"/>
  <c r="B221" i="17"/>
  <c r="B220" i="17"/>
  <c r="B219" i="17"/>
  <c r="C217" i="17"/>
  <c r="B206" i="17"/>
  <c r="C216" i="17" s="1"/>
  <c r="B205" i="17"/>
  <c r="C212" i="17" s="1"/>
  <c r="C203" i="17"/>
  <c r="B192" i="17"/>
  <c r="C202" i="17" s="1"/>
  <c r="B191" i="17"/>
  <c r="C198" i="17" s="1"/>
  <c r="C189" i="17"/>
  <c r="B181" i="17"/>
  <c r="C188" i="17" s="1"/>
  <c r="B180" i="17"/>
  <c r="C184" i="17" s="1"/>
  <c r="B178" i="17"/>
  <c r="B177" i="17"/>
  <c r="B176" i="17"/>
  <c r="C174" i="17"/>
  <c r="B163" i="17"/>
  <c r="C173" i="17" s="1"/>
  <c r="B162" i="17"/>
  <c r="C169" i="17" s="1"/>
  <c r="C160" i="17"/>
  <c r="B149" i="17"/>
  <c r="C159" i="17" s="1"/>
  <c r="B148" i="17"/>
  <c r="C155" i="17" s="1"/>
  <c r="C146" i="17"/>
  <c r="B138" i="17"/>
  <c r="C145" i="17" s="1"/>
  <c r="B137" i="17"/>
  <c r="C141" i="17" s="1"/>
  <c r="B135" i="17"/>
  <c r="B134" i="17"/>
  <c r="B133" i="17"/>
  <c r="H10" i="17"/>
  <c r="I10" i="17"/>
  <c r="J10" i="17"/>
  <c r="K10" i="17"/>
  <c r="L10" i="17"/>
  <c r="M10" i="17"/>
  <c r="N10" i="17"/>
  <c r="H14" i="17"/>
  <c r="B136" i="17" s="1"/>
  <c r="C137" i="17" s="1"/>
  <c r="I14" i="17"/>
  <c r="B179" i="17" s="1"/>
  <c r="C180" i="17" s="1"/>
  <c r="J14" i="17"/>
  <c r="B222" i="17" s="1"/>
  <c r="C223" i="17" s="1"/>
  <c r="K14" i="17"/>
  <c r="B265" i="17" s="1"/>
  <c r="C266" i="17" s="1"/>
  <c r="L14" i="17"/>
  <c r="B308" i="17" s="1"/>
  <c r="C309" i="17" s="1"/>
  <c r="M14" i="17"/>
  <c r="B351" i="17" s="1"/>
  <c r="C352" i="17" s="1"/>
  <c r="N14" i="17"/>
  <c r="B394" i="17" s="1"/>
  <c r="C395" i="17" s="1"/>
  <c r="H17" i="17"/>
  <c r="B147" i="17" s="1"/>
  <c r="C151" i="17" s="1"/>
  <c r="I17" i="17"/>
  <c r="B190" i="17" s="1"/>
  <c r="C194" i="17" s="1"/>
  <c r="J17" i="17"/>
  <c r="B233" i="17" s="1"/>
  <c r="C237" i="17" s="1"/>
  <c r="K17" i="17"/>
  <c r="B276" i="17" s="1"/>
  <c r="C280" i="17" s="1"/>
  <c r="L17" i="17"/>
  <c r="B319" i="17" s="1"/>
  <c r="C323" i="17" s="1"/>
  <c r="M17" i="17"/>
  <c r="B362" i="17" s="1"/>
  <c r="C366" i="17" s="1"/>
  <c r="N17" i="17"/>
  <c r="B405" i="17" s="1"/>
  <c r="C409" i="17" s="1"/>
  <c r="H20" i="17"/>
  <c r="B161" i="17" s="1"/>
  <c r="C165" i="17" s="1"/>
  <c r="I20" i="17"/>
  <c r="B204" i="17" s="1"/>
  <c r="C208" i="17" s="1"/>
  <c r="J20" i="17"/>
  <c r="B247" i="17" s="1"/>
  <c r="C251" i="17" s="1"/>
  <c r="K20" i="17"/>
  <c r="B290" i="17" s="1"/>
  <c r="C294" i="17" s="1"/>
  <c r="L20" i="17"/>
  <c r="B333" i="17" s="1"/>
  <c r="C337" i="17" s="1"/>
  <c r="M20" i="17"/>
  <c r="B376" i="17" s="1"/>
  <c r="C380" i="17" s="1"/>
  <c r="N20" i="17"/>
  <c r="B419" i="17" s="1"/>
  <c r="C423" i="17" s="1"/>
  <c r="C58" i="17"/>
  <c r="C54" i="17"/>
  <c r="C53" i="17"/>
  <c r="C390" i="17" s="1"/>
  <c r="C52" i="17"/>
  <c r="C48" i="17"/>
  <c r="C47" i="17"/>
  <c r="C347" i="17" s="1"/>
  <c r="C46" i="17"/>
  <c r="C44" i="17"/>
  <c r="C42" i="17"/>
  <c r="C41" i="17"/>
  <c r="C304" i="17" s="1"/>
  <c r="C40" i="17"/>
  <c r="C36" i="17"/>
  <c r="C35" i="17"/>
  <c r="C261" i="17" s="1"/>
  <c r="C34" i="17"/>
  <c r="C30" i="17"/>
  <c r="C29" i="17"/>
  <c r="C218" i="17" s="1"/>
  <c r="C28" i="17"/>
  <c r="C24" i="17"/>
  <c r="C23" i="17"/>
  <c r="C175" i="17" s="1"/>
  <c r="C22" i="17"/>
  <c r="C18" i="17"/>
  <c r="C17" i="17"/>
  <c r="C132" i="17" s="1"/>
  <c r="C3209" i="17"/>
  <c r="C3203" i="17"/>
  <c r="C3073" i="17"/>
  <c r="C3067" i="17"/>
  <c r="C2937" i="17"/>
  <c r="C2931" i="17"/>
  <c r="C2801" i="17"/>
  <c r="C2795" i="17"/>
  <c r="C2665" i="17"/>
  <c r="C2659" i="17"/>
  <c r="C2529" i="17"/>
  <c r="C2523" i="17"/>
  <c r="C2393" i="17"/>
  <c r="C2387" i="17"/>
  <c r="C2257" i="17"/>
  <c r="C2251" i="17"/>
  <c r="C1849" i="17"/>
  <c r="C1843" i="17"/>
  <c r="C1713" i="17"/>
  <c r="C1707" i="17"/>
  <c r="C1035" i="17"/>
  <c r="C1007" i="17"/>
  <c r="C1003" i="17"/>
  <c r="C995" i="17"/>
  <c r="C991" i="17"/>
  <c r="B983" i="17"/>
  <c r="C983" i="17" s="1"/>
  <c r="C981" i="17"/>
  <c r="C979" i="17"/>
  <c r="C978" i="17"/>
  <c r="C977" i="17"/>
  <c r="C973" i="17"/>
  <c r="C965" i="17"/>
  <c r="B965" i="17"/>
  <c r="C969" i="17" s="1"/>
  <c r="C963" i="17"/>
  <c r="C962" i="17"/>
  <c r="C958" i="17"/>
  <c r="C950" i="17"/>
  <c r="B950" i="17"/>
  <c r="C954" i="17" s="1"/>
  <c r="C948" i="17"/>
  <c r="B937" i="17"/>
  <c r="C947" i="17" s="1"/>
  <c r="B936" i="17"/>
  <c r="C943" i="17" s="1"/>
  <c r="C934" i="17"/>
  <c r="B923" i="17"/>
  <c r="C933" i="17" s="1"/>
  <c r="B922" i="17"/>
  <c r="C929" i="17" s="1"/>
  <c r="C920" i="17"/>
  <c r="B912" i="17"/>
  <c r="C919" i="17" s="1"/>
  <c r="B911" i="17"/>
  <c r="C915" i="17" s="1"/>
  <c r="B909" i="17"/>
  <c r="B908" i="17"/>
  <c r="B907" i="17"/>
  <c r="C905" i="17"/>
  <c r="B894" i="17"/>
  <c r="C904" i="17" s="1"/>
  <c r="B893" i="17"/>
  <c r="C900" i="17" s="1"/>
  <c r="C891" i="17"/>
  <c r="B880" i="17"/>
  <c r="C890" i="17" s="1"/>
  <c r="B879" i="17"/>
  <c r="C886" i="17" s="1"/>
  <c r="C877" i="17"/>
  <c r="B869" i="17"/>
  <c r="C876" i="17" s="1"/>
  <c r="B868" i="17"/>
  <c r="C872" i="17" s="1"/>
  <c r="B866" i="17"/>
  <c r="B865" i="17"/>
  <c r="B864" i="17"/>
  <c r="C862" i="17"/>
  <c r="B851" i="17"/>
  <c r="C861" i="17" s="1"/>
  <c r="B850" i="17"/>
  <c r="C857" i="17" s="1"/>
  <c r="C848" i="17"/>
  <c r="B837" i="17"/>
  <c r="C847" i="17" s="1"/>
  <c r="B836" i="17"/>
  <c r="C843" i="17" s="1"/>
  <c r="C834" i="17"/>
  <c r="B826" i="17"/>
  <c r="C833" i="17" s="1"/>
  <c r="B825" i="17"/>
  <c r="C829" i="17" s="1"/>
  <c r="B823" i="17"/>
  <c r="B822" i="17"/>
  <c r="B821" i="17"/>
  <c r="C819" i="17"/>
  <c r="B808" i="17"/>
  <c r="C818" i="17" s="1"/>
  <c r="B807" i="17"/>
  <c r="C814" i="17" s="1"/>
  <c r="C805" i="17"/>
  <c r="B794" i="17"/>
  <c r="C804" i="17" s="1"/>
  <c r="B793" i="17"/>
  <c r="C800" i="17" s="1"/>
  <c r="C791" i="17"/>
  <c r="B783" i="17"/>
  <c r="C790" i="17" s="1"/>
  <c r="B782" i="17"/>
  <c r="C786" i="17" s="1"/>
  <c r="B780" i="17"/>
  <c r="B779" i="17"/>
  <c r="B778" i="17"/>
  <c r="C776" i="17"/>
  <c r="B765" i="17"/>
  <c r="C775" i="17" s="1"/>
  <c r="B764" i="17"/>
  <c r="C771" i="17" s="1"/>
  <c r="C762" i="17"/>
  <c r="B751" i="17"/>
  <c r="C761" i="17" s="1"/>
  <c r="B750" i="17"/>
  <c r="C757" i="17" s="1"/>
  <c r="C748" i="17"/>
  <c r="B740" i="17"/>
  <c r="C747" i="17" s="1"/>
  <c r="B739" i="17"/>
  <c r="C743" i="17" s="1"/>
  <c r="B737" i="17"/>
  <c r="B736" i="17"/>
  <c r="B735" i="17"/>
  <c r="C733" i="17"/>
  <c r="B722" i="17"/>
  <c r="C732" i="17" s="1"/>
  <c r="B721" i="17"/>
  <c r="C728" i="17" s="1"/>
  <c r="C719" i="17"/>
  <c r="B708" i="17"/>
  <c r="C718" i="17" s="1"/>
  <c r="B707" i="17"/>
  <c r="C714" i="17" s="1"/>
  <c r="C705" i="17"/>
  <c r="B697" i="17"/>
  <c r="C704" i="17" s="1"/>
  <c r="B696" i="17"/>
  <c r="C700" i="17" s="1"/>
  <c r="B694" i="17"/>
  <c r="B693" i="17"/>
  <c r="B692" i="17"/>
  <c r="C690" i="17"/>
  <c r="B679" i="17"/>
  <c r="C689" i="17" s="1"/>
  <c r="B678" i="17"/>
  <c r="C685" i="17" s="1"/>
  <c r="C676" i="17"/>
  <c r="B665" i="17"/>
  <c r="C675" i="17" s="1"/>
  <c r="B664" i="17"/>
  <c r="C671" i="17" s="1"/>
  <c r="C662" i="17"/>
  <c r="B654" i="17"/>
  <c r="C661" i="17" s="1"/>
  <c r="B653" i="17"/>
  <c r="C657" i="17" s="1"/>
  <c r="B651" i="17"/>
  <c r="B650" i="17"/>
  <c r="B649" i="17"/>
  <c r="C647" i="17"/>
  <c r="B636" i="17"/>
  <c r="C646" i="17" s="1"/>
  <c r="B635" i="17"/>
  <c r="C642" i="17" s="1"/>
  <c r="C633" i="17"/>
  <c r="B622" i="17"/>
  <c r="C632" i="17" s="1"/>
  <c r="B621" i="17"/>
  <c r="C628" i="17" s="1"/>
  <c r="C619" i="17"/>
  <c r="B611" i="17"/>
  <c r="C618" i="17" s="1"/>
  <c r="B610" i="17"/>
  <c r="C614" i="17" s="1"/>
  <c r="B608" i="17"/>
  <c r="B607" i="17"/>
  <c r="B606" i="17"/>
  <c r="C604" i="17"/>
  <c r="B593" i="17"/>
  <c r="C603" i="17" s="1"/>
  <c r="B592" i="17"/>
  <c r="C599" i="17" s="1"/>
  <c r="C590" i="17"/>
  <c r="B579" i="17"/>
  <c r="C589" i="17" s="1"/>
  <c r="B578" i="17"/>
  <c r="C585" i="17" s="1"/>
  <c r="C576" i="17"/>
  <c r="B568" i="17"/>
  <c r="C575" i="17" s="1"/>
  <c r="B567" i="17"/>
  <c r="C571" i="17" s="1"/>
  <c r="B565" i="17"/>
  <c r="B564" i="17"/>
  <c r="B563" i="17"/>
  <c r="C561" i="17"/>
  <c r="B550" i="17"/>
  <c r="C560" i="17" s="1"/>
  <c r="B549" i="17"/>
  <c r="C556" i="17" s="1"/>
  <c r="C547" i="17"/>
  <c r="B536" i="17"/>
  <c r="C546" i="17" s="1"/>
  <c r="B535" i="17"/>
  <c r="C542" i="17" s="1"/>
  <c r="C533" i="17"/>
  <c r="B525" i="17"/>
  <c r="C532" i="17" s="1"/>
  <c r="B524" i="17"/>
  <c r="C528" i="17" s="1"/>
  <c r="B522" i="17"/>
  <c r="B521" i="17"/>
  <c r="B520" i="17"/>
  <c r="C518" i="17"/>
  <c r="B507" i="17"/>
  <c r="C517" i="17" s="1"/>
  <c r="B506" i="17"/>
  <c r="C513" i="17" s="1"/>
  <c r="C504" i="17"/>
  <c r="B493" i="17"/>
  <c r="C503" i="17" s="1"/>
  <c r="B492" i="17"/>
  <c r="C499" i="17" s="1"/>
  <c r="C490" i="17"/>
  <c r="B482" i="17"/>
  <c r="C489" i="17" s="1"/>
  <c r="B481" i="17"/>
  <c r="C485" i="17" s="1"/>
  <c r="B479" i="17"/>
  <c r="B478" i="17"/>
  <c r="B477" i="17"/>
  <c r="C475" i="17"/>
  <c r="B464" i="17"/>
  <c r="C474" i="17" s="1"/>
  <c r="B463" i="17"/>
  <c r="C470" i="17" s="1"/>
  <c r="C461" i="17"/>
  <c r="B450" i="17"/>
  <c r="C460" i="17" s="1"/>
  <c r="B449" i="17"/>
  <c r="C456" i="17" s="1"/>
  <c r="C447" i="17"/>
  <c r="B439" i="17"/>
  <c r="C446" i="17" s="1"/>
  <c r="B438" i="17"/>
  <c r="C442" i="17" s="1"/>
  <c r="B436" i="17"/>
  <c r="B435" i="17"/>
  <c r="B434" i="17"/>
  <c r="C130" i="17"/>
  <c r="C128" i="17"/>
  <c r="C126" i="17"/>
  <c r="C125" i="17"/>
  <c r="C906" i="17" s="1"/>
  <c r="C124" i="17"/>
  <c r="C122" i="17"/>
  <c r="C120" i="17"/>
  <c r="C119" i="17"/>
  <c r="C863" i="17" s="1"/>
  <c r="C118" i="17"/>
  <c r="C116" i="17"/>
  <c r="C114" i="17"/>
  <c r="C113" i="17"/>
  <c r="C820" i="17" s="1"/>
  <c r="C112" i="17"/>
  <c r="B111" i="17"/>
  <c r="C110" i="17" s="1"/>
  <c r="C108" i="17"/>
  <c r="C107" i="17"/>
  <c r="C777" i="17" s="1"/>
  <c r="C106" i="17"/>
  <c r="C104" i="17"/>
  <c r="C102" i="17"/>
  <c r="C101" i="17"/>
  <c r="C734" i="17" s="1"/>
  <c r="C100" i="17"/>
  <c r="B98" i="17"/>
  <c r="C98" i="17" s="1"/>
  <c r="C96" i="17"/>
  <c r="C95" i="17"/>
  <c r="C691" i="17" s="1"/>
  <c r="C94" i="17"/>
  <c r="C92" i="17"/>
  <c r="C90" i="17"/>
  <c r="C89" i="17"/>
  <c r="C648" i="17" s="1"/>
  <c r="C88" i="17"/>
  <c r="C86" i="17"/>
  <c r="C84" i="17"/>
  <c r="C83" i="17"/>
  <c r="C605" i="17" s="1"/>
  <c r="C82" i="17"/>
  <c r="B80" i="17"/>
  <c r="C80" i="17" s="1"/>
  <c r="C78" i="17"/>
  <c r="C77" i="17"/>
  <c r="C562" i="17" s="1"/>
  <c r="C76" i="17"/>
  <c r="B74" i="17"/>
  <c r="C74" i="17" s="1"/>
  <c r="C72" i="17"/>
  <c r="C71" i="17"/>
  <c r="C519" i="17" s="1"/>
  <c r="C70" i="17"/>
  <c r="B69" i="17"/>
  <c r="C68" i="17" s="1"/>
  <c r="C66" i="17"/>
  <c r="C65" i="17"/>
  <c r="C476" i="17" s="1"/>
  <c r="C64" i="17"/>
  <c r="Z20" i="17"/>
  <c r="B935" i="17" s="1"/>
  <c r="C939" i="17" s="1"/>
  <c r="Y20" i="17"/>
  <c r="B892" i="17" s="1"/>
  <c r="C896" i="17" s="1"/>
  <c r="X20" i="17"/>
  <c r="B849" i="17" s="1"/>
  <c r="C853" i="17" s="1"/>
  <c r="W20" i="17"/>
  <c r="B806" i="17" s="1"/>
  <c r="C810" i="17" s="1"/>
  <c r="V20" i="17"/>
  <c r="B763" i="17" s="1"/>
  <c r="C767" i="17" s="1"/>
  <c r="U20" i="17"/>
  <c r="B720" i="17" s="1"/>
  <c r="C724" i="17" s="1"/>
  <c r="T20" i="17"/>
  <c r="B677" i="17" s="1"/>
  <c r="C681" i="17" s="1"/>
  <c r="S20" i="17"/>
  <c r="B634" i="17" s="1"/>
  <c r="C638" i="17" s="1"/>
  <c r="R20" i="17"/>
  <c r="B591" i="17" s="1"/>
  <c r="C595" i="17" s="1"/>
  <c r="Q20" i="17"/>
  <c r="B548" i="17" s="1"/>
  <c r="C552" i="17" s="1"/>
  <c r="P20" i="17"/>
  <c r="B505" i="17" s="1"/>
  <c r="C509" i="17" s="1"/>
  <c r="O20" i="17"/>
  <c r="B462" i="17" s="1"/>
  <c r="C466" i="17" s="1"/>
  <c r="C62" i="17"/>
  <c r="C60" i="17"/>
  <c r="Z17" i="17"/>
  <c r="B921" i="17" s="1"/>
  <c r="C925" i="17" s="1"/>
  <c r="Y17" i="17"/>
  <c r="B878" i="17" s="1"/>
  <c r="C882" i="17" s="1"/>
  <c r="X17" i="17"/>
  <c r="B835" i="17" s="1"/>
  <c r="C839" i="17" s="1"/>
  <c r="W17" i="17"/>
  <c r="B792" i="17" s="1"/>
  <c r="C796" i="17" s="1"/>
  <c r="V17" i="17"/>
  <c r="B749" i="17" s="1"/>
  <c r="C753" i="17" s="1"/>
  <c r="U17" i="17"/>
  <c r="B706" i="17" s="1"/>
  <c r="C710" i="17" s="1"/>
  <c r="T17" i="17"/>
  <c r="B663" i="17" s="1"/>
  <c r="C667" i="17" s="1"/>
  <c r="S17" i="17"/>
  <c r="B620" i="17" s="1"/>
  <c r="C624" i="17" s="1"/>
  <c r="R17" i="17"/>
  <c r="B577" i="17" s="1"/>
  <c r="C581" i="17" s="1"/>
  <c r="Q17" i="17"/>
  <c r="B534" i="17" s="1"/>
  <c r="C538" i="17" s="1"/>
  <c r="P17" i="17"/>
  <c r="B491" i="17" s="1"/>
  <c r="C495" i="17" s="1"/>
  <c r="O17" i="17"/>
  <c r="B448" i="17" s="1"/>
  <c r="C452" i="17" s="1"/>
  <c r="C59" i="17"/>
  <c r="C433" i="17" s="1"/>
  <c r="Z14" i="17"/>
  <c r="B910" i="17" s="1"/>
  <c r="C911" i="17" s="1"/>
  <c r="Y14" i="17"/>
  <c r="B867" i="17" s="1"/>
  <c r="C868" i="17" s="1"/>
  <c r="X14" i="17"/>
  <c r="B824" i="17" s="1"/>
  <c r="C825" i="17" s="1"/>
  <c r="W14" i="17"/>
  <c r="B781" i="17" s="1"/>
  <c r="C782" i="17" s="1"/>
  <c r="V14" i="17"/>
  <c r="B738" i="17" s="1"/>
  <c r="C739" i="17" s="1"/>
  <c r="U14" i="17"/>
  <c r="B695" i="17" s="1"/>
  <c r="C696" i="17" s="1"/>
  <c r="T14" i="17"/>
  <c r="B652" i="17" s="1"/>
  <c r="C653" i="17" s="1"/>
  <c r="S14" i="17"/>
  <c r="B609" i="17" s="1"/>
  <c r="C610" i="17" s="1"/>
  <c r="R14" i="17"/>
  <c r="B566" i="17" s="1"/>
  <c r="C567" i="17" s="1"/>
  <c r="Q14" i="17"/>
  <c r="B523" i="17" s="1"/>
  <c r="C524" i="17" s="1"/>
  <c r="P14" i="17"/>
  <c r="B480" i="17" s="1"/>
  <c r="C481" i="17" s="1"/>
  <c r="O14" i="17"/>
  <c r="B437" i="17" s="1"/>
  <c r="C438" i="17" s="1"/>
  <c r="C13" i="17"/>
  <c r="C11" i="17"/>
  <c r="Z10" i="17"/>
  <c r="Y10" i="17"/>
  <c r="X10" i="17"/>
  <c r="W10" i="17"/>
  <c r="V10" i="17"/>
  <c r="U10" i="17"/>
  <c r="T10" i="17"/>
  <c r="S10" i="17"/>
  <c r="R10" i="17"/>
  <c r="Q10" i="17"/>
  <c r="P10" i="17"/>
  <c r="O10" i="17"/>
  <c r="AB9" i="17"/>
  <c r="C9" i="17"/>
  <c r="AB8" i="17"/>
  <c r="AB7" i="17"/>
  <c r="AB6" i="17"/>
  <c r="C6" i="17"/>
  <c r="AB5" i="17"/>
  <c r="AB4" i="17"/>
  <c r="C4" i="17"/>
  <c r="AI3" i="17"/>
  <c r="AB3" i="17"/>
  <c r="AI2" i="17"/>
  <c r="AB2" i="17"/>
  <c r="C2" i="17"/>
  <c r="AI1" i="17"/>
  <c r="AB1" i="17"/>
  <c r="C151" i="16" l="1"/>
  <c r="C65" i="16"/>
  <c r="C51" i="16"/>
  <c r="C94" i="16"/>
  <c r="C108" i="16"/>
  <c r="C137" i="16"/>
  <c r="C37" i="16"/>
  <c r="C80" i="16"/>
  <c r="C123" i="16"/>
  <c r="C376" i="17"/>
  <c r="C319" i="17"/>
  <c r="C348" i="17"/>
  <c r="C405" i="17"/>
  <c r="C333" i="17"/>
  <c r="C391" i="17"/>
  <c r="C161" i="17"/>
  <c r="C290" i="17"/>
  <c r="C247" i="17"/>
  <c r="C204" i="17"/>
  <c r="C133" i="17"/>
  <c r="C176" i="17"/>
  <c r="C219" i="17"/>
  <c r="C262" i="17"/>
  <c r="C147" i="17"/>
  <c r="C190" i="17"/>
  <c r="C233" i="17"/>
  <c r="C276" i="17"/>
  <c r="C692" i="17"/>
  <c r="C477" i="17"/>
  <c r="C505" i="17"/>
  <c r="C606" i="17"/>
  <c r="C520" i="17"/>
  <c r="C749" i="17"/>
  <c r="C864" i="17"/>
  <c r="C935" i="17"/>
  <c r="C792" i="17"/>
  <c r="C706" i="17"/>
  <c r="C534" i="17"/>
  <c r="C620" i="17"/>
  <c r="C892" i="17"/>
  <c r="C491" i="17"/>
  <c r="C821" i="17"/>
  <c r="C577" i="17"/>
  <c r="C663" i="17"/>
  <c r="C778" i="17"/>
  <c r="C907" i="17"/>
  <c r="C462" i="17"/>
  <c r="C591" i="17"/>
  <c r="C677" i="17"/>
  <c r="C763" i="17"/>
  <c r="C434" i="17"/>
  <c r="C563" i="17"/>
  <c r="C649" i="17"/>
  <c r="C735" i="17"/>
  <c r="C835" i="17"/>
  <c r="C448" i="17"/>
  <c r="C548" i="17"/>
  <c r="C634" i="17"/>
  <c r="C720" i="17"/>
  <c r="C806" i="17"/>
  <c r="C878" i="17"/>
  <c r="C849" i="17"/>
  <c r="C921" i="17"/>
  <c r="B151" i="11"/>
  <c r="C20" i="11"/>
  <c r="C26" i="11"/>
  <c r="C32" i="11"/>
  <c r="C196" i="11"/>
  <c r="C354" i="12"/>
  <c r="C239" i="12"/>
  <c r="C233" i="12"/>
  <c r="C248" i="11"/>
  <c r="C244" i="11"/>
  <c r="C251" i="11"/>
  <c r="C235" i="11"/>
  <c r="C231" i="11"/>
  <c r="C222" i="11"/>
  <c r="C218" i="11"/>
  <c r="C210" i="11"/>
  <c r="C206" i="11"/>
  <c r="C11" i="12" l="1"/>
  <c r="C195" i="11"/>
  <c r="C194" i="11"/>
  <c r="C193" i="11"/>
  <c r="C189" i="11"/>
  <c r="C181" i="11"/>
  <c r="C179" i="11"/>
  <c r="C178" i="11"/>
  <c r="C174" i="11"/>
  <c r="C166" i="11"/>
  <c r="C151" i="11"/>
  <c r="C137" i="11"/>
  <c r="C123" i="11"/>
  <c r="C108" i="11"/>
  <c r="C94" i="11"/>
  <c r="C80" i="11"/>
  <c r="C65" i="11"/>
  <c r="C51" i="11"/>
  <c r="C37" i="11"/>
  <c r="C197" i="11"/>
  <c r="C164" i="11"/>
  <c r="C163" i="11"/>
  <c r="C159" i="11"/>
  <c r="C150" i="11"/>
  <c r="C149" i="11"/>
  <c r="C145" i="11"/>
  <c r="C136" i="11"/>
  <c r="C135" i="11"/>
  <c r="C131" i="11"/>
  <c r="C121" i="11"/>
  <c r="C120" i="11"/>
  <c r="C116" i="11"/>
  <c r="C107" i="11"/>
  <c r="C106" i="11"/>
  <c r="C102" i="11"/>
  <c r="C93" i="11"/>
  <c r="C92" i="11"/>
  <c r="C88" i="11"/>
  <c r="C78" i="11"/>
  <c r="C77" i="11"/>
  <c r="C73" i="11"/>
  <c r="C64" i="11"/>
  <c r="C63" i="11"/>
  <c r="C59" i="11"/>
  <c r="C55" i="11"/>
  <c r="C50" i="11"/>
  <c r="C49" i="11"/>
  <c r="C45" i="11"/>
  <c r="C98" i="12"/>
  <c r="C55" i="12"/>
  <c r="C15" i="8"/>
  <c r="C347" i="8"/>
  <c r="C333" i="8"/>
  <c r="C319" i="8"/>
  <c r="C304" i="8"/>
  <c r="C290" i="8"/>
  <c r="C276" i="8"/>
  <c r="C1651" i="15"/>
  <c r="C1637" i="15"/>
  <c r="C1623" i="15"/>
  <c r="C1609" i="15"/>
  <c r="C1595" i="15"/>
  <c r="C1580" i="15"/>
  <c r="C1566" i="15"/>
  <c r="C1552" i="15"/>
  <c r="C1516" i="15"/>
  <c r="C1502" i="15"/>
  <c r="C1488" i="15"/>
  <c r="C1474" i="15"/>
  <c r="C1460" i="15"/>
  <c r="C1445" i="15"/>
  <c r="C1431" i="15"/>
  <c r="C1417" i="15"/>
  <c r="C1381" i="15"/>
  <c r="C1367" i="15"/>
  <c r="C1353" i="15"/>
  <c r="C1339" i="15"/>
  <c r="C1325" i="15"/>
  <c r="C1310" i="15"/>
  <c r="C1296" i="15"/>
  <c r="C1282" i="15"/>
  <c r="C1246" i="15"/>
  <c r="C1232" i="15"/>
  <c r="C1218" i="15"/>
  <c r="C1204" i="15"/>
  <c r="C1190" i="15"/>
  <c r="C1175" i="15"/>
  <c r="C1161" i="15"/>
  <c r="C1147" i="15"/>
  <c r="C1111" i="15"/>
  <c r="C1097" i="15"/>
  <c r="C1083" i="15"/>
  <c r="C1069" i="15"/>
  <c r="C1055" i="15"/>
  <c r="C1040" i="15"/>
  <c r="C1026" i="15"/>
  <c r="C1012" i="15"/>
  <c r="C963" i="15"/>
  <c r="C949" i="15"/>
  <c r="C935" i="15"/>
  <c r="C921" i="15"/>
  <c r="C907" i="15"/>
  <c r="C875" i="15"/>
  <c r="C861" i="15"/>
  <c r="C847" i="15"/>
  <c r="C833" i="15"/>
  <c r="C819" i="15"/>
  <c r="C787" i="15"/>
  <c r="C773" i="15"/>
  <c r="C759" i="15"/>
  <c r="C745" i="15"/>
  <c r="C731" i="15"/>
  <c r="C699" i="15"/>
  <c r="C685" i="15"/>
  <c r="C671" i="15"/>
  <c r="C657" i="15"/>
  <c r="C643" i="15"/>
  <c r="C611" i="15"/>
  <c r="C597" i="15"/>
  <c r="C583" i="15"/>
  <c r="C569" i="15"/>
  <c r="C555" i="15"/>
  <c r="C523" i="15"/>
  <c r="C509" i="15"/>
  <c r="C495" i="15"/>
  <c r="C481" i="15"/>
  <c r="C467" i="15"/>
  <c r="C435" i="15"/>
  <c r="C421" i="15"/>
  <c r="C407" i="15"/>
  <c r="C393" i="15"/>
  <c r="C379" i="15"/>
  <c r="C347" i="15"/>
  <c r="C333" i="15"/>
  <c r="C319" i="15"/>
  <c r="C305" i="15"/>
  <c r="C291" i="15"/>
  <c r="C259" i="15"/>
  <c r="C245" i="15"/>
  <c r="C231" i="15"/>
  <c r="C217" i="15"/>
  <c r="C203" i="15"/>
  <c r="C171" i="15"/>
  <c r="C157" i="15"/>
  <c r="C143" i="15"/>
  <c r="C129" i="15"/>
  <c r="C115" i="15"/>
  <c r="C83" i="15"/>
  <c r="C69" i="15"/>
  <c r="C55" i="15"/>
  <c r="C41" i="15"/>
  <c r="C27" i="15"/>
  <c r="C311" i="12"/>
  <c r="C342" i="12"/>
  <c r="C341" i="12"/>
  <c r="C340" i="12"/>
  <c r="C336" i="12"/>
  <c r="C328" i="12"/>
  <c r="C326" i="12"/>
  <c r="C325" i="12"/>
  <c r="C321" i="12"/>
  <c r="C313" i="12"/>
  <c r="C146" i="10"/>
  <c r="C145" i="10"/>
  <c r="C144" i="10"/>
  <c r="C140" i="10"/>
  <c r="C132" i="10"/>
  <c r="C130" i="10"/>
  <c r="C129" i="10"/>
  <c r="C125" i="10"/>
  <c r="C117" i="10"/>
  <c r="B84" i="9"/>
  <c r="C88" i="9" s="1"/>
  <c r="B69" i="9"/>
  <c r="C98" i="9"/>
  <c r="C97" i="9"/>
  <c r="C96" i="9"/>
  <c r="C92" i="9"/>
  <c r="C84" i="9"/>
  <c r="C82" i="9"/>
  <c r="C81" i="9"/>
  <c r="C77" i="9"/>
  <c r="C69" i="9"/>
  <c r="C73" i="9"/>
  <c r="C54" i="9"/>
  <c r="C62" i="9"/>
  <c r="C66" i="9"/>
  <c r="C67" i="9"/>
  <c r="C391" i="8"/>
  <c r="C390" i="8"/>
  <c r="C389" i="8"/>
  <c r="C385" i="8"/>
  <c r="C377" i="8"/>
  <c r="C375" i="8"/>
  <c r="C374" i="8"/>
  <c r="C370" i="8"/>
  <c r="C362" i="8"/>
  <c r="C161" i="6"/>
  <c r="C160" i="6"/>
  <c r="C159" i="6"/>
  <c r="C155" i="6"/>
  <c r="C147" i="6"/>
  <c r="C145" i="6"/>
  <c r="C144" i="6"/>
  <c r="C140" i="6"/>
  <c r="C132" i="6"/>
  <c r="B132" i="7"/>
  <c r="B117" i="7"/>
  <c r="C146" i="7"/>
  <c r="C145" i="7"/>
  <c r="C144" i="7"/>
  <c r="C140" i="7"/>
  <c r="C136" i="7"/>
  <c r="C132" i="7"/>
  <c r="C130" i="7"/>
  <c r="C129" i="7"/>
  <c r="C125" i="7"/>
  <c r="C121" i="7"/>
  <c r="C117" i="7"/>
  <c r="C294" i="5"/>
  <c r="C293" i="5"/>
  <c r="C292" i="5"/>
  <c r="C288" i="5"/>
  <c r="C284" i="5"/>
  <c r="C280" i="5"/>
  <c r="C278" i="5"/>
  <c r="C277" i="5"/>
  <c r="C273" i="5"/>
  <c r="C269" i="5"/>
  <c r="C265" i="5"/>
  <c r="B280" i="5"/>
  <c r="B265" i="5"/>
  <c r="C294" i="4"/>
  <c r="C293" i="4"/>
  <c r="C292" i="4"/>
  <c r="C288" i="4"/>
  <c r="C280" i="4"/>
  <c r="C278" i="4"/>
  <c r="C277" i="4"/>
  <c r="C273" i="4"/>
  <c r="C265" i="4"/>
  <c r="C181" i="2"/>
  <c r="C151" i="2"/>
  <c r="C137" i="2"/>
  <c r="C123" i="2"/>
  <c r="C108" i="2"/>
  <c r="C94" i="2"/>
  <c r="C80" i="2"/>
  <c r="C1639" i="15"/>
  <c r="C1625" i="15"/>
  <c r="C1611" i="15"/>
  <c r="C1597" i="15"/>
  <c r="C1583" i="15"/>
  <c r="C1568" i="15"/>
  <c r="C1554" i="15"/>
  <c r="C1540" i="15"/>
  <c r="C1504" i="15"/>
  <c r="C1490" i="15"/>
  <c r="C1476" i="15"/>
  <c r="C1462" i="15"/>
  <c r="C1448" i="15"/>
  <c r="C1433" i="15"/>
  <c r="C1419" i="15"/>
  <c r="C1405" i="15"/>
  <c r="C1369" i="15"/>
  <c r="C1355" i="15"/>
  <c r="C1341" i="15"/>
  <c r="C1327" i="15"/>
  <c r="C1313" i="15"/>
  <c r="C1298" i="15"/>
  <c r="C1284" i="15"/>
  <c r="C1270" i="15"/>
  <c r="C1234" i="15"/>
  <c r="C1220" i="15"/>
  <c r="C1206" i="15"/>
  <c r="C1192" i="15"/>
  <c r="C1178" i="15"/>
  <c r="C1163" i="15"/>
  <c r="C1149" i="15"/>
  <c r="C1135" i="15"/>
  <c r="C1099" i="15"/>
  <c r="C1085" i="15"/>
  <c r="C1071" i="15"/>
  <c r="C1057" i="15"/>
  <c r="C1043" i="15"/>
  <c r="C1028" i="15"/>
  <c r="C1014" i="15"/>
  <c r="C1000" i="15"/>
  <c r="C951" i="15"/>
  <c r="C937" i="15"/>
  <c r="C923" i="15"/>
  <c r="C909" i="15"/>
  <c r="C895" i="15"/>
  <c r="C863" i="15"/>
  <c r="C849" i="15"/>
  <c r="C835" i="15"/>
  <c r="C821" i="15"/>
  <c r="C807" i="15"/>
  <c r="C775" i="15"/>
  <c r="C761" i="15"/>
  <c r="C747" i="15"/>
  <c r="C733" i="15"/>
  <c r="C719" i="15"/>
  <c r="C687" i="15"/>
  <c r="C673" i="15"/>
  <c r="C659" i="15"/>
  <c r="C645" i="15"/>
  <c r="C631" i="15"/>
  <c r="C599" i="15"/>
  <c r="C585" i="15"/>
  <c r="C571" i="15"/>
  <c r="C557" i="15"/>
  <c r="C543" i="15"/>
  <c r="C511" i="15"/>
  <c r="C497" i="15"/>
  <c r="C483" i="15"/>
  <c r="C469" i="15"/>
  <c r="C455" i="15"/>
  <c r="C423" i="15"/>
  <c r="C409" i="15"/>
  <c r="C395" i="15"/>
  <c r="C381" i="15"/>
  <c r="C367" i="15"/>
  <c r="C335" i="15"/>
  <c r="C321" i="15"/>
  <c r="C307" i="15"/>
  <c r="C293" i="15"/>
  <c r="C279" i="15"/>
  <c r="C247" i="15"/>
  <c r="C233" i="15"/>
  <c r="C219" i="15"/>
  <c r="C205" i="15"/>
  <c r="C191" i="15"/>
  <c r="C159" i="15"/>
  <c r="C145" i="15"/>
  <c r="C131" i="15"/>
  <c r="C117" i="15"/>
  <c r="C103" i="15"/>
  <c r="C71" i="15"/>
  <c r="C57" i="15"/>
  <c r="C43" i="15"/>
  <c r="C29" i="15"/>
  <c r="C15" i="15"/>
  <c r="C2656" i="13"/>
  <c r="C2642" i="13"/>
  <c r="C2628" i="13"/>
  <c r="C2614" i="13"/>
  <c r="C2600" i="13"/>
  <c r="C2585" i="13"/>
  <c r="C2571" i="13"/>
  <c r="C2557" i="13"/>
  <c r="C2520" i="13"/>
  <c r="C2506" i="13"/>
  <c r="C2492" i="13"/>
  <c r="C2478" i="13"/>
  <c r="C2464" i="13"/>
  <c r="C2449" i="13"/>
  <c r="C2435" i="13"/>
  <c r="C2421" i="13"/>
  <c r="C2384" i="13"/>
  <c r="C2370" i="13"/>
  <c r="C2356" i="13"/>
  <c r="C2342" i="13"/>
  <c r="C2328" i="13"/>
  <c r="C2313" i="13"/>
  <c r="C2299" i="13"/>
  <c r="C2285" i="13"/>
  <c r="C2248" i="13"/>
  <c r="C2234" i="13"/>
  <c r="C2220" i="13"/>
  <c r="C2206" i="13"/>
  <c r="C2192" i="13"/>
  <c r="C2177" i="13"/>
  <c r="C2163" i="13"/>
  <c r="C2149" i="13"/>
  <c r="C2112" i="13"/>
  <c r="C2098" i="13"/>
  <c r="C2084" i="13"/>
  <c r="C2070" i="13"/>
  <c r="C2056" i="13"/>
  <c r="C2041" i="13"/>
  <c r="C2027" i="13"/>
  <c r="C2013" i="13"/>
  <c r="C1976" i="13"/>
  <c r="C1962" i="13"/>
  <c r="C1948" i="13"/>
  <c r="C1934" i="13"/>
  <c r="C1920" i="13"/>
  <c r="C1905" i="13"/>
  <c r="C1891" i="13"/>
  <c r="C1877" i="13"/>
  <c r="C1840" i="13"/>
  <c r="C1826" i="13"/>
  <c r="C1812" i="13"/>
  <c r="C1798" i="13"/>
  <c r="C1784" i="13"/>
  <c r="C1769" i="13"/>
  <c r="C1755" i="13"/>
  <c r="C1741" i="13"/>
  <c r="C1704" i="13"/>
  <c r="C1690" i="13"/>
  <c r="C1676" i="13"/>
  <c r="C1662" i="13"/>
  <c r="C1648" i="13"/>
  <c r="C1633" i="13"/>
  <c r="C1619" i="13"/>
  <c r="C1605" i="13"/>
  <c r="C1568" i="13"/>
  <c r="C1554" i="13"/>
  <c r="C1540" i="13"/>
  <c r="C1526" i="13"/>
  <c r="C1512" i="13"/>
  <c r="C1497" i="13"/>
  <c r="C1483" i="13"/>
  <c r="C1469" i="13"/>
  <c r="C1432" i="13"/>
  <c r="C1418" i="13"/>
  <c r="C1404" i="13"/>
  <c r="C1390" i="13"/>
  <c r="C1376" i="13"/>
  <c r="C1361" i="13"/>
  <c r="C1347" i="13"/>
  <c r="C1333" i="13"/>
  <c r="C1296" i="13"/>
  <c r="C1282" i="13"/>
  <c r="C1268" i="13"/>
  <c r="C1254" i="13"/>
  <c r="C1240" i="13"/>
  <c r="C1225" i="13"/>
  <c r="C1211" i="13"/>
  <c r="C1197" i="13"/>
  <c r="C1160" i="13"/>
  <c r="C1146" i="13"/>
  <c r="C1132" i="13"/>
  <c r="C1118" i="13"/>
  <c r="C1104" i="13"/>
  <c r="C1089" i="13"/>
  <c r="C1075" i="13"/>
  <c r="C1061" i="13"/>
  <c r="C1024" i="13"/>
  <c r="C1010" i="13"/>
  <c r="C996" i="13"/>
  <c r="C982" i="13"/>
  <c r="C968" i="13"/>
  <c r="C953" i="13"/>
  <c r="C939" i="13"/>
  <c r="C925" i="13"/>
  <c r="C888" i="13"/>
  <c r="C874" i="13"/>
  <c r="C860" i="13"/>
  <c r="C846" i="13"/>
  <c r="C832" i="13"/>
  <c r="C817" i="13"/>
  <c r="C803" i="13"/>
  <c r="C789" i="13"/>
  <c r="C752" i="13"/>
  <c r="C738" i="13"/>
  <c r="C724" i="13"/>
  <c r="C710" i="13"/>
  <c r="C696" i="13"/>
  <c r="C681" i="13"/>
  <c r="C667" i="13"/>
  <c r="C653" i="13"/>
  <c r="C616" i="13"/>
  <c r="C602" i="13"/>
  <c r="C588" i="13"/>
  <c r="C574" i="13"/>
  <c r="C560" i="13"/>
  <c r="C545" i="13"/>
  <c r="C531" i="13"/>
  <c r="C517" i="13"/>
  <c r="C480" i="13"/>
  <c r="C466" i="13"/>
  <c r="C452" i="13"/>
  <c r="C438" i="13"/>
  <c r="C424" i="13"/>
  <c r="C409" i="13"/>
  <c r="C395" i="13"/>
  <c r="C381" i="13"/>
  <c r="C344" i="13"/>
  <c r="C330" i="13"/>
  <c r="C316" i="13"/>
  <c r="C302" i="13"/>
  <c r="C288" i="13"/>
  <c r="C273" i="13"/>
  <c r="C259" i="13"/>
  <c r="C245" i="13"/>
  <c r="C208" i="13"/>
  <c r="C194" i="13"/>
  <c r="C180" i="13"/>
  <c r="C166" i="13"/>
  <c r="C152" i="13"/>
  <c r="C137" i="13"/>
  <c r="C123" i="13"/>
  <c r="C109" i="13"/>
  <c r="C72" i="13"/>
  <c r="C58" i="13"/>
  <c r="C44" i="13"/>
  <c r="C30" i="13"/>
  <c r="C16" i="13"/>
  <c r="C298" i="12"/>
  <c r="C284" i="12"/>
  <c r="C270" i="12"/>
  <c r="C255" i="12"/>
  <c r="C241" i="12"/>
  <c r="C227" i="12"/>
  <c r="C212" i="12"/>
  <c r="C198" i="12"/>
  <c r="C184" i="12"/>
  <c r="C169" i="12"/>
  <c r="C155" i="12"/>
  <c r="C141" i="12"/>
  <c r="C126" i="12"/>
  <c r="C112" i="12"/>
  <c r="C83" i="12"/>
  <c r="C69" i="12"/>
  <c r="C102" i="10"/>
  <c r="C88" i="10"/>
  <c r="C74" i="10"/>
  <c r="C59" i="10"/>
  <c r="C45" i="10"/>
  <c r="C31" i="10"/>
  <c r="C39" i="9"/>
  <c r="C25" i="9"/>
  <c r="C261" i="8"/>
  <c r="C247" i="8"/>
  <c r="C233" i="8"/>
  <c r="C218" i="8"/>
  <c r="C204" i="8"/>
  <c r="C190" i="8"/>
  <c r="C175" i="8"/>
  <c r="C161" i="8"/>
  <c r="C147" i="8"/>
  <c r="C132" i="8"/>
  <c r="C118" i="8"/>
  <c r="C104" i="8"/>
  <c r="C89" i="8"/>
  <c r="C75" i="8"/>
  <c r="C61" i="8"/>
  <c r="C102" i="6"/>
  <c r="C88" i="6"/>
  <c r="C74" i="6"/>
  <c r="C59" i="6"/>
  <c r="C45" i="6"/>
  <c r="C31" i="6"/>
  <c r="C102" i="7"/>
  <c r="C88" i="7"/>
  <c r="C74" i="7"/>
  <c r="C59" i="7"/>
  <c r="C45" i="7"/>
  <c r="C31" i="7"/>
  <c r="C250" i="5"/>
  <c r="C236" i="5"/>
  <c r="C222" i="5"/>
  <c r="C206" i="5"/>
  <c r="C192" i="5"/>
  <c r="C178" i="5"/>
  <c r="C163" i="5"/>
  <c r="C149" i="5"/>
  <c r="C135" i="5"/>
  <c r="C120" i="5"/>
  <c r="C106" i="5"/>
  <c r="C92" i="5"/>
  <c r="C77" i="5"/>
  <c r="C63" i="5"/>
  <c r="C49" i="5"/>
  <c r="C250" i="4"/>
  <c r="C236" i="4"/>
  <c r="C222" i="4"/>
  <c r="C206" i="4"/>
  <c r="C192" i="4"/>
  <c r="C178" i="4"/>
  <c r="C163" i="4"/>
  <c r="C149" i="4"/>
  <c r="C135" i="4"/>
  <c r="C120" i="4"/>
  <c r="C106" i="4"/>
  <c r="C92" i="4"/>
  <c r="C77" i="4"/>
  <c r="C63" i="4"/>
  <c r="C49" i="4"/>
  <c r="C166" i="2"/>
  <c r="C65" i="2"/>
  <c r="C51" i="2"/>
  <c r="C37" i="2"/>
  <c r="C1652" i="15"/>
  <c r="C1638" i="15"/>
  <c r="C1624" i="15"/>
  <c r="C1610" i="15"/>
  <c r="C1596" i="15"/>
  <c r="C1581" i="15"/>
  <c r="C1567" i="15"/>
  <c r="C1553" i="15"/>
  <c r="C1517" i="15"/>
  <c r="C1503" i="15"/>
  <c r="C1489" i="15"/>
  <c r="C1475" i="15"/>
  <c r="C1461" i="15"/>
  <c r="C1446" i="15"/>
  <c r="C1432" i="15"/>
  <c r="C1418" i="15"/>
  <c r="C1382" i="15"/>
  <c r="C1368" i="15"/>
  <c r="C1354" i="15"/>
  <c r="C1340" i="15"/>
  <c r="C1326" i="15"/>
  <c r="C1311" i="15"/>
  <c r="C1297" i="15"/>
  <c r="C1283" i="15"/>
  <c r="C1247" i="15"/>
  <c r="C1233" i="15"/>
  <c r="C1219" i="15"/>
  <c r="C1205" i="15"/>
  <c r="C1191" i="15"/>
  <c r="C1176" i="15"/>
  <c r="C1162" i="15"/>
  <c r="C1148" i="15"/>
  <c r="C1112" i="15"/>
  <c r="C1098" i="15"/>
  <c r="C1084" i="15"/>
  <c r="C1070" i="15"/>
  <c r="C1056" i="15"/>
  <c r="C1041" i="15"/>
  <c r="C1027" i="15"/>
  <c r="C1013" i="15"/>
  <c r="C964" i="15"/>
  <c r="C950" i="15"/>
  <c r="C936" i="15"/>
  <c r="C922" i="15"/>
  <c r="C908" i="15"/>
  <c r="C876" i="15"/>
  <c r="C862" i="15"/>
  <c r="C848" i="15"/>
  <c r="C834" i="15"/>
  <c r="C820" i="15"/>
  <c r="C788" i="15"/>
  <c r="C774" i="15"/>
  <c r="C760" i="15"/>
  <c r="C746" i="15"/>
  <c r="C732" i="15"/>
  <c r="C700" i="15"/>
  <c r="C686" i="15"/>
  <c r="C672" i="15"/>
  <c r="C658" i="15"/>
  <c r="C644" i="15"/>
  <c r="C612" i="15"/>
  <c r="C598" i="15"/>
  <c r="C584" i="15"/>
  <c r="C570" i="15"/>
  <c r="C556" i="15"/>
  <c r="C524" i="15"/>
  <c r="C510" i="15"/>
  <c r="C496" i="15"/>
  <c r="C482" i="15"/>
  <c r="C468" i="15"/>
  <c r="C436" i="15"/>
  <c r="C422" i="15"/>
  <c r="C408" i="15"/>
  <c r="C394" i="15"/>
  <c r="C380" i="15"/>
  <c r="C348" i="15"/>
  <c r="C334" i="15"/>
  <c r="C320" i="15"/>
  <c r="C306" i="15"/>
  <c r="C292" i="15"/>
  <c r="C260" i="15"/>
  <c r="C246" i="15"/>
  <c r="C232" i="15"/>
  <c r="C218" i="15"/>
  <c r="C204" i="15"/>
  <c r="C172" i="15"/>
  <c r="C158" i="15"/>
  <c r="C144" i="15"/>
  <c r="C130" i="15"/>
  <c r="C116" i="15"/>
  <c r="C84" i="15"/>
  <c r="C70" i="15"/>
  <c r="C56" i="15"/>
  <c r="C42" i="15"/>
  <c r="C28" i="15"/>
  <c r="C2669" i="13"/>
  <c r="C2655" i="13"/>
  <c r="C2641" i="13"/>
  <c r="C2627" i="13"/>
  <c r="C2613" i="13"/>
  <c r="C2598" i="13"/>
  <c r="C2584" i="13"/>
  <c r="C2570" i="13"/>
  <c r="C2533" i="13"/>
  <c r="C2519" i="13"/>
  <c r="C2505" i="13"/>
  <c r="C2491" i="13"/>
  <c r="C2477" i="13"/>
  <c r="C2462" i="13"/>
  <c r="C2448" i="13"/>
  <c r="C2434" i="13"/>
  <c r="C2397" i="13"/>
  <c r="C2383" i="13"/>
  <c r="C2369" i="13"/>
  <c r="C2355" i="13"/>
  <c r="C2341" i="13"/>
  <c r="C2326" i="13"/>
  <c r="C2312" i="13"/>
  <c r="C2298" i="13"/>
  <c r="C2261" i="13"/>
  <c r="C2247" i="13"/>
  <c r="C2233" i="13"/>
  <c r="C2219" i="13"/>
  <c r="C2205" i="13"/>
  <c r="C2190" i="13"/>
  <c r="C2176" i="13"/>
  <c r="C2162" i="13"/>
  <c r="C2125" i="13"/>
  <c r="C2111" i="13"/>
  <c r="C2097" i="13"/>
  <c r="C2083" i="13"/>
  <c r="C2069" i="13"/>
  <c r="C2054" i="13"/>
  <c r="C2040" i="13"/>
  <c r="C2026" i="13"/>
  <c r="C1989" i="13"/>
  <c r="C1975" i="13"/>
  <c r="C1961" i="13"/>
  <c r="C1947" i="13"/>
  <c r="C1933" i="13"/>
  <c r="C1918" i="13"/>
  <c r="C1904" i="13"/>
  <c r="C1890" i="13"/>
  <c r="C1853" i="13"/>
  <c r="C1839" i="13"/>
  <c r="C1825" i="13"/>
  <c r="C1811" i="13"/>
  <c r="C1797" i="13"/>
  <c r="C1782" i="13"/>
  <c r="C1768" i="13"/>
  <c r="C1754" i="13"/>
  <c r="C1717" i="13"/>
  <c r="C1703" i="13"/>
  <c r="C1689" i="13"/>
  <c r="C1675" i="13"/>
  <c r="C1661" i="13"/>
  <c r="C1646" i="13"/>
  <c r="C1632" i="13"/>
  <c r="C1618" i="13"/>
  <c r="C1581" i="13"/>
  <c r="C1567" i="13"/>
  <c r="C1553" i="13"/>
  <c r="C1539" i="13"/>
  <c r="C1525" i="13"/>
  <c r="C1510" i="13"/>
  <c r="C1496" i="13"/>
  <c r="C1482" i="13"/>
  <c r="C1445" i="13"/>
  <c r="C1431" i="13"/>
  <c r="C1417" i="13"/>
  <c r="C1403" i="13"/>
  <c r="C1389" i="13"/>
  <c r="C1374" i="13"/>
  <c r="C1360" i="13"/>
  <c r="C1346" i="13"/>
  <c r="C1309" i="13"/>
  <c r="C1295" i="13"/>
  <c r="C1281" i="13"/>
  <c r="C1267" i="13"/>
  <c r="C1253" i="13"/>
  <c r="C1238" i="13"/>
  <c r="C1224" i="13"/>
  <c r="C1210" i="13"/>
  <c r="C1173" i="13"/>
  <c r="C1159" i="13"/>
  <c r="C1145" i="13"/>
  <c r="C1131" i="13"/>
  <c r="C1117" i="13"/>
  <c r="C1102" i="13"/>
  <c r="C1088" i="13"/>
  <c r="C1074" i="13"/>
  <c r="C1037" i="13"/>
  <c r="C1023" i="13"/>
  <c r="C1009" i="13"/>
  <c r="C995" i="13"/>
  <c r="C981" i="13"/>
  <c r="C966" i="13"/>
  <c r="C952" i="13"/>
  <c r="C938" i="13"/>
  <c r="C901" i="13"/>
  <c r="C887" i="13"/>
  <c r="C873" i="13"/>
  <c r="C859" i="13"/>
  <c r="C845" i="13"/>
  <c r="C830" i="13"/>
  <c r="C816" i="13"/>
  <c r="C802" i="13"/>
  <c r="C765" i="13"/>
  <c r="C751" i="13"/>
  <c r="C737" i="13"/>
  <c r="C723" i="13"/>
  <c r="C709" i="13"/>
  <c r="C694" i="13"/>
  <c r="C680" i="13"/>
  <c r="C666" i="13"/>
  <c r="C629" i="13"/>
  <c r="C615" i="13"/>
  <c r="C601" i="13"/>
  <c r="C587" i="13"/>
  <c r="C573" i="13"/>
  <c r="C558" i="13"/>
  <c r="C544" i="13"/>
  <c r="C530" i="13"/>
  <c r="C493" i="13"/>
  <c r="C479" i="13"/>
  <c r="C465" i="13"/>
  <c r="C451" i="13"/>
  <c r="C437" i="13"/>
  <c r="C422" i="13"/>
  <c r="C408" i="13"/>
  <c r="C394" i="13"/>
  <c r="C357" i="13"/>
  <c r="C343" i="13"/>
  <c r="C329" i="13"/>
  <c r="C315" i="13"/>
  <c r="C301" i="13"/>
  <c r="C286" i="13"/>
  <c r="C272" i="13"/>
  <c r="C258" i="13"/>
  <c r="C221" i="13"/>
  <c r="C207" i="13"/>
  <c r="C193" i="13"/>
  <c r="C179" i="13"/>
  <c r="C165" i="13"/>
  <c r="C150" i="13"/>
  <c r="C136" i="13"/>
  <c r="C122" i="13"/>
  <c r="C85" i="13"/>
  <c r="C71" i="13"/>
  <c r="C57" i="13"/>
  <c r="C43" i="13"/>
  <c r="C29" i="13"/>
  <c r="C297" i="12"/>
  <c r="C283" i="12"/>
  <c r="C268" i="12"/>
  <c r="C254" i="12"/>
  <c r="C240" i="12"/>
  <c r="C225" i="12"/>
  <c r="C211" i="12"/>
  <c r="C197" i="12"/>
  <c r="C182" i="12"/>
  <c r="C168" i="12"/>
  <c r="C154" i="12"/>
  <c r="C139" i="12"/>
  <c r="C125" i="12"/>
  <c r="C111" i="12"/>
  <c r="C96" i="12"/>
  <c r="C82" i="12"/>
  <c r="C68" i="12"/>
  <c r="C115" i="10"/>
  <c r="C101" i="10"/>
  <c r="C87" i="10"/>
  <c r="C72" i="10"/>
  <c r="C58" i="10"/>
  <c r="C44" i="10"/>
  <c r="C52" i="9"/>
  <c r="C38" i="9"/>
  <c r="C360" i="8"/>
  <c r="C346" i="8"/>
  <c r="C332" i="8"/>
  <c r="C317" i="8"/>
  <c r="C303" i="8"/>
  <c r="C289" i="8"/>
  <c r="C274" i="8"/>
  <c r="C260" i="8"/>
  <c r="C246" i="8"/>
  <c r="C231" i="8"/>
  <c r="C217" i="8"/>
  <c r="C203" i="8"/>
  <c r="C188" i="8"/>
  <c r="C174" i="8"/>
  <c r="C160" i="8"/>
  <c r="C145" i="8"/>
  <c r="C131" i="8"/>
  <c r="C117" i="8"/>
  <c r="C102" i="8"/>
  <c r="C88" i="8"/>
  <c r="C74" i="8"/>
  <c r="C130" i="6"/>
  <c r="C115" i="6"/>
  <c r="C101" i="6"/>
  <c r="C87" i="6"/>
  <c r="C72" i="6"/>
  <c r="C58" i="6"/>
  <c r="C44" i="6"/>
  <c r="C115" i="7"/>
  <c r="C101" i="7"/>
  <c r="C87" i="7"/>
  <c r="C72" i="7"/>
  <c r="C58" i="7"/>
  <c r="C44" i="7"/>
  <c r="C263" i="5"/>
  <c r="C249" i="5"/>
  <c r="C235" i="5"/>
  <c r="C220" i="5"/>
  <c r="C219" i="5"/>
  <c r="C205" i="5"/>
  <c r="C191" i="5"/>
  <c r="C176" i="5"/>
  <c r="C162" i="5"/>
  <c r="C148" i="5"/>
  <c r="C133" i="5"/>
  <c r="C119" i="5"/>
  <c r="C105" i="5"/>
  <c r="C90" i="5"/>
  <c r="C76" i="5"/>
  <c r="C62" i="5"/>
  <c r="C263" i="4"/>
  <c r="C249" i="4"/>
  <c r="C235" i="4"/>
  <c r="C219" i="4"/>
  <c r="C205" i="4"/>
  <c r="C191" i="4"/>
  <c r="C176" i="4"/>
  <c r="C162" i="4"/>
  <c r="C148" i="4"/>
  <c r="C133" i="4"/>
  <c r="C119" i="4"/>
  <c r="C105" i="4"/>
  <c r="C90" i="4"/>
  <c r="C76" i="4"/>
  <c r="C62" i="4"/>
  <c r="C194" i="2"/>
  <c r="C179" i="2"/>
  <c r="C164" i="2"/>
  <c r="C150" i="2"/>
  <c r="C136" i="2"/>
  <c r="C121" i="2"/>
  <c r="C107" i="2"/>
  <c r="C93" i="2"/>
  <c r="C78" i="2"/>
  <c r="C64" i="2"/>
  <c r="C50" i="2"/>
  <c r="C2668" i="13"/>
  <c r="C2654" i="13"/>
  <c r="C2640" i="13"/>
  <c r="C2626" i="13"/>
  <c r="C2612" i="13"/>
  <c r="C2597" i="13"/>
  <c r="C2583" i="13"/>
  <c r="C2569" i="13"/>
  <c r="C2532" i="13"/>
  <c r="C2518" i="13"/>
  <c r="C2504" i="13"/>
  <c r="C2490" i="13"/>
  <c r="C2476" i="13"/>
  <c r="C2461" i="13"/>
  <c r="C2447" i="13"/>
  <c r="C2433" i="13"/>
  <c r="C2396" i="13"/>
  <c r="C2382" i="13"/>
  <c r="C2368" i="13"/>
  <c r="C2354" i="13"/>
  <c r="C2340" i="13"/>
  <c r="C2325" i="13"/>
  <c r="C2311" i="13"/>
  <c r="C2297" i="13"/>
  <c r="C2260" i="13"/>
  <c r="C2246" i="13"/>
  <c r="C2232" i="13"/>
  <c r="C2218" i="13"/>
  <c r="C2204" i="13"/>
  <c r="C2189" i="13"/>
  <c r="C2175" i="13"/>
  <c r="C2161" i="13"/>
  <c r="C2124" i="13"/>
  <c r="C2110" i="13"/>
  <c r="C2096" i="13"/>
  <c r="C2082" i="13"/>
  <c r="C2068" i="13"/>
  <c r="C2053" i="13"/>
  <c r="C2039" i="13"/>
  <c r="C2025" i="13"/>
  <c r="C1988" i="13"/>
  <c r="C1974" i="13"/>
  <c r="C1960" i="13"/>
  <c r="C1946" i="13"/>
  <c r="C1932" i="13"/>
  <c r="C1917" i="13"/>
  <c r="C1903" i="13"/>
  <c r="C1889" i="13"/>
  <c r="C1852" i="13"/>
  <c r="C1838" i="13"/>
  <c r="C1824" i="13"/>
  <c r="C1810" i="13"/>
  <c r="C1796" i="13"/>
  <c r="C1781" i="13"/>
  <c r="C1767" i="13"/>
  <c r="C1753" i="13"/>
  <c r="C1716" i="13"/>
  <c r="C1702" i="13"/>
  <c r="C1688" i="13"/>
  <c r="C1674" i="13"/>
  <c r="C1660" i="13"/>
  <c r="C1645" i="13"/>
  <c r="C1631" i="13"/>
  <c r="C1617" i="13"/>
  <c r="C1580" i="13"/>
  <c r="C1566" i="13"/>
  <c r="C1552" i="13"/>
  <c r="C1538" i="13"/>
  <c r="C1524" i="13"/>
  <c r="C1509" i="13"/>
  <c r="C1495" i="13"/>
  <c r="C1481" i="13"/>
  <c r="C1444" i="13"/>
  <c r="C1430" i="13"/>
  <c r="C1416" i="13"/>
  <c r="C1402" i="13"/>
  <c r="C1388" i="13"/>
  <c r="C1373" i="13"/>
  <c r="C1359" i="13"/>
  <c r="C1345" i="13"/>
  <c r="C1308" i="13"/>
  <c r="C1294" i="13"/>
  <c r="C1280" i="13"/>
  <c r="C1266" i="13"/>
  <c r="C1252" i="13"/>
  <c r="C1237" i="13"/>
  <c r="C1223" i="13"/>
  <c r="C1209" i="13"/>
  <c r="C1172" i="13"/>
  <c r="C1158" i="13"/>
  <c r="C1144" i="13"/>
  <c r="C1130" i="13"/>
  <c r="C1116" i="13"/>
  <c r="C1101" i="13"/>
  <c r="C1087" i="13"/>
  <c r="C1073" i="13"/>
  <c r="C1036" i="13"/>
  <c r="C1022" i="13"/>
  <c r="C1008" i="13"/>
  <c r="C994" i="13"/>
  <c r="C980" i="13"/>
  <c r="C965" i="13"/>
  <c r="C951" i="13"/>
  <c r="C937" i="13"/>
  <c r="C900" i="13"/>
  <c r="C886" i="13"/>
  <c r="C872" i="13"/>
  <c r="C858" i="13"/>
  <c r="C844" i="13"/>
  <c r="C829" i="13"/>
  <c r="C815" i="13"/>
  <c r="C801" i="13"/>
  <c r="C764" i="13"/>
  <c r="C750" i="13"/>
  <c r="C736" i="13"/>
  <c r="C722" i="13"/>
  <c r="C708" i="13"/>
  <c r="C693" i="13"/>
  <c r="C679" i="13"/>
  <c r="C665" i="13"/>
  <c r="C628" i="13"/>
  <c r="C614" i="13"/>
  <c r="C600" i="13"/>
  <c r="C586" i="13"/>
  <c r="C572" i="13"/>
  <c r="C557" i="13"/>
  <c r="C543" i="13"/>
  <c r="C529" i="13"/>
  <c r="C492" i="13"/>
  <c r="C478" i="13"/>
  <c r="C464" i="13"/>
  <c r="C450" i="13"/>
  <c r="C436" i="13"/>
  <c r="C421" i="13"/>
  <c r="C407" i="13"/>
  <c r="C393" i="13"/>
  <c r="C356" i="13"/>
  <c r="C342" i="13"/>
  <c r="C328" i="13"/>
  <c r="C314" i="13"/>
  <c r="C300" i="13"/>
  <c r="C285" i="13"/>
  <c r="C271" i="13"/>
  <c r="C257" i="13"/>
  <c r="C220" i="13"/>
  <c r="C206" i="13"/>
  <c r="C192" i="13"/>
  <c r="C178" i="13"/>
  <c r="C164" i="13"/>
  <c r="C149" i="13"/>
  <c r="C135" i="13"/>
  <c r="C121" i="13"/>
  <c r="C84" i="13"/>
  <c r="C70" i="13"/>
  <c r="C56" i="13"/>
  <c r="C42" i="13"/>
  <c r="C28" i="13"/>
  <c r="C310" i="12"/>
  <c r="C296" i="12"/>
  <c r="C282" i="12"/>
  <c r="C267" i="12"/>
  <c r="C253" i="12"/>
  <c r="C224" i="12"/>
  <c r="C210" i="12"/>
  <c r="C196" i="12"/>
  <c r="C181" i="12"/>
  <c r="C167" i="12"/>
  <c r="C153" i="12"/>
  <c r="C138" i="12"/>
  <c r="C124" i="12"/>
  <c r="C110" i="12"/>
  <c r="C95" i="12"/>
  <c r="C81" i="12"/>
  <c r="C67" i="12"/>
  <c r="C114" i="10"/>
  <c r="C100" i="10"/>
  <c r="C86" i="10"/>
  <c r="C71" i="10"/>
  <c r="C57" i="10"/>
  <c r="C43" i="10"/>
  <c r="C51" i="9"/>
  <c r="C37" i="9"/>
  <c r="C359" i="8"/>
  <c r="C345" i="8"/>
  <c r="C331" i="8"/>
  <c r="C316" i="8"/>
  <c r="C302" i="8"/>
  <c r="C288" i="8"/>
  <c r="C273" i="8"/>
  <c r="C259" i="8"/>
  <c r="C245" i="8"/>
  <c r="C230" i="8"/>
  <c r="C216" i="8"/>
  <c r="C202" i="8"/>
  <c r="C187" i="8"/>
  <c r="C173" i="8"/>
  <c r="C159" i="8"/>
  <c r="C144" i="8"/>
  <c r="C130" i="8"/>
  <c r="C116" i="8"/>
  <c r="C101" i="8"/>
  <c r="C87" i="8"/>
  <c r="C73" i="8"/>
  <c r="C129" i="6"/>
  <c r="C114" i="6"/>
  <c r="C100" i="6"/>
  <c r="C86" i="6"/>
  <c r="C71" i="6"/>
  <c r="C57" i="6"/>
  <c r="C43" i="6"/>
  <c r="C114" i="7"/>
  <c r="C100" i="7"/>
  <c r="C86" i="7"/>
  <c r="C71" i="7"/>
  <c r="C57" i="7"/>
  <c r="C43" i="7"/>
  <c r="C262" i="5"/>
  <c r="C248" i="5"/>
  <c r="C234" i="5"/>
  <c r="C218" i="5"/>
  <c r="C204" i="5"/>
  <c r="C190" i="5"/>
  <c r="C175" i="5"/>
  <c r="C161" i="5"/>
  <c r="C147" i="5"/>
  <c r="C132" i="5"/>
  <c r="C118" i="5"/>
  <c r="C104" i="5"/>
  <c r="C89" i="5"/>
  <c r="C75" i="5"/>
  <c r="C61" i="5"/>
  <c r="C262" i="4"/>
  <c r="C248" i="4"/>
  <c r="C234" i="4"/>
  <c r="C218" i="4"/>
  <c r="C204" i="4"/>
  <c r="C190" i="4"/>
  <c r="C175" i="4"/>
  <c r="C161" i="4"/>
  <c r="C147" i="4"/>
  <c r="C132" i="4"/>
  <c r="C118" i="4"/>
  <c r="C104" i="4"/>
  <c r="C89" i="4"/>
  <c r="C75" i="4"/>
  <c r="C61" i="4"/>
  <c r="C193" i="2"/>
  <c r="C178" i="2"/>
  <c r="C163" i="2"/>
  <c r="C149" i="2"/>
  <c r="C135" i="2"/>
  <c r="C120" i="2"/>
  <c r="C106" i="2"/>
  <c r="C92" i="2"/>
  <c r="C77" i="2"/>
  <c r="C63" i="2"/>
  <c r="C49" i="2"/>
  <c r="C134" i="4"/>
  <c r="C1647" i="15"/>
  <c r="C1643" i="15"/>
  <c r="C1633" i="15"/>
  <c r="C1629" i="15"/>
  <c r="C1619" i="15"/>
  <c r="C1615" i="15"/>
  <c r="C1605" i="15"/>
  <c r="C1601" i="15"/>
  <c r="C1591" i="15"/>
  <c r="C1587" i="15"/>
  <c r="C1576" i="15"/>
  <c r="C1572" i="15"/>
  <c r="C1562" i="15"/>
  <c r="C1558" i="15"/>
  <c r="C1548" i="15"/>
  <c r="C1544" i="15"/>
  <c r="C1535" i="15"/>
  <c r="C1529" i="15"/>
  <c r="C1512" i="15"/>
  <c r="C1508" i="15"/>
  <c r="C1498" i="15"/>
  <c r="C1494" i="15"/>
  <c r="C1484" i="15"/>
  <c r="C1480" i="15"/>
  <c r="C1470" i="15"/>
  <c r="C1466" i="15"/>
  <c r="C1456" i="15"/>
  <c r="C1452" i="15"/>
  <c r="C1441" i="15"/>
  <c r="C1437" i="15"/>
  <c r="C1427" i="15"/>
  <c r="C1423" i="15"/>
  <c r="C1413" i="15"/>
  <c r="C1409" i="15"/>
  <c r="C1400" i="15"/>
  <c r="C1394" i="15"/>
  <c r="C1377" i="15"/>
  <c r="C1373" i="15"/>
  <c r="C1363" i="15"/>
  <c r="C1359" i="15"/>
  <c r="C1349" i="15"/>
  <c r="C1345" i="15"/>
  <c r="C1335" i="15"/>
  <c r="C1331" i="15"/>
  <c r="C1321" i="15"/>
  <c r="C1317" i="15"/>
  <c r="C1306" i="15"/>
  <c r="C1302" i="15"/>
  <c r="C1292" i="15"/>
  <c r="C1288" i="15"/>
  <c r="C1278" i="15"/>
  <c r="C1274" i="15"/>
  <c r="C1265" i="15"/>
  <c r="C1259" i="15"/>
  <c r="C1242" i="15"/>
  <c r="C1238" i="15"/>
  <c r="C1228" i="15"/>
  <c r="C1224" i="15"/>
  <c r="C1214" i="15"/>
  <c r="C1210" i="15"/>
  <c r="C1200" i="15"/>
  <c r="C1196" i="15"/>
  <c r="C1186" i="15"/>
  <c r="C1182" i="15"/>
  <c r="C1171" i="15"/>
  <c r="C1167" i="15"/>
  <c r="C1157" i="15"/>
  <c r="C1153" i="15"/>
  <c r="C1143" i="15"/>
  <c r="C1139" i="15"/>
  <c r="C1130" i="15"/>
  <c r="C1124" i="15"/>
  <c r="C1107" i="15"/>
  <c r="C1103" i="15"/>
  <c r="C1093" i="15"/>
  <c r="C1089" i="15"/>
  <c r="C1079" i="15"/>
  <c r="C1075" i="15"/>
  <c r="C1065" i="15"/>
  <c r="C1061" i="15"/>
  <c r="C1051" i="15"/>
  <c r="C1047" i="15"/>
  <c r="C1036" i="15"/>
  <c r="C1032" i="15"/>
  <c r="C1022" i="15"/>
  <c r="C1018" i="15"/>
  <c r="C1008" i="15"/>
  <c r="C1004" i="15"/>
  <c r="C995" i="15"/>
  <c r="C989" i="15"/>
  <c r="C959" i="15"/>
  <c r="C955" i="15"/>
  <c r="C945" i="15"/>
  <c r="C941" i="15"/>
  <c r="C931" i="15"/>
  <c r="C927" i="15"/>
  <c r="C917" i="15"/>
  <c r="C913" i="15"/>
  <c r="C903" i="15"/>
  <c r="C899" i="15"/>
  <c r="C890" i="15"/>
  <c r="C871" i="15"/>
  <c r="C867" i="15"/>
  <c r="C857" i="15"/>
  <c r="C853" i="15"/>
  <c r="C843" i="15"/>
  <c r="C839" i="15"/>
  <c r="C829" i="15"/>
  <c r="C825" i="15"/>
  <c r="C815" i="15"/>
  <c r="C811" i="15"/>
  <c r="C802" i="15"/>
  <c r="C783" i="15"/>
  <c r="C779" i="15"/>
  <c r="C769" i="15"/>
  <c r="C765" i="15"/>
  <c r="C755" i="15"/>
  <c r="C751" i="15"/>
  <c r="C741" i="15"/>
  <c r="C737" i="15"/>
  <c r="C727" i="15"/>
  <c r="C723" i="15"/>
  <c r="C714" i="15"/>
  <c r="C695" i="15"/>
  <c r="C691" i="15"/>
  <c r="C681" i="15"/>
  <c r="C677" i="15"/>
  <c r="C667" i="15"/>
  <c r="C663" i="15"/>
  <c r="C653" i="15"/>
  <c r="C649" i="15"/>
  <c r="C639" i="15"/>
  <c r="C635" i="15"/>
  <c r="C626" i="15"/>
  <c r="C607" i="15"/>
  <c r="C603" i="15"/>
  <c r="C593" i="15"/>
  <c r="C589" i="15"/>
  <c r="C579" i="15"/>
  <c r="C575" i="15"/>
  <c r="C565" i="15"/>
  <c r="C561" i="15"/>
  <c r="C551" i="15"/>
  <c r="C547" i="15"/>
  <c r="C538" i="15"/>
  <c r="C519" i="15"/>
  <c r="C515" i="15"/>
  <c r="C505" i="15"/>
  <c r="C501" i="15"/>
  <c r="C491" i="15"/>
  <c r="C487" i="15"/>
  <c r="C477" i="15"/>
  <c r="C473" i="15"/>
  <c r="C463" i="15"/>
  <c r="C459" i="15"/>
  <c r="C450" i="15"/>
  <c r="C431" i="15"/>
  <c r="C427" i="15"/>
  <c r="C417" i="15"/>
  <c r="C413" i="15"/>
  <c r="C403" i="15"/>
  <c r="C399" i="15"/>
  <c r="C389" i="15"/>
  <c r="C385" i="15"/>
  <c r="C375" i="15"/>
  <c r="C371" i="15"/>
  <c r="C362" i="15"/>
  <c r="C343" i="15"/>
  <c r="C339" i="15"/>
  <c r="C329" i="15"/>
  <c r="C325" i="15"/>
  <c r="C315" i="15"/>
  <c r="C311" i="15"/>
  <c r="C301" i="15"/>
  <c r="C297" i="15"/>
  <c r="C287" i="15"/>
  <c r="C283" i="15"/>
  <c r="C274" i="15"/>
  <c r="C255" i="15"/>
  <c r="C251" i="15"/>
  <c r="C241" i="15"/>
  <c r="C237" i="15"/>
  <c r="C227" i="15"/>
  <c r="C223" i="15"/>
  <c r="C213" i="15"/>
  <c r="C209" i="15"/>
  <c r="C199" i="15"/>
  <c r="C195" i="15"/>
  <c r="C186" i="15"/>
  <c r="C167" i="15"/>
  <c r="C163" i="15"/>
  <c r="C153" i="15"/>
  <c r="C149" i="15"/>
  <c r="C139" i="15"/>
  <c r="C135" i="15"/>
  <c r="C125" i="15"/>
  <c r="C121" i="15"/>
  <c r="C111" i="15"/>
  <c r="C107" i="15"/>
  <c r="C98" i="15"/>
  <c r="C79" i="15"/>
  <c r="C75" i="15"/>
  <c r="C65" i="15"/>
  <c r="C61" i="15"/>
  <c r="C51" i="15"/>
  <c r="C47" i="15"/>
  <c r="C37" i="15"/>
  <c r="C33" i="15"/>
  <c r="C23" i="15"/>
  <c r="C19" i="15"/>
  <c r="C10" i="15"/>
  <c r="C2664" i="13"/>
  <c r="C2660" i="13"/>
  <c r="C2650" i="13"/>
  <c r="C2646" i="13"/>
  <c r="C2636" i="13"/>
  <c r="C2632" i="13"/>
  <c r="C2622" i="13"/>
  <c r="C2618" i="13"/>
  <c r="C2608" i="13"/>
  <c r="C2604" i="13"/>
  <c r="C2593" i="13"/>
  <c r="C2589" i="13"/>
  <c r="C2579" i="13"/>
  <c r="C2575" i="13"/>
  <c r="C2565" i="13"/>
  <c r="C2561" i="13"/>
  <c r="C2552" i="13"/>
  <c r="C2546" i="13"/>
  <c r="C2528" i="13"/>
  <c r="C2524" i="13"/>
  <c r="C2514" i="13"/>
  <c r="C2510" i="13"/>
  <c r="C2500" i="13"/>
  <c r="C2496" i="13"/>
  <c r="C2486" i="13"/>
  <c r="C2482" i="13"/>
  <c r="C2472" i="13"/>
  <c r="C2468" i="13"/>
  <c r="C2457" i="13"/>
  <c r="C2453" i="13"/>
  <c r="C2443" i="13"/>
  <c r="C2439" i="13"/>
  <c r="C2429" i="13"/>
  <c r="C2425" i="13"/>
  <c r="C2416" i="13"/>
  <c r="C2410" i="13"/>
  <c r="C2392" i="13"/>
  <c r="C2388" i="13"/>
  <c r="C2378" i="13"/>
  <c r="C2374" i="13"/>
  <c r="C2364" i="13"/>
  <c r="C2360" i="13"/>
  <c r="C2350" i="13"/>
  <c r="C2346" i="13"/>
  <c r="C2336" i="13"/>
  <c r="C2332" i="13"/>
  <c r="C2321" i="13"/>
  <c r="C2317" i="13"/>
  <c r="C2307" i="13"/>
  <c r="C2303" i="13"/>
  <c r="C2293" i="13"/>
  <c r="C2289" i="13"/>
  <c r="C2280" i="13"/>
  <c r="C2274" i="13"/>
  <c r="C2256" i="13"/>
  <c r="C2252" i="13"/>
  <c r="C2242" i="13"/>
  <c r="C2238" i="13"/>
  <c r="C2228" i="13"/>
  <c r="C2224" i="13"/>
  <c r="C2214" i="13"/>
  <c r="C2210" i="13"/>
  <c r="C2200" i="13"/>
  <c r="C2196" i="13"/>
  <c r="C2185" i="13"/>
  <c r="C2181" i="13"/>
  <c r="C2171" i="13"/>
  <c r="C2167" i="13"/>
  <c r="C2157" i="13"/>
  <c r="C2153" i="13"/>
  <c r="C2144" i="13"/>
  <c r="C2138" i="13"/>
  <c r="C2120" i="13"/>
  <c r="C2116" i="13"/>
  <c r="C2106" i="13"/>
  <c r="C2102" i="13"/>
  <c r="C2092" i="13"/>
  <c r="C2088" i="13"/>
  <c r="C2078" i="13"/>
  <c r="C2074" i="13"/>
  <c r="C2064" i="13"/>
  <c r="C2060" i="13"/>
  <c r="C2049" i="13"/>
  <c r="C2045" i="13"/>
  <c r="C2035" i="13"/>
  <c r="C2031" i="13"/>
  <c r="C2021" i="13"/>
  <c r="C2017" i="13"/>
  <c r="C2008" i="13"/>
  <c r="C2002" i="13"/>
  <c r="C1984" i="13"/>
  <c r="C1980" i="13"/>
  <c r="C1970" i="13"/>
  <c r="C1966" i="13"/>
  <c r="C1956" i="13"/>
  <c r="C1952" i="13"/>
  <c r="C1942" i="13"/>
  <c r="C1938" i="13"/>
  <c r="C1928" i="13"/>
  <c r="C1924" i="13"/>
  <c r="C1913" i="13"/>
  <c r="C1909" i="13"/>
  <c r="C1899" i="13"/>
  <c r="C1895" i="13"/>
  <c r="C1885" i="13"/>
  <c r="C1881" i="13"/>
  <c r="C1872" i="13"/>
  <c r="C1866" i="13"/>
  <c r="C1848" i="13"/>
  <c r="C1844" i="13"/>
  <c r="C1834" i="13"/>
  <c r="C1830" i="13"/>
  <c r="C1820" i="13"/>
  <c r="C1816" i="13"/>
  <c r="C1806" i="13"/>
  <c r="C1802" i="13"/>
  <c r="C1792" i="13"/>
  <c r="C1788" i="13"/>
  <c r="C1777" i="13"/>
  <c r="C1773" i="13"/>
  <c r="C1763" i="13"/>
  <c r="C1759" i="13"/>
  <c r="C1749" i="13"/>
  <c r="C1745" i="13"/>
  <c r="C1736" i="13"/>
  <c r="C1730" i="13"/>
  <c r="C1712" i="13"/>
  <c r="C1708" i="13"/>
  <c r="C1698" i="13"/>
  <c r="C1694" i="13"/>
  <c r="C1684" i="13"/>
  <c r="C1680" i="13"/>
  <c r="C1670" i="13"/>
  <c r="C1666" i="13"/>
  <c r="C1656" i="13"/>
  <c r="C1652" i="13"/>
  <c r="C1641" i="13"/>
  <c r="C1637" i="13"/>
  <c r="C1627" i="13"/>
  <c r="C1623" i="13"/>
  <c r="C1613" i="13"/>
  <c r="C1609" i="13"/>
  <c r="C1600" i="13"/>
  <c r="C1594" i="13"/>
  <c r="C1576" i="13"/>
  <c r="C1572" i="13"/>
  <c r="C1562" i="13"/>
  <c r="C1558" i="13"/>
  <c r="C1548" i="13"/>
  <c r="C1544" i="13"/>
  <c r="C1534" i="13"/>
  <c r="C1530" i="13"/>
  <c r="C1520" i="13"/>
  <c r="C1516" i="13"/>
  <c r="C1505" i="13"/>
  <c r="C1501" i="13"/>
  <c r="C1491" i="13"/>
  <c r="C1487" i="13"/>
  <c r="C1477" i="13"/>
  <c r="C1473" i="13"/>
  <c r="C1464" i="13"/>
  <c r="C1458" i="13"/>
  <c r="C1440" i="13"/>
  <c r="C1436" i="13"/>
  <c r="C1426" i="13"/>
  <c r="C1422" i="13"/>
  <c r="C1412" i="13"/>
  <c r="C1408" i="13"/>
  <c r="C1398" i="13"/>
  <c r="C1394" i="13"/>
  <c r="C1384" i="13"/>
  <c r="C1380" i="13"/>
  <c r="C1369" i="13"/>
  <c r="C1365" i="13"/>
  <c r="C1355" i="13"/>
  <c r="C1351" i="13"/>
  <c r="C1341" i="13"/>
  <c r="C1337" i="13"/>
  <c r="C1328" i="13"/>
  <c r="C1322" i="13"/>
  <c r="C1304" i="13"/>
  <c r="C1300" i="13"/>
  <c r="C1290" i="13"/>
  <c r="C1286" i="13"/>
  <c r="C1276" i="13"/>
  <c r="C1272" i="13"/>
  <c r="C1262" i="13"/>
  <c r="C1258" i="13"/>
  <c r="C1248" i="13"/>
  <c r="C1244" i="13"/>
  <c r="C1233" i="13"/>
  <c r="C1229" i="13"/>
  <c r="C1219" i="13"/>
  <c r="C1215" i="13"/>
  <c r="C1205" i="13"/>
  <c r="C1201" i="13"/>
  <c r="C1192" i="13"/>
  <c r="C1186" i="13"/>
  <c r="C1168" i="13"/>
  <c r="C1164" i="13"/>
  <c r="C1154" i="13"/>
  <c r="C1150" i="13"/>
  <c r="C1140" i="13"/>
  <c r="C1136" i="13"/>
  <c r="C1126" i="13"/>
  <c r="C1122" i="13"/>
  <c r="C1112" i="13"/>
  <c r="C1108" i="13"/>
  <c r="C1097" i="13"/>
  <c r="C1093" i="13"/>
  <c r="C1083" i="13"/>
  <c r="C1079" i="13"/>
  <c r="C1069" i="13"/>
  <c r="C1065" i="13"/>
  <c r="C1056" i="13"/>
  <c r="C1050" i="13"/>
  <c r="C1032" i="13"/>
  <c r="C1028" i="13"/>
  <c r="C1018" i="13"/>
  <c r="C1014" i="13"/>
  <c r="C1004" i="13"/>
  <c r="C1000" i="13"/>
  <c r="C990" i="13"/>
  <c r="C986" i="13"/>
  <c r="C976" i="13"/>
  <c r="C972" i="13"/>
  <c r="C961" i="13"/>
  <c r="C957" i="13"/>
  <c r="C947" i="13"/>
  <c r="C943" i="13"/>
  <c r="C933" i="13"/>
  <c r="C929" i="13"/>
  <c r="C920" i="13"/>
  <c r="C914" i="13"/>
  <c r="C896" i="13"/>
  <c r="C892" i="13"/>
  <c r="C882" i="13"/>
  <c r="C878" i="13"/>
  <c r="C868" i="13"/>
  <c r="C864" i="13"/>
  <c r="C854" i="13"/>
  <c r="C850" i="13"/>
  <c r="C840" i="13"/>
  <c r="C836" i="13"/>
  <c r="C825" i="13"/>
  <c r="C821" i="13"/>
  <c r="C811" i="13"/>
  <c r="C807" i="13"/>
  <c r="C797" i="13"/>
  <c r="C793" i="13"/>
  <c r="C784" i="13"/>
  <c r="C778" i="13"/>
  <c r="C760" i="13"/>
  <c r="C756" i="13"/>
  <c r="C746" i="13"/>
  <c r="C742" i="13"/>
  <c r="C732" i="13"/>
  <c r="C728" i="13"/>
  <c r="C718" i="13"/>
  <c r="C714" i="13"/>
  <c r="C704" i="13"/>
  <c r="C700" i="13"/>
  <c r="C689" i="13"/>
  <c r="C685" i="13"/>
  <c r="C675" i="13"/>
  <c r="C671" i="13"/>
  <c r="C661" i="13"/>
  <c r="C657" i="13"/>
  <c r="C648" i="13"/>
  <c r="C642" i="13"/>
  <c r="C624" i="13"/>
  <c r="C620" i="13"/>
  <c r="C610" i="13"/>
  <c r="C606" i="13"/>
  <c r="C596" i="13"/>
  <c r="C592" i="13"/>
  <c r="C582" i="13"/>
  <c r="C578" i="13"/>
  <c r="C568" i="13"/>
  <c r="C564" i="13"/>
  <c r="C553" i="13"/>
  <c r="C549" i="13"/>
  <c r="C539" i="13"/>
  <c r="C535" i="13"/>
  <c r="C525" i="13"/>
  <c r="C521" i="13"/>
  <c r="C512" i="13"/>
  <c r="C506" i="13"/>
  <c r="C488" i="13"/>
  <c r="C484" i="13"/>
  <c r="C474" i="13"/>
  <c r="C470" i="13"/>
  <c r="C460" i="13"/>
  <c r="C456" i="13"/>
  <c r="C446" i="13"/>
  <c r="C442" i="13"/>
  <c r="C432" i="13"/>
  <c r="C428" i="13"/>
  <c r="C417" i="13"/>
  <c r="C413" i="13"/>
  <c r="C403" i="13"/>
  <c r="C399" i="13"/>
  <c r="C389" i="13"/>
  <c r="C385" i="13"/>
  <c r="C376" i="13"/>
  <c r="C370" i="13"/>
  <c r="C352" i="13"/>
  <c r="C348" i="13"/>
  <c r="C338" i="13"/>
  <c r="C334" i="13"/>
  <c r="C324" i="13"/>
  <c r="C320" i="13"/>
  <c r="C310" i="13"/>
  <c r="C306" i="13"/>
  <c r="C296" i="13"/>
  <c r="C292" i="13"/>
  <c r="C281" i="13"/>
  <c r="C277" i="13"/>
  <c r="C267" i="13"/>
  <c r="C263" i="13"/>
  <c r="C253" i="13"/>
  <c r="C249" i="13"/>
  <c r="C240" i="13"/>
  <c r="C234" i="13"/>
  <c r="C216" i="13"/>
  <c r="C212" i="13"/>
  <c r="C202" i="13"/>
  <c r="C198" i="13"/>
  <c r="C188" i="13"/>
  <c r="C184" i="13"/>
  <c r="C174" i="13"/>
  <c r="C170" i="13"/>
  <c r="C160" i="13"/>
  <c r="C156" i="13"/>
  <c r="C145" i="13"/>
  <c r="C141" i="13"/>
  <c r="C131" i="13"/>
  <c r="C127" i="13"/>
  <c r="C117" i="13"/>
  <c r="C113" i="13"/>
  <c r="C104" i="13"/>
  <c r="C98" i="13"/>
  <c r="C80" i="13"/>
  <c r="C76" i="13"/>
  <c r="C66" i="13"/>
  <c r="C62" i="13"/>
  <c r="C52" i="13"/>
  <c r="C48" i="13"/>
  <c r="C38" i="13"/>
  <c r="C34" i="13"/>
  <c r="C24" i="13"/>
  <c r="C20" i="13"/>
  <c r="C11" i="13"/>
  <c r="C2559" i="12"/>
  <c r="C2553" i="12"/>
  <c r="C2423" i="12"/>
  <c r="C2417" i="12"/>
  <c r="C2287" i="12"/>
  <c r="C2281" i="12"/>
  <c r="C2151" i="12"/>
  <c r="C2145" i="12"/>
  <c r="C2015" i="12"/>
  <c r="C2009" i="12"/>
  <c r="C1879" i="12"/>
  <c r="C1873" i="12"/>
  <c r="C1743" i="12"/>
  <c r="C1737" i="12"/>
  <c r="C1607" i="12"/>
  <c r="C1601" i="12"/>
  <c r="C1471" i="12"/>
  <c r="C1465" i="12"/>
  <c r="C1335" i="12"/>
  <c r="C1329" i="12"/>
  <c r="C1199" i="12"/>
  <c r="C1193" i="12"/>
  <c r="C1063" i="12"/>
  <c r="C1057" i="12"/>
  <c r="C927" i="12"/>
  <c r="C921" i="12"/>
  <c r="C791" i="12"/>
  <c r="C785" i="12"/>
  <c r="C655" i="12"/>
  <c r="C649" i="12"/>
  <c r="C519" i="12"/>
  <c r="C513" i="12"/>
  <c r="C306" i="12"/>
  <c r="C292" i="12"/>
  <c r="C278" i="12"/>
  <c r="C263" i="12"/>
  <c r="C249" i="12"/>
  <c r="C235" i="12"/>
  <c r="C220" i="12"/>
  <c r="C206" i="12"/>
  <c r="C192" i="12"/>
  <c r="C177" i="12"/>
  <c r="C163" i="12"/>
  <c r="C149" i="12"/>
  <c r="C134" i="12"/>
  <c r="C120" i="12"/>
  <c r="C106" i="12"/>
  <c r="C104" i="12"/>
  <c r="C91" i="12"/>
  <c r="C77" i="12"/>
  <c r="C63" i="12"/>
  <c r="C44" i="12"/>
  <c r="C20" i="12"/>
  <c r="C110" i="10"/>
  <c r="C96" i="10"/>
  <c r="C82" i="10"/>
  <c r="C67" i="10"/>
  <c r="C53" i="10"/>
  <c r="C49" i="10"/>
  <c r="C39" i="10"/>
  <c r="C26" i="10"/>
  <c r="C20" i="10"/>
  <c r="C47" i="9"/>
  <c r="C33" i="9"/>
  <c r="C20" i="9"/>
  <c r="C355" i="8"/>
  <c r="C341" i="8"/>
  <c r="C327" i="8"/>
  <c r="C312" i="8"/>
  <c r="C298" i="8"/>
  <c r="C284" i="8"/>
  <c r="C269" i="8"/>
  <c r="C255" i="8"/>
  <c r="C241" i="8"/>
  <c r="C226" i="8"/>
  <c r="C212" i="8"/>
  <c r="C198" i="8"/>
  <c r="C183" i="8"/>
  <c r="C169" i="8"/>
  <c r="C155" i="8"/>
  <c r="C140" i="8"/>
  <c r="C126" i="8"/>
  <c r="C112" i="8"/>
  <c r="C97" i="8"/>
  <c r="C93" i="8"/>
  <c r="C83" i="8"/>
  <c r="C79" i="8"/>
  <c r="C69" i="8"/>
  <c r="C65" i="8"/>
  <c r="C32" i="8"/>
  <c r="C26" i="8"/>
  <c r="C125" i="6"/>
  <c r="C110" i="6"/>
  <c r="C96" i="6"/>
  <c r="C82" i="6"/>
  <c r="C67" i="6"/>
  <c r="C53" i="6"/>
  <c r="C39" i="6"/>
  <c r="C20" i="6"/>
  <c r="C110" i="7"/>
  <c r="C106" i="7"/>
  <c r="C96" i="7"/>
  <c r="C92" i="7"/>
  <c r="C82" i="7"/>
  <c r="C78" i="7"/>
  <c r="C67" i="7"/>
  <c r="C63" i="7"/>
  <c r="C53" i="7"/>
  <c r="C49" i="7"/>
  <c r="C39" i="7"/>
  <c r="C35" i="7"/>
  <c r="C26" i="7"/>
  <c r="C20" i="7"/>
  <c r="C258" i="5"/>
  <c r="C254" i="5"/>
  <c r="C244" i="5"/>
  <c r="C240" i="5"/>
  <c r="C230" i="5"/>
  <c r="C226" i="5"/>
  <c r="C214" i="5"/>
  <c r="C210" i="5"/>
  <c r="C200" i="5"/>
  <c r="C196" i="5"/>
  <c r="C186" i="5"/>
  <c r="C182" i="5"/>
  <c r="C171" i="5"/>
  <c r="C167" i="5"/>
  <c r="C157" i="5"/>
  <c r="C153" i="5"/>
  <c r="C143" i="5"/>
  <c r="C139" i="5"/>
  <c r="C128" i="5"/>
  <c r="C124" i="5"/>
  <c r="C114" i="5"/>
  <c r="C110" i="5"/>
  <c r="C100" i="5"/>
  <c r="C96" i="5"/>
  <c r="C85" i="5"/>
  <c r="C81" i="5"/>
  <c r="C71" i="5"/>
  <c r="C67" i="5"/>
  <c r="C57" i="5"/>
  <c r="C53" i="5"/>
  <c r="C44" i="5"/>
  <c r="C38" i="5"/>
  <c r="C32" i="5"/>
  <c r="C26" i="5"/>
  <c r="C20" i="5"/>
  <c r="C305" i="4"/>
  <c r="C299" i="4"/>
  <c r="C261" i="4"/>
  <c r="C258" i="4"/>
  <c r="C257" i="4"/>
  <c r="C244" i="4"/>
  <c r="C230" i="4"/>
  <c r="C217" i="4"/>
  <c r="C214" i="4"/>
  <c r="C213" i="4"/>
  <c r="C200" i="4"/>
  <c r="C186" i="4"/>
  <c r="C174" i="4"/>
  <c r="C171" i="4"/>
  <c r="C170" i="4"/>
  <c r="C157" i="4"/>
  <c r="C143" i="4"/>
  <c r="C131" i="4"/>
  <c r="C128" i="4"/>
  <c r="C127" i="4"/>
  <c r="C114" i="4"/>
  <c r="C100" i="4"/>
  <c r="C88" i="4"/>
  <c r="C85" i="4"/>
  <c r="C84" i="4"/>
  <c r="C71" i="4"/>
  <c r="C57" i="4"/>
  <c r="C45" i="4"/>
  <c r="C44" i="4"/>
  <c r="C39" i="4"/>
  <c r="C26" i="4"/>
  <c r="C20" i="4"/>
  <c r="C189" i="2"/>
  <c r="C185" i="2"/>
  <c r="C174" i="2"/>
  <c r="C170" i="2"/>
  <c r="C159" i="2"/>
  <c r="C155" i="2"/>
  <c r="C145" i="2"/>
  <c r="C141" i="2"/>
  <c r="C131" i="2"/>
  <c r="C127" i="2"/>
  <c r="C116" i="2"/>
  <c r="C112" i="2"/>
  <c r="C102" i="2"/>
  <c r="C98" i="2"/>
  <c r="C88" i="2"/>
  <c r="C84" i="2"/>
  <c r="C73" i="2"/>
  <c r="C69" i="2"/>
  <c r="C59" i="2"/>
  <c r="C55" i="2"/>
  <c r="C45" i="2"/>
  <c r="C41" i="2"/>
  <c r="C33" i="2"/>
  <c r="C26" i="2"/>
  <c r="C20" i="2"/>
  <c r="C1537" i="15"/>
  <c r="C1531" i="15"/>
  <c r="C1402" i="15"/>
  <c r="C1396" i="15"/>
  <c r="C1267" i="15"/>
  <c r="C1261" i="15"/>
  <c r="C1132" i="15"/>
  <c r="C1126" i="15"/>
  <c r="C997" i="15"/>
  <c r="C991" i="15"/>
  <c r="C892" i="15"/>
  <c r="C804" i="15"/>
  <c r="C716" i="15"/>
  <c r="C628" i="15"/>
  <c r="C540" i="15"/>
  <c r="C452" i="15"/>
  <c r="C364" i="15"/>
  <c r="C276" i="15"/>
  <c r="C188" i="15"/>
  <c r="C100" i="15"/>
  <c r="C12" i="15"/>
  <c r="C2554" i="13"/>
  <c r="C2548" i="13"/>
  <c r="C2418" i="13"/>
  <c r="C2412" i="13"/>
  <c r="C2282" i="13"/>
  <c r="C2276" i="13"/>
  <c r="C2146" i="13"/>
  <c r="C2140" i="13"/>
  <c r="C2010" i="13"/>
  <c r="C2004" i="13"/>
  <c r="C1874" i="13"/>
  <c r="C1868" i="13"/>
  <c r="C1738" i="13"/>
  <c r="C1732" i="13"/>
  <c r="C1602" i="13"/>
  <c r="C1596" i="13"/>
  <c r="C1466" i="13"/>
  <c r="C1460" i="13"/>
  <c r="C1330" i="13"/>
  <c r="C1324" i="13"/>
  <c r="C1194" i="13"/>
  <c r="C1188" i="13"/>
  <c r="C1058" i="13"/>
  <c r="C1052" i="13"/>
  <c r="C922" i="13"/>
  <c r="C916" i="13"/>
  <c r="C786" i="13"/>
  <c r="C780" i="13"/>
  <c r="C650" i="13"/>
  <c r="C644" i="13"/>
  <c r="C514" i="13"/>
  <c r="C508" i="13"/>
  <c r="C378" i="13"/>
  <c r="C372" i="13"/>
  <c r="C242" i="13"/>
  <c r="C236" i="13"/>
  <c r="C106" i="13"/>
  <c r="C100" i="13"/>
  <c r="C13" i="13"/>
  <c r="C52" i="12"/>
  <c r="C46" i="12"/>
  <c r="C40" i="12"/>
  <c r="C34" i="12"/>
  <c r="C28" i="12"/>
  <c r="C22" i="12"/>
  <c r="C34" i="11"/>
  <c r="C28" i="11"/>
  <c r="C22" i="11"/>
  <c r="C28" i="10"/>
  <c r="C22" i="10"/>
  <c r="C22" i="9"/>
  <c r="C58" i="8"/>
  <c r="C52" i="8"/>
  <c r="C46" i="8"/>
  <c r="C40" i="8"/>
  <c r="C34" i="8"/>
  <c r="C28" i="8"/>
  <c r="C22" i="8"/>
  <c r="C28" i="6"/>
  <c r="C22" i="6"/>
  <c r="C28" i="7"/>
  <c r="C22" i="7"/>
  <c r="C46" i="5"/>
  <c r="C40" i="5"/>
  <c r="C34" i="5"/>
  <c r="C28" i="5"/>
  <c r="C22" i="5"/>
  <c r="C46" i="4"/>
  <c r="C40" i="4"/>
  <c r="C34" i="4"/>
  <c r="C28" i="4"/>
  <c r="C22" i="4"/>
  <c r="C35" i="2"/>
  <c r="C28" i="2"/>
  <c r="C22" i="2"/>
  <c r="C1533" i="15"/>
  <c r="C1527" i="15"/>
  <c r="C1398" i="15"/>
  <c r="C1392" i="15"/>
  <c r="C1263" i="15"/>
  <c r="C1257" i="15"/>
  <c r="C1128" i="15"/>
  <c r="C1122" i="15"/>
  <c r="C993" i="15"/>
  <c r="C987" i="15"/>
  <c r="C888" i="15"/>
  <c r="C800" i="15"/>
  <c r="C712" i="15"/>
  <c r="C624" i="15"/>
  <c r="C536" i="15"/>
  <c r="C448" i="15"/>
  <c r="C360" i="15"/>
  <c r="C272" i="15"/>
  <c r="C184" i="15"/>
  <c r="C96" i="15"/>
  <c r="C8" i="15"/>
  <c r="C2550" i="13"/>
  <c r="C2544" i="13"/>
  <c r="C2414" i="13"/>
  <c r="C2408" i="13"/>
  <c r="C2278" i="13"/>
  <c r="C2272" i="13"/>
  <c r="C2142" i="13"/>
  <c r="C2136" i="13"/>
  <c r="C2006" i="13"/>
  <c r="C2000" i="13"/>
  <c r="C1870" i="13"/>
  <c r="C1864" i="13"/>
  <c r="C1734" i="13"/>
  <c r="C1728" i="13"/>
  <c r="C1598" i="13"/>
  <c r="C1592" i="13"/>
  <c r="C1462" i="13"/>
  <c r="C1456" i="13"/>
  <c r="C1326" i="13"/>
  <c r="C1320" i="13"/>
  <c r="C1190" i="13"/>
  <c r="C1184" i="13"/>
  <c r="C1054" i="13"/>
  <c r="C1048" i="13"/>
  <c r="C918" i="13"/>
  <c r="C912" i="13"/>
  <c r="C782" i="13"/>
  <c r="C776" i="13"/>
  <c r="C646" i="13"/>
  <c r="C640" i="13"/>
  <c r="C510" i="13"/>
  <c r="C504" i="13"/>
  <c r="C374" i="13"/>
  <c r="C368" i="13"/>
  <c r="C238" i="13"/>
  <c r="C232" i="13"/>
  <c r="C102" i="13"/>
  <c r="C96" i="13"/>
  <c r="C9" i="13"/>
  <c r="C48" i="12"/>
  <c r="C42" i="12"/>
  <c r="C36" i="12"/>
  <c r="C30" i="12"/>
  <c r="C24" i="12"/>
  <c r="C18" i="12"/>
  <c r="C30" i="11"/>
  <c r="C24" i="11"/>
  <c r="C18" i="11"/>
  <c r="C24" i="10"/>
  <c r="C18" i="10"/>
  <c r="C18" i="9"/>
  <c r="C54" i="8"/>
  <c r="C48" i="8"/>
  <c r="C42" i="8"/>
  <c r="C36" i="8"/>
  <c r="C30" i="8"/>
  <c r="C24" i="8"/>
  <c r="C18" i="8"/>
  <c r="C24" i="6"/>
  <c r="C18" i="6"/>
  <c r="C24" i="7"/>
  <c r="C18" i="7"/>
  <c r="C42" i="5"/>
  <c r="C36" i="5"/>
  <c r="C30" i="5"/>
  <c r="C24" i="5"/>
  <c r="C18" i="5"/>
  <c r="C42" i="4"/>
  <c r="C36" i="4"/>
  <c r="C30" i="4"/>
  <c r="C24" i="4"/>
  <c r="C18" i="4"/>
  <c r="C31" i="2"/>
  <c r="C24" i="2"/>
  <c r="C18" i="2"/>
  <c r="B198" i="11" l="1"/>
  <c r="C198" i="11" s="1"/>
  <c r="B150" i="10"/>
  <c r="B102" i="9"/>
  <c r="B395" i="8"/>
  <c r="B154" i="7"/>
  <c r="B298" i="5"/>
  <c r="B298" i="4"/>
  <c r="C2541" i="13"/>
  <c r="C2405" i="13"/>
  <c r="C2269" i="13"/>
  <c r="C2133" i="13"/>
  <c r="C1997" i="13"/>
  <c r="C1861" i="13"/>
  <c r="C1725" i="13"/>
  <c r="C1589" i="13"/>
  <c r="C1453" i="13"/>
  <c r="C1317" i="13"/>
  <c r="C1181" i="13"/>
  <c r="C1045" i="13"/>
  <c r="C909" i="13"/>
  <c r="C773" i="13"/>
  <c r="C637" i="13"/>
  <c r="C501" i="13"/>
  <c r="C365" i="13"/>
  <c r="C229" i="13"/>
  <c r="C93" i="13"/>
  <c r="C6" i="13"/>
  <c r="C15" i="12"/>
  <c r="C15" i="11"/>
  <c r="C15" i="10"/>
  <c r="C15" i="9"/>
  <c r="C15" i="6"/>
  <c r="C15" i="7"/>
  <c r="C15" i="5"/>
  <c r="C15" i="4"/>
  <c r="C15" i="2"/>
  <c r="C2" i="13" l="1"/>
  <c r="C4" i="13"/>
  <c r="C8" i="13"/>
  <c r="B12" i="13"/>
  <c r="C15" i="13"/>
  <c r="B19" i="13"/>
  <c r="B44" i="13"/>
  <c r="B58" i="13"/>
  <c r="B72" i="13"/>
  <c r="C86" i="13"/>
  <c r="C89" i="13"/>
  <c r="C91" i="13"/>
  <c r="C95" i="13"/>
  <c r="C101" i="13"/>
  <c r="C108" i="13"/>
  <c r="B112" i="13"/>
  <c r="B137" i="13"/>
  <c r="C151" i="13"/>
  <c r="B155" i="13"/>
  <c r="B166" i="13"/>
  <c r="B180" i="13"/>
  <c r="B194" i="13"/>
  <c r="B208" i="13"/>
  <c r="C222" i="13"/>
  <c r="C225" i="13"/>
  <c r="C227" i="13"/>
  <c r="C231" i="13"/>
  <c r="C237" i="13"/>
  <c r="C287" i="13" s="1"/>
  <c r="C244" i="13"/>
  <c r="B248" i="13"/>
  <c r="B273" i="13"/>
  <c r="B291" i="13"/>
  <c r="B302" i="13"/>
  <c r="B316" i="13"/>
  <c r="B330" i="13"/>
  <c r="B344" i="13"/>
  <c r="C358" i="13"/>
  <c r="C361" i="13"/>
  <c r="C363" i="13"/>
  <c r="C367" i="13"/>
  <c r="C380" i="13" s="1"/>
  <c r="C373" i="13"/>
  <c r="C423" i="13" s="1"/>
  <c r="B384" i="13"/>
  <c r="B409" i="13"/>
  <c r="B427" i="13"/>
  <c r="B438" i="13"/>
  <c r="B452" i="13"/>
  <c r="B466" i="13"/>
  <c r="B480" i="13"/>
  <c r="C494" i="13"/>
  <c r="C497" i="13"/>
  <c r="C499" i="13"/>
  <c r="C503" i="13"/>
  <c r="C509" i="13"/>
  <c r="C516" i="13"/>
  <c r="B520" i="13"/>
  <c r="B545" i="13"/>
  <c r="C559" i="13"/>
  <c r="B563" i="13"/>
  <c r="B574" i="13"/>
  <c r="B588" i="13"/>
  <c r="B602" i="13"/>
  <c r="B616" i="13"/>
  <c r="C630" i="13"/>
  <c r="C633" i="13"/>
  <c r="C635" i="13"/>
  <c r="C639" i="13"/>
  <c r="C645" i="13"/>
  <c r="C652" i="13"/>
  <c r="B656" i="13"/>
  <c r="B681" i="13"/>
  <c r="C695" i="13"/>
  <c r="B699" i="13"/>
  <c r="B710" i="13"/>
  <c r="B724" i="13"/>
  <c r="B738" i="13"/>
  <c r="B752" i="13"/>
  <c r="C766" i="13"/>
  <c r="C769" i="13"/>
  <c r="C771" i="13"/>
  <c r="C775" i="13"/>
  <c r="C781" i="13"/>
  <c r="C831" i="13" s="1"/>
  <c r="C788" i="13"/>
  <c r="B792" i="13"/>
  <c r="B817" i="13"/>
  <c r="B835" i="13"/>
  <c r="B846" i="13"/>
  <c r="B860" i="13"/>
  <c r="B874" i="13"/>
  <c r="B888" i="13"/>
  <c r="C902" i="13"/>
  <c r="C905" i="13"/>
  <c r="C907" i="13"/>
  <c r="C911" i="13"/>
  <c r="C924" i="13" s="1"/>
  <c r="C917" i="13"/>
  <c r="C967" i="13" s="1"/>
  <c r="B928" i="13"/>
  <c r="B953" i="13"/>
  <c r="B971" i="13"/>
  <c r="B982" i="13"/>
  <c r="B996" i="13"/>
  <c r="B1010" i="13"/>
  <c r="B1024" i="13"/>
  <c r="C1038" i="13"/>
  <c r="C1041" i="13"/>
  <c r="C1043" i="13"/>
  <c r="C1047" i="13"/>
  <c r="C1053" i="13"/>
  <c r="C1060" i="13"/>
  <c r="B1064" i="13"/>
  <c r="B1089" i="13"/>
  <c r="C1103" i="13"/>
  <c r="B1107" i="13"/>
  <c r="B1118" i="13"/>
  <c r="B1132" i="13"/>
  <c r="B1146" i="13"/>
  <c r="B1160" i="13"/>
  <c r="C1174" i="13"/>
  <c r="C1177" i="13"/>
  <c r="C1179" i="13"/>
  <c r="C1183" i="13"/>
  <c r="C1189" i="13"/>
  <c r="C1196" i="13"/>
  <c r="B1200" i="13"/>
  <c r="B1225" i="13"/>
  <c r="C1239" i="13"/>
  <c r="B1243" i="13"/>
  <c r="B1254" i="13"/>
  <c r="B1268" i="13"/>
  <c r="B1282" i="13"/>
  <c r="B1296" i="13"/>
  <c r="C1310" i="13"/>
  <c r="C1313" i="13"/>
  <c r="C1315" i="13"/>
  <c r="C1319" i="13"/>
  <c r="C1332" i="13" s="1"/>
  <c r="C1325" i="13"/>
  <c r="C1375" i="13" s="1"/>
  <c r="B1336" i="13"/>
  <c r="B1361" i="13"/>
  <c r="B1379" i="13"/>
  <c r="B1390" i="13"/>
  <c r="B1404" i="13"/>
  <c r="B1418" i="13"/>
  <c r="B1432" i="13"/>
  <c r="C1446" i="13"/>
  <c r="C1449" i="13"/>
  <c r="C1451" i="13"/>
  <c r="C1455" i="13"/>
  <c r="C1468" i="13" s="1"/>
  <c r="C1461" i="13"/>
  <c r="C1511" i="13" s="1"/>
  <c r="B1472" i="13"/>
  <c r="B1497" i="13"/>
  <c r="B1515" i="13"/>
  <c r="B1526" i="13"/>
  <c r="B1540" i="13"/>
  <c r="B1554" i="13"/>
  <c r="B1568" i="13"/>
  <c r="C1582" i="13"/>
  <c r="C1585" i="13"/>
  <c r="C1587" i="13"/>
  <c r="C1591" i="13"/>
  <c r="C1597" i="13"/>
  <c r="C1604" i="13"/>
  <c r="B1608" i="13"/>
  <c r="B1633" i="13"/>
  <c r="C1647" i="13"/>
  <c r="B1651" i="13"/>
  <c r="B1662" i="13"/>
  <c r="B1676" i="13"/>
  <c r="B1690" i="13"/>
  <c r="B1704" i="13"/>
  <c r="C1718" i="13"/>
  <c r="C1721" i="13"/>
  <c r="C1723" i="13"/>
  <c r="C1727" i="13"/>
  <c r="C1733" i="13"/>
  <c r="C1740" i="13"/>
  <c r="B1744" i="13"/>
  <c r="B1769" i="13"/>
  <c r="C1783" i="13"/>
  <c r="B1787" i="13"/>
  <c r="B1798" i="13"/>
  <c r="B1812" i="13"/>
  <c r="B1826" i="13"/>
  <c r="B1840" i="13"/>
  <c r="C1854" i="13"/>
  <c r="C1857" i="13"/>
  <c r="C1859" i="13"/>
  <c r="C1863" i="13"/>
  <c r="C1876" i="13" s="1"/>
  <c r="C1869" i="13"/>
  <c r="C1919" i="13" s="1"/>
  <c r="B1880" i="13"/>
  <c r="B1905" i="13"/>
  <c r="B1923" i="13"/>
  <c r="B1934" i="13"/>
  <c r="B1948" i="13"/>
  <c r="B1962" i="13"/>
  <c r="B1976" i="13"/>
  <c r="C1990" i="13"/>
  <c r="C1993" i="13"/>
  <c r="C1995" i="13"/>
  <c r="C1999" i="13"/>
  <c r="C2012" i="13" s="1"/>
  <c r="C2005" i="13"/>
  <c r="C2055" i="13" s="1"/>
  <c r="B2016" i="13"/>
  <c r="B2041" i="13"/>
  <c r="B2059" i="13"/>
  <c r="B2070" i="13"/>
  <c r="B2084" i="13"/>
  <c r="B2098" i="13"/>
  <c r="B2112" i="13"/>
  <c r="C2126" i="13"/>
  <c r="C2129" i="13"/>
  <c r="C2131" i="13"/>
  <c r="C2135" i="13"/>
  <c r="C2141" i="13"/>
  <c r="C2148" i="13"/>
  <c r="B2152" i="13"/>
  <c r="B2177" i="13"/>
  <c r="C2191" i="13"/>
  <c r="B2195" i="13"/>
  <c r="B2206" i="13"/>
  <c r="B2220" i="13"/>
  <c r="B2234" i="13"/>
  <c r="B2248" i="13"/>
  <c r="C2262" i="13"/>
  <c r="C2265" i="13"/>
  <c r="C2267" i="13"/>
  <c r="C2271" i="13"/>
  <c r="C2277" i="13"/>
  <c r="C2284" i="13"/>
  <c r="B2288" i="13"/>
  <c r="B2313" i="13"/>
  <c r="C2327" i="13"/>
  <c r="B2331" i="13"/>
  <c r="B2342" i="13"/>
  <c r="B2356" i="13"/>
  <c r="B2370" i="13"/>
  <c r="B2384" i="13"/>
  <c r="C2398" i="13"/>
  <c r="C2401" i="13"/>
  <c r="C2403" i="13"/>
  <c r="C2407" i="13"/>
  <c r="C2413" i="13"/>
  <c r="C2463" i="13" s="1"/>
  <c r="C2420" i="13"/>
  <c r="B2424" i="13"/>
  <c r="B2449" i="13"/>
  <c r="B2467" i="13"/>
  <c r="B2478" i="13"/>
  <c r="B2492" i="13"/>
  <c r="B2506" i="13"/>
  <c r="B2520" i="13"/>
  <c r="C2534" i="13"/>
  <c r="C2537" i="13"/>
  <c r="C2539" i="13"/>
  <c r="C2543" i="13"/>
  <c r="C2549" i="13"/>
  <c r="C2599" i="13" s="1"/>
  <c r="C2556" i="13"/>
  <c r="B2560" i="13"/>
  <c r="B2585" i="13"/>
  <c r="B2603" i="13"/>
  <c r="B2614" i="13"/>
  <c r="B2628" i="13"/>
  <c r="B2642" i="13"/>
  <c r="B2656" i="13"/>
  <c r="C2670" i="13"/>
  <c r="C346" i="4"/>
  <c r="C334" i="4"/>
  <c r="C330" i="4"/>
  <c r="C342" i="4"/>
  <c r="C1653" i="15"/>
  <c r="B1639" i="15"/>
  <c r="B1625" i="15"/>
  <c r="B1611" i="15"/>
  <c r="B1597" i="15"/>
  <c r="B1586" i="15"/>
  <c r="B1568" i="15"/>
  <c r="B1543" i="15"/>
  <c r="C1532" i="15"/>
  <c r="C1582" i="15" s="1"/>
  <c r="C1526" i="15"/>
  <c r="C1539" i="15" s="1"/>
  <c r="C1524" i="15"/>
  <c r="C1522" i="15"/>
  <c r="C1520" i="15"/>
  <c r="C1518" i="15"/>
  <c r="B1504" i="15"/>
  <c r="B1490" i="15"/>
  <c r="B1476" i="15"/>
  <c r="B1462" i="15"/>
  <c r="B1451" i="15"/>
  <c r="C1447" i="15"/>
  <c r="B1433" i="15"/>
  <c r="B1408" i="15"/>
  <c r="C1397" i="15"/>
  <c r="C1391" i="15"/>
  <c r="C1404" i="15" s="1"/>
  <c r="C1389" i="15"/>
  <c r="C1387" i="15"/>
  <c r="C1385" i="15"/>
  <c r="C1383" i="15"/>
  <c r="B1369" i="15"/>
  <c r="B1355" i="15"/>
  <c r="B1341" i="15"/>
  <c r="B1327" i="15"/>
  <c r="B1316" i="15"/>
  <c r="C1312" i="15"/>
  <c r="B1298" i="15"/>
  <c r="B1273" i="15"/>
  <c r="C1262" i="15"/>
  <c r="C1256" i="15"/>
  <c r="C1269" i="15" s="1"/>
  <c r="C1254" i="15"/>
  <c r="C1252" i="15"/>
  <c r="C1250" i="15"/>
  <c r="C1248" i="15"/>
  <c r="B1234" i="15"/>
  <c r="B1220" i="15"/>
  <c r="B1206" i="15"/>
  <c r="B1192" i="15"/>
  <c r="B1181" i="15"/>
  <c r="B1163" i="15"/>
  <c r="B1138" i="15"/>
  <c r="B1131" i="15"/>
  <c r="C1127" i="15"/>
  <c r="C1177" i="15" s="1"/>
  <c r="C1121" i="15"/>
  <c r="C1134" i="15" s="1"/>
  <c r="C1119" i="15"/>
  <c r="C1117" i="15"/>
  <c r="C1115" i="15"/>
  <c r="C1113" i="15"/>
  <c r="B1099" i="15"/>
  <c r="B1085" i="15"/>
  <c r="B1071" i="15"/>
  <c r="B1057" i="15"/>
  <c r="B1046" i="15"/>
  <c r="B1028" i="15"/>
  <c r="B1003" i="15"/>
  <c r="B995" i="15"/>
  <c r="C992" i="15"/>
  <c r="C1042" i="15" s="1"/>
  <c r="C986" i="15"/>
  <c r="C999" i="15" s="1"/>
  <c r="C984" i="15"/>
  <c r="C982" i="15"/>
  <c r="C980" i="15"/>
  <c r="C965" i="15"/>
  <c r="B951" i="15"/>
  <c r="B937" i="15"/>
  <c r="B923" i="15"/>
  <c r="B909" i="15"/>
  <c r="B898" i="15"/>
  <c r="C887" i="15"/>
  <c r="C894" i="15" s="1"/>
  <c r="C885" i="15"/>
  <c r="C883" i="15"/>
  <c r="C881" i="15"/>
  <c r="C877" i="15"/>
  <c r="B863" i="15"/>
  <c r="B849" i="15"/>
  <c r="B835" i="15"/>
  <c r="B821" i="15"/>
  <c r="B810" i="15"/>
  <c r="C799" i="15"/>
  <c r="C806" i="15" s="1"/>
  <c r="C797" i="15"/>
  <c r="C795" i="15"/>
  <c r="C793" i="15"/>
  <c r="C789" i="15"/>
  <c r="B775" i="15"/>
  <c r="B761" i="15"/>
  <c r="B747" i="15"/>
  <c r="B733" i="15"/>
  <c r="B722" i="15"/>
  <c r="C711" i="15"/>
  <c r="C718" i="15" s="1"/>
  <c r="C709" i="15"/>
  <c r="C707" i="15"/>
  <c r="C705" i="15"/>
  <c r="C701" i="15"/>
  <c r="B687" i="15"/>
  <c r="B673" i="15"/>
  <c r="B659" i="15"/>
  <c r="B645" i="15"/>
  <c r="B634" i="15"/>
  <c r="C623" i="15"/>
  <c r="C630" i="15" s="1"/>
  <c r="C621" i="15"/>
  <c r="C619" i="15"/>
  <c r="C617" i="15"/>
  <c r="C613" i="15"/>
  <c r="B599" i="15"/>
  <c r="B585" i="15"/>
  <c r="B571" i="15"/>
  <c r="B557" i="15"/>
  <c r="B546" i="15"/>
  <c r="C535" i="15"/>
  <c r="C542" i="15" s="1"/>
  <c r="C533" i="15"/>
  <c r="C531" i="15"/>
  <c r="C529" i="15"/>
  <c r="C525" i="15"/>
  <c r="B511" i="15"/>
  <c r="B497" i="15"/>
  <c r="B483" i="15"/>
  <c r="B469" i="15"/>
  <c r="B458" i="15"/>
  <c r="C447" i="15"/>
  <c r="C454" i="15" s="1"/>
  <c r="C445" i="15"/>
  <c r="C443" i="15"/>
  <c r="C441" i="15"/>
  <c r="C437" i="15"/>
  <c r="B423" i="15"/>
  <c r="B409" i="15"/>
  <c r="B395" i="15"/>
  <c r="B381" i="15"/>
  <c r="B370" i="15"/>
  <c r="B362" i="15"/>
  <c r="C359" i="15"/>
  <c r="C366" i="15" s="1"/>
  <c r="C357" i="15"/>
  <c r="C355" i="15"/>
  <c r="C353" i="15"/>
  <c r="C349" i="15"/>
  <c r="B335" i="15"/>
  <c r="B321" i="15"/>
  <c r="B307" i="15"/>
  <c r="B293" i="15"/>
  <c r="B282" i="15"/>
  <c r="C271" i="15"/>
  <c r="C278" i="15" s="1"/>
  <c r="C269" i="15"/>
  <c r="C267" i="15"/>
  <c r="C265" i="15"/>
  <c r="C261" i="15"/>
  <c r="B247" i="15"/>
  <c r="B233" i="15"/>
  <c r="B219" i="15"/>
  <c r="B205" i="15"/>
  <c r="B194" i="15"/>
  <c r="C183" i="15"/>
  <c r="C190" i="15" s="1"/>
  <c r="C181" i="15"/>
  <c r="C179" i="15"/>
  <c r="C177" i="15"/>
  <c r="C173" i="15"/>
  <c r="B159" i="15"/>
  <c r="B145" i="15"/>
  <c r="B131" i="15"/>
  <c r="B117" i="15"/>
  <c r="B106" i="15"/>
  <c r="C95" i="15"/>
  <c r="C102" i="15" s="1"/>
  <c r="C93" i="15"/>
  <c r="C91" i="15"/>
  <c r="C89" i="15"/>
  <c r="C85" i="15"/>
  <c r="B71" i="15"/>
  <c r="B57" i="15"/>
  <c r="B43" i="15"/>
  <c r="B29" i="15"/>
  <c r="B18" i="15"/>
  <c r="C14" i="15"/>
  <c r="B11" i="15"/>
  <c r="C7" i="15"/>
  <c r="C5" i="15"/>
  <c r="C3" i="15"/>
  <c r="C1" i="15"/>
  <c r="C13" i="12"/>
  <c r="B83" i="12" l="1"/>
  <c r="C87" i="12" s="1"/>
  <c r="B346" i="12"/>
  <c r="C6" i="12"/>
  <c r="C6" i="11"/>
  <c r="C6" i="10"/>
  <c r="C6" i="9"/>
  <c r="C6" i="8"/>
  <c r="B147" i="6"/>
  <c r="C151" i="6" s="1"/>
  <c r="B123" i="6"/>
  <c r="C121" i="6" s="1"/>
  <c r="B102" i="6"/>
  <c r="C106" i="6" s="1"/>
  <c r="B88" i="6"/>
  <c r="C92" i="6" s="1"/>
  <c r="B77" i="6"/>
  <c r="C78" i="6" s="1"/>
  <c r="B59" i="6"/>
  <c r="C63" i="6" s="1"/>
  <c r="B45" i="6"/>
  <c r="C49" i="6" s="1"/>
  <c r="B34" i="6"/>
  <c r="C35" i="6" s="1"/>
  <c r="C6" i="7"/>
  <c r="C6" i="5"/>
  <c r="C6" i="4"/>
  <c r="C6" i="2"/>
  <c r="C6" i="6"/>
  <c r="B169" i="6"/>
  <c r="C13" i="2"/>
  <c r="C13" i="4"/>
  <c r="C13" i="5"/>
  <c r="C13" i="7"/>
  <c r="C13" i="6"/>
  <c r="C13" i="8"/>
  <c r="C13" i="9"/>
  <c r="C13" i="10"/>
  <c r="C13" i="11"/>
  <c r="B137" i="11"/>
  <c r="C141" i="11" s="1"/>
  <c r="B126" i="11"/>
  <c r="C127" i="11" s="1"/>
  <c r="C155" i="11"/>
  <c r="C29" i="11"/>
  <c r="C122" i="11" s="1"/>
  <c r="C346" i="12"/>
  <c r="B69" i="12"/>
  <c r="C73" i="12" s="1"/>
  <c r="B58" i="12"/>
  <c r="C59" i="12" s="1"/>
  <c r="B65" i="11"/>
  <c r="C69" i="11" s="1"/>
  <c r="B40" i="11"/>
  <c r="C41" i="11" s="1"/>
  <c r="B155" i="12"/>
  <c r="C159" i="12" s="1"/>
  <c r="B181" i="11"/>
  <c r="C185" i="11" s="1"/>
  <c r="B166" i="11"/>
  <c r="C170" i="11" s="1"/>
  <c r="B108" i="11"/>
  <c r="C112" i="11" s="1"/>
  <c r="B94" i="11"/>
  <c r="C98" i="11" s="1"/>
  <c r="B83" i="11"/>
  <c r="C84" i="11" s="1"/>
  <c r="C23" i="11"/>
  <c r="C79" i="11" s="1"/>
  <c r="C17" i="11"/>
  <c r="C11" i="11"/>
  <c r="C9" i="11"/>
  <c r="C4" i="11"/>
  <c r="C2" i="11"/>
  <c r="B38" i="12"/>
  <c r="C38" i="12" s="1"/>
  <c r="B32" i="12"/>
  <c r="C32" i="12" s="1"/>
  <c r="B101" i="12"/>
  <c r="C102" i="12" s="1"/>
  <c r="B26" i="12"/>
  <c r="C26" i="12" s="1"/>
  <c r="C385" i="12"/>
  <c r="C382" i="12"/>
  <c r="C378" i="12"/>
  <c r="C370" i="12"/>
  <c r="C366" i="12"/>
  <c r="C358" i="12"/>
  <c r="C344" i="12"/>
  <c r="B328" i="12"/>
  <c r="C332" i="12" s="1"/>
  <c r="B313" i="12"/>
  <c r="C317" i="12" s="1"/>
  <c r="B298" i="12"/>
  <c r="C302" i="12" s="1"/>
  <c r="B284" i="12"/>
  <c r="C288" i="12" s="1"/>
  <c r="B273" i="12"/>
  <c r="C274" i="12" s="1"/>
  <c r="B255" i="12"/>
  <c r="C259" i="12" s="1"/>
  <c r="B241" i="12"/>
  <c r="C245" i="12" s="1"/>
  <c r="B230" i="12"/>
  <c r="C231" i="12" s="1"/>
  <c r="B212" i="12"/>
  <c r="C216" i="12" s="1"/>
  <c r="B198" i="12"/>
  <c r="C202" i="12" s="1"/>
  <c r="B187" i="12"/>
  <c r="C188" i="12" s="1"/>
  <c r="B169" i="12"/>
  <c r="C173" i="12" s="1"/>
  <c r="B144" i="12"/>
  <c r="C145" i="12" s="1"/>
  <c r="B126" i="12"/>
  <c r="C130" i="12" s="1"/>
  <c r="B112" i="12"/>
  <c r="C116" i="12" s="1"/>
  <c r="B50" i="12"/>
  <c r="C50" i="12" s="1"/>
  <c r="C47" i="12"/>
  <c r="C269" i="12" s="1"/>
  <c r="C41" i="12"/>
  <c r="C226" i="12" s="1"/>
  <c r="C35" i="12"/>
  <c r="C183" i="12" s="1"/>
  <c r="C29" i="12"/>
  <c r="C140" i="12" s="1"/>
  <c r="C23" i="12"/>
  <c r="C97" i="12" s="1"/>
  <c r="C17" i="12"/>
  <c r="C54" i="12" s="1"/>
  <c r="C9" i="12"/>
  <c r="C4" i="12"/>
  <c r="C2" i="12"/>
  <c r="C150" i="10"/>
  <c r="C198" i="10"/>
  <c r="C194" i="10"/>
  <c r="C186" i="10"/>
  <c r="C182" i="10"/>
  <c r="B59" i="10"/>
  <c r="C63" i="10" s="1"/>
  <c r="B34" i="10"/>
  <c r="C35" i="10" s="1"/>
  <c r="B77" i="10"/>
  <c r="C78" i="10" s="1"/>
  <c r="C202" i="10"/>
  <c r="C174" i="10"/>
  <c r="C170" i="10"/>
  <c r="C162" i="10"/>
  <c r="C158" i="10"/>
  <c r="C148" i="10"/>
  <c r="B132" i="10"/>
  <c r="C136" i="10" s="1"/>
  <c r="B117" i="10"/>
  <c r="C121" i="10" s="1"/>
  <c r="B102" i="10"/>
  <c r="C106" i="10" s="1"/>
  <c r="B88" i="10"/>
  <c r="C92" i="10" s="1"/>
  <c r="C23" i="10"/>
  <c r="C73" i="10" s="1"/>
  <c r="C17" i="10"/>
  <c r="C30" i="10" s="1"/>
  <c r="C11" i="10"/>
  <c r="C9" i="10"/>
  <c r="C4" i="10"/>
  <c r="C2" i="10"/>
  <c r="B377" i="8"/>
  <c r="C381" i="8" s="1"/>
  <c r="B347" i="8"/>
  <c r="C351" i="8" s="1"/>
  <c r="B304" i="8"/>
  <c r="C308" i="8" s="1"/>
  <c r="B261" i="8"/>
  <c r="C265" i="8" s="1"/>
  <c r="B218" i="8"/>
  <c r="C222" i="8" s="1"/>
  <c r="B175" i="8"/>
  <c r="C179" i="8" s="1"/>
  <c r="B132" i="8"/>
  <c r="C136" i="8" s="1"/>
  <c r="B102" i="7"/>
  <c r="B59" i="7"/>
  <c r="B250" i="5"/>
  <c r="B206" i="5"/>
  <c r="B163" i="5"/>
  <c r="B120" i="5"/>
  <c r="B77" i="5"/>
  <c r="B280" i="4"/>
  <c r="C284" i="4" s="1"/>
  <c r="B250" i="4"/>
  <c r="C254" i="4" s="1"/>
  <c r="B206" i="4"/>
  <c r="C210" i="4" s="1"/>
  <c r="B163" i="4"/>
  <c r="C167" i="4" s="1"/>
  <c r="B120" i="4"/>
  <c r="C124" i="4" s="1"/>
  <c r="B77" i="4"/>
  <c r="C81" i="4" s="1"/>
  <c r="B181" i="2"/>
  <c r="B151" i="2"/>
  <c r="B108" i="2"/>
  <c r="B65" i="2"/>
  <c r="B54" i="9"/>
  <c r="C58" i="9" s="1"/>
  <c r="C36" i="11" l="1"/>
  <c r="X14" i="9"/>
  <c r="W14" i="9"/>
  <c r="S14" i="9"/>
  <c r="V15" i="9" s="1"/>
  <c r="R14" i="9"/>
  <c r="U15" i="9" s="1"/>
  <c r="C130" i="9"/>
  <c r="C126" i="9"/>
  <c r="C122" i="9"/>
  <c r="C114" i="9"/>
  <c r="C110" i="9"/>
  <c r="C102" i="9"/>
  <c r="C100" i="9"/>
  <c r="B39" i="9"/>
  <c r="C43" i="9" s="1"/>
  <c r="B28" i="9"/>
  <c r="C29" i="9" s="1"/>
  <c r="C17" i="9"/>
  <c r="C24" i="9" s="1"/>
  <c r="C11" i="9"/>
  <c r="C9" i="9"/>
  <c r="C4" i="9"/>
  <c r="C2" i="9"/>
  <c r="B322" i="8"/>
  <c r="C323" i="8" s="1"/>
  <c r="B333" i="8"/>
  <c r="C337" i="8" s="1"/>
  <c r="B290" i="8"/>
  <c r="C294" i="8" s="1"/>
  <c r="B279" i="8"/>
  <c r="C280" i="8" s="1"/>
  <c r="B50" i="8"/>
  <c r="C50" i="8" s="1"/>
  <c r="B44" i="8"/>
  <c r="C44" i="8" s="1"/>
  <c r="B56" i="8"/>
  <c r="C56" i="8" s="1"/>
  <c r="C53" i="8"/>
  <c r="C318" i="8" s="1"/>
  <c r="C47" i="8"/>
  <c r="C275" i="8" s="1"/>
  <c r="C41" i="8"/>
  <c r="C232" i="8" s="1"/>
  <c r="C35" i="8"/>
  <c r="C189" i="8" s="1"/>
  <c r="C29" i="8"/>
  <c r="C146" i="8" s="1"/>
  <c r="C23" i="8"/>
  <c r="C103" i="8" s="1"/>
  <c r="C17" i="8"/>
  <c r="C60" i="8" s="1"/>
  <c r="C483" i="8"/>
  <c r="C480" i="8"/>
  <c r="C476" i="8"/>
  <c r="C468" i="8"/>
  <c r="C464" i="8"/>
  <c r="C456" i="8"/>
  <c r="C452" i="8"/>
  <c r="C444" i="8"/>
  <c r="C440" i="8"/>
  <c r="C432" i="8"/>
  <c r="C428" i="8"/>
  <c r="C419" i="8"/>
  <c r="C415" i="8"/>
  <c r="C407" i="8"/>
  <c r="C403" i="8"/>
  <c r="C395" i="8"/>
  <c r="C393" i="8"/>
  <c r="B362" i="8"/>
  <c r="C366" i="8" s="1"/>
  <c r="B247" i="8"/>
  <c r="C251" i="8" s="1"/>
  <c r="B236" i="8"/>
  <c r="C237" i="8" s="1"/>
  <c r="B204" i="8"/>
  <c r="C208" i="8" s="1"/>
  <c r="B193" i="8"/>
  <c r="C194" i="8" s="1"/>
  <c r="B161" i="8"/>
  <c r="C165" i="8" s="1"/>
  <c r="B150" i="8"/>
  <c r="C151" i="8" s="1"/>
  <c r="B118" i="8"/>
  <c r="C122" i="8" s="1"/>
  <c r="B107" i="8"/>
  <c r="C108" i="8" s="1"/>
  <c r="B39" i="8"/>
  <c r="C38" i="8" s="1"/>
  <c r="C11" i="8"/>
  <c r="C9" i="8"/>
  <c r="C4" i="8"/>
  <c r="C2" i="8"/>
  <c r="C178" i="7"/>
  <c r="C174" i="7"/>
  <c r="C170" i="7"/>
  <c r="C162" i="7"/>
  <c r="C158" i="7"/>
  <c r="C154" i="7"/>
  <c r="C152" i="7"/>
  <c r="B88" i="7"/>
  <c r="B77" i="7"/>
  <c r="B45" i="7"/>
  <c r="B34" i="7"/>
  <c r="B26" i="7"/>
  <c r="C23" i="7"/>
  <c r="C73" i="7" s="1"/>
  <c r="C17" i="7"/>
  <c r="C30" i="7" s="1"/>
  <c r="C11" i="7"/>
  <c r="C9" i="7"/>
  <c r="C4" i="7"/>
  <c r="C2" i="7"/>
  <c r="B265" i="4"/>
  <c r="C269" i="4" s="1"/>
  <c r="B132" i="6"/>
  <c r="C136" i="6" s="1"/>
  <c r="B121" i="6"/>
  <c r="B122" i="6"/>
  <c r="B118" i="6"/>
  <c r="B119" i="6"/>
  <c r="B120" i="6"/>
  <c r="B117" i="6"/>
  <c r="C117" i="6" l="1"/>
  <c r="B27" i="6"/>
  <c r="C26" i="6" s="1"/>
  <c r="C421" i="5"/>
  <c r="C417" i="5"/>
  <c r="C205" i="6" l="1"/>
  <c r="C202" i="6"/>
  <c r="C198" i="6"/>
  <c r="C189" i="6"/>
  <c r="C185" i="6"/>
  <c r="C177" i="6"/>
  <c r="C173" i="6"/>
  <c r="C169" i="6"/>
  <c r="C167" i="6"/>
  <c r="C23" i="6"/>
  <c r="C73" i="6" s="1"/>
  <c r="C17" i="6"/>
  <c r="C30" i="6" s="1"/>
  <c r="C11" i="6"/>
  <c r="C9" i="6"/>
  <c r="C4" i="6"/>
  <c r="C2" i="6"/>
  <c r="B166" i="2"/>
  <c r="C41" i="5"/>
  <c r="C221" i="5" s="1"/>
  <c r="C35" i="5"/>
  <c r="C177" i="5" s="1"/>
  <c r="C29" i="5"/>
  <c r="C134" i="5" s="1"/>
  <c r="C23" i="5"/>
  <c r="C91" i="5" s="1"/>
  <c r="C17" i="5"/>
  <c r="C48" i="5" s="1"/>
  <c r="B26" i="5"/>
  <c r="C425" i="5"/>
  <c r="C384" i="5"/>
  <c r="C380" i="5"/>
  <c r="C408" i="5"/>
  <c r="C404" i="5"/>
  <c r="C310" i="5"/>
  <c r="C306" i="5"/>
  <c r="C396" i="5"/>
  <c r="C392" i="5"/>
  <c r="C372" i="5"/>
  <c r="C368" i="5"/>
  <c r="C360" i="5"/>
  <c r="C356" i="5"/>
  <c r="C348" i="5"/>
  <c r="C344" i="5"/>
  <c r="C335" i="5"/>
  <c r="C331" i="5"/>
  <c r="C323" i="5"/>
  <c r="C319" i="5"/>
  <c r="C298" i="5"/>
  <c r="C296" i="5"/>
  <c r="B236" i="5"/>
  <c r="B225" i="5"/>
  <c r="B192" i="5"/>
  <c r="B181" i="5"/>
  <c r="B149" i="5"/>
  <c r="B138" i="5"/>
  <c r="B106" i="5"/>
  <c r="B95" i="5"/>
  <c r="B63" i="5"/>
  <c r="B52" i="5"/>
  <c r="B39" i="5"/>
  <c r="B33" i="5"/>
  <c r="C11" i="5"/>
  <c r="C9" i="5"/>
  <c r="C4" i="5"/>
  <c r="C2" i="5"/>
  <c r="C371" i="4"/>
  <c r="C367" i="4"/>
  <c r="C213" i="2"/>
  <c r="C374" i="4"/>
  <c r="C310" i="4"/>
  <c r="C306" i="4"/>
  <c r="C322" i="4"/>
  <c r="C318" i="4"/>
  <c r="C359" i="4"/>
  <c r="C355" i="4"/>
  <c r="C298" i="4"/>
  <c r="B236" i="4"/>
  <c r="C240" i="4" s="1"/>
  <c r="B225" i="4"/>
  <c r="C226" i="4" s="1"/>
  <c r="B192" i="4"/>
  <c r="C196" i="4" s="1"/>
  <c r="B181" i="4"/>
  <c r="C182" i="4" s="1"/>
  <c r="B106" i="4"/>
  <c r="C110" i="4" s="1"/>
  <c r="B95" i="4"/>
  <c r="C96" i="4" s="1"/>
  <c r="B63" i="4"/>
  <c r="C67" i="4" s="1"/>
  <c r="B52" i="4"/>
  <c r="C53" i="4" s="1"/>
  <c r="B149" i="4"/>
  <c r="C153" i="4" s="1"/>
  <c r="B138" i="4"/>
  <c r="C139" i="4" s="1"/>
  <c r="B39" i="4"/>
  <c r="C38" i="4" s="1"/>
  <c r="B33" i="4"/>
  <c r="C32" i="4" s="1"/>
  <c r="C296" i="4"/>
  <c r="C11" i="4"/>
  <c r="C9" i="4"/>
  <c r="C4" i="4"/>
  <c r="C2" i="4"/>
  <c r="C205" i="2"/>
  <c r="I11" i="1"/>
  <c r="J10" i="1" s="1"/>
  <c r="G11" i="1"/>
  <c r="H9" i="1" s="1"/>
  <c r="B137" i="2"/>
  <c r="B126" i="2"/>
  <c r="B94" i="2"/>
  <c r="B83" i="2"/>
  <c r="B34" i="2"/>
  <c r="B26" i="2"/>
  <c r="C2" i="2"/>
  <c r="C199" i="2"/>
  <c r="C211" i="2"/>
  <c r="C209" i="2"/>
  <c r="C203" i="2"/>
  <c r="C201" i="2"/>
  <c r="C197" i="2"/>
  <c r="C195" i="2"/>
  <c r="B167" i="2"/>
  <c r="B51" i="2"/>
  <c r="B40" i="2"/>
  <c r="C11" i="2"/>
  <c r="C9" i="2"/>
  <c r="C4" i="2"/>
  <c r="D2" i="1"/>
  <c r="J8" i="1" l="1"/>
  <c r="J9" i="1"/>
  <c r="H10" i="1"/>
  <c r="H8" i="1"/>
  <c r="D15" i="1"/>
  <c r="E15" i="1"/>
  <c r="D16" i="1"/>
  <c r="E16" i="1"/>
  <c r="D17" i="1"/>
  <c r="E17" i="1"/>
  <c r="D18" i="1"/>
  <c r="E18" i="1"/>
  <c r="D19" i="1"/>
  <c r="E19" i="1"/>
  <c r="D20" i="1"/>
  <c r="E20" i="1"/>
  <c r="D21" i="1"/>
  <c r="E21" i="1"/>
  <c r="D22" i="1"/>
  <c r="E22" i="1"/>
  <c r="D23" i="1"/>
  <c r="E23" i="1"/>
  <c r="D24" i="1"/>
  <c r="E24" i="1"/>
  <c r="D25" i="1"/>
  <c r="E25" i="1"/>
  <c r="C12" i="1"/>
  <c r="D4" i="1" l="1"/>
  <c r="E4" i="1"/>
  <c r="D5" i="1"/>
  <c r="E5" i="1"/>
  <c r="D6" i="1"/>
  <c r="E6" i="1" s="1"/>
  <c r="D7" i="1"/>
  <c r="E7" i="1" s="1"/>
  <c r="D8" i="1"/>
  <c r="E8" i="1" s="1"/>
  <c r="D9" i="1"/>
  <c r="E9" i="1"/>
  <c r="D10" i="1"/>
  <c r="E10" i="1"/>
  <c r="D11" i="1"/>
  <c r="E11" i="1" s="1"/>
  <c r="D12" i="1"/>
  <c r="E12" i="1" s="1"/>
  <c r="D13" i="1"/>
  <c r="E13" i="1" s="1"/>
  <c r="D14" i="1"/>
  <c r="E14" i="1" s="1"/>
  <c r="D3" i="1"/>
  <c r="E3" i="1" s="1"/>
  <c r="E2" i="1"/>
</calcChain>
</file>

<file path=xl/sharedStrings.xml><?xml version="1.0" encoding="utf-8"?>
<sst xmlns="http://schemas.openxmlformats.org/spreadsheetml/2006/main" count="6824" uniqueCount="959">
  <si>
    <t>Minor</t>
  </si>
  <si>
    <t>Het</t>
  </si>
  <si>
    <t>MM</t>
  </si>
  <si>
    <t>mm</t>
  </si>
  <si>
    <t>Gene</t>
  </si>
  <si>
    <t>Grik3 Ser310Ala</t>
  </si>
  <si>
    <t>COMT_G158A</t>
  </si>
  <si>
    <t>COMT_C62T</t>
  </si>
  <si>
    <t>SLC6A4_C463T</t>
  </si>
  <si>
    <t>SLC6A4_5-HTTLPR</t>
  </si>
  <si>
    <t>chrne_G1074A</t>
  </si>
  <si>
    <t>chrne_t10927c</t>
  </si>
  <si>
    <t>brain and nervous system.</t>
  </si>
  <si>
    <t xml:space="preserve"> </t>
  </si>
  <si>
    <t>Type</t>
  </si>
  <si>
    <t>Value</t>
  </si>
  <si>
    <t>Paragraph</t>
  </si>
  <si>
    <t>Area</t>
  </si>
  <si>
    <t>Intro</t>
  </si>
  <si>
    <t>Chromosome</t>
  </si>
  <si>
    <t>Item</t>
  </si>
  <si>
    <t>protein</t>
  </si>
  <si>
    <t>Tissue</t>
  </si>
  <si>
    <t>Interval</t>
  </si>
  <si>
    <t>Variant Number</t>
  </si>
  <si>
    <t>Gene Location</t>
  </si>
  <si>
    <t>Name</t>
  </si>
  <si>
    <t>Original</t>
  </si>
  <si>
    <t>Change</t>
  </si>
  <si>
    <t>GRIK3</t>
  </si>
  <si>
    <t>NC000001_1.11:g.1111_9999</t>
  </si>
  <si>
    <t>NC000001_1.11:g.2222T&gt;G</t>
  </si>
  <si>
    <t>T928G</t>
  </si>
  <si>
    <t>thymine (T)</t>
  </si>
  <si>
    <t>guanine (G)</t>
  </si>
  <si>
    <t>HGVS</t>
  </si>
  <si>
    <t>Variant</t>
  </si>
  <si>
    <t>NC000001_1.11:g.</t>
  </si>
  <si>
    <t>[2222T&gt;G]</t>
  </si>
  <si>
    <t>[2222=]</t>
  </si>
  <si>
    <t>[T928G](https://www.ncbi.nlm.nih.gov/gene?Db=gene&amp;Cmd=ShowDetailView&amp;TermToSearch=2899) [(Ser310Ala)](https://www.ncbi.nlm.nih.gov/pubmed/11986986) [polymorphism](https://www.ncbi.nlm.nih.gov/pubmed/25054019?dopt=Abstract)</t>
  </si>
  <si>
    <t>het meaning</t>
  </si>
  <si>
    <t>het effect</t>
  </si>
  <si>
    <t>percentage</t>
  </si>
  <si>
    <t>hom meaning</t>
  </si>
  <si>
    <t>hom effect</t>
  </si>
  <si>
    <t>wild meaning</t>
  </si>
  <si>
    <t>wild effect</t>
  </si>
  <si>
    <t>unknown</t>
  </si>
  <si>
    <t>unknwon</t>
  </si>
  <si>
    <t>Effect</t>
  </si>
  <si>
    <t># What should I do about this?</t>
  </si>
  <si>
    <t>Symptoms</t>
  </si>
  <si>
    <t>depression, stress, problems with thinking or memory, brain fog, pain</t>
  </si>
  <si>
    <t>NC_000002.11:g</t>
  </si>
  <si>
    <t>[7783504A&gt;C]</t>
  </si>
  <si>
    <t>[7783504=]</t>
  </si>
  <si>
    <t>NC_000001.11:g.</t>
  </si>
  <si>
    <t>[36983994C&gt;T]</t>
  </si>
  <si>
    <t>[36983994=]</t>
  </si>
  <si>
    <t>C36983994T</t>
  </si>
  <si>
    <t>A7783504C</t>
  </si>
  <si>
    <t>adenine (A)</t>
  </si>
  <si>
    <t>NC_000001.11:g.36983994C&gt;T</t>
  </si>
  <si>
    <t>NC_000002.11:g.7783504A&gt;C</t>
  </si>
  <si>
    <t>CT</t>
  </si>
  <si>
    <t>rs3913434</t>
  </si>
  <si>
    <t>rs270838</t>
  </si>
  <si>
    <t>LOC101929510</t>
  </si>
  <si>
    <t>AA</t>
  </si>
  <si>
    <t>AC</t>
  </si>
  <si>
    <t>rs6757577</t>
  </si>
  <si>
    <t>AG</t>
  </si>
  <si>
    <t>rs16827966</t>
  </si>
  <si>
    <t>ARMC9</t>
  </si>
  <si>
    <t>rs6445832</t>
  </si>
  <si>
    <t>ARHGEF3</t>
  </si>
  <si>
    <t>rs1523773</t>
  </si>
  <si>
    <t>EPHA6</t>
  </si>
  <si>
    <t>AT</t>
  </si>
  <si>
    <t>rs254577</t>
  </si>
  <si>
    <t>C5orf66</t>
  </si>
  <si>
    <t>rs41378447</t>
  </si>
  <si>
    <t>CASC14</t>
  </si>
  <si>
    <t>rs7010471</t>
  </si>
  <si>
    <t>PTDSS1</t>
  </si>
  <si>
    <t>rs12235235</t>
  </si>
  <si>
    <t>RECK</t>
  </si>
  <si>
    <t>rs7849492</t>
  </si>
  <si>
    <t>—</t>
  </si>
  <si>
    <t>rs12312259</t>
  </si>
  <si>
    <t>rs9585049</t>
  </si>
  <si>
    <t>UBAC2</t>
  </si>
  <si>
    <t>rs17255510</t>
  </si>
  <si>
    <t>TRA</t>
  </si>
  <si>
    <t>rs11157573</t>
  </si>
  <si>
    <t>rs10144138</t>
  </si>
  <si>
    <t>TRA/TRD</t>
  </si>
  <si>
    <t>rs17120254</t>
  </si>
  <si>
    <t>rs2249954</t>
  </si>
  <si>
    <t>FBLN5</t>
  </si>
  <si>
    <t>rs8029503</t>
  </si>
  <si>
    <t>SLCO3A1</t>
  </si>
  <si>
    <t>rs3095598</t>
  </si>
  <si>
    <t>TOX3</t>
  </si>
  <si>
    <t>rs948440</t>
  </si>
  <si>
    <t>CELF4</t>
  </si>
  <si>
    <t>rs41493945</t>
  </si>
  <si>
    <t>rs3788079</t>
  </si>
  <si>
    <t>AGPAT3</t>
  </si>
  <si>
    <t>AA, AG</t>
  </si>
  <si>
    <t>CC, CT</t>
  </si>
  <si>
    <t>CT, TT</t>
  </si>
  <si>
    <t>AT, TT</t>
  </si>
  <si>
    <t>CT, CC</t>
  </si>
  <si>
    <t>AG, GG</t>
  </si>
  <si>
    <t>https://www.ncbi.nlm.nih.gov/projects/SNP/snp_ref.cgi?rs=6757577</t>
  </si>
  <si>
    <t>LOC105369166</t>
  </si>
  <si>
    <t>https://www.ncbi.nlm.nih.gov/pmc/articles/PMC4872418/</t>
  </si>
  <si>
    <t>TPRM8</t>
  </si>
  <si>
    <t>cation channel</t>
  </si>
  <si>
    <t>nervous, immune, and sensory systems</t>
  </si>
  <si>
    <t>G3264+630A</t>
  </si>
  <si>
    <t>NC_000002.12:g.234008733G&gt;A</t>
  </si>
  <si>
    <t>NC_000002.12:g.</t>
  </si>
  <si>
    <t>[234008733G&gt;A]</t>
  </si>
  <si>
    <t>[234008733=]</t>
  </si>
  <si>
    <t>brain, bone marrow and immune system, circulatory and cardiovascular system, respiratory system and lung</t>
  </si>
  <si>
    <t>G3264+2567A</t>
  </si>
  <si>
    <t>NC_000002.12:g.234010670G&gt;A</t>
  </si>
  <si>
    <t>G750C</t>
  </si>
  <si>
    <t>T-990C</t>
  </si>
  <si>
    <t>NC_000002.12:g.233945906G&gt;C</t>
  </si>
  <si>
    <t>NC_000002.12:g.233916448T&gt;C</t>
  </si>
  <si>
    <t>NC_000002.12:g.233974736A&gt;G</t>
  </si>
  <si>
    <t>[234010670G&gt;A]</t>
  </si>
  <si>
    <t>[234010670=]</t>
  </si>
  <si>
    <t>[233945906G&gt;C]</t>
  </si>
  <si>
    <t>[233945906=]</t>
  </si>
  <si>
    <t>[233916448T&gt;C]</t>
  </si>
  <si>
    <t>[233916448=]</t>
  </si>
  <si>
    <t>[233974736A&gt;G]</t>
  </si>
  <si>
    <t>[233974736=]</t>
  </si>
  <si>
    <t>[G3264+630A](https://www.ncbi.nlm.nih.gov/pubmed/27099524)</t>
  </si>
  <si>
    <t>[G3264+2567A](https://www.ncbi.nlm.nih.gov/pubmed/27099524)</t>
  </si>
  <si>
    <t>[G750C](https://www.ncbi.nlm.nih.gov/pubmed/22072275?dopt=Abstract)</t>
  </si>
  <si>
    <t>[T-990C](https://www.ncbi.nlm.nih.gov/pubmed/27099524)</t>
  </si>
  <si>
    <t>[A7783504C](https://www.ncbi.nlm.nih.gov/pubmed/27835969)</t>
  </si>
  <si>
    <t>This variant is not associated with increased risk.</t>
  </si>
  <si>
    <t>This variant is not associated with Moderate Loss of Function.</t>
  </si>
  <si>
    <t>The effect is unknown.</t>
  </si>
  <si>
    <t># Normal Function</t>
  </si>
  <si>
    <t>No therapies are medically indicated at the moment.</t>
  </si>
  <si>
    <t># Severe Risk</t>
  </si>
  <si>
    <t># Moderate Risk</t>
  </si>
  <si>
    <t>&lt;# G750C (G;C) #&gt;</t>
  </si>
  <si>
    <t>&lt;# G750C (C;C) #&gt;</t>
  </si>
  <si>
    <t>&lt;# G750C (C;C) C-990T (C;T) #&gt;</t>
  </si>
  <si>
    <t>&lt;# C-990T (T;T) #&gt;</t>
  </si>
  <si>
    <t>pain, muscle pain, headache, inflammation</t>
  </si>
  <si>
    <t>&lt;# A233974736G (G;A) #&gt;</t>
  </si>
  <si>
    <t>The A233974736G A:G heterozygous variant has an increased risk of CFS, with an [odds ratio of 0.37](https://www.ncbi.nlm.nih.gov/pubmed/27835969).</t>
  </si>
  <si>
    <t>&lt;# G3264+630A #&gt;</t>
  </si>
  <si>
    <t>&lt;# G3264+2567A #&gt;</t>
  </si>
  <si>
    <t>&lt;# G750C #&gt;</t>
  </si>
  <si>
    <t>&lt;# T-990C #&gt;</t>
  </si>
  <si>
    <t xml:space="preserve"> &lt;# A7783504C #&gt;</t>
  </si>
  <si>
    <t>&lt;# T928G #&gt;</t>
  </si>
  <si>
    <t>&lt;# C36983994T #&gt;</t>
  </si>
  <si>
    <t>&lt;# A7783504C #&gt;</t>
  </si>
  <si>
    <t>COMT</t>
  </si>
  <si>
    <t>enzyme</t>
  </si>
  <si>
    <t>C62T</t>
  </si>
  <si>
    <t>NC_000022.11:g.19950010T&gt;G</t>
  </si>
  <si>
    <t>NC_000022.11:g.19960814T&gt;C</t>
  </si>
  <si>
    <t>NC_000022.11:g.19943884T&gt;C</t>
  </si>
  <si>
    <t>NC_000022.11:g.19962712C&gt;T</t>
  </si>
  <si>
    <t>NC_000022.11:g.19963748G&gt;A</t>
  </si>
  <si>
    <t>[C62T](https://www.ncbi.nlm.nih.gov/pubmed/26891941)</t>
  </si>
  <si>
    <t>NC_000022.11:g.</t>
  </si>
  <si>
    <t>[19963748G&gt;A]</t>
  </si>
  <si>
    <t>[19963748=]</t>
  </si>
  <si>
    <t>[19962712C&gt;T]</t>
  </si>
  <si>
    <t>[19962712=]</t>
  </si>
  <si>
    <t>T19960814C</t>
  </si>
  <si>
    <t>[T19960814C](https://www.ncbi.nlm.nih.gov/pubmed/19772600)</t>
  </si>
  <si>
    <t>T19950010G</t>
  </si>
  <si>
    <t>T19943884C</t>
  </si>
  <si>
    <t>[T19943884C](https://www.ncbi.nlm.nih.gov/pubmed/19540336)</t>
  </si>
  <si>
    <t>[T19950010G](https://www.ncbi.nlm.nih.gov/pubmed/19540336)</t>
  </si>
  <si>
    <t>G158A</t>
  </si>
  <si>
    <t>[G158A](https://www.ncbi.nlm.nih.gov/pubmed/21059181)</t>
  </si>
  <si>
    <t>You are in the Moderate Loss of Function category. See below for more information.</t>
  </si>
  <si>
    <t>You are in the Severe Loss of Function category. See below for more information.</t>
  </si>
  <si>
    <t>&lt;# G158A (G;G) #&gt;</t>
  </si>
  <si>
    <t>&lt;# G158A (A;G) #&gt;</t>
  </si>
  <si>
    <t># Moderate Loss of Function</t>
  </si>
  <si>
    <t>&lt;# G158A (A;A) #&gt;</t>
  </si>
  <si>
    <t># Severe Loss of Function</t>
  </si>
  <si>
    <t>&lt;# C62T (C;T) #&gt;</t>
  </si>
  <si>
    <t>&lt;# C62T (T;T) #&gt;</t>
  </si>
  <si>
    <t>&lt;# T19943884C (C;C) #&gt;</t>
  </si>
  <si>
    <t>This variant is associated with increased “oxidative stress,” which is caused by [free radicals](https://nccih.nih.gov/health/antioxidants/introduction.htm) triggering cell damage. The increased risk of oxidative stress also leads to [cancer](https://www.ncbi.nlm.nih.gov/pubmed/21716162).</t>
  </si>
  <si>
    <t>&lt;# T19950010G (G;G) #&gt;</t>
  </si>
  <si>
    <t>pain muscle fatigue POTS stress problems with thinking or memor, brain fog post exertional malaise sleep disorder depression anxiety</t>
  </si>
  <si>
    <t>&lt;# T19943884C (T;C) #&gt; &lt;# T19950010G (T;G) #&gt;</t>
  </si>
  <si>
    <t>MTHFR</t>
  </si>
  <si>
    <t>endocrine system and pancreas.</t>
  </si>
  <si>
    <t>cytosine (C)</t>
  </si>
  <si>
    <t>C677T</t>
  </si>
  <si>
    <t>&lt;# C677T (C;T) ; A1298C (A;C) #&gt;</t>
  </si>
  <si>
    <t>[C677T](http://gnomad.broadinstitute.org/variant/1-11856378-G-A)</t>
  </si>
  <si>
    <t>NC_00001.11:g.</t>
  </si>
  <si>
    <t>[12345C&gt;T]</t>
  </si>
  <si>
    <t>[12345=]</t>
  </si>
  <si>
    <t>[11794419T&gt;G]</t>
  </si>
  <si>
    <t>[11794419T=]</t>
  </si>
  <si>
    <t>You are in the Mild Loss of Function category. See below for more information.</t>
  </si>
  <si>
    <t>Your variant is not associated with any loss of function.</t>
  </si>
  <si>
    <t>&lt;# A1298C (C:C) C677T (C:T) #&gt;</t>
  </si>
  <si>
    <t># Mild Loss of Function</t>
  </si>
  <si>
    <t>&lt;# A1298C (A:C) C677T (T:T) #&gt;</t>
  </si>
  <si>
    <t xml:space="preserve">Some people with mild loss of function variant may benefit from supplementing their diets with an [oral folic acid](https://www.ncbi.nlm.nih.gov/pubmed/25902009) supplement. Consult your physician. </t>
  </si>
  <si>
    <t>fatigue D005221 memory problems D008569 inflamation D007249</t>
  </si>
  <si>
    <t>D004703 D010179 endocrine pancreas</t>
  </si>
  <si>
    <t>NC_000001.11 :g.11785730_11806103</t>
  </si>
  <si>
    <t>CHRNE</t>
  </si>
  <si>
    <t>A1298C</t>
  </si>
  <si>
    <t>NC_000017.11 :g.4897769_4905019</t>
  </si>
  <si>
    <t>immune system and muscles.</t>
  </si>
  <si>
    <t>brain immune circularity muscles D001921 D007107 D002319 D009132</t>
  </si>
  <si>
    <t>G1074A</t>
  </si>
  <si>
    <t>[G1074A](https://www.ncbi.nlm.nih.gov/clinvar/variation/128767/)</t>
  </si>
  <si>
    <t>NC_000017.11:g.4901607G&gt;A</t>
  </si>
  <si>
    <t>C865T</t>
  </si>
  <si>
    <t>NC_000017.11:g.4900845G&gt;A</t>
  </si>
  <si>
    <t>NC_000017.11:g.</t>
  </si>
  <si>
    <t>[4901607G&gt;A]</t>
  </si>
  <si>
    <t>[4901607=]</t>
  </si>
  <si>
    <t>[4900845G&gt;A]</t>
  </si>
  <si>
    <t>[4900845=]</t>
  </si>
  <si>
    <t>[C865T](https://www.ncbi.nlm.nih.gov/clinvar/variation/18344/)</t>
  </si>
  <si>
    <t>&lt;# G1074A (G;G) #&gt;</t>
  </si>
  <si>
    <t>&lt;# T10927C (C;C) #&gt;</t>
  </si>
  <si>
    <t>Congenital myasthenic syndromes are a group of rare disorders that affects the proteins at the neuromuscular junctions and may cause
[abnormalities in the CHRME receptors](https://www.ncbi.nlm.nih.gov/pubmed/16156017). It causes easy tiredness, muscle weakness, [scoliosis, and repetitive-compound muscle action.](https://www.ncbi.nlm.nih.gov/pubmed/27779167) Symptoms may worsen during [pregnancy](https://www.ncbi.nlm.nih.gov/pubmed/23108489). Other variants associated with myasthenic syndrome include the [AA epsilon1267delG deletion variant](https://www.ncbi.nlm.nih.gov/projects/SNP/snp_ref.cgi?rs=244116), [1033-1G&amp;gt;C: splice acceptor variant](https://www.ncbi.nlm.nih.gov/projects/SNP/snp_ref.cgi?rs=410057), [971delT deletion variant](https://www.ncbi.nlm.nih.gov/projects/SNP/snp_ref.cgi?rs=33387), and [130dupG duplication variant](https://www.ncbi.nlm.nih.gov/projects/SNP/snp_ref.cgi?rs=244117).</t>
  </si>
  <si>
    <t>Consult [a neurologist](https://www.ncbi.nlm.nih.gov/pubmed/23108489) during and after pregnancy. It afflicted with slow channel syndrome, consider adding [salbutamol in addition to fluoxetine](https://www.ncbi.nlm.nih.gov/pubmed/23281026). [Galantamine](http://www.uniprot.org/uniprot/Q04844) is also used in treatment.</t>
  </si>
  <si>
    <t>fatigue D005221</t>
  </si>
  <si>
    <t>SLCA4</t>
  </si>
  <si>
    <t>brain D001921</t>
  </si>
  <si>
    <t>5-HTTLPR</t>
  </si>
  <si>
    <t>A3609G</t>
  </si>
  <si>
    <t>T463G</t>
  </si>
  <si>
    <t>NC_000017.11:g.30237328T&gt;C</t>
  </si>
  <si>
    <t>[A3609G](https://www.ncbi.nlm.nih.gov/projects/SNP/snp_ref.cgi?rs=25531)</t>
  </si>
  <si>
    <t>[5-HTTLPR](https://www.ncbi.nlm.nih.gov/pubmed/26473596)</t>
  </si>
  <si>
    <t>[T463G](https://www.ncbi.nlm.nih.gov/projects/SNP/snp_ref.cgi?rs=1042173)</t>
  </si>
  <si>
    <t>[30237328T&gt;C]</t>
  </si>
  <si>
    <t>[30237328=]</t>
  </si>
  <si>
    <t>You are predisposed to lower levels of serotonin. See below for more information.</t>
  </si>
  <si>
    <t>You have greatly increased serotonin. See below for more information.</t>
  </si>
  <si>
    <t>This variant increases the risk for alcoholism. See below for details.</t>
  </si>
  <si>
    <t>C1748A</t>
  </si>
  <si>
    <t>NC_000017.11:g.30196708G&gt;T</t>
  </si>
  <si>
    <t>[C1748A](https://www.ncbi.nlm.nih.gov/pubmed/20981038)</t>
  </si>
  <si>
    <t>T30199457C</t>
  </si>
  <si>
    <t>[T30199457C](https://www.ncbi.nlm.nih.gov/pubmed/18986552)</t>
  </si>
  <si>
    <t>C30219896T</t>
  </si>
  <si>
    <t>[C30219896T](http://institutferran.org/documentos/estudio_genetico/JCR%20106%20140408.pdf)</t>
  </si>
  <si>
    <t>C30204775T</t>
  </si>
  <si>
    <t>[C30204775T](http://institutferran.org/documentos/estudio_genetico/JCR%20106%20140408.pdf)</t>
  </si>
  <si>
    <t>[30199457T&gt;C]</t>
  </si>
  <si>
    <t>[30199457=]</t>
  </si>
  <si>
    <t>[30219896C&gt;T]</t>
  </si>
  <si>
    <t>[30219896=]</t>
  </si>
  <si>
    <t>[30204775C&gt;T]</t>
  </si>
  <si>
    <t>[30204775=]</t>
  </si>
  <si>
    <t>[30196708G&gt;T]</t>
  </si>
  <si>
    <t>[30196708=]</t>
  </si>
  <si>
    <t>People with this variant have two copies of the 5-HTTLPR variant with 16 repeated sections inserting 44 base pairs. It is called a variable number tandem repeats variant (VNTR).</t>
  </si>
  <si>
    <t>People with this variant have two copies of the 5-HTTLPR variant with 14 repeated sections. It is called a variable number tandem repeats variant (VNTR).</t>
  </si>
  <si>
    <t>You have slightly increased serotonin. See below for more information.</t>
  </si>
  <si>
    <t>NC_000017.11:g.30199457T&gt;C</t>
  </si>
  <si>
    <t>NC_000017.11:g.30219896C&gt;T</t>
  </si>
  <si>
    <t>NC_000017.11:g.30204775C&gt;T</t>
  </si>
  <si>
    <t>NC_000017.11:g.30194319_30235968</t>
  </si>
  <si>
    <t>&lt;# G3264+2567A (G;A) G3264+630A (G;A) #&gt;</t>
  </si>
  <si>
    <t>The COMT gene creates an enzyme that helps break down and balance levels of dopamine and norepinephrine in nerve cells. It also detoxifies [estrogen](https://www.ncbi.nlm.nih.gov/pubmed/18324659?dopt=Abstract) in the liver, kidneys, and blood. Variants may cause [anxiety](https://www.ncbi.nlm.nih.gov/pubmed/16232322?dopt=Abstract), [depression](https://www.ncbi.nlm.nih.gov/pubmed/19520435?dopt=Abstract), muscle pain and fatigue, and [reduced pain tolerance](https://www.ncbi.nlm.nih.gov/pubmed/22528689?dopt=Abstract). They are linked to [endometrial](https://www.ncbi.nlm.nih.gov/pubmed/18324659?dopt=Abstract) and [breast](https://www.ncbi.nlm.nih.gov/pubmed/18194538?dopt=Abstract) cancer, [schizophrenia](https://www.ncbi.nlm.nih.gov/pubmed/22208661?dopt=Abstract), [endometriosis](https://www.ncbi.nlm.nih.gov/pubmed/24965973), [alcoholism](https://www.ncbi.nlm.nih.gov/pubmed/22208661?dopt=Abstract), and [nicotine](https://www.ncbi.nlm.nih.gov/pubmed/16395295?dopt=Abstract) dependency.</t>
  </si>
  <si>
    <t xml:space="preserve">brain liver kidney blood D001921 D005221 D005221 D002319 </t>
  </si>
  <si>
    <t>NC_000022.11:g.19941740_19969975</t>
  </si>
  <si>
    <t>fatigue D005221 depression D003863 stress D040701 anxiety D001007</t>
  </si>
  <si>
    <t>Short</t>
  </si>
  <si>
    <t>Long</t>
  </si>
  <si>
    <t>&lt;# 5-HTTLPR (L;L) G3609A (G;G) #&gt;</t>
  </si>
  <si>
    <t>&lt;# 5-HTTLPR (S;L) G3609A (A;G) #&gt;</t>
  </si>
  <si>
    <t>&lt;# 5-HTTLPR (S;S) G3609A (A;A) #&gt;</t>
  </si>
  <si>
    <t># Serotonin Excess</t>
  </si>
  <si>
    <t># Balanced Serotonin</t>
  </si>
  <si>
    <t>&lt;# T463G (T;T) #&gt;</t>
  </si>
  <si>
    <t>&lt;# C30204775T (T;T) #&gt;</t>
  </si>
  <si>
    <t>&lt;# C30219896T (T;T) #&gt;</t>
  </si>
  <si>
    <t>&lt;# T30199457C (C;C) C30219896T (C;T) C30204775T (C;T) C30204775T (T;T) C1748A (C;A) #&gt;</t>
  </si>
  <si>
    <t xml:space="preserve">Pregnant women should avoid:
* Teratogens such as [nicotine](https://www.amboss.com/us/knowledge/Cleft_lip_and_cleft_palate) alcohol, and [antiepileptic](https://www.amboss.com/us/knowledge/Cleft_lip_and_cleft_palate) drugs
* German measles ([Rubella](https://med.virginia.edu/pediatrics/about/clinical-and-patient-services/patient-tutorials/cleft-lip-palate/causes-of-cleft-lip-palate/)) or other infections
* [Vitamin deficiencies](https://med.virginia.edu/pediatrics/about/clinical-and-patient-services/patient-tutorials/cleft-lip-palate/causes-of-cleft-lip-palate/) during early pregnancy. </t>
  </si>
  <si>
    <t>Avoid alcohol. Early intervention by parents can also reduce the risk of [developing problematic alcohol-related behaviors.](https://www.ncbi.nlm.nih.gov/pubmed/28262188)</t>
  </si>
  <si>
    <t>People with this variant should avoid alcohol use. However, research indicates [parents can influence the likelihood of offspring developing problematic alcohol-related behaviors.](https://www.ncbi.nlm.nih.gov/pubmed/28262188) Additionally, people should carefully monitor SSRI drugs for side effects.
Drugs currently used for SLC6A4 problems include [antidepressants, dopamine, doxepin, tramadol, and many more.](http://www.uniprot.org/uniprot/P31645#pathology_and_biotech)</t>
  </si>
  <si>
    <t>Drugs currently used for SLC6A4 issues include [antidepressants, dopamine, doxepin, tramadol, and many more.](http://www.uniprot.org/uniprot/P31645#pathology_and_biotech)</t>
  </si>
  <si>
    <t>CLYBL</t>
  </si>
  <si>
    <t>NC_000013.11:g.99606664_99909459</t>
  </si>
  <si>
    <t>mitochondrial enzyme</t>
  </si>
  <si>
    <t>NC_000013.11:g.99866380C&gt;T</t>
  </si>
  <si>
    <t>NC_000013.11:g.</t>
  </si>
  <si>
    <t>[99866380C&gt;T]</t>
  </si>
  <si>
    <t>[99866380=]</t>
  </si>
  <si>
    <t>C775T</t>
  </si>
  <si>
    <t>&lt;# C775T (T:T) #&gt;</t>
  </si>
  <si>
    <t>&lt;# C775T (C:T) #&gt;</t>
  </si>
  <si>
    <t>[kidney, liver](https://www.ncbi.nlm.nih.gov/gene/171425#gene-expression), and blood.</t>
  </si>
  <si>
    <t>rs41281112 </t>
  </si>
  <si>
    <t>A/G </t>
  </si>
  <si>
    <t>0.044 </t>
  </si>
  <si>
    <t>605 </t>
  </si>
  <si>
    <t>250 </t>
  </si>
  <si>
    <r>
      <t>1.09 × 10</t>
    </r>
    <r>
      <rPr>
        <vertAlign val="superscript"/>
        <sz val="9"/>
        <color rgb="FF2A2A2A"/>
        <rFont val="Arial"/>
        <family val="2"/>
      </rPr>
      <t>−8</t>
    </r>
    <r>
      <rPr>
        <sz val="12"/>
        <color rgb="FF2A2A2A"/>
        <rFont val="Times New Roman"/>
        <family val="1"/>
      </rPr>
      <t> </t>
    </r>
  </si>
  <si>
    <t>0.054 </t>
  </si>
  <si>
    <t>703 </t>
  </si>
  <si>
    <t>648 </t>
  </si>
  <si>
    <t>260 </t>
  </si>
  <si>
    <r>
      <t>7.41 × 10</t>
    </r>
    <r>
      <rPr>
        <vertAlign val="superscript"/>
        <sz val="9"/>
        <color rgb="FF2A2A2A"/>
        <rFont val="Arial"/>
        <family val="2"/>
      </rPr>
      <t>−3</t>
    </r>
    <r>
      <rPr>
        <sz val="12"/>
        <color rgb="FF2A2A2A"/>
        <rFont val="Times New Roman"/>
        <family val="1"/>
      </rPr>
      <t> </t>
    </r>
  </si>
  <si>
    <t>−83.60(13.62) </t>
  </si>
  <si>
    <r>
      <t>9.23 × 10</t>
    </r>
    <r>
      <rPr>
        <vertAlign val="superscript"/>
        <sz val="9"/>
        <color rgb="FF2A2A2A"/>
        <rFont val="Arial"/>
        <family val="2"/>
      </rPr>
      <t>−10</t>
    </r>
    <r>
      <rPr>
        <sz val="12"/>
        <color rgb="FF2A2A2A"/>
        <rFont val="Times New Roman"/>
        <family val="1"/>
      </rPr>
      <t> </t>
    </r>
  </si>
  <si>
    <t>* Check serum vitamin B12 levels, and consider an [oral or injectable B12](https://www.ncbi.nlm.nih.gov/pubmed/25902009) supplement if low.
* Be cautious when taking [opioids, duloxetine, pregabalin](https://www.ncbi.nlm.nih.gov/pubmed/25902009), and [metformin](https://www.ncbi.nlm.nih.gov/pubmed/20488910?dopt=Abstract), which lower B12 levels.</t>
  </si>
  <si>
    <t>[C775T](https://www.ncbi.nlm.nih.gov/pubmed/29100069) (Arg259Ter)</t>
  </si>
  <si>
    <t>three</t>
  </si>
  <si>
    <t>five</t>
  </si>
  <si>
    <t>two</t>
  </si>
  <si>
    <t>seven</t>
  </si>
  <si>
    <t>one</t>
  </si>
  <si>
    <t>CHRNA3</t>
  </si>
  <si>
    <t>NC_000015.10:g.78593052_78621295</t>
  </si>
  <si>
    <t>NC_000015.10:g.78606381C&gt;T</t>
  </si>
  <si>
    <t>NC_000015.10:g.78601997G&gt;A</t>
  </si>
  <si>
    <t>C78606381T</t>
  </si>
  <si>
    <t xml:space="preserve">C645T </t>
  </si>
  <si>
    <t>[C78606381T](https://www.ncbi.nlm.nih.gov/projects/SNP/snp_ref.cgi?rs=12914385)</t>
  </si>
  <si>
    <t>NC_000015.10:g.</t>
  </si>
  <si>
    <t>[78606381C&gt;T]</t>
  </si>
  <si>
    <t>[78606381=]</t>
  </si>
  <si>
    <t xml:space="preserve">People with this variant have two copies of the [C78606381T](https://www.ncbi.nlm.nih.gov/projects/SNP/snp_ref.cgi?rs=12914385) variant. This substitution of a single nucleotide is known as a missense mutation.
</t>
  </si>
  <si>
    <t># Mild Risk</t>
  </si>
  <si>
    <t>&lt;# C78606381T (C;T) #&gt;</t>
  </si>
  <si>
    <t>&lt;# C78606381T (T;T) #&gt;</t>
  </si>
  <si>
    <t>&lt;# C645T (T;T) #&gt;</t>
  </si>
  <si>
    <t>&lt;# C645T (C;T) #&gt;</t>
  </si>
  <si>
    <t>[C645T](https://www.ncbi.nlm.nih.gov/clinvar/variation/17503/)</t>
  </si>
  <si>
    <t>brain, nervous system, and immune system.</t>
  </si>
  <si>
    <t>fatigue D005221 inflamation D007249 anxiety D001007 depression D003863</t>
  </si>
  <si>
    <t>SCN9A</t>
  </si>
  <si>
    <t>NC_000002.12:g.166298928T&gt;G</t>
  </si>
  <si>
    <t>[T166298928G](https://www.ncbi.nlm.nih.gov/projects/SNP/snp_ref.cgi?rs=6754031)</t>
  </si>
  <si>
    <t>T166298928G</t>
  </si>
  <si>
    <t>[166298928T&gt;G]</t>
  </si>
  <si>
    <t>[166298928=]</t>
  </si>
  <si>
    <t>NC_000002.12:g.166293354G&gt;T</t>
  </si>
  <si>
    <t>[166293354G&gt;T]</t>
  </si>
  <si>
    <t>[166293354=]</t>
  </si>
  <si>
    <t>NC_000002.12:g.166303162G&gt;A</t>
  </si>
  <si>
    <t>[166303162G&gt;A]</t>
  </si>
  <si>
    <t>[166303162=]</t>
  </si>
  <si>
    <t>C984A</t>
  </si>
  <si>
    <t>[C984A (Tyr328Ter)](https://www.ncbi.nlm.nih.gov/clinvar/variation/6363/)</t>
  </si>
  <si>
    <t>C829T</t>
  </si>
  <si>
    <t>[C829T (Arg277Ter)](https://www.ncbi.nlm.nih.gov/clinvar/variation/6362/)</t>
  </si>
  <si>
    <t>C2986T</t>
  </si>
  <si>
    <t>NC_000002.12:g.166272731G&gt;A</t>
  </si>
  <si>
    <t>[166272731G&gt;A]</t>
  </si>
  <si>
    <t>[166272731=]</t>
  </si>
  <si>
    <t>[C2986T (Arg996Cys)](https://www.ncbi.nlm.nih.gov/clinvar/variation/6356/)</t>
  </si>
  <si>
    <t>[G2691A (Trp897Ter)](https://www.ncbi.nlm.nih.gov/clinvar/variation/6355/)</t>
  </si>
  <si>
    <t>G2691A</t>
  </si>
  <si>
    <t>NC_000002.12:g.166277133C&gt;T</t>
  </si>
  <si>
    <t>[166277133C&gt;T]</t>
  </si>
  <si>
    <t>[166277133=]</t>
  </si>
  <si>
    <t>six</t>
  </si>
  <si>
    <t>NC_000002.12:g.166286562G&gt;C</t>
  </si>
  <si>
    <t>[166286562G&gt;C]</t>
  </si>
  <si>
    <t>[166286562=]</t>
  </si>
  <si>
    <t>G1376C</t>
  </si>
  <si>
    <t>[G1376C (Ser459Ter)](https://www.ncbi.nlm.nih.gov/clinvar/variation/6353/)</t>
  </si>
  <si>
    <t>NC_000002.12:g.166195185_166375987</t>
  </si>
  <si>
    <t>CHRNA5</t>
  </si>
  <si>
    <t>NC_000015.10:G.78565520_78595269</t>
  </si>
  <si>
    <t>NC_000015.10:g.78590583G&gt;A</t>
  </si>
  <si>
    <t>[G1192A (Asp398Asn)](https://www.ncbi.nlm.nih.gov/clinvar/variation/17497/)</t>
  </si>
  <si>
    <t>G1192A</t>
  </si>
  <si>
    <t>NC_000015.10:g.78573551G&gt;A</t>
  </si>
  <si>
    <t>A78573551G</t>
  </si>
  <si>
    <t>[A78573551G](https://www.ncbi.nlm.nih.gov/projects/SNP/snp_ref.cgi?rs=6495306)</t>
  </si>
  <si>
    <t>[78573551G&gt;A]</t>
  </si>
  <si>
    <t>[78573551=]</t>
  </si>
  <si>
    <t>&lt;# T166298928G (G;G) #&gt;</t>
  </si>
  <si>
    <t>?</t>
  </si>
  <si>
    <t>NC_000015.10:g.78581651A&gt;T</t>
  </si>
  <si>
    <t>A78581651T</t>
  </si>
  <si>
    <t>[A78581651T](https://www.ncbi.nlm.nih.gov/projects/SNP/snp_ref.cgi?rs=7180002)</t>
  </si>
  <si>
    <t>[78581651A&gt;T]</t>
  </si>
  <si>
    <t>[78581651=]</t>
  </si>
  <si>
    <t>NC_000002.12:g.231342446C&gt;T</t>
  </si>
  <si>
    <t>https://www.ncbi.nlm.nih.gov/projects/SNP/snp_ref.cgi?rs=16827966</t>
  </si>
  <si>
    <t>NC_000003.12:g.56871895G&gt;A</t>
  </si>
  <si>
    <t>https://www.ncbi.nlm.nih.gov/projects/SNP/snp_ref.cgi?rs=6445832</t>
  </si>
  <si>
    <t>CM000676.2:g.84743518A&gt;T</t>
  </si>
  <si>
    <t>https://www.ncbi.nlm.nih.gov/projects/SNP/snp_ref.cgi?rs=17120254</t>
  </si>
  <si>
    <t>NC_000014.9:g.91917655C&gt;A</t>
  </si>
  <si>
    <t>https://www.ncbi.nlm.nih.gov/projects/SNP/snp_ref.cgi?rs=2249954</t>
  </si>
  <si>
    <t>CM000670.2:g.96338727A&gt;G</t>
  </si>
  <si>
    <t>https://www.ncbi.nlm.nih.gov/projects/SNP/snp_ref.cgi?rs=7010471</t>
  </si>
  <si>
    <t>SLC18A2</t>
  </si>
  <si>
    <t>rs363236</t>
  </si>
  <si>
    <t>NC_000010.11:g.117278860C&gt;T</t>
  </si>
  <si>
    <t>https://www.ncbi.nlm.nih.gov/projects/SNP/snp_ref.cgi?rs=363236</t>
  </si>
  <si>
    <t>rs929493</t>
  </si>
  <si>
    <t>NC_000010.11:g.117259615C&gt;T</t>
  </si>
  <si>
    <t>https://www.ncbi.nlm.nih.gov/projects/SNP/snp_ref.cgi?rs=929493</t>
  </si>
  <si>
    <t>TCF3</t>
  </si>
  <si>
    <t>rs1860661</t>
  </si>
  <si>
    <t>NC_000019.10:g.1650135A&gt;G</t>
  </si>
  <si>
    <t>https://www.ncbi.nlm.nih.gov/projects/SNP/snp_ref.cgi?rs=1860661</t>
  </si>
  <si>
    <t>A</t>
  </si>
  <si>
    <t>TH</t>
  </si>
  <si>
    <t>rs2070762</t>
  </si>
  <si>
    <t>NC_000011.10:g.2165105A&gt;G</t>
  </si>
  <si>
    <t>https://www.ncbi.nlm.nih.gov/projects/SNP/snp_ref.cgi?rs=2070762</t>
  </si>
  <si>
    <t>rs4074905</t>
  </si>
  <si>
    <t>NC_000011.10:g.2167955G&gt;A</t>
  </si>
  <si>
    <t>https://www.ncbi.nlm.nih.gov/projects/SNP/snp_ref.cgi?rs=4074905</t>
  </si>
  <si>
    <t>PEX16</t>
  </si>
  <si>
    <t>rs3802758</t>
  </si>
  <si>
    <t xml:space="preserve">NM_004813.2(PEX16):c.542-16C&gt;T NC_000011.10:g.45914484G&gt;A </t>
  </si>
  <si>
    <t>https://www.ncbi.nlm.nih.gov/clinvar/variation/259546/</t>
  </si>
  <si>
    <t>C</t>
  </si>
  <si>
    <t>NC_000021.9:g.43928298A&gt;C</t>
  </si>
  <si>
    <t>BMP2K</t>
  </si>
  <si>
    <t>rs1426137</t>
  </si>
  <si>
    <t>NC_000004.12:g.78904323T&gt;A</t>
  </si>
  <si>
    <t>https://www.ncbi.nlm.nih.gov/projects/SNP/snp_ref.cgi?rs=1426137</t>
  </si>
  <si>
    <t>rs1426139</t>
  </si>
  <si>
    <t>NC_000004.12:g.78845523T&gt;A</t>
  </si>
  <si>
    <t>https://www.ncbi.nlm.nih.gov/projects/SNP/snp_ref.cgi?rs=1426139</t>
  </si>
  <si>
    <t>rs3775513</t>
  </si>
  <si>
    <t>NC_000004.12:g.78855950T&gt;C</t>
  </si>
  <si>
    <t>https://www.ncbi.nlm.nih.gov/projects/SNP/snp_ref.cgi?rs=3775513</t>
  </si>
  <si>
    <t>T</t>
  </si>
  <si>
    <t>rs3775516</t>
  </si>
  <si>
    <t>NC_000004.12:g.78822912C&gt;T</t>
  </si>
  <si>
    <t>https://www.ncbi.nlm.nih.gov/projects/SNP/snp_ref.cgi?rs=3775516</t>
  </si>
  <si>
    <t>rs3775525</t>
  </si>
  <si>
    <t>NC_000004.12:g.78778781A&gt;C</t>
  </si>
  <si>
    <t>https://www.ncbi.nlm.nih.gov/projects/SNP/snp_ref.cgi?rs=3775525</t>
  </si>
  <si>
    <t>rs3822106</t>
  </si>
  <si>
    <t>NC_000004.12:g.78863373G&gt;C</t>
  </si>
  <si>
    <t>https://www.ncbi.nlm.nih.gov/projects/SNP/snp_ref.cgi?rs=3822106</t>
  </si>
  <si>
    <t>rs6850116</t>
  </si>
  <si>
    <t>NC_000004.12:g.78888378G&gt;T</t>
  </si>
  <si>
    <t>https://www.ncbi.nlm.nih.gov/projects/SNP/snp_ref.cgi?rs=6850116</t>
  </si>
  <si>
    <t>G</t>
  </si>
  <si>
    <t>NC_000005.10:g.135086514T&gt;C</t>
  </si>
  <si>
    <t>https://www.ncbi.nlm.nih.gov/projects/SNP/snp_ref.cgi?rs=254577</t>
  </si>
  <si>
    <t>NC_000003.12:g.97300204A&gt;T</t>
  </si>
  <si>
    <t>https://www.ncbi.nlm.nih.gov/projects/SNP/snp_ref.cgi?rs=1523773</t>
  </si>
  <si>
    <t>IL1A</t>
  </si>
  <si>
    <t>rs2071376</t>
  </si>
  <si>
    <t>NC_000002.12:g.112777818G&gt;T</t>
  </si>
  <si>
    <t>https://www.ncbi.nlm.nih.gov/projects/SNP/snp_ref.cgi?rs=2071376</t>
  </si>
  <si>
    <t>KRT18P33</t>
  </si>
  <si>
    <t>CC</t>
  </si>
  <si>
    <t>MAOB</t>
  </si>
  <si>
    <t>rs1799836</t>
  </si>
  <si>
    <t>NC_000023.11:g.43768752T&gt;A</t>
  </si>
  <si>
    <t>https://www.ncbi.nlm.nih.gov/projects/SNP/snp_ref.cgi?rs=1799836</t>
  </si>
  <si>
    <t>NC_000009.11:g.36091133G&gt;A</t>
  </si>
  <si>
    <t>https://www.ncbi.nlm.nih.gov/projects/SNP/snp_ref.cgi?rs=12235235</t>
  </si>
  <si>
    <t>CM000671.2:g.119856753T&gt;C</t>
  </si>
  <si>
    <t>https://www.ncbi.nlm.nih.gov/projects/SNP/snp_ref.cgi?rs=7849492</t>
  </si>
  <si>
    <t>TT</t>
  </si>
  <si>
    <t>NC_000015.10:g.91945362G&gt;A</t>
  </si>
  <si>
    <t>https://www.ncbi.nlm.nih.gov/projects/SNP/snp_ref.cgi?rs=8029503</t>
  </si>
  <si>
    <t>NC_000016.10:g.52532950A&gt;G
NG_012623.1:g.19853T&gt;C</t>
  </si>
  <si>
    <t>https://www.ncbi.nlm.nih.gov/projects/SNP/snp_ref.cgi?rs=3095598</t>
  </si>
  <si>
    <t>CM000674.2:g.91754952A&gt;G</t>
  </si>
  <si>
    <t>https://www.ncbi.nlm.nih.gov/projects/SNP/snp_ref.cgi?rs=12312259</t>
  </si>
  <si>
    <t>CM000675.2:g.99394905A&gt;T</t>
  </si>
  <si>
    <t>https://www.ncbi.nlm.nih.gov/projects/SNP/snp_ref.cgi?rs=9585049</t>
  </si>
  <si>
    <t>[C78606381T](https://www.ncbi.nlm.nih.gov/projects/SNP/snp_ref.cgi?rs=16827966)</t>
  </si>
  <si>
    <t>G56871895A</t>
  </si>
  <si>
    <t>[G56871895A
](https://www.ncbi.nlm.nih.gov/projects/SNP/snp_ref.cgi?rs=6445832
)</t>
  </si>
  <si>
    <t>NC_000002.12:g.[231342446C&gt;T]</t>
  </si>
  <si>
    <t>C231342446T</t>
  </si>
  <si>
    <t>[231342446C&gt;T]</t>
  </si>
  <si>
    <t>[231342446=]</t>
  </si>
  <si>
    <t>NC_000002.12:g.231198546_231394991</t>
  </si>
  <si>
    <t>NC_000021.9:g.</t>
  </si>
  <si>
    <t>[43928298A&gt;C]</t>
  </si>
  <si>
    <t>[43928298=]</t>
  </si>
  <si>
    <t>ten</t>
  </si>
  <si>
    <t>NC_000076.6:g.78269174_78352484</t>
  </si>
  <si>
    <t>A43928298C</t>
  </si>
  <si>
    <t>[A43928298C](https://www.ncbi.nlm.nih.gov/projects/SNP/snp_ref.cgi?rs=3788079)</t>
  </si>
  <si>
    <t>[A1298C](https://www.ncbi.nlm.nih.gov/projects/SNP/snp_ref.cgi?rs=1801131)</t>
  </si>
  <si>
    <t>The GRIK3 gene creates a protein that helps form receptors for the transmitter [glutamate.](https://www.nimh.nih.gov/health/educational-resources/brain-basics/brain-basics.shtml) Problems creating or absorbing glutamate are linked to [schizophrenia, depression, and memory problems.](https://www.nimh.nih.gov/health/educational-resources/brain-basics/brain-basics.shtml) Sustained exposure to excess glutamate in CFS patients causes sickness, neurotoxicity, stress, and peripheral nervous sensitivity. Currently, GRIK3 variants are linked to recurrent [major](https://www.ncbi.nlm.nih.gov/pubmed/16958029) [depressive disorder](https://www.ncbi.nlm.nih.gov/pubmed/19221446/), [developmental delays](https://www.ncbi.nlm.nih.gov/pubmed/24449200/), and a [30% increase](https://www.ncbi.nlm.nih.gov/pubmed/25054019?dopt=Abstract) in the [risk](https://www.ncbi.nlm.nih.gov/pubmed/11986986) for [schizophrenia.](https://www.ncbi.nlm.nih.gov/pubmed/19921975/)</t>
  </si>
  <si>
    <t xml:space="preserve">brain </t>
  </si>
  <si>
    <t xml:space="preserve">Variant </t>
  </si>
  <si>
    <t>You are at greater risk for schizophrenia, depression, and glutamate problems. See below for more information.</t>
  </si>
  <si>
    <t>People with this variant have an increased risk of CFS. See below for more information.</t>
  </si>
  <si>
    <t xml:space="preserve">[This gene creates a protein that helps form receptors for glutamate that act as excitatory neurotransmitters in your brain and nervous system.](https://www.ncbi.nlm.nih.gov/gene?Db=gene&amp;Cmd=ShowDetailView&amp;TermToSearch=2899) Excitatory transmitters increase the chance that the neuron will fire, [enhancing electrical flow among brain cells.](https://www.nimh.nih.gov/health/educational-resources/brain-basics/brain-basics.shtml) Glutamate is the most important transmitter for normal brain function, but [elevated levels are toxic to neurons.](https://www.ncbi.nlm.nih.gov/books/NBK10807/) </t>
  </si>
  <si>
    <t>GRIK3 Ser310Ala polymorphism has been linked to [schizophrenia](https://www.ncbi.nlm.nih.gov/pubmed/19921975/) and [major depression.](https://www.ncbi.nlm.nih.gov/pubmed/16958029) The Ser310Ala allele in homozygosity is associated with higher scores in [harm avoidance, anticipatory worry, and shyness, with lower scores in exploratory excitability, responsibility, resourcefulness, helpfulness, compassion, self-directedness, and cooperativeness.](https://www.ncbi.nlm.nih.gov/pubmed/19221446/) This pattern of scores is akin to that observed in [depressed patients.](https://www.ncbi.nlm.nih.gov/pubmed/19221446/) GRIK3 rs6691840 polymorphism was found to increase the risk of [schizophrenia](https://www.ncbi.nlm.nih.gov/pubmed/19921975/) by [30%.](https://www.ncbi.nlm.nih.gov/pubmed/25054019?dopt=Abstract) Microdeletions have also been indicated in [severe developmental delays.](https://www.ncbi.nlm.nih.gov/pubmed/24449200/)</t>
  </si>
  <si>
    <t>Two genotypes of GRIK3 are associated with CFS, the heterozygous A:C [A7783504C](https://www.ncbi.nlm.nih.gov/pubmed/26859813) and the heterozygous C:T [C36983994T](https://www.ncbi.nlm.nih.gov/pubmed/27835969). A:C A7783504C was found in 71.4% of CFS patients, compared with 2.6% of healthy patients. C:T C36983994T was found in 90.5% of CFS patients, compared with 21.1% of healthy patients.</t>
  </si>
  <si>
    <t>CFS is linked to improper Glutamate:GABA balance, as well as exposure to extracellular glutamate caused by neuroinflammatory stimuli. Sustained exposure to extracellular glutamate in CFS patients causes [sickness behavior, neurotoxicity, stress, and peripheral nervous sensitivity.](https://www.ncbi.nlm.nih.gov/pmc/articles/PMC5314655/)</t>
  </si>
  <si>
    <t xml:space="preserve">Helpful dietary supplements may include: [Omega-3 PUFAs, CoQ10, N-acetylcysteine, vitamin B12, curcumin, zinc, magnesium, L-Taurine, and L-carnitine.](https://www.ncbi.nlm.nih.gov/pmc/articles/PMC5314655/) </t>
  </si>
  <si>
    <t>You are in the Severe Risk category. See below for more information</t>
  </si>
  <si>
    <t>You are in the Severe Risk category. See below for more information.</t>
  </si>
  <si>
    <t>The homozygous GG variant has greatly decreased gene function, causing greatly [increased sensitivity to cold](https://www.ncbi.nlm.nih.gov/pubmed/21542321?dopt=Abstract) and greatly increased [inflammation](https://www.ncbi.nlm.nih.gov/pubmed/26660531). This may cause increased [asthmatic attacks](https://www.ncbi.nlm.nih.gov/pubmed/26272603) in cold weather and decreased lung function.</t>
  </si>
  <si>
    <t>Your variant has an increased risk of type 2 diabetes. See below for more information.</t>
  </si>
  <si>
    <t>The normal dopamine levels allow for good [pain tolerance](https://www.ncbi.nlm.nih.gov/pubmed/12595695?dopt=Abstract) and better thinking under stress. However, thinking ability is reduced in normal circumstances. It may also reduce the chance of nicotine dependence in Asian males and African American females. Other issues include:
* [1.4X increased risk of breast cancer](https://www.ncbi.nlm.nih.gov/pubmed/18194538?dopt=Abstract)
* [2X risk of schizophrenia](https://www.ncbi.nlm.nih.gov/pubmed/15866551?dopt=Abstract)
* [Alcohol-dependency]( https://www.ncbi.nlm.nih.gov/pubmed/22208661?dopt=Abstract)
* [Greater risk of psychotic symptoms and schizophrenia when using cannabis]( https://www.ncbi.nlm.nih.gov/pubmed/22208661?dopt=Abstract) 
* [Poor response to the antidepressant paroxetine](https://www.ncbi.nlm.nih.gov/pubmed/18989660?dopt=Abstract)</t>
  </si>
  <si>
    <t>Consider using other antidepressant medications than paroxetine. Do not drink alcohol or use cannabis.
Medications indicated for use in treating COMT issues include: [Clonidine, BIA, Diethylstilbestrol, Dobutamine, Dopamine, Entacapone, Methyldopa, Micafungin, Nialamide, S-Adenosylmethionine, Testosterone Propionate, and Tolcapone.](http://www.uniprot.org/uniprot/P21964#pathology_and_biotech)</t>
  </si>
  <si>
    <t>To improve cognition, people should avoid stress and consider [meditation, tai-chi, yoga, and stretching](https://medlineplus.gov/stress.html#cat_78). Avoid moderate levels of exercise, and practice pacing or monitoring to reduce muscle fatigue and pain. Consider medications other than clozapine and paroxetine, and avoid cocaine and nicotine. People should be checked regularly for breast cancer and consider [drinking green tea](https://www.ncbi.nlm.nih.gov/pubmed/19074205?dopt=Abstract)
Medications indicated for use in treating COMT issues include: [Clonidine, BIA, Diethylstilbestrol, Dobutamine, Dopamine, Entacapone, Methyldopa, Micafungin, Nialamide, S-Adenosylmethionine, Testosterone Propionate, and Tolcapone.](http://www.uniprot.org/uniprot/P21964#pathology_and_biotech)</t>
  </si>
  <si>
    <t>In estrogen metabolic pathways, the COMT enzyme is related to detoxification. The slightly impaired detoxification pathway may increase the risk for [endometrial](https://www.ncbi.nlm.nih.gov/pubmed/18324659?dopt=Abstract) and [breast cancer](https://www.ncbi.nlm.nih.gov/pubmed/18194538?dopt=Abstract).</t>
  </si>
  <si>
    <t>In estrogen metabolic pathways, the COMT enzyme is related to detoxification. The TT genotype is [2.39X](https://www.ncbi.nlm.nih.gov/pubmed/18324659?dopt=Abstract) more common in endometrial cancer patients as compared to the general population. The impaired detoxification pathway may increase the risk for [endometrial](https://www.ncbi.nlm.nih.gov/pubmed/18324659?dopt=Abstract) and [breast cancer](https://www.ncbi.nlm.nih.gov/pubmed/18194538?dopt=Abstract).</t>
  </si>
  <si>
    <t xml:space="preserve">This variant has a variety of effects:
* Much more common in [CFS](https://www.ncbi.nlm.nih.gov/pubmed/19772600) patients. 
* Lower scores in [attention tests, memory tests, and executive function](https://www.ncbi.nlm.nih.gov/pubmed/27091610). 
* Incorrect metabolism of [Tacrolimus]( https://www.ncbi.nlm.nih.gov/pubmed/24465960), a widely used immunosuppressive drug. 
* Increased [cold pain sensitivity](https://www.ncbi.nlm.nih.gov/pubmed/19559388) in women. 
* Protective against [type 2 diabetes]( https://www.ncbi.nlm.nih.gov/pubmed/25927430). 
</t>
  </si>
  <si>
    <t>This variant is associated with an increased risk of [CFS](https://www.ncbi.nlm.nih.gov/pubmed/19540336) as well as [major depressive disorder with melancholic features](https://www.ncbi.nlm.nih.gov/pubmed/19540336). This variant is associated with increased “oxidative stress,” which is caused by [free radicals](https://nccih.nih.gov/health/antioxidants/introduction.htm) triggering cell damage. The increased risk of oxidative stress also leads to [cancer](https://www.ncbi.nlm.nih.gov/pubmed/21716162).</t>
  </si>
  <si>
    <t>This variant is associated with an increased risk of [CFS](https://www.ncbi.nlm.nih.gov/pubmed/19540336) as well as [major depressive disorder with melancholic features](https://www.ncbi.nlm.nih.gov/pubmed/19540336). This variant is also associated with lower [verbal learning and memory scores](https://www.ncbi.nlm.nih.gov/pubmed/27039372), and lower scores on a [cognitive control](https://www.ncbi.nlm.nih.gov/pubmed/27039372) tasks. The missense variant also causes increased “oxidative stress,” which is caused by [free radicals](https://nccih.nih.gov/health/antioxidants/introduction.htm) triggering cell damage. The increased risk of oxidative stress also leads to [cancer](https://www.ncbi.nlm.nih.gov/pubmed/21716162).</t>
  </si>
  <si>
    <t>This variant is associated with CFS. See below for more information.</t>
  </si>
  <si>
    <t>MTHFR is involved in the production of folate (also known as B9). Folate is a precursor to the amino acid
methionine. The body uses [methionine](https://ghr.nlm.nih.gov/condition/hypermethioninemia) to make proteins, red and white blood cells, DNA, and other important compounds, including neurotransmitters such as serotonin, dopamine, and norepinephrine. Folate deficiency may cause [fatigue, 
pins and needles (paraesthesia), muscle weakness, disturbed vision, depression, confusion, and memory problems](https://medlineplus.gov/ency/article/000354.htm).</t>
  </si>
  <si>
    <t>People with this variant have the 5-HTTLPR variant with 16 and 14 repeated sections. It is called a variable number tandem repeats variant (VNTR).</t>
  </si>
  <si>
    <t>Your variant is not associated with cleft palate and increased energy. See below for more details.</t>
  </si>
  <si>
    <t>People with this variant have an increased risk of CFS and mood disorders. See below for more information.</t>
  </si>
  <si>
    <t>This variant causes an increased likelihood of [mood disorders](https://www.ncbi.nlm.nih.gov/pubmed/19381154) such as [depression](https://www.ncbi.nlm.nih.gov/pubmed/20981038). The efficacy of SSRI or SNRI drugs is also [affected](https://www.ncbi.nlm.nih.gov/pubmed/26674707).</t>
  </si>
  <si>
    <t>These variants are more common in [CFS](http://institutferran.org/documentos/estudio_genetico/JCR%20106%20140408.pdf)/[ME](https://www.ncbi.nlm.nih.gov/pubmed/18986552) patients versus controls. They also align with the 28 variants that can predict CFS/ME with a [76.3% accuracy and an odds ratio of 8.94](https://www.ncbi.nlm.nih.gov/pubmed/16610957).</t>
  </si>
  <si>
    <t xml:space="preserve">circulatory and cardiovascular system D002319 Kidney and urinary bladder D005221 liver D008099 </t>
  </si>
  <si>
    <t>fatigue D005221 memory problems D008569 inflamation D007249 muscle aches and pain D063806</t>
  </si>
  <si>
    <t xml:space="preserve">brain D001921 bone marrow and immune system D007107 </t>
  </si>
  <si>
    <t xml:space="preserve">You are in the Severe Risk category. See below for more information.
</t>
  </si>
  <si>
    <t>You are in the Moderate Risk category. See below for more information.</t>
  </si>
  <si>
    <t>nervous system and brain.</t>
  </si>
  <si>
    <t>&lt;# C984A (A;A) C829T (T;T) G2691A (A;A) G1376C (G;G) #&gt;</t>
  </si>
  <si>
    <t>&lt;#  C2986T (T;T) #&gt;</t>
  </si>
  <si>
    <t>fatigue D005221 pain D010146 muscle aches and pain D063806 joint pain without swelling or redness D018771 inflamation D007249</t>
  </si>
  <si>
    <t xml:space="preserve">The [opioids](https://www.ncbi.nlm.nih.gov/pubmed/6462379) [naloxone](https://www.ncbi.nlm.nih.gov/pubmed/6085681) and [naltrexone](https://www.ncbi.nlm.nih.gov/pubmed/26634308) may allow patients to feel and respond to pain.  Other medicines used to SCN9A variants include [Lacosamide](https://www.drugbank.ca/drugs/DB06218), [Lidocaine](https://www.drugbank.ca/drugs/DB00281), [Ranolazine](https://www.drugbank.ca/drugs/DB00243), [Rufinamide](https://www.drugbank.ca/drugs/DB06201), [Valproic Acid](https://www.drugbank.ca/drugs/DB00313), and [Zonisamide]( https://www.drugbank.ca/drugs/DB00909). </t>
  </si>
  <si>
    <t>Chronic pain relief may include:
*  [Pre-emptive pain medications](https://www.ncbi.nlm.nih.gov/pubmed/22550986), including [acetaminophen](https://www.ncbi.nlm.nih.gov/pubmed/19410099/), opioids, and tramadol
*  [Nonsteroidal anti-inflammatory drugs](https://www.ncbi.nlm.nih.gov/pubmed/14997317/) 
*  [Tricyclic antidepressants](https://www.ncbi.nlm.nih.gov/pubmed/19410099/)
*  [Gabapentin, duloxetine or pregabalin](https://www.ncbi.nlm.nih.gov/pubmed/19410099/)
*  [Cyclobenzaprine, pregabalin, duloxetine, or milnacipran](https://www.ncbi.nlm.nih.gov/pubmed/19410099/)
*  [Multidisciplinary pain management programs](https://www.ncbi.nlm.nih.gov/pubmed/22550986), such as [cognitive behavioral therapy](https://www.ncbi.nlm.nih.gov/pubmed/11166973/)</t>
  </si>
  <si>
    <t>NC_000005.10:g.135033280_135344680</t>
  </si>
  <si>
    <t>type</t>
  </si>
  <si>
    <t>T135086514C</t>
  </si>
  <si>
    <t>[T135086514C](https://www.ncbi.nlm.nih.gov/projects/SNP/snp_ref.cgi?rs=254577)</t>
  </si>
  <si>
    <t>NC_000005.10:g.</t>
  </si>
  <si>
    <t>[135086514T&gt;C]</t>
  </si>
  <si>
    <t>[135086514=]</t>
  </si>
  <si>
    <t>NC_000003.12:g.96814581_97761532</t>
  </si>
  <si>
    <t>A97300204T</t>
  </si>
  <si>
    <t>[A97300204T](https://www.ncbi.nlm.nih.gov/projects/SNP/snp_ref.cgi?rs=1523773)</t>
  </si>
  <si>
    <t>NC_000003.12:g.</t>
  </si>
  <si>
    <t>[97300204A&gt;T]</t>
  </si>
  <si>
    <t>[97300204=]</t>
  </si>
  <si>
    <t>EIF3A</t>
  </si>
  <si>
    <t>NC_000010.11:g.119033670_119080884</t>
  </si>
  <si>
    <t>NC_000010.11:g.119059941A&gt;G</t>
  </si>
  <si>
    <t>A119059941G</t>
  </si>
  <si>
    <t>[A119059941G](https://www.ncbi.nlm.nih.gov/projects/SNP/snp_ref.cgi?rs=1523773)</t>
  </si>
  <si>
    <t>NC_000010.11:g.</t>
  </si>
  <si>
    <t>[119059941A&gt;G]</t>
  </si>
  <si>
    <t>[119059941=]</t>
  </si>
  <si>
    <t>NC_000002.12:g.112773915_112785398</t>
  </si>
  <si>
    <t>G112777818T</t>
  </si>
  <si>
    <t>[G112777818T](https://www.ncbi.nlm.nih.gov/projects/SNP/snp_ref.cgi?rs=2071376)</t>
  </si>
  <si>
    <t>[112777818G&gt;T]</t>
  </si>
  <si>
    <t>[112777818=]</t>
  </si>
  <si>
    <t>NC_000002.12:g.65666469_65667794</t>
  </si>
  <si>
    <t>pseudogene</t>
  </si>
  <si>
    <t>[C231342446T](https://www.ncbi.nlm.nih.gov/projects/SNP/snp_ref.cgi?rs=16827966)</t>
  </si>
  <si>
    <t>NC_000023.11:g.43766610_43882475</t>
  </si>
  <si>
    <t>T43768752A</t>
  </si>
  <si>
    <t>[T43768752A](https://www.ncbi.nlm.nih.gov/projects/SNP/snp_ref.cgi?rs=1799836)</t>
  </si>
  <si>
    <t>NC_000023.11:g.</t>
  </si>
  <si>
    <t>[43768752T&gt;A]</t>
  </si>
  <si>
    <t>[43768752=]</t>
  </si>
  <si>
    <t>NC_000011.10:g.45909669_45918123</t>
  </si>
  <si>
    <t>NC_000011.10:g.45914484G&gt;A</t>
  </si>
  <si>
    <t>C542-16T</t>
  </si>
  <si>
    <t>[C542-16T](https://www.ncbi.nlm.nih.gov/clinvar/variation/259546/)</t>
  </si>
  <si>
    <t>NC_000011.10:g.</t>
  </si>
  <si>
    <t>[45914484G&gt;A]</t>
  </si>
  <si>
    <t>[45914484=]</t>
  </si>
  <si>
    <t>NC_000008.11:g.96261886_96334552</t>
  </si>
  <si>
    <t>A96338727G</t>
  </si>
  <si>
    <t>[A96338727G](https://www.ncbi.nlm.nih.gov/projects/SNP/snp_ref.cgi?rs=7010471)</t>
  </si>
  <si>
    <t>CM000670.2:g.</t>
  </si>
  <si>
    <t>[96338727A&gt;G]</t>
  </si>
  <si>
    <t>[96338727=]</t>
  </si>
  <si>
    <t>NC_000016.10:g.52436415_52547802</t>
  </si>
  <si>
    <t>NC_000016.10:g.52532950A&gt;G</t>
  </si>
  <si>
    <t>T19853C</t>
  </si>
  <si>
    <t>[T19853C](https://www.ncbi.nlm.nih.gov/projects/SNP/snp_ref.cgi?rs=3095598)</t>
  </si>
  <si>
    <t>NC_000016.10:g.</t>
  </si>
  <si>
    <t>[52532950A&gt;G]</t>
  </si>
  <si>
    <t>[52532950=]</t>
  </si>
  <si>
    <t>NC_000019.10:g.1609284_1652546</t>
  </si>
  <si>
    <t>A1650135G</t>
  </si>
  <si>
    <t>[A1650135G](https://www.ncbi.nlm.nih.gov/projects/SNP/snp_ref.cgi?rs=1860661)</t>
  </si>
  <si>
    <t>NC_000019.10:g.</t>
  </si>
  <si>
    <t>[1650135A&gt;G]</t>
  </si>
  <si>
    <t>[1650135=]</t>
  </si>
  <si>
    <t>NC_000015.10:g.91853708_92172435</t>
  </si>
  <si>
    <t>G91945362A</t>
  </si>
  <si>
    <t>[G91945362A](https://www.ncbi.nlm.nih.gov/projects/SNP/snp_ref.cgi?rs=8029503)</t>
  </si>
  <si>
    <t>[91945362G&gt;A]</t>
  </si>
  <si>
    <t>[91945362=]</t>
  </si>
  <si>
    <t>NC_000014.9:g.91869411_91947702</t>
  </si>
  <si>
    <t>A84743518T</t>
  </si>
  <si>
    <t>[A84743518T](https://www.ncbi.nlm.nih.gov/projects/SNP/snp_ref.cgi?rs=17120254)</t>
  </si>
  <si>
    <t>C91917655A</t>
  </si>
  <si>
    <t>[C91917655A](https://www.ncbi.nlm.nih.gov/projects/SNP/snp_ref.cgi?rs=2249954)</t>
  </si>
  <si>
    <t>CM000676.2:g.</t>
  </si>
  <si>
    <t>[84743518A&gt;T]</t>
  </si>
  <si>
    <t>[84743518=]</t>
  </si>
  <si>
    <t>NC_000014.9:g.</t>
  </si>
  <si>
    <t>[91917655C&gt;A]</t>
  </si>
  <si>
    <t>[91917655=]</t>
  </si>
  <si>
    <t>NC_000009.12:g.36036905_36124455</t>
  </si>
  <si>
    <t>G36091133A</t>
  </si>
  <si>
    <t>[G36091133A](https://www.ncbi.nlm.nih.gov/projects/SNP/snp_ref.cgi?rs=12235235)</t>
  </si>
  <si>
    <t>T119856753C</t>
  </si>
  <si>
    <t>[T119856753C](https://www.ncbi.nlm.nih.gov/projects/SNP/snp_ref.cgi?rs=7849492)</t>
  </si>
  <si>
    <t>NC_000009.11:g.</t>
  </si>
  <si>
    <t>[36091133G&gt;A]</t>
  </si>
  <si>
    <t>[36091133=]</t>
  </si>
  <si>
    <t>CM000671.2:g.</t>
  </si>
  <si>
    <t>[119856753T&gt;C]</t>
  </si>
  <si>
    <t>[119856753=]</t>
  </si>
  <si>
    <t>NC_000010.11:g.117241073_117279430</t>
  </si>
  <si>
    <t>C117278860T</t>
  </si>
  <si>
    <t>[C117278860T](https://www.ncbi.nlm.nih.gov/projects/SNP/snp_ref.cgi?rs=363236)</t>
  </si>
  <si>
    <t>C117259615T</t>
  </si>
  <si>
    <t>[C117259615T](https://www.ncbi.nlm.nih.gov/projects/SNP/snp_ref.cgi?rs=929493)</t>
  </si>
  <si>
    <t>[117278860C&gt;T]</t>
  </si>
  <si>
    <t>[117278860=]</t>
  </si>
  <si>
    <t>[117259615C&gt;T]</t>
  </si>
  <si>
    <t>[117259615=]</t>
  </si>
  <si>
    <t>NC_000011.10:g.2163929_2174081</t>
  </si>
  <si>
    <t>A216510G</t>
  </si>
  <si>
    <t>[A216510G](https://www.ncbi.nlm.nih.gov/projects/SNP/snp_ref.cgi?rs=2070762)</t>
  </si>
  <si>
    <t>A2167955G</t>
  </si>
  <si>
    <t>[A2167955G](https://www.ncbi.nlm.nih.gov/projects/SNP/snp_ref.cgi?rs=4074905)</t>
  </si>
  <si>
    <t>[2165105A&gt;G]</t>
  </si>
  <si>
    <t>[2165105=]</t>
  </si>
  <si>
    <t>[2167955G&gt;A]</t>
  </si>
  <si>
    <t>[2167955=]</t>
  </si>
  <si>
    <t>NC_000013.11:g.99200425_99386499</t>
  </si>
  <si>
    <t>A91754952AG</t>
  </si>
  <si>
    <t>[A91754952AG](https://www.ncbi.nlm.nih.gov/projects/SNP/snp_ref.cgi?rs=12312259)</t>
  </si>
  <si>
    <t>A99394905T</t>
  </si>
  <si>
    <t>[A99394905T](https://www.ncbi.nlm.nih.gov/projects/SNP/snp_ref.cgi?rs=9585049)</t>
  </si>
  <si>
    <t>CM000674.2:g.</t>
  </si>
  <si>
    <t>[91754952A&gt;G]</t>
  </si>
  <si>
    <t>[91754952=]</t>
  </si>
  <si>
    <t>CM000675.2:g.</t>
  </si>
  <si>
    <t>[99394905A&gt;T]</t>
  </si>
  <si>
    <t>[99394905=]</t>
  </si>
  <si>
    <t>The variants in GRIK3 have strong associations with increased risk of schizophrenia, but for most patients this may not change treatment for CFS. However, the association with glutamate and other neurological issues may interact with other genes, so we have included it in this disease panel.</t>
  </si>
  <si>
    <t>Natural killer cells (NKC) are a type of white blood cells found in the blood, bone marrow, spleen, and lymph nodes.  They kill viral infected cells and tumorous cells.  CFS patients have half the cellular efficiency of the normal population with a [17% cellular death rate](https://www.ncbi.nlm.nih.gov/pubmed/27099524).  The G3264+2567A variant decreases gene expression in both the DNA and RNA, causing significant reduction in NKC activity.  This variant was 2X as common in [CFS patients at 73.3% with an odds ratio of 3.56](https://www.ncbi.nlm.nih.gov/pubmed/27099524). The G3264+630A variant also decreases gene expression in both the DNA and RNA, causing significant reduction in NKC activity.  This variant was 2X as common in [CFS patients at 82.1% with an odds ratio of 7.19.](https://www.ncbi.nlm.nih.gov/pubmed/27099524)</t>
  </si>
  <si>
    <t>Many dietary supplements have been found to increase or decrease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[Histone deacetylase inhibitors (HDACi), including suberoylanilide hydroxamic acid and valproic acid,](https://www.ncbi.nlm.nih.gov/pubmed/17349632/) impair NKC function and should be avoided.</t>
  </si>
  <si>
    <t>&lt;# A7783504C
 #&gt;</t>
  </si>
  <si>
    <t xml:space="preserve">    # What does this mean?</t>
  </si>
  <si>
    <t xml:space="preserve">    # What is the effect of this variant?</t>
  </si>
  <si>
    <t xml:space="preserve">    # How common is this genotype in the general population?</t>
  </si>
  <si>
    <t>NC_000002.12:g.233917342_234019522</t>
  </si>
  <si>
    <t>&lt;# unknown #&gt;</t>
  </si>
  <si>
    <t>&lt;# wildtype #&gt;</t>
  </si>
  <si>
    <t>brain, nervous system, liver, kidney, and blood.</t>
  </si>
  <si>
    <t>Although this is the wild-type form with no variants, it is associated with a greater incidence of [type 2 diabetes mellitus]( https://www.ncbi.nlm.nih.gov/pubmed/25927430). Risk factors to develop diabetes include being [overweight, high blood pressure, high cholesterol, an inactive lifestyle, heart attack or stroke, depression, polycystic ovary syndrome (PCOS), and smoking](https://medlineplus.gov/howtopreventdiabetes.html).</t>
  </si>
  <si>
    <t xml:space="preserve">* Test your [blood sugar levels](https://medlineplus.gov/howtopreventdiabetes.html) to monitor diabetes risk. 
* If overweight, lose [weight](https://medlineplus.gov/howtopreventdiabetes.html) and keep it off. 
* Follow a [healthy eating plan](https://medlineplus.gov/howtopreventdiabetes.html) with less fat and sugar, a large amount of whole grains, fruits, and vegetables, and minimal red and processed meats.
* [Exercise](https://medlineplus.gov/howtopreventdiabetes.html) 30 minutes 5 days a week. 
* Do not [smoke](https://medlineplus.gov/howtopreventdiabetes.html). 
</t>
  </si>
  <si>
    <t xml:space="preserve">
This variant decreases COMT enzymatic activity by as much as 25% and increases dopamine levels. It also decreases the [pain tolerance with higher pain ratings](https://www.ncbi.nlm.nih.gov/pubmed/12595695?dopt=Abstract) and increases sensitivity to [thermal and pressure pain](https://www.ncbi.nlm.nih.gov/pubmed/22528689?dopt=Abstract).  Although it causes worse thinking under stress, information processing is better than average under non-stressful conditions. Other issues include:
* [Greater COMT gene activation after moderate exercise causing muscle fatigue and pain](https://www.ncbi.nlm.nih.gov/pubmed/19647494)
* Higher risk of daytime [sleepiness](https://www.ncbi.nlm.nih.gov/pubmed/23728717?dopt=Abstract)
* Higher risk of metabolic syndrome for women taking antipsychotics like [clozapine ](https://www.ncbi.nlm.nih.gov/pubmed/24448899?dopt=Abstract)
* [Intermediate response to antidepressant paroxetine](https://www.ncbi.nlm.nih.gov/pubmed/18989660?dopt=Abstract)
* [Increased susceptibility for cocaine dependence]( https://www.ncbi.nlm.nih.gov/pubmed/18704099?dopt=Abstract)
* Greater risk for [nicotine dependence]( https://www.ncbi.nlm.nih.gov/pubmed/16395295?dopt=Abstract) in Asian males and African American females
* [ 1.3X increased risk of breast cancer](https://www.ncbi.nlm.nih.gov/pubmed/18194538?dopt=Abstract)</t>
  </si>
  <si>
    <t>The double adenine (A) missense variant changes the amino acid to a methionine, reducing enzymatic activity by 25% and greatly increasing dopamine levels. [78% of people with A;A experience chronic pain](https://www.ncbi.nlm.nih.gov/pubmed/21120493?dopt=Abstract) compared to 28% of the general population, and the associated  [pain threshold](https://www.ncbi.nlm.nih.gov/pubmed/12595695?dopt=Abstract) is greatly reduced. Although [thinking is very poor under stress](https://www.ncbi.nlm.nih.gov/pubmed/12595695?dopt=Abstract), information processing is better than average under non-stressful conditions. 
This variant also is more common in [CFS patients](https://www.ncbi.nlm.nih.gov/pubmed/21059181). After excercise, the COMT gene in CFS patients showed [more activation](https://www.ncbi.nlm.nih.gov/pubmed/22110941) than in healthy patients. CFS patients have [higher cortisol levels, enhanced IgE levels, diminished IgG3 levels, and an increased susceptibility to respiratory tract infections](https://www.ncbi.nlm.nih.gov/pubmed/26272340). It is linked to increased [postural orthostatic tachycardia syndrome (POTS)](https://www.ncbi.nlm.nih.gov/pubmed/21059181) during tilt table testing in CFS patients, daytime [sleepiness](https://www.ncbi.nlm.nih.gov/pubmed/23728717?dopt=Abstract), and fatigue. 
Other issues include:
* [Greatest COMT gene activation after moderate exercise causing muscle fatigue and pain](https://www.ncbi.nlm.nih.gov/pubmed/19647494)
* Highest sensitivity to [thermal and pressure pain](https://www.ncbi.nlm.nih.gov/pubmed/22528689?dopt=Abstract) and worst [psychological and functional response to pain](https://www.ncbi.nlm.nih.gov/pubmed/21895373?dopt=Abstract)
* [10.4% increase in homocysteine, and increased risk of venous thrombosis](https://www.ncbi.nlm.nih.gov/pubmed/18064318?dopt=Abstract)
* Highest risk of metabolic syndrome for women taking antipsychotics like [clozapine](https://www.ncbi.nlm.nih.gov/pubmed/24448899?dopt=Abstract)
* [Highest susceptibility for cocaine dependence]( https://www.ncbi.nlm.nih.gov/pubmed/18704099?dopt=Abstract)
* Greatest chance of [nicotine dependence]( https://www.ncbi.nlm.nih.gov/pubmed/16395295?dopt=Abstract) in Asian males and African American females</t>
  </si>
  <si>
    <t>* Avoid all stress and moderate exercise to improve pain sensitivity, muscle fatigue and thinking. Consider using [meditation, tai-chi, yoga, and stretching.](https://medlineplus.gov/stress.html#cat_78)
* Consider using [light therapy](https://www.ncbi.nlm.nih.gov/pubmed/23728717?dopt=Abstract) to regulate sleep.
* Do not use antipsychotics like clozapine, nicotine, or cocaine.
* Avoid taking [clonidine](https://www.ncbi.nlm.nih.gov/pubmed/27457818), which is linked to lower numbers of daily steps, poor sleep quality, and low quality of life.
* To relieve postural orthostatic tachycardia syndrome (POTS), remain well hydrated, and take [3-5g of salt daily.](https://www.ncbi.nlm.nih.gov/pmc/articles/PMC2600095/)
* Check homocysteine levels, and consider taking [folate]( https://medlineplus.gov/druginfo/natural/1017.html) if elevated.
* Check [IgE and IgG3 levels](https://www.ncbi.nlm.nih.gov/pubmed/26272340). If IgG deficiency is caused by immunodeficiency, consider [early use of antibiotics](http://www.piduk.org/static/media/up/IgG%20subclass%20Patient%20Information%20Sheet.pdf) and a home supply of antibiotics. For patients with frequent severe infections, regular [low dose (prophylactic) antibiotics]( http://www.piduk.org/static/media/up/IgG%20subclass%20Patient%20Information%20Sheet.pdf) may prevent development of infections.
* Check [cortisol levels](https://www.ncbi.nlm.nih.gov/pubmed/26272340). If elevated consider [magnesium](https://www.ncbi.nlm.nih.gov/pubmed/18500945), [omega-3 fish oil]( https://www.ncbi.nlm.nih.gov/pubmed/12909818), [massage](https://www.ncbi.nlm.nih.gov/pubmed/16162447), [Withania somnifera (ashwagandha) root extract](https://www.ncbi.nlm.nih.gov/pubmed/23439798), and [high-dose vitamin C](https://www.ncbi.nlm.nih.gov/pubmed/11862365).
Medications indicated for use in treating COMT issues include: [Clonidine, BIA, Diethylstilbestrol, Dobutamine, Dopamine, Entacapone, Methyldopa, Micafungin, Nialamide, S-Adenosylmethionine, Testosterone Propionate, and Tolcapone.](http://www.uniprot.org/uniprot/P21964#pathology_and_biotech)</t>
  </si>
  <si>
    <t>* Regularly check for endometrial and breast cancer.
* Consult with your doctor to ensure you maintain normal estrogen levels.
* [Drink green tea.](https://www.ncbi.nlm.nih.gov/pubmed/19074205?dopt=Abstract)
Medications indicated for use in treating COMT issues include: [Clonidine, BIA, Diethylstilbestrol, Dobutamine, Dopamine, Entacapone, Methyldopa, Micafungin, Nialamide, S-Adenosylmethionine, Testosterone Propionate, and Tolcapone.](http://www.uniprot.org/uniprot/P21964#pathology_and_biotech)</t>
  </si>
  <si>
    <t>* Regularly check for endometrial and breast cancer.
* Consult with your doctor to reduce elevated estrogen levels.
* [Maintain a healthy weight, get adequate sleep, limit alcohol, avoid radiation](https://www.cdc.gov/cancer/breast/basic_info/prevention.htm), and [drink green tea](https://www.ncbi.nlm.nih.gov/pubmed/19074205?dopt=Abstract).
Medications indicated for use in treating COMT issues include: [Clonidine, BIA, Diethylstilbestrol, Dobutamine, Dopamine, Entacapone, Methyldopa, Micafungin, Nialamide, S-Adenosylmethionine, Testosterone Propionate, and Tolcapone.](http://www.uniprot.org/uniprot/P21964#pathology_and_biotech)</t>
  </si>
  <si>
    <t xml:space="preserve">Oxidative stress may be mitigated through environmental changes, [antioxidants](https://nccih.nih.gov/health/antioxidants/introduction.htm), and dietary changes.
* Avoid [ionizing radiation, smoking, metals, and high oxygen atmospheres](https://www.cancer.gov/about-cancer/causes-prevention/risk/diet/antioxidants-fact-sheet#q1). 
* Consider a diet higher in [antioxidants, including vitamins C and E, and selenium, as well as carotenoids, such as beta-carotene, lycopene, lutein, and zeaxanthin](https://nccih.nih.gov/health/antioxidants/introduction.htm).
* Consider eating [ red, blue, purple berries like blueberries and cranberries, orange and dark, leafy green vegetables like pumpkin and spinach, tomato, red grapes, and peanuts](https://www.fruitsandveggiesmorematters.org/what-are-phytochemicals).
</t>
  </si>
  <si>
    <t>Be careful if taking [Tacrolimus]( https://www.ncbi.nlm.nih.gov/pubmed/24465960). Avoid cold temperatures and temperature shock.</t>
  </si>
  <si>
    <t xml:space="preserve">Oxidative stress may be mitigated through environmental changes, [antioxidants](https://nccih.nih.gov/health/antioxidants/introduction.htm), and dietary changes.
* Avoid [ionizing radiation, smoking, metals, and high oxygen atmospheres](https://www.cancer.gov/about-cancer/causes-prevention/risk/diet/antioxidants-fact-sheet#q1). 
* Consider a diet higher in [antioxidants, including vitamins C and E, and selenium, as well as carotenoids, such as beta-carotene, lycopene, lutein, and zeaxanthin](https://nccih.nih.gov/health/antioxidants/introduction.htm).
* Consider eating [red, blue, and purple berries like blueberries and cranberries, orange and dark, leafy green vegetables like pumpkin and spinach, tomato, red grapes, and peanuts](https://www.fruitsandveggiesmorematters.org/what-are-phytochemicals).
</t>
  </si>
  <si>
    <t xml:space="preserve">The CHRNE gene encodes a protein found in neuromuscular junctions that opens ion-conducting channels across cell membranes. It is involved in [muscle contractions, response to nicotine, synaptic transmission, and transport](http://www.uniprot.org/uniprot/Q04844#function). Variants in CHRNE are associated with the autoimmune disorder [myasthenia gravis](https://www.omim.org/entry/254200) as well as congenital myasthenic syndrome [4a](https://www.omim.org/entry/605809), [4b](https://www.omim.org/entry/616324), and [4c](https://www.omim.org/entry/608931), which cause progressive muscle weakness. Other variants reduce natural killer cell function in the immune system and are associated with [CFS](https://www.ncbi.nlm.nih.gov/pubmed/27099524). </t>
  </si>
  <si>
    <t>Natural killer cells (NKC) are a type of white blood cells found in the blood, bone marrow, spleen, and lymph nodes. They kill viral infected cells and tumorous cells. CFS patients have half the cellular efficiency of the normal population with a [17% cellular death
rate](https://www.ncbi.nlm.nih.gov/pubmed/27099524). The A1074G variant decreases gene expression in both the DNA and RNA, causing significant reduction in NKC activity. This variant is twice as common in [CFS patients at 62.1% with an odds ratio of 4.36.](https://www.ncbi.nlm.nih.gov/pubmed/27099524)</t>
  </si>
  <si>
    <t>People with the following mutations have a drastically reduced efficacy of processing folate ([30% of normal function)](https://www.ncbi.nlm.nih.gov/pubmed/25902009).  In ME/CFS, [hypomethylation](http://dx.doi.org/10.4172/2155-9899.1000228), which is greatly affected by the vitamins B12 and folate, is seen in a majority of certain immune cells. The low B12 and higher homocysteine levels correlate significantly with ratings of [mental fatigue](https://www.ncbi.nlm.nih.gov/pubmed/25902009).</t>
  </si>
  <si>
    <t>People with the following variants have a slightly reduced efficacy of processing folate [(82% of normal function)](https://www.ncbi.nlm.nih.gov/pubmed/25902009). In ME/CFS, [hypomethylation](http://dx.doi.org/10.4172/2155-9899.1000228), which is greatly affected by the vitamins B12 and folate, is seen in a majority of certain immune cells. The low B12 and higher homocysteine levels correlate significantly with ratings of [mental fatigue](https://www.ncbi.nlm.nih.gov/pubmed/25902009).</t>
  </si>
  <si>
    <t xml:space="preserve">People with the following mutations have a drastically reduced efficiency of processing folate ([15% of normal function](https://www.ncbi.nlm.nih.gov/pubmed/25902009).  The elevated homocysteine levels are associated with low thyroid hormones (hypothyroidism), chronic conditions like obesity, diabetes, high cholesterol, physical inactivity, and high blood pressure. However, very high homocysteine levels are rarely caused by only these variants. 
In ME/CFS, [hypomethylation](http://dx.doi.org/10.4172/2155-9899.1000228), which is greatly affected by the vitamins B12 and folate, is seen in a majority of certain immune cells. The low B12 and very elevated homocysteine levels correlate significantly with ratings of [mental fatigue](https://www.ncbi.nlm.nih.gov/pubmed/25902009). </t>
  </si>
  <si>
    <t>It is strongly recommended that people in this group take an [oral folic acid](https://www.ncbi.nlm.nih.gov/pubmed/25902009) supplement on a daily basis to provide blood saturations high enough to be a remedy for good and safe relief in CFS patients. However, 
opioid analgesics and other drugs that have to be demethylated (the removal of one methyl CH3 group) as part of their metabolism negatively impact MTHFR function. You should also be carefully evaluated for other factors known to affect [homocysteine](https://medlineplus.gov/druginfo/natural/1017.html), such as:
* Eye lens dislocations
* Unusual (Marfan type) body shape
* Stroke
* Blood clotting abnormalities
* Low thyroid hormones (hypothyroidism)</t>
  </si>
  <si>
    <t xml:space="preserve">Most people with the moderate loss of function variant may benefit from supplementing their diets with an [oral folic acid](https://www.ncbi.nlm.nih.gov/pubmed/25902009) supplement. However, opioid analgesics and other drugs that have to be demethylated (the removal of one methyl CH3 group) as part of their metabolism negatively impact MTHFR function.  Consult your physician. </t>
  </si>
  <si>
    <t># Serotonin Deficiency</t>
  </si>
  <si>
    <t>The LL variant causes a serotonin deficit in the body, and it is linked to increasing the risk of [obsessive compulsive disorder (OCD) 1.8X](https://www.ncbi.nlm.nih.gov/pubmed/16642437) and greatly worsened [verbal memory](https://www.ncbi.nlm.nih.gov/pubmed/26231032) when consuming substances like MDMA (ecstasy).  However, this variant also causes improved response to [SSRI medication.](https://www.ncbi.nlm.nih.gov/pubmed/12476327)
It has been linked to CFS as [concentrated extracellular serotonin may cause higher susceptibility to CFS.](https://www.ncbi.nlm.nih.gov/pubmed/14592408) The serotonin deficit also increases brain dysfunction and fatigue. Accordingly, ME/CFS patients are less tolerant to sustained [mental workload, which causes increased mental and physical fatigue](https://www.ncbi.nlm.nih.gov/pubmed/19704949).</t>
  </si>
  <si>
    <t>Do not use MDMA (ecstasy). Consult with your doctor about SSRIs. Closely monitor your mental and physical energy level to prevent post-exertional malaise (PEM).
Drugs currently used for SLC6A4 problems include [antidepressants, dopamine, doxepin, tramadol, fluoxetine, and many more.](http://www.uniprot.org/uniprot/P31645#pathology_and_biotech)</t>
  </si>
  <si>
    <t>This variant has one short and one long copy of this gene. The gene has diminished function and increased serotonin levels, causing [fear and anxiety-related behaviors](https://www.ncbi.nlm.nih.gov/pubmed/12130784) as well as [higher neuroticism, lower extraversion and openness](https://www.ncbi.nlm.nih.gov/pubmed/18486105?dopt=Abstract), and increased risk for [depression.](https://www.ncbi.nlm.nih.gov/pubmed/26979101)  However, this variant has [2.37 odds](https://www.ncbi.nlm.nih.gov/pubmed/17414739) for adverse reactions to selective serotonin reuptake inhibitors (SSRIs). Additional issues include increased risk for [alcoholism](http://www.omim.org/entry/103780), [reduced physical activity, and increased disability in CFS patients.](https://www.ncbi.nlm.nih.gov/pubmed/26473596)</t>
  </si>
  <si>
    <t>Two short copies cause severely diminished protein function (5-95%), and increased serotonin levels. Symptoms include increased fatigue, [fear, anxiety](https://www.ncbi.nlm.nih.gov/pubmed/12130784), and [neuroticism with lower extraversion and openness](https://www.ncbi.nlm.nih.gov/pubmed/18486105?dopt=Abstract), consistent with increased risk for [major depressive disorders.](https://www.ncbi.nlm.nih.gov/pubmed/26979101) However, this variant has [1.17 increased odds](https://www.ncbi.nlm.nih.gov/pubmed/17414739) for adverse reactions to selective serotonin reuptake inhibitors and increased suicide risk for male [citalopram users](https://www.ncbi.nlm.nih.gov/pubmed/28608626). Additional issues include increased risk for [alcoholism](http://www.omim.org/entry/103780).
CFS patients have [reduced physical activity and increased disability](https://www.ncbi.nlm.nih.gov/pubmed/26473596), as well as increased mental dysfunction due to sustained [mental workload causing increased centralized physical and mental fatigue.](https://www.ncbi.nlm.nih.gov/pubmed/19704949)</t>
  </si>
  <si>
    <t>Closely monitor mental and physical energy output to prevent post-exertional malaise (PEM). Consider not using SSRI medications or citalopram to reduce the chance of side effects or suicide. Avoid alcohol use. 
Drugs currently used for SLC6A4 problems include [antidepressants, dopamine, doxepin, tramadol, and many more.](http://www.uniprot.org/uniprot/P31645#pathology_and_biotech)</t>
  </si>
  <si>
    <t>The T allele causes lower protein levels and reduced serotonin. Individuals with this variant have higher drinking intensity and higher urges and cravings for alcohol, leading to an increased risk of [alcohol dependence.](https://www.ncbi.nlm.nih.gov/pubmed/22355291?dopt=Abstract)</t>
  </si>
  <si>
    <t>Users should carefully monitor mood and look for signs of mood disorders or depression. If taking SSRIs or SNRIs, consult with your physician to see if this variant is affecting their efficacy. Drugs currently used for SLC6A4 problems include [antidepressants, dopamine, doxepin, tramadol, and many more.](http://www.uniprot.org/uniprot/P31645#pathology_and_biotech)</t>
  </si>
  <si>
    <t>Women with this variant have an odds ratio of 1.72 of having a child with [facial clefts](https://www.ncbi.nlm.nih.gov/pubmed/22072571). It may cause increased energy, as it is 
associated with a [64% lower odds of fatigue](https://www.ncbi.nlm.nih.gov/pubmed/27720787).</t>
  </si>
  <si>
    <t>The SLC6A4 gene creates a protein targeted by many SSRI antidepressants that transports serotonin to be recycled. Variants in this gene cause 5%-95% loss of protein function, causing brain fog, anxiety, and post-exertional malaise. It is linked to [alcoholism](https://www.ncbi.nlm.nih.gov/pubmed/22355291?dopt=Abstract), [increased susceptibility to ME/CFS](https://www.ncbi.nlm.nih.gov/pubmed/14592408), and [mood disorders](https://www.ncbi.nlm.nih.gov/pubmed/12130784), such as [OCD,](https://www.ncbi.nlm.nih.gov/pubmed/16642437) [depression,](https://www.ncbi.nlm.nih.gov/pubmed/26979101) and [bipolar disorder.](http://www.uniprot.org/uniprot/P31645#pathology_and_biotech)</t>
  </si>
  <si>
    <t xml:space="preserve">    This variant changes the number of repeated sections in the gene. It is called a variable number tandem repeats variant (VNTR).</t>
  </si>
  <si>
    <t>This variant [changes an amino acid in the protein](https://www.ncbi.nlm.nih.gov/pubmed/22367966), which causes the length to be prematurely truncated. The protein may then may bind incorrectly with ions and metals, leading to [malabsorption of vitamin B12 and mental fatigue](https://www.ncbi.nlm.nih.gov/pubmed/25902009). People with this variant have serum vitamin B12 levels [88.9% lower](https://www.ncbi.nlm.nih.gov/pubmed/22367966) than normal and may have higher homocysteine levels. This variant is also more common in people with [ME/CFS]( https://www.ncbi.nlm.nih.gov/pubmed/29100069).</t>
  </si>
  <si>
    <t>This variant causes an [amino acid change](https://www.ncbi.nlm.nih.gov/pubmed/22367966) in the citrate lyase beta-like protein encoded by CLYBL, causing the protien length to be truncated very prematurely. The protein may then bind incorrectly with ions and metals, leading to [malabsorption of B12](https://www.ncbi.nlm.nih.gov/pubmed/25902009). People with this variant have serum vitamin B12 levels [36.2% lower](https://www.ncbi.nlm.nih.gov/pubmed/22367966) than normal. Vitamin B12 deficiency is linked to [anemia, loss of balance, numbness or tingling in the arms and legs, and weakness](https://medlineplus.gov/ency/article/002403.htm). The reduction of circulating vitamin B12 also causes increased levels of [itaconate]( https://www.ncbi.nlm.nih.gov/pubmed/29056341), an anti-microbial metabolite and immunomodulator, which in turn deactivates vitamin B12. 
This variant is much more common in people with [ME/CFS]( https://www.ncbi.nlm.nih.gov/pubmed/29100069). In ME/CFS, [hypomethylation](http://dx.doi.org/10.4172/2155-9899.1000228), which is greatly affected by the vitamins B12 and folate (B9), is seen in a majority of certain [immune cells](https://www.ncbi.nlm.nih.gov/pubmed/25111603/). The low B12 causes high homocysteine levels, which correlate significantly with [coronary heart disease, stroke, peripheral vascular disease, hardening of the arteries](https://labtestsonline.org/tests/homocysteine), and [mental fatigue](https://www.ncbi.nlm.nih.gov/pubmed/25902009), suggesting a blockage of B12 across the blood brain barrier.</t>
  </si>
  <si>
    <t>CLYBL ([Citramalyl-CoA lyase, mitochondrial)](http://www.uniprot.org/uniprot/Q8N0X4#pathology_and_biotech) creates a mitochondrial enzyme involved  in the metabolism of vitamin B12 (cobalamin). It also mediates magnesium ion and metal binding and malate synthase. Vitamin B12 plays a fundamental role as a cofactor in several metabolic pathways, including [detoxification](https://www.ncbi.nlm.nih.gov/pubmed/19409980) due to its substantial [antioxidant](https://www.ncbi.nlm.nih.gov/pubmed/19799418) properties. Vitamin B12 deficiency is linked to [pernicious anemia, neurodegenerative disorder, cardiovascular disease, gastrointestinal disease](https://www.ncbi.nlm.nih.gov/pubmed/22367966), and [ME/CFS](https://www.ncbi.nlm.nih.gov/pubmed/29100069).</t>
  </si>
  <si>
    <t>* Consider a daily [oral folic acid](https://www.ncbi.nlm.nih.gov/pubmed/25902009) supplement combined with oral or injectable B12.
* Avoid [opioids, duloxetine, pregabalin](https://www.ncbi.nlm.nih.gov/pubmed/25902009), [metformin](https://www.ncbi.nlm.nih.gov/pubmed/20488910?dopt=Abstract), and other anti-epilectic drugs.
* Check homocysteine levels, and consider taking [folate](https://medlineplus.gov/druginfo/natural/1017.html) if elevated.
* Watch for eye lens dislocations, unusual (Marfan type) body shape, stroke, blood clotting abnormalities, and low thyroid hormones (hypothyroidism).</t>
  </si>
  <si>
    <t xml:space="preserve">CHRNA3 (Neuronal acetylcholine receptor subunit alpha-3) encodes a nicotine neurotransmitter receptor protein called [acetylcholine](http://www.uniprot.org/citations/8906617) that regulates nicotine dependence and nicotine receptor proliferation and destruction. It also controls [ion](http://www.uniprot.org/citations/20438829) and [serotonin](https://www.ebi.ac.uk/QuickGO/term/GO:0022850) channels in the brain.  Variants in this gene have been associated with [nicotine dependence](https://www.ncbi.nlm.nih.gov/pubmed/22290489), increased daily [cigarette consumption](https://www.ncbi.nlm.nih.gov/pubmed/23870182), [lung cancer](https://www.ncbi.nlm.nih.gov/pubmed/19836008), [COPD](https://www.ncbi.nlm.nih.gov/pubmed/24621683), [cocaine dependence](https://www.ncbi.nlm.nih.gov/pubmed/20485328), and [ME/CFS](https://www.ncbi.nlm.nih.gov/pubmed/27099524). </t>
  </si>
  <si>
    <t>Incorrect formation of the CHRNA3 nicotine neurotransmitter receptor protein has a variety of effects. This heterozygous variant causes increased risk of [lung cancer](https://www.ncbi.nlm.nih.gov/pubmed/23094028), with an [odds ratio of 1.2]( https://www.ncbi.nlm.nih.gov/pubmed/28827732), and [COPD](https://www.ncbi.nlm.nih.gov/pubmed/24621683), with an [odds ratio of 1.39](https://www.ncbi.nlm.nih.gov/pubmed/24621683). It causes an [increase](https://www.ncbi.nlm.nih.gov/pubmed/29030599) of [one](https://www.ncbi.nlm.nih.gov/pubmed/21559498) [cigarette](https://www.ncbi.nlm.nih.gov/pubmed/23870182) [per day](https://www.ncbi.nlm.nih.gov/pubmed/20418890) and may also cause [smoking persistence]( https://www.ncbi.nlm.nih.gov/pubmed/22290489). However, the C allele is protective, with a [decrease of 3.25 packs per year per C allele](https://www.ncbi.nlm.nih.gov/pubmed/21436384). Finally, this variant may cause an increase in [cocaine dependence](https://www.ncbi.nlm.nih.gov/pubmed/20485328).</t>
  </si>
  <si>
    <t>This homozygous variant causes a greatly increased risk of [lung cancer](https://www.ncbi.nlm.nih.gov/pubmed/23094028), with an [odds ratio of 1.44](https://www.ncbi.nlm.nih.gov/pubmed/21559498), and [COPD](https://www.ncbi.nlm.nih.gov/pubmed/24621683), with an [odds ratio of 1.39](https://www.ncbi.nlm.nih.gov/pubmed/24621683).   It also causes an [increase](https://www.ncbi.nlm.nih.gov/pubmed/29030599) of [two](https://www.ncbi.nlm.nih.gov/pubmed/21559498) [cigarettes](https://www.ncbi.nlm.nih.gov/pubmed/23870182) [smoked per day](https://www.ncbi.nlm.nih.gov/pubmed/20418890) and may also cause greatly increased [smoking persistence]( https://www.ncbi.nlm.nih.gov/pubmed/22290489). This variant may cause an increase in [cocaine dependence](https://www.ncbi.nlm.nih.gov/pubmed/20485328).  
Natural killer cells (NKC) are a type of white blood cells found in the blood, bone marrow, spleen, and lymph nodes. They kill viral infected cells and tumorous cells. CFS patients have half the cellular efficiency of the normal population with a [17% cellular death
rate](https://www.ncbi.nlm.nih.gov/pubmed/27099524). The C78606381T (T;T) variant decreases gene expression in both the DNA and RNA, causing significant reduction in NKC activity. This variant was five times as common in [CFS patients at 85.7% with an odds ratio of 6.22.](https://www.ncbi.nlm.nih.gov/pubmed/27099524)</t>
  </si>
  <si>
    <t>This heterozygous variant causes increased risk of [adenocarcinoma](https://www.ncbi.nlm.nih.gov/pubmed/27072204) and [squamous cell lung cancer among Caucasians and African Americans](https://www.ncbi.nlm.nih.gov/pubmed/24254305), with an [odds ratio of 2.25](https://www.ncbi.nlm.nih.gov/pubmed/24337855), but not in East Asians or people who have never smoked. It causes an increase in [cigarettes smoked per day](https://www.ncbi.nlm.nih.gov/pubmed/27663783) [(odds ratio 2.66)](https://www.ncbi.nlm.nih.gov/pubmed/25632390) and [severity of nicotine addiction (odds ratio 2.6)](https://www.ncbi.nlm.nih.gov/pubmed/25632390). There is a [2.9% decrease](https://www.ncbi.nlm.nih.gov/pubmed/25891233) in adherence to prescribed nicotine replacement therapy (NRT) dose, and a [1.0 mg decrease](https://www.ncbi.nlm.nih.gov/pubmed/25891233) in daily NRT consumption up to 28 days after beginning treatment. Physical changes associated with one T allele include [0.59 kg lower body weight, 0.23 kg/m(2) lower body mass index, 0.32 cm lower waist circumference, and 0.45 cm lower hip circumference](https://www.ncbi.nlm.nih.gov/pubmed/25777141). It also is associated with [higher resting heart rate, lower systolic blood pressure, and higher HDL cholesterol](https://www.ncbi.nlm.nih.gov/pubmed/24867305).</t>
  </si>
  <si>
    <t>This homozygous variant causes increased risk of [adenocarcinoma and squamous cell lung cancer among Caucasians and African Americans](https://www.ncbi.nlm.nih.gov/pubmed/24254305), with an [odds ratio of 1.9](https://www.ncbi.nlm.nih.gov/pubmed/25233467), but not East Asians or people who have never smoked.  It causes an increase in [cigarettes smoked per day](https://www.ncbi.nlm.nih.gov/pubmed/27663783) [(odds ratio 2.66)](https://www.ncbi.nlm.nih.gov/pubmed/25632390) and [severity of nicotine addiction (odds ratio 2.6)](https://www.ncbi.nlm.nih.gov/pubmed/25632390). There is a [5.8% decrease](https://www.ncbi.nlm.nih.gov/pubmed/25891233) in adherence to prescribed nicotine replacement therapy (NRT) dose, and a [2.0 mg decrease](https://www.ncbi.nlm.nih.gov/pubmed/25891233) in daily NRT consumption up to 28 days after beginning treatment. Two T alleles were associated with [1.18 kg lower body weight, 0.46 kg/m(2) lower body mass index, 0.64 cm lower waist circumference, and 0.90 cm lower hip circumference](https://www.ncbi.nlm.nih.gov/pubmed/25777141). It also causes [higher resting heart rate, lower systolic blood pressure, and higher HDL cholesterol](https://www.ncbi.nlm.nih.gov/pubmed/24867305). Among people who smoke more than 30 cigarettes per day, [fatigue and hopelessness](https://www.ncbi.nlm.nih.gov/pubmed/27613883) greatly increase. Homozygotes have an increased risk of [antipsychotic medication and schizophrenia](https://www.ncbi.nlm.nih.gov/pubmed/26054357).</t>
  </si>
  <si>
    <t xml:space="preserve">SCN9A (sodium channel protein type 9 subunit alpha) control [sodium channels](http://www.uniprot.org/citations/17145499) in neurons that are part of the autonomic (involuntary) nervous system.  The channels are controlled by voltage differences across membranes and help to [feel pain](http://www.uniprot.org/citations/17145499) and develop [inflammatory pain](http://www.uniprot.org/citations/17167479).  Numerous diseases are caused by [variants](https://www.ncbi.nlm.nih.gov/pubmed/23129781) in SCN9A, such as [congenital insensitivity or indifference to pain (CIP)](https://www.ncbi.nlm.nih.gov/pubmed/20635406), [primary erythromelalgia (PERYTHM)](https://www.ncbi.nlm.nih.gov/pubmed/14985375), [paroxysmal extreme pain disorder (PEPD)](https://www.ncbi.nlm.nih.gov/pubmed/17145499), [generalized epilepsy with febrile seizures](https://www.ncbi.nlm.nih.gov/pubmed/19763161), [fibromyalgia](https://www.ncbi.nlm.nih.gov/pubmed/29392201), and [CFS](https://www.ncbi.nlm.nih.gov/pubmed/29392201). </t>
  </si>
  <si>
    <t xml:space="preserve">[Congenital indifference to pain (CIP)](https://www.omim.org/entry/243000) is a rare disorder where individuals cannot feel pain, although they feel sensations of touch, hot, cold, and pressure.  They may have [frequent injuries](https://www.ncbi.nlm.nih.gov/pubmed/17167479) or [recurrent illness](https://www.ncbi.nlm.nih.gov/pubmed/22845492) and [ulcerations, which may result in the need for amputation](https://www.ncbi.nlm.nih.gov/medgen/C2752089) due to the inability to feel or respond appropriately to pain. </t>
  </si>
  <si>
    <t>This [variant](https://www.ncbi.nlm.nih.gov/clinvar/variation/6356/) causes three distinct diseases.  [Hereditary sensory and autonomic neuropathy type II (HSAN2)](https://www.ncbi.nlm.nih.gov/medgen/C2752089) causes progressively reduced response to pain, leading eventually to [frequent injuries](https://www.ncbi.nlm.nih.gov/pubmed/17167479), [recurrent illness](https://www.ncbi.nlm.nih.gov/pubmed/22845492), and [ulcerations, which require amputation](https://www.ncbi.nlm.nih.gov/medgen/C2752089).  [Generalized epilepsy with febrile seizures (type 7 plus)](https://www.ncbi.nlm.nih.gov/medgen/C2751777) causes severe seizures beginning between five months and four years of age.  [Paroxysmal extreme pain disorder (PEPD)](https://www.ncbi.nlm.nih.gov/pubmed/17145499) causes [rectal, eye, or jaw pain with flushing](https://www.ncbi.nlm.nih.gov/pubmed/1714549).  The pain attacks may last from seconds to hours and is considered a type of [peripheral neuropathy](https://www.ncbi.nlm.nih.gov/medgen/C1833661) as it affects the nervous system that connects the brain to sensory cells.</t>
  </si>
  <si>
    <t xml:space="preserve">Paroxysmal extreme pain disorder (PEPD) patients may consider trying [Carbamazepine](https://www.ncbi.nlm.nih.gov/pubmed/17145499).  They should also avoid [changes in temperature, emotional distress, spicy food, and cold drinks or food](https://www.ncbi.nlm.nih.gov/medgen/C1833661). Hereditary sensory and autonomic neuropathy type II (HSAN2) patients may consider the [opioids](https://www.ncbi.nlm.nih.gov/pubmed/6462379) [naloxone](https://www.ncbi.nlm.nih.gov/pubmed/6085681) and [naltrexone](https://www.ncbi.nlm.nih.gov/pubmed/26634308) that may cause increased sensitivity to pain.  
Other medicines used to SCN9A variants include [Lacosamide](https://www.drugbank.ca/drugs/DB06218), [Lidocaine](https://www.drugbank.ca/drugs/DB00281), [Ranolazine](https://www.drugbank.ca/drugs/DB00243), [Rufinamide](https://www.drugbank.ca/drugs/DB06201), [Valproic Acid](https://www.drugbank.ca/drugs/DB00313), and [Zonisamide]( https://www.drugbank.ca/drugs/DB00909). </t>
  </si>
  <si>
    <t xml:space="preserve">This variant causes perceived severe bodily pain, and may be linked with [small fiber neuropathy](https://www.ncbi.nlm.nih.gov/pubmed/29392201).  The [increased SLC9A membrane excitability, increased synaptic nerve efficacy, and reduced inhibition of neurons](https://www.ncbi.nlm.nih.gov/pubmed/22550986) is associated with [Central Sensitivity Syndromes (CSS)](https://www.ncbi.nlm.nih.gov/pubmed/22550986).  CSS is a [chronic, musculoskeletal condition](https://www.ncbi.nlm.nih.gov/pubmed/18191990/) that causes perceived increase in pain, hypersensitivity to painful stimuli, enhanced pain pathway function, [fatigue, insomnia, and mental distress](https://www.ncbi.nlm.nih.gov/pubmed/18191990).  Chronic diseases associated with CSS include [fibromyalgia](https://www.ncbi.nlm.nih.gov/pubmed/29392201), [irritable bowel syndrome (IBS), interstitial cystitis](https://www.ncbi.nlm.nih.gov/pubmed/24662556), and [ME/CFS](https://www.ncbi.nlm.nih.gov/pubmed/21951710/). </t>
  </si>
  <si>
    <t>&lt;# A78581651T (A;T) A78581651T (T;T) #&gt;</t>
  </si>
  <si>
    <t>This variant acts in the brain in the [frontal cortex, temporal cortex, and pons](https://www.ncbi.nlm.nih.gov/pubmed/26220977), controlling message transmission between the cortex and cerebellum, motor function, problem solving, memory formation and processing, language, judgement, impulse control, and sexual behavior. This variant also is associated with increased likelihood of [adenocarcinoma (ADC)](https://www.ncbi.nlm.nih.gov/pubmed/25233467) and an [increased number of cigarettes smoked per day](https://www.ncbi.nlm.nih.gov/pubmed/26981579). 
Additionally, it affects the immune system.  Natural killer cells (NKC) are a type of white blood cells found in the blood, bone marrow, spleen, and lymph nodes.  They kill viral infected cells and tumorous cells.  CFS patients have half the cellular efficiency of the normal population with a [17% cellular death rate](https://www.ncbi.nlm.nih.gov/pubmed/27099524).  The A78581651T variant may decrease gene expression in both the DNA and RNA, causing significant reduction in NKC activity.  This variant was 2X as common in [CFS patients with an odds ratio of 2.11](https://www.ncbi.nlm.nih.gov/pubmed/27099524).</t>
  </si>
  <si>
    <t>| Variant       |Population %           | 
| :-------------: |:-------------:|
| T166298928G (G;G)| 24.1%     |</t>
  </si>
  <si>
    <t>| Variant       |Population %           | 
| :-------------: |:-------------:|
| C2986T (T;T) | 0.01% |</t>
  </si>
  <si>
    <t>| Variant       |Population %           | 
| :-------------: |:-------------:|
| G1376C (G;G) | Unknown |
| G2691A (A;A) | Unknown      |
| C829T (T;T) | 0.01%     |
| C984A (A;A)| 0.01%     |</t>
  </si>
  <si>
    <t>| Variant       |Population %           | 
| :-------------: |:-------------:|
| C645T (T;T) | 17.4% |</t>
  </si>
  <si>
    <t>| Variant       |Population %           | 
| :-------------: |:-------------:|
| C645T (C;T) | 39.7% |</t>
  </si>
  <si>
    <t>| Variant       |Population %           | 
| :-------------: |:-------------:|
| C78606381T (C;T) | 37.9% |</t>
  </si>
  <si>
    <t>| Variant       |Population %           | 
| :-------------: |:-------------:|
| C78606381T (T;T) | 15.9% |</t>
  </si>
  <si>
    <t>| Variant       |Population %           | 
| :-------------: |:-------------:|
| C775T (C:T) | 5.3% |</t>
  </si>
  <si>
    <t>| Variant       |Population %           | 
| :-------------: |:-------------:|
| C775T (T:T) | 0.9% |</t>
  </si>
  <si>
    <t>| Variant       |Population %           | 
| :-------------: |:-------------:|
| C30219896T (T;T) | 16.0% |</t>
  </si>
  <si>
    <t>| Variant       |Population %           | 
| :-------------: |:-------------:|
| T30199457C (C;C)    | 32.7% |
|  C30219896T (C;T) | 38.0%      |
| C30204775T (C;T) | 49.9%      |
| C30204775T (T;T)| 31.8%      |
| C1748A (C;A)| Unknown    |</t>
  </si>
  <si>
    <t>| Variant       |Population %           | 
| :-------------: |:-------------:|
| C30204775T (T;T) | 31.8% |</t>
  </si>
  <si>
    <t>| Variant       |Population %           | 
| :-------------: |:-------------:|
| T463G (T;T) | 17.5% |</t>
  </si>
  <si>
    <t>| Variant       |Population %           | 
| :-------------: |:-------------:|
| 5-HTTLPR (S;S)  | 13.1% |
| G3609A (A;A) | 13.1%      |</t>
  </si>
  <si>
    <t>| Variant       |Population %           | 
| :-------------: |:-------------:|
| 5-HTTLPR (S;L)  | 23.7% |
| G3609A (A;G) | 23.7%      |</t>
  </si>
  <si>
    <t>| Variant       |Population %           | 
| :-------------: |:-------------:|
| 5-HTTLPR (L;L) | 63.2% |
| G3609A (G;G) | 63.2%      |</t>
  </si>
  <si>
    <t>| Variant       |Population %           | 
| :-------------: |:-------------:|
| A1298C (C:C)  | 4% |
| C677T (C:T) | 30%      |</t>
  </si>
  <si>
    <t>| Variant       |Population %           | 
| :-------------: |:-------------:|
| A1298C (A:C)  | 20% |
| C677T (T:T) | 9%      |</t>
  </si>
  <si>
    <t>| Variant       |Population %           | 
| :-------------: |:-------------:|
| C677T (C;T) ; A1298C (A;C) | 6% |</t>
  </si>
  <si>
    <t>| Variant       |Population %           | 
| :-------------: |:-------------:|
| T10927C (C;C)  | 23.9% |</t>
  </si>
  <si>
    <t>| Variant       |Population %           | 
| :-------------: |:-------------:|
| G1074A (G;G)  | 92.7% |</t>
  </si>
  <si>
    <t>&lt;# T19960814C (T;T) #&gt;</t>
  </si>
  <si>
    <t>| Variant       |Population %           | 
| :-------------: |:-------------:|
| T19960814C (T;T)  | 40.6% |</t>
  </si>
  <si>
    <t>| Variant       |Population %           | 
| :-------------: |:-------------:|
| G158A (G;G)  | 25.7% |</t>
  </si>
  <si>
    <t>| Variant       |Population %           | 
| :-------------: |:-------------:|
| G158A (A;G)  | 49.9% |</t>
  </si>
  <si>
    <t>| Variant       |Population %           | 
| :-------------: |:-------------:|
| G158A (A;A)  | 24.4% |</t>
  </si>
  <si>
    <t>| Variant       |Population %           | 
| :-------------: |:-------------:|
| C62T (C;T)\ | 49.8% |</t>
  </si>
  <si>
    <t>| Variant       |Population %           | 
| :-------------: |:-------------:|
| C62T (T;T)  | 24.7% |</t>
  </si>
  <si>
    <t>| Variant       |Population %           | 
| :-------------: |:-------------:|
| T19943884C (C;C) | 28.3% |</t>
  </si>
  <si>
    <t>| Variant       |Population %           | 
| :-------------: |:-------------:|
| T19950010G (G;G)  | 15.6% |</t>
  </si>
  <si>
    <t>| Variant       |Population %           | 
| :-------------: |:-------------:|
| T19943884C (T;C)   | 48.1% |
| T19950010G (T;G) | 37.5%     |</t>
  </si>
  <si>
    <t>&lt;# T19960814C (T;C)  T19960814C (C;C) #&gt;</t>
  </si>
  <si>
    <t>| Variant       |Population %           | 
| :-------------: |:-------------:|
| T19960814C (T;C)  | 40.9% |
| T19960814C (C;C)  | 18.5%      |</t>
  </si>
  <si>
    <t>| Variant       |Population %           | 
| :-------------: |:-------------:|
| G750C (C;C)  | 7.5% |
| C-990T (C;T)  | 49.7%      |</t>
  </si>
  <si>
    <t>| Variant       |Population %           | 
| :-------------: |:-------------:|
| G750C (G;C) | 22.1% |</t>
  </si>
  <si>
    <t>| Variant       |Population %           | 
| :-------------: |:-------------:|
| G750C (C;C)  | 7.5% |</t>
  </si>
  <si>
    <t>| Variant       |Population %           | 
| :-------------: |:-------------:|
| C-990T (T;T)  | 19.9%      |</t>
  </si>
  <si>
    <t>| Variant       |Population %           | 
| :-------------: |:-------------:|
| G3264+2567A (G;A)  | 43.2% |
| G3264+630A (G;A)  | 28.2%      |</t>
  </si>
  <si>
    <t>| Variant       |Population %           | 
| :-------------: |:-------------:|
| A233974736G (G;A)  | 14.2%      |</t>
  </si>
  <si>
    <t>&lt;# G1192A (G;A) #&gt;</t>
  </si>
  <si>
    <t>| Variant       | Population %         
| ------------- |:-------------:|
| G1192A (G;A)     | 39.2%      |</t>
  </si>
  <si>
    <t>&lt;# G1192A (G;G) #&gt;</t>
  </si>
  <si>
    <t>| Variant       | Population %         
| ------------- |:-------------:|
| G1192A (A;A)      | 5.2%     |</t>
  </si>
  <si>
    <t>| Variant       |Population %           | 
| :-------------: |:-------------:|
| A78581651T (A;T) | 27.3% |
| A78581651T (T;T) | 9.5%     |</t>
  </si>
  <si>
    <t>The CHRNA5 ([neuronal acetylcholine receptor subunit alpha-5](http://www.uniprot.org/uniprot/P30532)) gene creates a protein that operates [ion and cation channels](http://www.uniprot.org/citations/20438829) in the  plasma membranes in neurons. These channels control [fast signal transmission at synapses](https://www.ncbi.nlm.nih.gov/gene/1138) and cause the body’s response to [nicotine](http://www.uniprot.org/citations/18227835) and [neuromuscular synaptic transmission](http://www.uniprot.org/uniprot/P30532).  Variants in CHRNA5 cause [increased](https://www.ncbi.nlm.nih.gov/pubmed/19443489) [susceptibility](https://www.ncbi.nlm.nih.gov/pubmed/18385738) to [lung](https://www.ncbi.nlm.nih.gov/pubmed/20643934) [cancer](https://www.ncbi.nlm.nih.gov/pubmed/18385739) and [COPD](https://www.ncbi.nlm.nih.gov/pubmed/26771213). Variants that cause [increased](https://www.ncbi.nlm.nih.gov/pubmed/1944348) [risk](https://www.ncbi.nlm.nih.gov/pubmed/18385738) of [smoking](https://www.ncbi.nlm.nih.gov/pubmed/18385739) also causes greater [difficulty](https://www.ncbi.nlm.nih.gov/pubmed/20643934) in [cessation](https://www.ncbi.nlm.nih.gov/pubmed/28884473), greater numbers of [cigarettes smoked per day](https://www.ncbi.nlm.nih.gov/pubmed/27344179), and higher rates of [anxiety](https://www.ncbi.nlm.nih.gov/pubmed/25826680). Variants are also associated with [ME/CFS](https://www.ncbi.nlm.nih.gov/pubmed/27099524) due to natural killer cell (NKC) disfunction.</t>
  </si>
  <si>
    <t>brain D001921  respiratory system and lung D012137  bone marrow and immune system D007107</t>
  </si>
  <si>
    <t>lungs, immune system, nervous system, and brain.</t>
  </si>
  <si>
    <t>anxiety D001007 pain D010146 inflamation: D007249</t>
  </si>
  <si>
    <t>| Variant       |Population %           | 
| :-------------: |:-------------:|
| A78573551G (A;G)      | 39.2%     |
| A78573551G (G;G)     | 17.9%     |</t>
  </si>
  <si>
    <t>&lt;# A78573551G (A;G) A78573551G (G;G) #&gt;</t>
  </si>
  <si>
    <t>This variant acts in the brain in the [frontal cortex, temporal cortex, and pons](https://www.ncbi.nlm.nih.gov/pubmed/26220977), controlling message transmission between the cortex and cerebellum, motor function, problem solving, memory formation and processing, language, judgement, impulse control, and sexual behavior. Each recessive A allele [increases mRNA expression](https://www.ncbi.nlm.nih.gov/pubmed/21229299) in the brain, which in turn impacts body’s the response to nicotine. This variant is associated with increased [risk of adenocarcinoma (ADC)](https://www.ncbi.nlm.nih.gov/pubmed/25233467) [(lung cancer)](https://www.ncbi.nlm.nih.gov/pubmed/21229299) with an odds ratio of 0.86 and [nicotine addiction](https://www.ncbi.nlm.nih.gov/pubmed/28132300) or dependence, especially in Caucasians with an [odds ratio of 2.07](https://www.ncbi.nlm.nih.gov/pubmed/26270548).</t>
  </si>
  <si>
    <t>This heterozygous variant affects the brain in a variety of ways. This variant controls [cognitive function, working memory, and gray matter volume in the brain](https://www.ncbi.nlm.nih.gov/pubmed/24819610). Males have faster [information processing](https://www.ncbi.nlm.nih.gov/pubmed/25674902), including [better behavioral performance, more efficient cortex activity, and larger gray matter volume](https://www.ncbi.nlm.nih.gov/pubmed/24819610), while women have slower information processing. In general, people have worse [visual cognitive control](https://www.ncbi.nlm.nih.gov/pubmed/24934182). The brain changes caused by this variant is the [strongest genetic risk factor for developing nicotine dependence in African Americans and Caucasians, with an odds ratio of 1.3](https://www.ncbi.nlm.nih.gov/pubmed/26239294), causes difficulties with smoking cessation, and increases the number of [cigarettes smoked per day](https://www.ncbi.nlm.nih.gov/pubmed/27344179). People are [15% less likely](https://www.ncbi.nlm.nih.gov/pubmed/24727484) to be able to quit smoking, and they respond less well to [nicotine replacement therapy(NRT)](https://www.ncbi.nlm.nih.gov/pubmed/28884473). This may be caused due to the variant [increasing the pleasure and mental stimulation experienced after smoking, as well as withdrawal severity](https://www.ncbi.nlm.nih.gov/pubmed/25948103). This variant is also associated with a greater risk for [lung cancer and COPD](https://www.ncbi.nlm.nih.gov/pubmed/27344179).</t>
  </si>
  <si>
    <t>This variant controls [cognitive function, working memory, and gray matter volume in the brain](https://www.ncbi.nlm.nih.gov/pubmed/24819610). Males have much faster [information processing](https://www.ncbi.nlm.nih.gov/pubmed/25674902), including [much better behavioral performance, more efficient cortex activity, and the largest gray matter volume](https://www.ncbi.nlm.nih.gov/pubmed/24819610), while women have much slower information processing. In general, [visual cognitive control is impaired](https://www.ncbi.nlm.nih.gov/pubmed/24934182). The brain changes caused by this variant is the [strongest genetic risk factor for developing nicotine dependence in African Americans and Caucasians, with an odds ratio of 1.3](https://www.ncbi.nlm.nih.gov/pubmed/26239294). People are [15% less likely](https://www.ncbi.nlm.nih.gov/pubmed/24727484) to be able to quit smoking, respond much less well to [nicotine replacement therapy(NRT)](https://www.ncbi.nlm.nih.gov/pubmed/28884473), and are at risk for a greatly increased number of [cigarettes smoked per day](https://www.ncbi.nlm.nih.gov/pubmed/27344179). This may be caused due to the variant [greatly increasing the pleasure and mental stimulation experienced after smoking, as well as withdrawal severity](https://www.ncbi.nlm.nih.gov/pubmed/25948103). The AA homozygous variant is associated with greatly elevated risk and earlier diagnosis of [lung cancer with an odds ratio of 1.65](https://www.ncbi.nlm.nih.gov/pubmed/27543155), but not in [Asians](https://www.ncbi.nlm.nih.gov/pubmed/26434895). It is also associated with [COPD](https://www.ncbi.nlm.nih.gov/pubmed/26771213) and [newborn pulmonary dysfunction and respiratory morbidities](https://www.ncbi.nlm.nih.gov/pubmed/24838476) in the children of smoking mothers.</t>
  </si>
  <si>
    <t>People should not smoke. If you do smoke, be aware of your risk for dependency and increased difficulty of quitting smoking. Consider regular checks for lung cancer.
[Many factors may decrease your risk of lung cancer](https://www.cancer.gov/types/lung/patient/lung-prevention-pdq#section/all):
*  Avoid cigarettes, cigars, pipe smoking, and secondhand smoke.
*  Have less than one alcoholic drink per day.
*  Practice safe sex, and avoid HIV infection.
*  Avoid radiation exposure, including atomic bomb radiation, radiation therapy, imaging tests, and radon.
*  Avoid environmental toxins, such as asbestos, arsenic, chromium, nickel, beryllium, cadmium, tar, soot, and air pollution.
*  [Beta carotene supplements, made from yellow and orange fruits and vegetables and dark green, leafy vegetables,](https://www.cancer.gov/types/lung/patient/lung-prevention-pdq#section/all) may help reduce risk for heavy smokers.
[Medications](http://www.uniprot.org/uniprot/P30532#pathology_and_biotech) used for treating CHRNA5 issues include [Ethanol](https://www.drugbank.ca/drugs/DB00898), [Galantamine](https://www.drugbank.ca/drugs/DB00674), and [nicotine](https://www.drugbank.ca/drugs/DB00184).</t>
  </si>
  <si>
    <t>People should not smoke. If you do smoke, be aware of your risk for dependency and increased difficulty of quitting smoking. Consider regular checks for lung cancer. Pregnant women should consider [supplemental vitamin C](https://www.ncbi.nlm.nih.gov/pubmed/24838476).
[Many factors may decrease your risk of lung cancer](https://www.cancer.gov/types/lung/patient/lung-prevention-pdq#section/all):
*  Avoid cigarettes, cigars, pipe smoking, and secondhand smoke.
*  Have less than one alcoholic drink per day.
*  Practice safe sex, and avoid HIV infection.
*  Avoid radiation exposure, including atomic bomb radiation, radiation therapy, imaging tests, and radon.
*  Avoid environmental toxins, such as asbestos, arsenic, chromium, nickel, beryllium, cadmium, tar, soot, and air pollution.
*  [Beta carotene supplements, made from yellow and orange fruits and vegetables and dark green, leafy vegetables,](https://www.cancer.gov/types/lung/patient/lung-prevention-pdq#section/all) may help reduce risk for heavy smokers.
[Medications](http://www.uniprot.org/uniprot/P30532#pathology_and_biotech) used for treating CHRNA5 issues include [Ethanol](https://www.drugbank.ca/drugs/DB00898), [Galantamine](https://www.drugbank.ca/drugs/DB00674), and [nicotine](https://www.drugbank.ca/drugs/DB00184).</t>
  </si>
  <si>
    <t>Many compounds may decrease pain due to TRMP8 variants.
- [WS-12](https://www.ncbi.nlm.nih.gov/pubmed/18930858) (a menthol derivative) has much higher potency and is twice as efficient as menthol as therapy for chronic neuropathic pain.
- Cannabinoid receptors [CB1 and CB2](https://www.ncbi.nlm.nih.gov/pubmed/18511441) are associated with pain modulation, but smoking should be avoided to reduce COPD and lung cancer risk.
- [Nerve growth factor](https://www.ncbi.nlm.nih.gov/pubmed/18511441) administered topically decreases thermal and mechanical pain.
Other therapies may include [antibodies, airNA, gene therapy](https://www.ncbi.nlm.nih.gov/pubmed/18511441), and avoiding air [below 25˚ C](http://www.uniprot.org/uniprot/Q7Z2W7).</t>
  </si>
  <si>
    <t>People also should not smoke. If you do smoke, be aware of your greatly increased risk for dependency and difficulty of quitting smoking, and consider regular checks for lung cancer. Monitor signs of schizophrenia and antipsychotic medication side effects.
[Many factors may decrease your risk of lung cancer](https://www.cancer.gov/types/lung/patient/lung-prevention-pdq#section/all):
*  Avoid cigarette, cigar, pipe smoking, and secondhand smoke.
*  Have less than one alcoholic drink per day.
*  Practice safe sex, and avoid HIV infection.
*  Avoid radiation exposure, including atomic bomb radiation, radiation therapy, imaging tests, and radon.
*  Avoid environmental toxins such as asbestos, arsenic, chromium, nickel, beryllium, cadmium, tar, soot, and air pollution.
*  [Beta carotene supplements, made from yellow and orange fruits and vegetables and dark green, leafy vegetables,](https://www.cancer.gov/types/lung/patient/lung-prevention-pdq#section/all) may help reduce risk for heavy smokers.
[Medications](http://www.uniprot.org/uniprot/P32297) indicated for use for CHRNA3 issues include: [Bupropion](https://www.drugbank.ca/drugs/DB01156), [Cytisine](https://www.drugbank.ca/drugs/DB09028), [Dextromethorphan](https://www.drugbank.ca/drugs/DB00514), [Ethanol](https://www.drugbank.ca/drugs/DB00898), [Galantamine](https://www.drugbank.ca/drugs/DB00674), [Levamisole](https://www.drugbank.ca/drugs/DB00848), [Levomethadyl Acetate](https://www.drugbank.ca/drugs/DB01227), [Nicotine](https://www.drugbank.ca/drugs/DB00184), [Pentolinium](https://www.drugbank.ca/drugs/DB01090), and [Varenicline](https://www.drugbank.ca/drugs/DB01273).</t>
  </si>
  <si>
    <t>People also should not smoke or use cocaine. If you do smoke, be aware of your risk for dependency and increased difficulty of quitting smoking.
[Many factors may decrease your risk of lung cancer](https://www.cancer.gov/types/lung/patient/lung-prevention-pdq#section/all):
*  Avoid cigarettes, cigars, pipe smoking, and secondhand smoke.
*  Have less than one alcoholic drink per day.
*  Practice safe sex, and avoid HIV infection.
*  Avoid radiation exposure, including atomic bomb radiation, radiation therapy, imaging tests, and radon.
*  Avoid environmental toxins, such as asbestos, arsenic, chromium, nickel, beryllium, cadmium, tar, soot, and air pollution.
*  [Beta carotene supplements, made from yellow and orange fruits and vegetables and dark green, leafy vegetables,](https://www.cancer.gov/types/lung/patient/lung-prevention-pdq#section/all) may help reduce risk for heavy smokers.
[Medications](http://www.uniprot.org/uniprot/P32297) indicated for use for CHRNA3 issues include: [Bupropion](https://www.drugbank.ca/drugs/DB01156), [Cytisine](https://www.drugbank.ca/drugs/DB09028), [Dextromethorphan](https://www.drugbank.ca/drugs/DB00514), [Ethanol](https://www.drugbank.ca/drugs/DB00898), [Galantamine](https://www.drugbank.ca/drugs/DB00674), [Levamisole](https://www.drugbank.ca/drugs/DB00848), [Levomethadyl Acetate](https://www.drugbank.ca/drugs/DB01227), [Nicotine](https://www.drugbank.ca/drugs/DB00184), [Pentolinium](https://www.drugbank.ca/drugs/DB01090), and [Varenicline](https://www.drugbank.ca/drugs/DB01273).</t>
  </si>
  <si>
    <t>People also should not smoke. If you do smoke, be aware of your risk for dependency and increased difficulty of quitting smoking.
[Many factors may decrease your risk of lung cancer](https://www.cancer.gov/types/lung/patient/lung-prevention-pdq#section/all):
*  Avoid cigarettes, cigars, pipe smoking, and secondhand smoke.
*  Have less than one alcoholic drink per day.
*  Practice safe sex, and avoid HIV infection.
*  Avoid radiation exposure, including atomic bomb radiation, radiation therapy, imaging tests, and radon.
*  Avoid environmental toxins, such as asbestos, arsenic, chromium, nickel, beryllium, cadmium, tar, soot, and air pollution.
*  [Beta carotene supplements, made from yellow and orange fruits and vegetables and dark green, leafy vegetables,](https://www.cancer.gov/types/lung/patient/lung-prevention-pdq#section/all) may help reduce risk for heavy smokers.
[Medications](http://www.uniprot.org/uniprot/P32297) indicated for use for CHRNA3 issues include: [Bupropion](https://www.drugbank.ca/drugs/DB01156), [Cytisine](https://www.drugbank.ca/drugs/DB09028), [Dextromethorphan](https://www.drugbank.ca/drugs/DB00514), [Ethanol](https://www.drugbank.ca/drugs/DB00898), [Galantamine](https://www.drugbank.ca/drugs/DB00674), [Levamisole](https://www.drugbank.ca/drugs/DB00848), [Levomethadyl Acetate](https://www.drugbank.ca/drugs/DB01227), [Nicotine](https://www.drugbank.ca/drugs/DB00184), [Pentolinium](https://www.drugbank.ca/drugs/DB01090), and [Varenicline](https://www.drugbank.ca/drugs/DB01273).</t>
  </si>
  <si>
    <t>Many dietary supplements have been found to increase or decrease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[Histone deacetylase inhibitors (HDACi), including suberoylanilide hydroxamic acid and valproic acid,](https://www.ncbi.nlm.nih.gov/pubmed/17349632/) impair NKC function, and should be avoided.</t>
  </si>
  <si>
    <t>People also should not smoke or use cocaine. If you do smoke, be aware of your greatly increased risk for dependency and difficulty of quitting smoking, and consider regular checks for lung cancer.
[Many factors may decrease your risk of lung cancer](https://www.cancer.gov/types/lung/patient/lung-prevention-pdq#section/all):
*  Avoid cigarettes, cigars, pipe smoking, and secondhand smoke.
*  Have less than one alcoholic drink per day.
*  Practice safe sex, and avoid HIV infection.
*  Avoid radiation exposure, including atomic bomb radiation, radiation therapy, imaging tests, and radon.
*  Avoid environmental toxins, such as asbestos, arsenic, chromium, nickel, beryllium, cadmium, tar, soot, and air pollution.
*  [Beta carotene supplements, made from yellow and orange fruits and vegetables and dark green, leafy vegetables,](https://www.cancer.gov/types/lung/patient/lung-prevention-pdq#section/all) may help reduce risk for heavy smokers.
[Medications](http://www.uniprot.org/uniprot/P32297) indicated for use for CHRNA3 issues include: [Bupropion](https://www.drugbank.ca/drugs/DB01156), [Cytisine](https://www.drugbank.ca/drugs/DB09028), [Dextromethorphan](https://www.drugbank.ca/drugs/DB00514), [Ethanol](https://www.drugbank.ca/drugs/DB00898), [Galantamine](https://www.drugbank.ca/drugs/DB00674), [Levamisole](https://www.drugbank.ca/drugs/DB00848), [Levomethadyl Acetate](https://www.drugbank.ca/drugs/DB01227), [Nicotine](https://www.drugbank.ca/drugs/DB00184), [Pentolinium](https://www.drugbank.ca/drugs/DB01090), and [Varenicline](https://www.drugbank.ca/drugs/DB01273).
Many dietary supplements have been found to increase or decrease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[Histone deacetylase inhibitors (HDACi), including suberoylanilide hydroxamic acid and valproic acid,](https://www.ncbi.nlm.nih.gov/pubmed/17349632/) impair NKC function, and should be avoided.</t>
  </si>
  <si>
    <t>People should avoid smoking, and proactively check for lung cancer if they smoke.
Many dietary supplements have been found to increase or decrease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[Histone deacetylase inhibitors (HDACi), including suberoylanilide hydroxamic acid and valproic acid,](https://www.ncbi.nlm.nih.gov/pubmed/17349632/) impair NKC function, and should be avoided.</t>
  </si>
  <si>
    <t>NC_000009.12:g.</t>
  </si>
  <si>
    <t>[71427327G&gt;T]</t>
  </si>
  <si>
    <t>[71427327=]</t>
  </si>
  <si>
    <t>NC_000009.12:g.71427327G&gt;T</t>
  </si>
  <si>
    <t>NC_000009.12:g.70790948T&gt;C</t>
  </si>
  <si>
    <t>NC_000009.12:g.71402258C&gt;T</t>
  </si>
  <si>
    <t>NC_000009.12:g.70616746C&gt;T</t>
  </si>
  <si>
    <t>NC_000009.12:g.71417232T&gt;G</t>
  </si>
  <si>
    <t>NC_000009.12:g.70605775A&gt;G</t>
  </si>
  <si>
    <t>NC_000009.12:g.71403580C&gt;T</t>
  </si>
  <si>
    <t>NC_000009.12:g.70610886T&gt;A</t>
  </si>
  <si>
    <t>NC_000009.12:g.71365306T&gt;C</t>
  </si>
  <si>
    <t>NC_000009.12:g.70820112G&gt;A</t>
  </si>
  <si>
    <t>NC_000009.12:g.70822908A&gt;G</t>
  </si>
  <si>
    <t>NC_000009.12:g.70810048G&gt;A</t>
  </si>
  <si>
    <t>G71427327T</t>
  </si>
  <si>
    <t>C71402258T</t>
  </si>
  <si>
    <t>[C71402258T](https://www.ncbi.nlm.nih.gov/projects/SNP/snp_ref.cgi?rs=1106948)</t>
  </si>
  <si>
    <t>[G71427327T](https://www.ncbi.nlm.nih.gov/projects/SNP/snp_ref.cgi?rs=11142822)</t>
  </si>
  <si>
    <t>[71402258C&gt;T]</t>
  </si>
  <si>
    <t>[71402258=]</t>
  </si>
  <si>
    <t>C37T</t>
  </si>
  <si>
    <t>[C37T](https://www.ncbi.nlm.nih.gov/clinvar/variation/218881/)</t>
  </si>
  <si>
    <t>T71417232G</t>
  </si>
  <si>
    <t>[70790948T&gt;C]</t>
  </si>
  <si>
    <t>[70790948=]</t>
  </si>
  <si>
    <t>[70616746C&gt;T]</t>
  </si>
  <si>
    <t>[70616746=]</t>
  </si>
  <si>
    <t>[71417232T&gt;G]</t>
  </si>
  <si>
    <t>[71417232=]</t>
  </si>
  <si>
    <t>[70605775A&gt;G]</t>
  </si>
  <si>
    <t>[70605775=]</t>
  </si>
  <si>
    <t>[71403580C&gt;T]</t>
  </si>
  <si>
    <t>[71403580=]</t>
  </si>
  <si>
    <t>[70610886T&gt;A]</t>
  </si>
  <si>
    <t>[70610886=]</t>
  </si>
  <si>
    <t>[71365306T&gt;C]</t>
  </si>
  <si>
    <t>[71365306=]</t>
  </si>
  <si>
    <t>[70820112G&gt;A]</t>
  </si>
  <si>
    <t>[70820112=]</t>
  </si>
  <si>
    <t>[70822908A&gt;G]</t>
  </si>
  <si>
    <t>[70822908=]</t>
  </si>
  <si>
    <t>[70810048G&gt;A]</t>
  </si>
  <si>
    <t>[70810048=]</t>
  </si>
  <si>
    <t>G70820112A</t>
  </si>
  <si>
    <t>[G70820112A](https://www.ncbi.nlm.nih.gov/projects/SNP/snp_ref.cgi?rs=7022747)</t>
  </si>
  <si>
    <t>A70822908G</t>
  </si>
  <si>
    <t>[A70822908G](https://www.ncbi.nlm.nih.gov/projects/SNP/snp_ref.cgi?rs=7038646)</t>
  </si>
  <si>
    <t>C70616746T</t>
  </si>
  <si>
    <t>[C70616746T](https://www.ncbi.nlm.nih.gov/projects/SNP/snp_ref.cgi?rs=11142508)</t>
  </si>
  <si>
    <t>A70605775G</t>
  </si>
  <si>
    <t>[A70605775G](https://www.ncbi.nlm.nih.gov/projects/SNP/snp_ref.cgi?rs=12682832)</t>
  </si>
  <si>
    <t>T70610886A</t>
  </si>
  <si>
    <t>[T70610886A](https://www.ncbi.nlm.nih.gov/projects/SNP/snp_ref.cgi?rs=3763619)</t>
  </si>
  <si>
    <t>T71365306C</t>
  </si>
  <si>
    <t>[T71365306C](https://www.ncbi.nlm.nih.gov/projects/SNP/snp_ref.cgi?rs=6560200)</t>
  </si>
  <si>
    <t>C71403580T</t>
  </si>
  <si>
    <t>[C71403580T](https://www.ncbi.nlm.nih.gov/projects/SNP/snp_ref.cgi?rs=1891301)</t>
  </si>
  <si>
    <t>T70790948C</t>
  </si>
  <si>
    <t>[T70790948C](https://www.ncbi.nlm.nih.gov/projects/SNP/snp_ref.cgi?rs=10118380)</t>
  </si>
  <si>
    <t>TRPM3</t>
  </si>
  <si>
    <t>brain and kidneys.</t>
  </si>
  <si>
    <t>NC_000009.12:g.70529063_71446950</t>
  </si>
  <si>
    <t xml:space="preserve">brain D001921 Kidney D005221 </t>
  </si>
  <si>
    <t>[T71417232G](https://www.ncbi.nlm.nih.gov/projects/SNP/snp_ref.cgi?rs=12350232)</t>
  </si>
  <si>
    <t>rs6560200</t>
  </si>
  <si>
    <t>rs11142822</t>
  </si>
  <si>
    <t>rs1106948</t>
  </si>
  <si>
    <t>rs1891301</t>
  </si>
  <si>
    <t>rs12350232</t>
  </si>
  <si>
    <t>rs10118380</t>
  </si>
  <si>
    <t>rs7022747</t>
  </si>
  <si>
    <t>rs7038646</t>
  </si>
  <si>
    <t>rs12682832</t>
  </si>
  <si>
    <t>rs11142508</t>
  </si>
  <si>
    <t>rs3763619</t>
  </si>
  <si>
    <t>rs1160742</t>
  </si>
  <si>
    <t>rs4454352</t>
  </si>
  <si>
    <t>rs1328153</t>
  </si>
  <si>
    <t>rs7865858</t>
  </si>
  <si>
    <t>rs1504401</t>
  </si>
  <si>
    <t>rs10115622</t>
  </si>
  <si>
    <t>NC_000009.12:g.70699095A&gt;G</t>
  </si>
  <si>
    <t>NC_000009.12:g.70795494C&gt;T</t>
  </si>
  <si>
    <t>NC_000009.12:g.70801146G&gt;A</t>
  </si>
  <si>
    <t>NC_000009.12:g.70589515A&gt;G</t>
  </si>
  <si>
    <t>NC_000009.12:g.71302037T&gt;C</t>
  </si>
  <si>
    <t>NC_000009.12:g.70691635C&gt;A</t>
  </si>
  <si>
    <t>[70699095A&gt;G]</t>
  </si>
  <si>
    <t>[70699095=]</t>
  </si>
  <si>
    <t>[70795494C&gt;T]</t>
  </si>
  <si>
    <t>[70795494=]</t>
  </si>
  <si>
    <t>[70801146G&gt;A]</t>
  </si>
  <si>
    <t>[70801146=]</t>
  </si>
  <si>
    <t>[70589515A&gt;G]</t>
  </si>
  <si>
    <t>[70589515=]</t>
  </si>
  <si>
    <t>[71302037T&gt;C]</t>
  </si>
  <si>
    <t>[71302037=]</t>
  </si>
  <si>
    <t>[70691635C&gt;A]</t>
  </si>
  <si>
    <t>[70691635=]</t>
  </si>
  <si>
    <t>[C70691635A](http://journals.sagepub.com/doi/10.4137/III.S25147)</t>
  </si>
  <si>
    <t>C70691635A</t>
  </si>
  <si>
    <t>C71302037T</t>
  </si>
  <si>
    <t>[C71302037T](http://journals.sagepub.com/doi/10.4137/III.S25147)</t>
  </si>
  <si>
    <t>G70589515A</t>
  </si>
  <si>
    <t>[G70589515A](http://journals.sagepub.com/doi/10.4137/III.S25147)</t>
  </si>
  <si>
    <t>A70610886C</t>
  </si>
  <si>
    <t>[A70610886C](http://journals.sagepub.com/doi/10.4137/III.S25147)</t>
  </si>
  <si>
    <t>C70801146T</t>
  </si>
  <si>
    <t>[C70801146T](http://journals.sagepub.com/doi/10.4137/III.S25147)</t>
  </si>
  <si>
    <t>T70795494C</t>
  </si>
  <si>
    <t>[T70795494C](http://journals.sagepub.com/doi/10.4137/III.S25147)</t>
  </si>
  <si>
    <t>A70699095G</t>
  </si>
  <si>
    <t>[A70699095G](http://journals.sagepub.com/doi/10.4137/III.S25147)</t>
  </si>
  <si>
    <t>| Variant       |Population %           | Odds Ratio           |
| :-------------: |:-------------:| :-------------:|
| G71427327T (T;T) | 58.6% | 5.14 |
| T70790948C (T;C) | 49.7%     | 3.39 |
| T70790948C (C;C) | 16.3%     | 1.07 |
| C71402258T (T;T) | 13.3%     | 4.06 |
| C70616746T (C;C) | 18.6%     | 2.5 |
| T71417232G (T;T) | 17.8%     | 3.13 |
| A70605775G (A;A) | 17.4%     | 2.703 |
| C71403580T (T;T) | 19.6%     | 3.64 |
| T70610886A (A;A) | 13.2%     | 2.222 |
| T71365306C (C;C) | 12.3%     | 5.63 |
| G70820112A (G;G) | 76.4%     | 10.9 |</t>
  </si>
  <si>
    <t>&lt;# G71427327T (T;T) T70790948C (T;C) T70790948C (C;C) C71402258T (T;T) C70616746T (C;C) T71417232G (T;T) A70605775G (A;A) C71403580T (T;T) T70610886A (A;A) T71365306C (C;C) G70820112A (G;G) #&gt;</t>
  </si>
  <si>
    <t xml:space="preserve">| Variant       |Population %           | Odds Ratio           |
| :-------------: |:-------------:| :-------------:|
| A70822908G (A;G) | 44.8%     | 7.88 |
</t>
  </si>
  <si>
    <t>&lt;#  A70822908G (A;G)  #&gt;</t>
  </si>
  <si>
    <t>nineteen</t>
  </si>
  <si>
    <t># High Risk</t>
  </si>
  <si>
    <t>You are in the High Risk category. See below for more details.</t>
  </si>
  <si>
    <t xml:space="preserve">| Variant       |Population %           | 
| :-------------: |:-------------:|
| C37T (C;T) | 0.01%     |
</t>
  </si>
  <si>
    <t>&lt;# C37T (C;T)  #&gt;</t>
  </si>
  <si>
    <t>This variant causes [retinal dystrophy and iris coloboma with or without congenital cataract](https://www.ncbi.nlm.nih.gov/clinvar/variation/218881/). Abnormalities include [adhesions between the iris and lens](https://www.ncbi.nlm.nih.gov/medgen/488784), [visual impairment or vision loss](https://www.ncbi.nlm.nih.gov/medgen/65889), and [retinal atrophy](https://www.ncbi.nlm.nih.gov/medgen/101075). It may also cause [decreased color vision, degradation of retinal veins, and congenital cataracts](http://www.malacards.org/card/retinal_dystrophy_and_iris_coloboma_with_or_without_congenital_cataract).</t>
  </si>
  <si>
    <t xml:space="preserve">| Variant       |Population %           | 
| :-------------: |:-------------:| 
| A70699095G (A;G) | 50% | 
| A70699095G (G;G) | 37.2% | 
| T70795494C (T;C) | 35.3%     | 
| T70795494C (T;T) | 50.6%     | 
| C70801146T (C;T) | 47.6%     | 
| C70801146T (C;C) | 6.1%     | 
| A70610886C (A;C) | 49.6%     | 
| A70610886C (C;C) | 45.4%     | 
| G70589515A (G;A) | 47.6%     | 
| G70589515A (G;G) | 25.2%     | 
| C71302037T (C;T) | 31.9%     | 
| C71302037T (C;C) | 56.1%     | 
| C70691635A (C;A) | 48.3%     | 
| C70691635A (C;C) | 23%     | </t>
  </si>
  <si>
    <t>&lt;#  A70699095G (A;G)  A70699095G (G;G) T70795494C (T;C) T70795494C (T;T)  C70801146T (C;T) C70801146T (C;C)  A70610886C (A;C)A70610886C (C;C)  G70589515A (G;A) G70589515A (G;G) C71302037T (C;T)  C71302037T (C;C)  C70691635A (C;A)  C70691635A (C;C)   #&gt;</t>
  </si>
  <si>
    <t xml:space="preserve"> vision problems D014786 pain D010146 chills and night sweats D023341 multiple chemical sensitivity/allergies D018777 inflamation D007249</t>
  </si>
  <si>
    <t>TPRM8_G3264+630A</t>
  </si>
  <si>
    <t>TPRM8_G3264+2567A</t>
  </si>
  <si>
    <t>TPRM8_G750C</t>
  </si>
  <si>
    <t>TPRM8_C-990T</t>
  </si>
  <si>
    <t>The TPRM8 gene encodes a cation channel active at [low temperatures](https://www.ncbi.nlm.nih.gov/pubmed/14757700?dopt=Abstract) that allows the movement of sodium, potassium, calcium, and cesium across plasma barriers. It allows the body to detect [temperature
changes](https://www.ncbi.nlm.nih.gov/pubmed/17217067), respond to cold, balance calcium in the body, and feel the cooling effects of menthol.   Variants in TPRM8 are associated with [breast](https://www.ncbi.nlm.nih.gov/pubmed/20482834), [pancreatic](https://www.ncbi.nlm.nih.gov/pubmed/27038374), [lung](https://www.ncbi.nlm.nih.gov/pubmed/24037916), and [prostate](https://www.ncbi.nlm.nih.gov/pubmed/25065497) cancer.  Additional issues include increased susceptibility to [metabolic syndrome](https://www.ncbi.nlm.nih.gov/pubmed/25967713), [migraines](https://www.ncbi.nlm.nih.gov/pubmed/23294458?dopt=Abstract), [alcohol dependence](https://www.ncbi.nlm.nih.gov/pubmed/23942779?dopt=Abstract), [COPD](https://www.ncbi.nlm.nih.gov/pubmed/27789940), [pain](https://www.ncbi.nlm.nih.gov/pubmed/22072275?dopt=Abstract) and [cold sensitivity](https://www.ncbi.nlm.nih.gov/pubmed/21542321?dopt=Abstract), [asthma](https://www.ncbi.nlm.nih.gov/pubmed/26272603), and [inflammation](https://www.ncbi.nlm.nih.gov/pubmed/26660531).  Other variants reduce natural killer cell function in the immune system and are associated with [CFS](https://www.ncbi.nlm.nih.gov/pubmed/27099524).</t>
  </si>
  <si>
    <t>TPRM8 a cold and cold-burning pain receptor linked to [migraines](https://www.ncbi.nlm.nih.gov/pubmed/23294458?dopt=Abstract),
[neuropathic chronic pain](https://www.ncbi.nlm.nih.gov/pubmed/22072275?dopt=Abstract), and [inflammation](https://www.ncbi.nlm.nih.gov/pubmed/26660531).  It processes [cold-mediated pain relievers](https://www.ncbi.nlm.nih.gov/pmc/articles/PMC5541777/#R30) and may modulate pain sensation and set [vascular tone](https://www.ncbi.nlm.nih.gov/pmc/articles/PMC5541777/#R31), which may influence migraines. This C-990T (C;C) variant is protective, with a [0.7X lower risk](https://www.nature.com/articles/ng.856) for migraines, and the C-990T (C;T) variant is protective, with a [0.85X lower risk](https://www.nature.com/articles/ng.856) for migraines.</t>
  </si>
  <si>
    <t>The heterozygous GC variant has multiple effects.  First, it causes [increased sensitivity to cold](https://www.ncbi.nlm.nih.gov/pubmed/21542321?dopt=Abstract) as well as increased [inflammation](https://www.ncbi.nlm.nih.gov/pubmed/26660531) due to improper temperature regulation.  It may also cause increased cold-induced airway hyperresponsiveness (CAH) in bronchial asthma (BA) patients.  As the TPRM8 gene regulates cold perception, improper function may lead to hyperstimulation and increased CAH events.  The GC genotype has an [odds ratio of 3.73](https://www.ncbi.nlm.nih.gov/pubmed/26272603) for a decrease in forced expiratory volume.</t>
  </si>
  <si>
    <t>If possible, avoid cold air [below 25˚ C](http://www.uniprot.org/uniprot/Q7Z2W7). The carboxamide [WS-12](https://www.ncbi.nlm.nih.gov/pubmed/18930858) (a menthol derivative with much higher efficacy and potency) or [icilin](https://www.ncbi.nlm.nih.gov/pubmed/17517434) may protect against increased cold perception by upregulating the TPRM8 gene,
reducing bronchial shock.  Other medications include [menthol and eucalyptol](https://www.ncbi.nlm.nih.gov/pubmed/14757700), but this variant causes [lower menthol efficacy](https://www.ncbi.nlm.nih.gov/pubmed/21542321?dopt=Abstract). Users should avoid alcohol and smoking.</t>
  </si>
  <si>
    <t>Avoid cold air [below 25˚ C](http://www.uniprot.org/uniprot/Q7Z2W7). The carboxamide [WS-12](https://www.ncbi.nlm.nih.gov/pubmed/18930858) (a menthol derivative with much higher efficacy and potency) or [icilin](https://www.ncbi.nlm.nih.gov/pubmed/17517434) may protect against increased cold perception by upregulating the TPRM8 gene,
reducing bronchial shock.  Other medications include [menthol and eucalyptol](https://www.ncbi.nlm.nih.gov/pubmed/14757700). Users should avoid alcohol and smoking.</t>
  </si>
  <si>
    <t>TPRM8 a cold and cold-burning pain receptor linked to [migraines](https://www.ncbi.nlm.nih.gov/pubmed/23294458?dopt=Abstract),
[neuropathic chronic pain](https://www.ncbi.nlm.nih.gov/pubmed/22072275?dopt=Abstract), and [inflammation](https://www.ncbi.nlm.nih.gov/pubmed/26660531).  It processes [cold-mediated pain relievers](https://www.ncbi.nlm.nih.gov/pmc/articles/PMC5541777/#R30) and may modulate pain sensation and set [vascular tone](https://www.ncbi.nlm.nih.gov/pmc/articles/PMC5541777/#R31), which may influence migraines. This variant increases the risk for migraines as compared to CC or CT.</t>
  </si>
  <si>
    <t xml:space="preserve">Some general therapies are associated with TPRM8 variants. Avoid cold air [below 25˚ C](http://www.uniprot.org/uniprot/Q7Z2W7). The carboxamide [WS-12](https://www.ncbi.nlm.nih.gov/pubmed/18930858) (a menthol derivative with much higher efficacy and potency) or [icilin](https://www.ncbi.nlm.nih.gov/pubmed/17517434) may protect against increased cold perception by upregulating the TPRM8 gene.  Other medications include [menthol and eucalyptol](https://www.ncbi.nlm.nih.gov/pubmed/14757700). </t>
  </si>
  <si>
    <t>CHRNB4</t>
  </si>
  <si>
    <t>rs1316971</t>
  </si>
  <si>
    <t>rs12441088</t>
  </si>
  <si>
    <t>NC_000015.10:g.78631645C&gt;T</t>
  </si>
  <si>
    <t>C78631645T</t>
  </si>
  <si>
    <t>[C78631645T](https://www.ncbi.nlm.nih.gov/projects/SNP/snp_ref.cgi?rs=17487223)</t>
  </si>
  <si>
    <t>NC_000015.10:g.78635922G&gt;T</t>
  </si>
  <si>
    <t>NC_000015.10:g.78638168A&gt;G</t>
  </si>
  <si>
    <t>G78635922T</t>
  </si>
  <si>
    <t>A78638168G</t>
  </si>
  <si>
    <t>[78631645C&gt;T]</t>
  </si>
  <si>
    <t>[78631645=]</t>
  </si>
  <si>
    <t>[78635922G&gt;T]</t>
  </si>
  <si>
    <t>[78635922=]</t>
  </si>
  <si>
    <t>[78638168A&gt;G]</t>
  </si>
  <si>
    <t>[78638168=]</t>
  </si>
  <si>
    <t>NC_000015.10:g.78623282_78655586</t>
  </si>
  <si>
    <t xml:space="preserve">male tissue D005837  endocrine tissues D004703 </t>
  </si>
  <si>
    <t>&lt;# A70699095G (A;G) T70795494C (T;T) #&gt;</t>
  </si>
  <si>
    <t>&lt;#  C78631645T (C;T)   #&gt;</t>
  </si>
  <si>
    <t>&lt;# C78631645T (T;T)   #&gt;</t>
  </si>
  <si>
    <t>inflamation D007249</t>
  </si>
  <si>
    <t>CHRN genes pay a large role in the risk for nicotine dependence, smoking, and lung cancer. This CHRNB4 variant is associated with a [higher risk of habitual smoking in Caucasians](https://www.ncbi.nlm.nih.gov/pubmed/18519524?dopt=Abstract), with an [odds ratio of 1.45](https://www.ncbi.nlm.nih.gov/pubmed/19259974?dopt=Abstract) for a risk of heavy smoking and an increased [odds ratio of 1.33](https://www.ncbi.nlm.nih.gov/pubmed/19259974?dopt=Abstract) for [nicotine dependence](https://www.ncbi.nlm.nih.gov/pubmed/19443489?dopt=Abstract). There is also an increased susceptibility to [lung cancer](https://www.ncbi.nlm.nih.gov/pubmed/18385738?dopt=Abstract).</t>
  </si>
  <si>
    <t xml:space="preserve">| Variant       |Population %           | 
| :-------------: |:-------------:| 
| C78631645T (C;T) | 29% | 
</t>
  </si>
  <si>
    <t xml:space="preserve">| Variant       |Population %           | 
| :-------------: |:-------------:|
| C78631645T (T;T) | 10.4% | </t>
  </si>
  <si>
    <t>| Variant       |Population %           | Odds Ratio           |
| :-------------: |:-------------:| :-------------:|
| A70699095G (A;G) | 44.3% | 3.57|
| T70795494C (T;T) | 29.2%     | 0.65|</t>
  </si>
  <si>
    <t>the adrenal glands and male testis.</t>
  </si>
  <si>
    <t>The CHRNB4 ([neuronal acetylcholine receptor subunit beta-4](http://www.uniprot.org/uniprot/P30926)) gene creates a protein that is part of a beta subunit of a nicotinic acetylcholine receptor (nAChR). It operates a [cation channel](https://www.ncbi.nlm.nih.gov/gene/1143) that nicotine binds to, muscle contraction, and synaptic transmission. Variants in CHRNA5 have been linked to an increased risk of [lung cancer](https://www.ncbi.nlm.nih.gov/pubmed/18385738?dopt=Abstract) and [nicotine dependence](https://www.ncbi.nlm.nih.gov/pubmed/19443489). Other variants are associated with [ME/CFS](https://www.ncbi.nlm.nih.gov/pubmed/27099524) due to natural killer cell (NKC) disfunction.</t>
  </si>
  <si>
    <t>Natural killer cells (NKC) are a type of white blood cells found in the blood, bone marrow, spleen, and lymph nodes. They kill viral infected cells and tumorous cells. Many patients with ME/CFS have NK cells with lower functional ability to fight infections, and [this impairment is associated with illness severity](https://www.cdc.gov/me-cfs/about/possible-causes.html). Compared with the general population, CFS patients have half the cellular efficiency with a [17% cellular death rate](https://www.ncbi.nlm.nih.gov/pubmed/27099524).
The following variants decrease gene expression in both the DNA and RNA, causing significant reduction in NKC activity.
- [A70699095G (A;G)](https://www.ncbi.nlm.nih.gov/pubmed/27099524) is [2.5X] more common in CFS patients. 
- [T70795494C (T;T)](https://www.ncbi.nlm.nih.gov/pubmed/27099524) is [1.2X] more common in CFS patients.</t>
  </si>
  <si>
    <t>Some pharmaceuticals may increase or decrease natural killer cell function:
- [Histone deacetylase inhibitors (HDACi), including suberoylanilide hydroxamic acid and valproic acid,](https://www.ncbi.nlm.nih.gov/pubmed/17349632/) impair NKC function and should be avoided. 
- [Acyclovir, ganciclovir, and related prophylactic antiviral drugs](https://www.ncbi.nlm.nih.gov/pubmed/23993353) may improve cellular function. 
- [Therapies for papillomaviruses, topical agents, physical approaches, and immunostimulants,](https://www.ncbi.nlm.nih.gov/pubmed/23993353) may activate NK cells. 
- [Cytokine therapies](https://www.ncbi.nlm.nih.gov/pubmed/23993353), such as [IFN-α](https://www.cancer.gov/about-cancer/treatment/types/immunotherapy/bio-therapies-fact-sheet) in CNKD1, may induce higher levels of NKC cytotoxic activity by [activating white blood cells](https://www.cancer.gov/about-cancer/treatment/types/immunotherapy/bio-therapies-fact-sheet). 
Many dietary supplements have been found to increase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[Bulgarian yogurt fermented with L. delbrueckii ssp. Bulgaricus augments NKC activity.](https://www.ncbi.nlm.nih.gov/pubmed/26686726) 
- [Zinc](https://www.ncbi.nlm.nih.gov/pubmed/27021581) helps to improve immune system activity and response. 
- [Inositol hexaphosphate (IP6), found in germ, bran, and whole kernel corn](https://www.ncbi.nlm.nih.gov/pubmed/11366552) may activate the immune system and help fight bacterial and fungal infections. 
- [Arabinoxylan rice bran (MGN-3/Biobran](https://www.ncbi.nlm.nih.gov/pubmed/25541298) increases activation and stimulates cell killing activity.</t>
  </si>
  <si>
    <t>People should not smoke. If you do smoke, be aware of your risk for dependency. Consider regular checks for lung cancer.
[Many factors may decrease your risk of lung cancer](https://www.cancer.gov/types/lung/patient/lung-prevention-pdq#section/all):
- Avoid cigarettes, cigars, pipe smoking, and secondhand smoke. 
- Have less than one alcoholic drink per day. 
- Practice safe sex, and avoid HIV infection. 
- Avoid radiation exposure, including atomic bomb radiation, radiation therapy, imaging tests, and radon. 
- Avoid environmental toxins, such as asbestos, arsenic, chromium, nickel, beryllium, cadmium, tar, soot, and air pollution. 
- [Beta carotene supplements, made from yellow and orange fruits and vegetables and dark green, leafy vegetables,](https://www.cancer.gov/types/lung/patient/lung-prevention-pdq#section/all) may help reduce risk for heavy smokers. 
[Medications](http://www.uniprot.org/uniprot/P30926) used for treating CHRNB4 issues include [Dextromethorphan](https://www.drugbank.ca/drugs/DB00514), [Ethanol](https://www.drugbank.ca/drugs/DB00898), [Galantamine](https://www.drugbank.ca/drugs/DB00674), [Levomethadyl acetate](https://www.drugbank.ca/drugs/DB01227), [Nicotine](https://www.drugbank.ca/drugs/DB00184), and [Pentolinium](https://www.drugbank.ca/drugs/DB01090).</t>
  </si>
  <si>
    <t>This homozygous CHRNB4 variant is associated with a [much higher risk of habitual smoking in Caucasians](https://www.ncbi.nlm.nih.gov/pubmed/18519524?dopt=Abstract). The risk of heavy smoking has an [odds ratio of 1.64](https://www.ncbi.nlm.nih.gov/pubmed/19259974?dopt=Abstract), and the risk for [nicotine dependence](https://www.ncbi.nlm.nih.gov/pubmed/19443489?dopt=Abstract) has [odds ratio of 1.33](https://www.ncbi.nlm.nih.gov/pubmed/19259974?dopt=Abstract). There is also an greatly increased susceptibility to [lung cancer](https://www.ncbi.nlm.nih.gov/pubmed/18385738?dopt=Abstract), with an odds ratio of 1.28.</t>
  </si>
  <si>
    <t>TRPM3 (transient receptor potential cation channel subfamily M member 3) controls [calcium channels](http://www.uniprot.org/uniprot/Q9HCF6#expression). These channels help to detect temperature and pain to maintain homeostasis in the body, and incorrect function may lead to [generalized pain and central nervous system impairments](https://link.springer.com/article/10.1007/s10067-006-0433-9). Linked health issues include [cataracts, glaucoma](https://link.springer.com/chapter/10.1007/978-3-642-54215-2_17), [inflammatory pain syndromes, rheumatoid arthritis, and secretion of proinflammatory cytokines](http://jme.endocrinology-journals.org/content/50/3/R75.short). In ME/CFS patients, variants may be linked to [insulin and glucose dysregulation](http://jme.endocrinology-journals.org/content/50/3/R75.short), [multiple chemical sensitivity (MCS)](http://journals.sagepub.com/doi/pdf/10.4137/III.S25147), [problems maintaining body temperature](http://pediatrics.aappublications.org/content/120/1/e129.short), and [impaired natural killer cell (NKC) function, which may lead to increased inflammation and illness](https://www.ncbi.nlm.nih.gov/pubmed/27245705).</t>
  </si>
  <si>
    <t>Natural killer cells (NKC) are a type of white blood cells found in the blood, bone marrow, spleen, and lymph nodes. They kill viral infected cells and tumorous cells. Many patients with ME/CFS have NK cells with lower functional ability to fight infections, and [this impairment is associated with illness severity](https://www.cdc.gov/me-cfs/about/possible-causes.html). Compared with the general population, CFS patients have half the cellular efficiency with a [17% cellular death rate](https://www.ncbi.nlm.nih.gov/pubmed/27099524). In CFS patients, TRPM3 variants cause [incorrect cell surface expression in NKC, as well as decreased intracellular calcium](https://www.ncbi.nlm.nih.gov/pubmed/27245705).
The following variants decrease gene expression in both the DNA and RNA, causing significant reduction in NKC activity.
- [T71365306C (C;C)](https://www.ncbi.nlm.nih.gov/pubmed/27099524) is [2.2X] more common in CFS patients. 
- [G71427327T (T;T)](https://www.ncbi.nlm.nih.gov/pubmed/27099524) is [1.7X] more common in CFS patients. 
- [C71402258T (T;T)](https://www.ncbi.nlm.nih.gov/pubmed/27099524) is [3.7X] more common in CFS patients. 
- [C71403580T (T;T)](https://www.ncbi.nlm.nih.gov/pubmed/27099524) is [3.5X] more common in CFS patients. 
- [T71417232G (T;T)](https://www.ncbi.nlm.nih.gov/pubmed/27099524) is [3X] more common in CFS patients. 
- [T70790948C (T;C)](https://www.ncbi.nlm.nih.gov/pubmed/27835969) is [2.6X] more common in CFS patients. 
- [T70790948C (C;C)](https://www.ncbi.nlm.nih.gov/pubmed/27835969) is [1.2X] more common in CFS patients. 
- [G70820112A (G;G)](https://www.ncbi.nlm.nih.gov/pubmed/27835969) is [1.4X] more common in CFS patients. 
- [C70616746T (C;C)](http://journals.sagepub.com/doi/pdf/10.4137/III.S37042) is [2.5X] more common in CFS patients. 
- [A70605775G (A;A)](http://journals.sagepub.com/doi/pdf/10.4137/III.S37042) is [2.7X] more common in CFS patients. 
- [T70610886A (A;A)](http://journals.sagepub.com/doi/pdf/10.4137/III.S37042) is [2.2X] more common in CFS patients.</t>
  </si>
  <si>
    <t>Some pharmaceuticals may increase or decrease natural killer cell function:
- [Histone deacetylase inhibitors (HDACi), including suberoylanilide hydroxamic acid and valproic acid,](https://www.ncbi.nlm.nih.gov/pubmed/17349632/) impair NKC function and should be avoided. 
- [Acyclovir, ganciclovir, and related prophylactic antiviral drugs](https://www.ncbi.nlm.nih.gov/pubmed/23993353) may improve cellular function. 
- [Therapies for papillomaviruses, topical agents, physical approaches and immunostimulants,](https://www.ncbi.nlm.nih.gov/pubmed/23993353) may activate NK cells. 
- [Cytokine therapies](https://www.ncbi.nlm.nih.gov/pubmed/23993353), such as [IFN-α](https://www.cancer.gov/about-cancer/treatment/types/immunotherapy/bio-therapies-fact-sheet) in CNKD1, may induce higher levels of NKC cytotoxic activity by [activating white blood cells](https://www.cancer.gov/about-cancer/treatment/types/immunotherapy/bio-therapies-fact-sheet). 
- Consider the [HPV vaccine](https://www.ncbi.nlm.nih.gov/pubmed/23993353) as issues with natural killer cells cause higher susceptibility. 
Many dietary supplements have been found to increase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[Bulgarian yogurt fermented with L. delbrueckii ssp. Bulgaricus augments NKC activity.](https://www.ncbi.nlm.nih.gov/pubmed/26686726) 
- [Zinc](https://www.ncbi.nlm.nih.gov/pubmed/27021581) helps to improve immune system activity and response. 
- [Inositol hexaphosphate (IP6), found in germ, bran, and whole kernel corn](https://www.ncbi.nlm.nih.gov/pubmed/11366552) may activate the immune system and help fight bacterial and fungal infections. 
- [Arabinoxylan rice bran (MGN-3/Biobran](https://www.ncbi.nlm.nih.gov/pubmed/25541298) increases activation and stimulates cell killing activity.</t>
  </si>
  <si>
    <t>Calcium mobilization into white blood cells is reduced by the A70822908G (A;G) variant, which may cause increased immune system dysfunction, such as improper development of antibodies and increased symptom severity. This variant is [2.2X](https://www.ncbi.nlm.nih.gov/pubmed/27834303) more common in CFS patients compared to the general population.</t>
  </si>
  <si>
    <t>[Anti-CD20 intervention](https://www.ncbi.nlm.nih.gov/pubmed/27834303) may help CFS patients, and has shown to increase muscarinic antibody positivity and reduced symptoms.</t>
  </si>
  <si>
    <t>Biological processes responsible for the varied symptoms reported for [ME/CFS](https://www.ncbi.nlm.nih.gov/pubmed/27835969) may involve ion channels and receptors that are located on cells throughout the body. These channels maintain homeostasis, and incorrect function has been linked to [chronic pain, overactive bladder, diabetes, chronic obstructive pulmonary disease, cardiac hypertrophy, familial Alzheimer’s disease, skin diseases, neuropathy, and cancer](https://www.ncbi.nlm.nih.gov/pubmed/27835969). In CFS patients, TRP channels are targeted during inflammatory reactions, and may play a role in [multiple chemical sensitivity (MCS)](http://journals.sagepub.com/doi/pdf/10.4137/III.S25147).
TRPM3 channels transport calcium and zinc and incorrect function has been linked to [cataracts, glaucoma](https://link.springer.com/chapter/10.1007/978-3-642-54215-2_17), inflammatory pain syndromes, rheumatoid arthritis, and secretion of proinflammatory cytokines, as well as [insulin and glucose dysregulation in CFS patients](http://jme.endocrinology-journals.org/content/50/3/R75.short). These channels help detect heat and pain transmission, and dysregulation may lead to [generalized pain and central nervous system impairments without tissue damage](https://link.springer.com/article/10.1007/s10067-006-0433-9). [Incorrect thermoregulatory responses, including significantly more shivering, sweating, sudden change of skin color, and feeling unusually warm,](http://pediatrics.aappublications.org/content/120/1/e129.short) have been reported in CFS patients.
These TRPM3 variants are more common in CFS patients versus the general population.
- [A70699095G](http://journals.sagepub.com/doi/pdf/10.4137/III.S25147) is [1.4X](http://journals.sagepub.com/doi/pdf/10.4137/III.S25147) more common. 
- [T70795494C](http://journals.sagepub.com/doi/pdf/10.4137/III.S25147) is [1.75X](http://journals.sagepub.com/doi/pdf/10.4137/III.S25147) more common. 
- [C70801146T](http://journals.sagepub.com/doi/pdf/10.4137/III.S25147) is [1.75X](http://journals.sagepub.com/doi/pdf/10.4137/III.S25147) more common. 
- [A70610886C](http://journals.sagepub.com/doi/pdf/10.4137/III.S25147) is [1.4X](http://journals.sagepub.com/doi/pdf/10.4137/III.S25147) more common. 
- [G70589515A](http://journals.sagepub.com/doi/pdf/10.4137/III.S25147) is [1.4X](http://journals.sagepub.com/doi/pdf/10.4137/III.S25147) more common. 
- [C71302037T](http://journals.sagepub.com/doi/pdf/10.4137/III.S25147) is [1.7X](http://journals.sagepub.com/doi/pdf/10.4137/III.S25147) more common. 
- [C70691635A](http://journals.sagepub.com/doi/pdf/10.4137/III.S25147) is [1.3X](http://journals.sagepub.com/doi/pdf/10.4137/III.S25147) more common.</t>
  </si>
  <si>
    <t>CFS patients should be aware of their difficulty in maintaining a stable body temperature and avoid large temperature swings. Blood sugar should be checked regularly to avoid insulin and blood sugar issues.
Chronic pain relief may include:
- [Nonsteroidal anti-inflammatory drugs](https://www.ncbi.nlm.nih.gov/pubmed/14997317/) 
- [Tricyclic antidepressants](https://www.ncbi.nlm.nih.gov/pubmed/19410099/) 
- [Gabapentin, duloxetine, or pregabalin](https://www.ncbi.nlm.nih.gov/pubmed/19410099/) 
- [Multidisciplinary pain management programs](https://www.ncbi.nlm.nih.gov/pubmed/22550986), such as [cognitive behavioral therapy](https://www.ncbi.nlm.nih.gov/pubmed/11166973/)</t>
  </si>
  <si>
    <t>Symptoms may improve after removal of cataracts, and should be monitored carefully to prevent further lens and iris adhesion due to [incorrect surgery](https://www.ncbi.nlm.nih.gov/pubmed/19246951).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</si>
</sst>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5" x14ac:knownFonts="1">
    <font>
      <sz val="11"/>
      <color theme="1"/>
      <name val="Calibri"/>
      <family val="2"/>
      <scheme val="minor"/>
    </font>
    <font>
      <b/>
      <sz val="11"/>
      <color theme="1"/>
      <name val="Calibri"/>
      <family val="2"/>
      <scheme val="minor"/>
    </font>
    <font>
      <sz val="10"/>
      <color rgb="FF000000"/>
      <name val="Arial"/>
      <family val="2"/>
    </font>
    <font>
      <sz val="14"/>
      <color rgb="FF000000"/>
      <name val="Times New Roman"/>
      <family val="1"/>
    </font>
    <font>
      <sz val="12"/>
      <color rgb="FF24292E"/>
      <name val="Segoe UI"/>
      <family val="2"/>
    </font>
    <font>
      <sz val="10"/>
      <color rgb="FF24292E"/>
      <name val="Consolas"/>
      <family val="3"/>
    </font>
    <font>
      <sz val="9.3000000000000007"/>
      <color rgb="FF000000"/>
      <name val="Times New Roman"/>
      <family val="1"/>
    </font>
    <font>
      <sz val="10"/>
      <color theme="1"/>
      <name val="Times New Roman"/>
      <family val="1"/>
    </font>
    <font>
      <i/>
      <sz val="10"/>
      <color theme="1"/>
      <name val="Times New Roman"/>
      <family val="1"/>
    </font>
    <font>
      <sz val="10"/>
      <color rgb="FFFF0000"/>
      <name val="Times New Roman"/>
      <family val="1"/>
    </font>
    <font>
      <sz val="10"/>
      <color theme="1"/>
      <name val="Arial"/>
      <family val="2"/>
    </font>
    <font>
      <sz val="11"/>
      <color rgb="FF000000"/>
      <name val="Calibri"/>
      <family val="2"/>
      <scheme val="minor"/>
    </font>
    <font>
      <sz val="11"/>
      <color rgb="FF000000"/>
      <name val="Calibri"/>
      <family val="2"/>
    </font>
    <font>
      <sz val="12"/>
      <color rgb="FF2A2A2A"/>
      <name val="Times New Roman"/>
      <family val="1"/>
    </font>
    <font>
      <vertAlign val="superscript"/>
      <sz val="9"/>
      <color rgb="FF2A2A2A"/>
      <name val="Arial"/>
      <family val="2"/>
    </font>
    <font>
      <u/>
      <sz val="11"/>
      <color theme="10"/>
      <name val="Calibri"/>
      <family val="2"/>
      <scheme val="minor"/>
    </font>
    <font>
      <sz val="11"/>
      <name val="Calibri"/>
      <family val="2"/>
      <scheme val="minor"/>
    </font>
    <font>
      <i/>
      <sz val="11"/>
      <color theme="1"/>
      <name val="Calibri"/>
      <family val="2"/>
      <scheme val="minor"/>
    </font>
    <font>
      <sz val="12"/>
      <color rgb="FF24292E"/>
      <name val="Calibri"/>
      <family val="2"/>
      <scheme val="minor"/>
    </font>
    <font>
      <sz val="10"/>
      <color theme="1"/>
      <name val="Calibri"/>
      <family val="2"/>
      <scheme val="minor"/>
    </font>
    <font>
      <b/>
      <sz val="12"/>
      <color theme="1"/>
      <name val="Calibri"/>
      <family val="2"/>
    </font>
    <font>
      <sz val="12"/>
      <color theme="1"/>
      <name val="Calibri"/>
      <family val="2"/>
    </font>
    <font>
      <sz val="12"/>
      <color rgb="FF24292E"/>
      <name val="Calibri"/>
      <family val="2"/>
    </font>
    <font>
      <sz val="12"/>
      <color rgb="FF000000"/>
      <name val="Calibri"/>
      <family val="2"/>
    </font>
    <font>
      <sz val="12"/>
      <color theme="1"/>
      <name val="Times New Roman"/>
      <family val="1"/>
    </font>
  </fonts>
  <fills count="6">
    <fill>
      <patternFill patternType="none"/>
    </fill>
    <fill>
      <patternFill patternType="gray125"/>
    </fill>
    <fill>
      <patternFill patternType="solid">
        <fgColor rgb="FFFFFCF0"/>
        <bgColor indexed="64"/>
      </patternFill>
    </fill>
    <fill>
      <patternFill patternType="solid">
        <fgColor rgb="FFFFFF00"/>
        <bgColor indexed="64"/>
      </patternFill>
    </fill>
    <fill>
      <patternFill patternType="solid">
        <fgColor rgb="FFFFFFFF"/>
        <bgColor indexed="64"/>
      </patternFill>
    </fill>
    <fill>
      <patternFill patternType="solid">
        <fgColor theme="0"/>
        <bgColor indexed="64"/>
      </patternFill>
    </fill>
  </fills>
  <borders count="9">
    <border>
      <left/>
      <right/>
      <top/>
      <bottom/>
      <diagonal/>
    </border>
    <border>
      <left style="thin">
        <color rgb="FF000000"/>
      </left>
      <right/>
      <top style="medium">
        <color rgb="FF000000"/>
      </top>
      <bottom/>
      <diagonal/>
    </border>
    <border>
      <left/>
      <right/>
      <top style="medium">
        <color rgb="FF000000"/>
      </top>
      <bottom/>
      <diagonal/>
    </border>
    <border>
      <left/>
      <right style="thin">
        <color rgb="FF000000"/>
      </right>
      <top style="medium">
        <color rgb="FF000000"/>
      </top>
      <bottom/>
      <diagonal/>
    </border>
    <border>
      <left/>
      <right style="thin">
        <color rgb="FF000000"/>
      </right>
      <top/>
      <bottom/>
      <diagonal/>
    </border>
    <border>
      <left/>
      <right/>
      <top/>
      <bottom style="medium">
        <color rgb="FF000000"/>
      </bottom>
      <diagonal/>
    </border>
    <border>
      <left/>
      <right style="thin">
        <color rgb="FF000000"/>
      </right>
      <top/>
      <bottom style="medium">
        <color rgb="FF000000"/>
      </bottom>
      <diagonal/>
    </border>
    <border>
      <left style="medium">
        <color rgb="FFCCCCCC"/>
      </left>
      <right style="medium">
        <color rgb="FFCCCCCC"/>
      </right>
      <top style="medium">
        <color rgb="FFCCCCCC"/>
      </top>
      <bottom style="medium">
        <color rgb="FFCCCCCC"/>
      </bottom>
      <diagonal/>
    </border>
    <border>
      <left/>
      <right/>
      <top/>
      <bottom style="medium">
        <color rgb="FFCFD5E4"/>
      </bottom>
      <diagonal/>
    </border>
  </borders>
  <cellStyleXfs count="2">
    <xf numFmtId="0" fontId="0" fillId="0" borderId="0"/>
    <xf numFmtId="0" fontId="15" fillId="0" borderId="0" applyNumberFormat="0" applyFill="0" applyBorder="0" applyAlignment="0" applyProtection="0"/>
  </cellStyleXfs>
  <cellXfs count="104">
    <xf numFmtId="0" fontId="0" fillId="0" borderId="0" xfId="0"/>
    <xf numFmtId="0" fontId="2" fillId="0" borderId="0" xfId="0" applyFont="1"/>
    <xf numFmtId="0" fontId="3" fillId="0" borderId="0" xfId="0" applyFont="1"/>
    <xf numFmtId="0" fontId="4" fillId="0" borderId="0" xfId="0" applyFont="1"/>
    <xf numFmtId="0" fontId="1" fillId="0" borderId="0" xfId="0" applyFont="1"/>
    <xf numFmtId="0" fontId="0" fillId="0" borderId="0" xfId="0" applyAlignment="1">
      <alignment horizontal="left" vertical="center" indent="1"/>
    </xf>
    <xf numFmtId="0" fontId="5" fillId="0" borderId="0" xfId="0" applyFont="1" applyAlignment="1">
      <alignment horizontal="left" vertical="center" indent="1"/>
    </xf>
    <xf numFmtId="0" fontId="0" fillId="0" borderId="0" xfId="0" applyAlignment="1">
      <alignment wrapText="1"/>
    </xf>
    <xf numFmtId="0" fontId="0" fillId="0" borderId="0" xfId="0" applyAlignment="1"/>
    <xf numFmtId="0" fontId="6" fillId="2" borderId="0" xfId="0" applyFont="1" applyFill="1" applyAlignment="1">
      <alignment horizontal="center" vertical="top" wrapText="1"/>
    </xf>
    <xf numFmtId="0" fontId="6" fillId="2" borderId="0" xfId="0" applyFont="1" applyFill="1" applyAlignment="1">
      <alignment horizontal="left" vertical="top" wrapText="1"/>
    </xf>
    <xf numFmtId="0" fontId="6" fillId="2" borderId="1" xfId="0" applyFont="1" applyFill="1" applyBorder="1" applyAlignment="1">
      <alignment horizontal="center" vertical="top" wrapText="1"/>
    </xf>
    <xf numFmtId="0" fontId="6" fillId="2" borderId="2" xfId="0" applyFont="1" applyFill="1" applyBorder="1" applyAlignment="1">
      <alignment horizontal="center" vertical="top" wrapText="1"/>
    </xf>
    <xf numFmtId="0" fontId="0" fillId="2" borderId="2" xfId="0" applyFill="1" applyBorder="1"/>
    <xf numFmtId="0" fontId="0" fillId="2" borderId="3" xfId="0" applyFill="1" applyBorder="1"/>
    <xf numFmtId="0" fontId="6" fillId="2" borderId="4" xfId="0" applyFont="1" applyFill="1" applyBorder="1" applyAlignment="1">
      <alignment horizontal="center" vertical="top" wrapText="1"/>
    </xf>
    <xf numFmtId="0" fontId="6" fillId="2" borderId="5" xfId="0" applyFont="1" applyFill="1" applyBorder="1" applyAlignment="1">
      <alignment horizontal="center" vertical="top" wrapText="1"/>
    </xf>
    <xf numFmtId="0" fontId="6" fillId="2" borderId="5" xfId="0" applyFont="1" applyFill="1" applyBorder="1" applyAlignment="1">
      <alignment horizontal="left" vertical="top" wrapText="1"/>
    </xf>
    <xf numFmtId="0" fontId="0" fillId="2" borderId="5" xfId="0" applyFill="1" applyBorder="1"/>
    <xf numFmtId="0" fontId="0" fillId="2" borderId="6" xfId="0" applyFill="1" applyBorder="1"/>
    <xf numFmtId="164" fontId="6" fillId="2" borderId="2" xfId="0" applyNumberFormat="1" applyFont="1" applyFill="1" applyBorder="1" applyAlignment="1">
      <alignment horizontal="center" vertical="top" wrapText="1"/>
    </xf>
    <xf numFmtId="0" fontId="7" fillId="0" borderId="0" xfId="0" applyFont="1" applyAlignment="1">
      <alignment vertical="center" wrapText="1"/>
    </xf>
    <xf numFmtId="0" fontId="7" fillId="0" borderId="0" xfId="0" applyFont="1" applyAlignment="1">
      <alignment horizontal="center" vertical="center" wrapText="1"/>
    </xf>
    <xf numFmtId="0" fontId="8" fillId="0" borderId="0" xfId="0" applyFont="1" applyAlignment="1">
      <alignment horizontal="center" vertical="center" wrapText="1"/>
    </xf>
    <xf numFmtId="0" fontId="7" fillId="0" borderId="0" xfId="0" applyFont="1" applyAlignment="1">
      <alignment horizontal="left" vertical="center"/>
    </xf>
    <xf numFmtId="0" fontId="9" fillId="0" borderId="0" xfId="0" applyFont="1" applyAlignment="1">
      <alignment vertical="center" wrapText="1"/>
    </xf>
    <xf numFmtId="0" fontId="1" fillId="0" borderId="0" xfId="0" applyFont="1" applyAlignment="1">
      <alignment horizontal="left"/>
    </xf>
    <xf numFmtId="0" fontId="0" fillId="0" borderId="0" xfId="0" applyAlignment="1">
      <alignment horizontal="left"/>
    </xf>
    <xf numFmtId="0" fontId="4" fillId="0" borderId="0" xfId="0" applyFont="1" applyAlignment="1">
      <alignment horizontal="left"/>
    </xf>
    <xf numFmtId="0" fontId="2" fillId="0" borderId="0" xfId="0" applyFont="1" applyAlignment="1">
      <alignment horizontal="left"/>
    </xf>
    <xf numFmtId="0" fontId="10" fillId="0" borderId="0" xfId="0" applyFont="1"/>
    <xf numFmtId="0" fontId="0" fillId="3" borderId="0" xfId="0" applyFill="1" applyAlignment="1">
      <alignment horizontal="left" vertical="center" indent="1"/>
    </xf>
    <xf numFmtId="0" fontId="0" fillId="3" borderId="0" xfId="0" applyFill="1" applyAlignment="1">
      <alignment horizontal="left"/>
    </xf>
    <xf numFmtId="0" fontId="0" fillId="3" borderId="0" xfId="0" applyFill="1"/>
    <xf numFmtId="0" fontId="5" fillId="3" borderId="0" xfId="0" applyFont="1" applyFill="1" applyAlignment="1">
      <alignment horizontal="left" vertical="center" indent="1"/>
    </xf>
    <xf numFmtId="0" fontId="11" fillId="0" borderId="0" xfId="0" applyFont="1"/>
    <xf numFmtId="0" fontId="12" fillId="0" borderId="7" xfId="0" applyFont="1" applyBorder="1" applyAlignment="1">
      <alignment vertical="center" wrapText="1"/>
    </xf>
    <xf numFmtId="0" fontId="13" fillId="4" borderId="8" xfId="0" applyFont="1" applyFill="1" applyBorder="1" applyAlignment="1">
      <alignment horizontal="left" vertical="center" wrapText="1" indent="1"/>
    </xf>
    <xf numFmtId="10" fontId="0" fillId="0" borderId="0" xfId="0" applyNumberFormat="1"/>
    <xf numFmtId="2" fontId="13" fillId="4" borderId="8" xfId="0" applyNumberFormat="1" applyFont="1" applyFill="1" applyBorder="1" applyAlignment="1">
      <alignment horizontal="left" vertical="center" wrapText="1" indent="1"/>
    </xf>
    <xf numFmtId="0" fontId="11" fillId="0" borderId="0" xfId="0" applyFont="1" applyAlignment="1">
      <alignment horizontal="left" vertical="center" wrapText="1" indent="1"/>
    </xf>
    <xf numFmtId="0" fontId="0" fillId="0" borderId="0" xfId="0" applyAlignment="1">
      <alignment horizontal="left" wrapText="1"/>
    </xf>
    <xf numFmtId="0" fontId="11" fillId="0" borderId="0" xfId="0" applyFont="1" applyAlignment="1">
      <alignment vertical="center" wrapText="1"/>
    </xf>
    <xf numFmtId="0" fontId="2" fillId="0" borderId="0" xfId="0" applyFont="1" applyAlignment="1">
      <alignment horizontal="left" vertical="center" wrapText="1" indent="1"/>
    </xf>
    <xf numFmtId="0" fontId="2" fillId="0" borderId="0" xfId="0" applyFont="1" applyAlignment="1">
      <alignment vertical="center" wrapText="1"/>
    </xf>
    <xf numFmtId="0" fontId="10" fillId="0" borderId="0" xfId="0" applyFont="1" applyAlignment="1">
      <alignment wrapText="1"/>
    </xf>
    <xf numFmtId="0" fontId="2" fillId="0" borderId="7" xfId="0" applyFont="1" applyBorder="1" applyAlignment="1"/>
    <xf numFmtId="0" fontId="0" fillId="0" borderId="0" xfId="0" applyFont="1"/>
    <xf numFmtId="0" fontId="15" fillId="0" borderId="0" xfId="1" applyAlignment="1">
      <alignment horizontal="left" vertical="center" wrapText="1" indent="1"/>
    </xf>
    <xf numFmtId="0" fontId="16" fillId="0" borderId="0" xfId="0" applyFont="1" applyAlignment="1">
      <alignment horizontal="left" vertical="center" wrapText="1"/>
    </xf>
    <xf numFmtId="0" fontId="16" fillId="0" borderId="0" xfId="0" applyFont="1" applyAlignment="1">
      <alignment horizontal="left"/>
    </xf>
    <xf numFmtId="0" fontId="0" fillId="0" borderId="0" xfId="0" applyFont="1" applyAlignment="1">
      <alignment horizontal="left"/>
    </xf>
    <xf numFmtId="0" fontId="17" fillId="0" borderId="0" xfId="0" applyFont="1" applyAlignment="1">
      <alignment horizontal="left" vertical="center" wrapText="1"/>
    </xf>
    <xf numFmtId="0" fontId="0" fillId="0" borderId="0" xfId="0" applyFont="1" applyAlignment="1">
      <alignment horizontal="left" vertical="center" wrapText="1"/>
    </xf>
    <xf numFmtId="0" fontId="15" fillId="0" borderId="0" xfId="1" applyAlignment="1">
      <alignment horizontal="left" vertical="center" wrapText="1"/>
    </xf>
    <xf numFmtId="0" fontId="16" fillId="0" borderId="0" xfId="0" applyFont="1" applyAlignment="1">
      <alignment horizontal="left" vertical="top" wrapText="1"/>
    </xf>
    <xf numFmtId="0" fontId="0" fillId="0" borderId="0" xfId="0" applyFont="1" applyBorder="1" applyAlignment="1">
      <alignment horizontal="left" vertical="center" wrapText="1"/>
    </xf>
    <xf numFmtId="0" fontId="16" fillId="0" borderId="0" xfId="0" applyFont="1" applyBorder="1" applyAlignment="1">
      <alignment horizontal="left" vertical="center" wrapText="1"/>
    </xf>
    <xf numFmtId="0" fontId="2" fillId="0" borderId="0" xfId="0" applyFont="1" applyAlignment="1">
      <alignment wrapText="1"/>
    </xf>
    <xf numFmtId="0" fontId="16" fillId="0" borderId="0" xfId="0" applyFont="1" applyAlignment="1">
      <alignment horizontal="left" vertical="center"/>
    </xf>
    <xf numFmtId="0" fontId="2" fillId="0" borderId="0" xfId="0" applyFont="1" applyAlignment="1">
      <alignment horizontal="left" vertical="center"/>
    </xf>
    <xf numFmtId="0" fontId="9" fillId="0" borderId="0" xfId="0" applyFont="1" applyAlignment="1">
      <alignment vertical="center"/>
    </xf>
    <xf numFmtId="0" fontId="0" fillId="5" borderId="0" xfId="0" applyFill="1"/>
    <xf numFmtId="0" fontId="5" fillId="5" borderId="0" xfId="0" applyFont="1" applyFill="1" applyAlignment="1">
      <alignment horizontal="left" vertical="center" indent="1"/>
    </xf>
    <xf numFmtId="0" fontId="0" fillId="5" borderId="0" xfId="0" applyFill="1" applyAlignment="1">
      <alignment horizontal="left"/>
    </xf>
    <xf numFmtId="0" fontId="16" fillId="3" borderId="0" xfId="0" applyFont="1" applyFill="1" applyAlignment="1">
      <alignment horizontal="left" vertical="center"/>
    </xf>
    <xf numFmtId="0" fontId="2" fillId="3" borderId="0" xfId="0" applyFont="1" applyFill="1" applyAlignment="1">
      <alignment horizontal="left" vertical="center"/>
    </xf>
    <xf numFmtId="0" fontId="16" fillId="0" borderId="0" xfId="0" applyFont="1" applyAlignment="1">
      <alignment horizontal="left" vertical="top"/>
    </xf>
    <xf numFmtId="0" fontId="15" fillId="0" borderId="0" xfId="1" applyAlignment="1">
      <alignment horizontal="left" vertical="center"/>
    </xf>
    <xf numFmtId="0" fontId="0" fillId="3" borderId="0" xfId="0" applyFont="1" applyFill="1" applyAlignment="1">
      <alignment horizontal="left"/>
    </xf>
    <xf numFmtId="0" fontId="0" fillId="3" borderId="0" xfId="0" applyFont="1" applyFill="1" applyBorder="1" applyAlignment="1">
      <alignment horizontal="left" vertical="center"/>
    </xf>
    <xf numFmtId="0" fontId="16" fillId="3" borderId="0" xfId="0" applyFont="1" applyFill="1" applyAlignment="1">
      <alignment horizontal="left"/>
    </xf>
    <xf numFmtId="0" fontId="9" fillId="3" borderId="0" xfId="0" applyFont="1" applyFill="1" applyAlignment="1">
      <alignment vertical="center"/>
    </xf>
    <xf numFmtId="0" fontId="0" fillId="0" borderId="0" xfId="0" applyFont="1" applyAlignment="1"/>
    <xf numFmtId="0" fontId="16" fillId="0" borderId="0" xfId="0" applyFont="1" applyBorder="1" applyAlignment="1">
      <alignment horizontal="left" vertical="center"/>
    </xf>
    <xf numFmtId="0" fontId="2" fillId="0" borderId="0" xfId="0" applyFont="1" applyAlignment="1"/>
    <xf numFmtId="0" fontId="10" fillId="0" borderId="0" xfId="0" applyFont="1" applyAlignment="1"/>
    <xf numFmtId="0" fontId="11" fillId="0" borderId="0" xfId="0" applyFont="1" applyAlignment="1">
      <alignment horizontal="left" vertical="center"/>
    </xf>
    <xf numFmtId="0" fontId="20" fillId="0" borderId="0" xfId="0" applyFont="1" applyAlignment="1">
      <alignment horizontal="left"/>
    </xf>
    <xf numFmtId="0" fontId="21" fillId="0" borderId="0" xfId="0" applyFont="1" applyAlignment="1">
      <alignment horizontal="left"/>
    </xf>
    <xf numFmtId="0" fontId="22" fillId="0" borderId="0" xfId="0" applyFont="1" applyAlignment="1">
      <alignment horizontal="left"/>
    </xf>
    <xf numFmtId="0" fontId="21" fillId="3" borderId="0" xfId="0" applyFont="1" applyFill="1" applyAlignment="1">
      <alignment horizontal="left"/>
    </xf>
    <xf numFmtId="0" fontId="23" fillId="0" borderId="0" xfId="0" applyFont="1" applyAlignment="1">
      <alignment horizontal="left"/>
    </xf>
    <xf numFmtId="0" fontId="20" fillId="0" borderId="0" xfId="0" applyFont="1" applyAlignment="1"/>
    <xf numFmtId="0" fontId="21" fillId="0" borderId="0" xfId="0" applyFont="1" applyAlignment="1"/>
    <xf numFmtId="0" fontId="22" fillId="0" borderId="0" xfId="0" applyFont="1" applyAlignment="1">
      <alignment horizontal="left" vertical="center"/>
    </xf>
    <xf numFmtId="0" fontId="21" fillId="0" borderId="0" xfId="0" applyFont="1" applyAlignment="1">
      <alignment horizontal="left" vertical="center"/>
    </xf>
    <xf numFmtId="0" fontId="22" fillId="3" borderId="0" xfId="0" applyFont="1" applyFill="1" applyAlignment="1">
      <alignment horizontal="left" vertical="center"/>
    </xf>
    <xf numFmtId="0" fontId="21" fillId="3" borderId="0" xfId="0" applyFont="1" applyFill="1" applyAlignment="1"/>
    <xf numFmtId="0" fontId="23" fillId="3" borderId="0" xfId="0" applyFont="1" applyFill="1" applyAlignment="1"/>
    <xf numFmtId="0" fontId="21" fillId="3" borderId="0" xfId="0" applyFont="1" applyFill="1" applyAlignment="1">
      <alignment horizontal="left" vertical="center"/>
    </xf>
    <xf numFmtId="0" fontId="21" fillId="0" borderId="0" xfId="0" applyFont="1" applyAlignment="1">
      <alignment wrapText="1"/>
    </xf>
    <xf numFmtId="0" fontId="24" fillId="0" borderId="0" xfId="0" applyFont="1"/>
    <xf numFmtId="0" fontId="7" fillId="0" borderId="0" xfId="0" applyFont="1"/>
    <xf numFmtId="0" fontId="22" fillId="0" borderId="0" xfId="0" applyFont="1" applyFill="1" applyAlignment="1">
      <alignment horizontal="left" vertical="center"/>
    </xf>
    <xf numFmtId="0" fontId="21" fillId="0" borderId="0" xfId="0" applyFont="1" applyFill="1" applyAlignment="1">
      <alignment horizontal="left"/>
    </xf>
    <xf numFmtId="0" fontId="21" fillId="0" borderId="0" xfId="0" applyFont="1" applyFill="1" applyAlignment="1"/>
    <xf numFmtId="0" fontId="21" fillId="0" borderId="0" xfId="0" applyFont="1" applyFill="1" applyAlignment="1">
      <alignment horizontal="left" vertical="center"/>
    </xf>
    <xf numFmtId="0" fontId="23" fillId="0" borderId="0" xfId="0" applyFont="1" applyFill="1" applyAlignment="1">
      <alignment horizontal="left"/>
    </xf>
    <xf numFmtId="0" fontId="23" fillId="0" borderId="0" xfId="0" applyFont="1" applyFill="1" applyAlignment="1"/>
    <xf numFmtId="0" fontId="0" fillId="0" borderId="0" xfId="0" applyFont="1" applyFill="1"/>
    <xf numFmtId="0" fontId="19" fillId="0" borderId="0" xfId="0" applyFont="1"/>
    <xf numFmtId="0" fontId="18" fillId="0" borderId="0" xfId="0" applyFont="1" applyAlignment="1">
      <alignment vertical="center"/>
    </xf>
    <xf numFmtId="0" fontId="0" fillId="0" borderId="0" xfId="0" applyFill="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6621F2-A085-449F-9149-FB5B96CFED17}">
  <dimension ref="A1:Q25"/>
  <sheetViews>
    <sheetView topLeftCell="D1" workbookViewId="0">
      <pane ySplit="1" topLeftCell="A2" activePane="bottomLeft" state="frozen"/>
      <selection pane="bottomLeft" activeCell="J9" sqref="J9"/>
    </sheetView>
  </sheetViews>
  <sheetFormatPr defaultRowHeight="15" x14ac:dyDescent="0.25"/>
  <cols>
    <col min="1" max="1" width="22.5703125" bestFit="1" customWidth="1"/>
    <col min="8" max="8" width="10" bestFit="1" customWidth="1"/>
  </cols>
  <sheetData>
    <row r="1" spans="1:17" x14ac:dyDescent="0.25">
      <c r="A1" s="4" t="s">
        <v>4</v>
      </c>
      <c r="B1" s="4" t="s">
        <v>0</v>
      </c>
      <c r="C1" s="4" t="s">
        <v>1</v>
      </c>
      <c r="D1" s="4" t="s">
        <v>3</v>
      </c>
      <c r="E1" s="4" t="s">
        <v>2</v>
      </c>
    </row>
    <row r="2" spans="1:17" ht="18.75" x14ac:dyDescent="0.3">
      <c r="A2" s="2"/>
      <c r="B2">
        <v>0.19009999999999999</v>
      </c>
      <c r="C2">
        <v>0.26600000000000001</v>
      </c>
      <c r="D2">
        <f>B2-C2/4</f>
        <v>0.12359999999999999</v>
      </c>
      <c r="E2">
        <f>1-C2-D2</f>
        <v>0.61040000000000005</v>
      </c>
    </row>
    <row r="3" spans="1:17" x14ac:dyDescent="0.25">
      <c r="A3" t="s">
        <v>5</v>
      </c>
      <c r="B3">
        <v>0.30609999999999998</v>
      </c>
      <c r="C3">
        <v>0.43002656</v>
      </c>
      <c r="D3">
        <f>B3-C3/4</f>
        <v>0.19859336</v>
      </c>
      <c r="E3">
        <f>1-C3-D3</f>
        <v>0.37138008000000006</v>
      </c>
    </row>
    <row r="4" spans="1:17" x14ac:dyDescent="0.25">
      <c r="A4" t="s">
        <v>6</v>
      </c>
      <c r="B4">
        <v>0.36919999999999997</v>
      </c>
      <c r="C4">
        <v>0.41899999999999998</v>
      </c>
      <c r="D4">
        <f t="shared" ref="D4:D14" si="0">B4-C4/4</f>
        <v>0.26444999999999996</v>
      </c>
      <c r="E4">
        <f t="shared" ref="E4:E14" si="1">1-C4-D4</f>
        <v>0.31655</v>
      </c>
    </row>
    <row r="5" spans="1:17" ht="18.75" x14ac:dyDescent="0.3">
      <c r="A5" t="s">
        <v>7</v>
      </c>
      <c r="B5" s="1">
        <v>0.37159999999999999</v>
      </c>
      <c r="C5" s="2">
        <v>0.42599999999999999</v>
      </c>
      <c r="D5">
        <f t="shared" si="0"/>
        <v>0.2651</v>
      </c>
      <c r="E5">
        <f t="shared" si="1"/>
        <v>0.30890000000000006</v>
      </c>
    </row>
    <row r="6" spans="1:17" x14ac:dyDescent="0.25">
      <c r="A6" t="s">
        <v>8</v>
      </c>
      <c r="B6" s="1">
        <v>0.1376</v>
      </c>
      <c r="C6">
        <v>0.5</v>
      </c>
      <c r="D6">
        <f t="shared" si="0"/>
        <v>1.26E-2</v>
      </c>
      <c r="E6">
        <f t="shared" si="1"/>
        <v>0.4874</v>
      </c>
    </row>
    <row r="7" spans="1:17" ht="19.5" thickBot="1" x14ac:dyDescent="0.35">
      <c r="A7" s="3" t="s">
        <v>9</v>
      </c>
      <c r="B7" s="2">
        <v>0.379</v>
      </c>
      <c r="C7" s="1">
        <v>0.48520000000000002</v>
      </c>
      <c r="D7">
        <f t="shared" si="0"/>
        <v>0.25769999999999998</v>
      </c>
      <c r="E7">
        <f t="shared" si="1"/>
        <v>0.25709999999999994</v>
      </c>
    </row>
    <row r="8" spans="1:17" ht="15.75" thickBot="1" x14ac:dyDescent="0.3">
      <c r="A8" t="s">
        <v>11</v>
      </c>
      <c r="B8">
        <v>0.4</v>
      </c>
      <c r="C8">
        <v>0.48</v>
      </c>
      <c r="D8">
        <f t="shared" si="0"/>
        <v>0.28000000000000003</v>
      </c>
      <c r="E8">
        <f t="shared" si="1"/>
        <v>0.24</v>
      </c>
      <c r="G8" s="11">
        <v>30</v>
      </c>
      <c r="H8" s="20">
        <f>G8/G11</f>
        <v>0.78947368421052633</v>
      </c>
      <c r="I8" s="12">
        <v>3</v>
      </c>
      <c r="J8" s="20">
        <f>I8/I11</f>
        <v>7.1428571428571425E-2</v>
      </c>
      <c r="K8" s="12"/>
      <c r="L8" s="12"/>
      <c r="M8" s="13"/>
      <c r="N8" s="13"/>
      <c r="O8" s="13"/>
      <c r="P8" s="13"/>
      <c r="Q8" s="14"/>
    </row>
    <row r="9" spans="1:17" ht="15.75" thickBot="1" x14ac:dyDescent="0.3">
      <c r="A9" t="s">
        <v>10</v>
      </c>
      <c r="B9">
        <v>3.6999999999999998E-2</v>
      </c>
      <c r="C9">
        <v>7.0999999999999994E-2</v>
      </c>
      <c r="D9">
        <f t="shared" si="0"/>
        <v>1.925E-2</v>
      </c>
      <c r="E9">
        <f t="shared" si="1"/>
        <v>0.90975000000000006</v>
      </c>
      <c r="G9" s="9">
        <v>8</v>
      </c>
      <c r="H9" s="20">
        <f>G9/G11</f>
        <v>0.21052631578947367</v>
      </c>
      <c r="I9" s="9">
        <v>38</v>
      </c>
      <c r="J9" s="20">
        <f>I9/I11</f>
        <v>0.90476190476190477</v>
      </c>
      <c r="K9" s="9"/>
      <c r="L9" s="10"/>
      <c r="O9" s="9"/>
      <c r="P9" s="9"/>
      <c r="Q9" s="15"/>
    </row>
    <row r="10" spans="1:17" ht="15.75" thickBot="1" x14ac:dyDescent="0.3">
      <c r="A10" t="s">
        <v>908</v>
      </c>
      <c r="B10">
        <v>0.17</v>
      </c>
      <c r="C10">
        <v>0.28199999999999997</v>
      </c>
      <c r="D10">
        <f t="shared" si="0"/>
        <v>9.9500000000000019E-2</v>
      </c>
      <c r="E10">
        <f t="shared" si="1"/>
        <v>0.61849999999999994</v>
      </c>
      <c r="G10" s="16">
        <v>0</v>
      </c>
      <c r="H10" s="20">
        <f>G10/G11</f>
        <v>0</v>
      </c>
      <c r="I10" s="16">
        <v>1</v>
      </c>
      <c r="J10" s="20">
        <f>I10/I11</f>
        <v>2.3809523809523808E-2</v>
      </c>
      <c r="K10" s="16"/>
      <c r="L10" s="17"/>
      <c r="O10" s="18"/>
      <c r="P10" s="18"/>
      <c r="Q10" s="19"/>
    </row>
    <row r="11" spans="1:17" x14ac:dyDescent="0.25">
      <c r="A11" t="s">
        <v>909</v>
      </c>
      <c r="B11">
        <v>0.3</v>
      </c>
      <c r="C11">
        <v>0.42</v>
      </c>
      <c r="D11">
        <f t="shared" si="0"/>
        <v>0.19500000000000001</v>
      </c>
      <c r="E11">
        <f t="shared" si="1"/>
        <v>0.38500000000000006</v>
      </c>
      <c r="G11">
        <f>SUM(G8:G10)</f>
        <v>38</v>
      </c>
      <c r="I11">
        <f>SUM(I8:I10)</f>
        <v>42</v>
      </c>
    </row>
    <row r="12" spans="1:17" x14ac:dyDescent="0.25">
      <c r="A12" t="s">
        <v>910</v>
      </c>
      <c r="B12">
        <v>0.13</v>
      </c>
      <c r="C12">
        <f>45/583</f>
        <v>7.7186963979416809E-2</v>
      </c>
      <c r="D12">
        <f t="shared" si="0"/>
        <v>0.1107032590051458</v>
      </c>
      <c r="E12">
        <f t="shared" si="1"/>
        <v>0.81210977701543741</v>
      </c>
    </row>
    <row r="13" spans="1:17" x14ac:dyDescent="0.25">
      <c r="A13" t="s">
        <v>911</v>
      </c>
      <c r="B13">
        <v>0.46</v>
      </c>
      <c r="C13">
        <v>0.47</v>
      </c>
      <c r="D13">
        <f t="shared" si="0"/>
        <v>0.34250000000000003</v>
      </c>
      <c r="E13">
        <f t="shared" si="1"/>
        <v>0.1875</v>
      </c>
    </row>
    <row r="14" spans="1:17" x14ac:dyDescent="0.25">
      <c r="D14">
        <f t="shared" si="0"/>
        <v>0</v>
      </c>
      <c r="E14">
        <f t="shared" si="1"/>
        <v>1</v>
      </c>
    </row>
    <row r="15" spans="1:17" x14ac:dyDescent="0.25">
      <c r="D15">
        <f t="shared" ref="D15:D25" si="2">B15-C15/4</f>
        <v>0</v>
      </c>
      <c r="E15">
        <f t="shared" ref="E15:E25" si="3">1-C15-D15</f>
        <v>1</v>
      </c>
    </row>
    <row r="16" spans="1:17" x14ac:dyDescent="0.25">
      <c r="D16">
        <f t="shared" si="2"/>
        <v>0</v>
      </c>
      <c r="E16">
        <f t="shared" si="3"/>
        <v>1</v>
      </c>
    </row>
    <row r="17" spans="4:5" x14ac:dyDescent="0.25">
      <c r="D17">
        <f t="shared" si="2"/>
        <v>0</v>
      </c>
      <c r="E17">
        <f t="shared" si="3"/>
        <v>1</v>
      </c>
    </row>
    <row r="18" spans="4:5" x14ac:dyDescent="0.25">
      <c r="D18">
        <f t="shared" si="2"/>
        <v>0</v>
      </c>
      <c r="E18">
        <f t="shared" si="3"/>
        <v>1</v>
      </c>
    </row>
    <row r="19" spans="4:5" x14ac:dyDescent="0.25">
      <c r="D19">
        <f t="shared" si="2"/>
        <v>0</v>
      </c>
      <c r="E19">
        <f t="shared" si="3"/>
        <v>1</v>
      </c>
    </row>
    <row r="20" spans="4:5" x14ac:dyDescent="0.25">
      <c r="D20">
        <f t="shared" si="2"/>
        <v>0</v>
      </c>
      <c r="E20">
        <f t="shared" si="3"/>
        <v>1</v>
      </c>
    </row>
    <row r="21" spans="4:5" x14ac:dyDescent="0.25">
      <c r="D21">
        <f t="shared" si="2"/>
        <v>0</v>
      </c>
      <c r="E21">
        <f t="shared" si="3"/>
        <v>1</v>
      </c>
    </row>
    <row r="22" spans="4:5" x14ac:dyDescent="0.25">
      <c r="D22">
        <f t="shared" si="2"/>
        <v>0</v>
      </c>
      <c r="E22">
        <f t="shared" si="3"/>
        <v>1</v>
      </c>
    </row>
    <row r="23" spans="4:5" x14ac:dyDescent="0.25">
      <c r="D23">
        <f t="shared" si="2"/>
        <v>0</v>
      </c>
      <c r="E23">
        <f t="shared" si="3"/>
        <v>1</v>
      </c>
    </row>
    <row r="24" spans="4:5" x14ac:dyDescent="0.25">
      <c r="D24">
        <f t="shared" si="2"/>
        <v>0</v>
      </c>
      <c r="E24">
        <f t="shared" si="3"/>
        <v>1</v>
      </c>
    </row>
    <row r="25" spans="4:5" x14ac:dyDescent="0.25">
      <c r="D25">
        <f t="shared" si="2"/>
        <v>0</v>
      </c>
      <c r="E25">
        <f t="shared" si="3"/>
        <v>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E373A8-455D-406B-A696-9474DAF82A41}">
  <dimension ref="A1:C2559"/>
  <sheetViews>
    <sheetView topLeftCell="B369" workbookViewId="0">
      <selection activeCell="B382" sqref="B382"/>
    </sheetView>
  </sheetViews>
  <sheetFormatPr defaultRowHeight="15" x14ac:dyDescent="0.25"/>
  <cols>
    <col min="1" max="1" width="16.28515625" customWidth="1"/>
    <col min="2" max="2" width="35.28515625" style="27" customWidth="1"/>
  </cols>
  <sheetData>
    <row r="1" spans="1:3" x14ac:dyDescent="0.25">
      <c r="A1" s="4" t="s">
        <v>14</v>
      </c>
      <c r="B1" s="26" t="s">
        <v>15</v>
      </c>
      <c r="C1" s="4" t="s">
        <v>16</v>
      </c>
    </row>
    <row r="2" spans="1:3" x14ac:dyDescent="0.25">
      <c r="A2" s="6" t="s">
        <v>4</v>
      </c>
      <c r="B2" s="27" t="s">
        <v>355</v>
      </c>
      <c r="C2" t="str">
        <f>CONCATENATE("# What does the ",B2," gene do?")</f>
        <v># What does the SCN9A gene do?</v>
      </c>
    </row>
    <row r="3" spans="1:3" x14ac:dyDescent="0.25">
      <c r="A3" s="6"/>
    </row>
    <row r="4" spans="1:3" ht="17.25" x14ac:dyDescent="0.3">
      <c r="A4" s="6" t="s">
        <v>18</v>
      </c>
      <c r="B4" s="28" t="s">
        <v>712</v>
      </c>
      <c r="C4" t="str">
        <f>B4</f>
        <v xml:space="preserve">SCN9A (sodium channel protein type 9 subunit alpha) control [sodium channels](http://www.uniprot.org/citations/17145499) in neurons that are part of the autonomic (involuntary) nervous system.  The channels are controlled by voltage differences across membranes and help to [feel pain](http://www.uniprot.org/citations/17145499) and develop [inflammatory pain](http://www.uniprot.org/citations/17167479).  Numerous diseases are caused by [variants](https://www.ncbi.nlm.nih.gov/pubmed/23129781) in SCN9A, such as [congenital insensitivity or indifference to pain (CIP)](https://www.ncbi.nlm.nih.gov/pubmed/20635406), [primary erythromelalgia (PERYTHM)](https://www.ncbi.nlm.nih.gov/pubmed/14985375), [paroxysmal extreme pain disorder (PEPD)](https://www.ncbi.nlm.nih.gov/pubmed/17145499), [generalized epilepsy with febrile seizures](https://www.ncbi.nlm.nih.gov/pubmed/19763161), [fibromyalgia](https://www.ncbi.nlm.nih.gov/pubmed/29392201), and [CFS](https://www.ncbi.nlm.nih.gov/pubmed/29392201). </v>
      </c>
    </row>
    <row r="5" spans="1:3" ht="17.25" x14ac:dyDescent="0.3">
      <c r="A5" s="6"/>
      <c r="B5" s="28"/>
    </row>
    <row r="6" spans="1:3" x14ac:dyDescent="0.25">
      <c r="A6" s="6" t="s">
        <v>19</v>
      </c>
      <c r="B6" s="27">
        <v>2</v>
      </c>
      <c r="C6" t="str">
        <f>CONCATENATE("This gene is located on chromosome ",B6,". The ",B7," it creates acts in your ",B8)</f>
        <v>This gene is located on chromosome 2. The protein it creates acts in your nervous system and brain.</v>
      </c>
    </row>
    <row r="7" spans="1:3" x14ac:dyDescent="0.25">
      <c r="A7" s="6" t="s">
        <v>20</v>
      </c>
      <c r="B7" s="27" t="s">
        <v>21</v>
      </c>
    </row>
    <row r="8" spans="1:3" x14ac:dyDescent="0.25">
      <c r="A8" s="6" t="s">
        <v>17</v>
      </c>
      <c r="B8" s="27" t="s">
        <v>541</v>
      </c>
    </row>
    <row r="9" spans="1:3" x14ac:dyDescent="0.25">
      <c r="A9" s="5" t="s">
        <v>22</v>
      </c>
      <c r="B9" s="27" t="s">
        <v>248</v>
      </c>
      <c r="C9" t="str">
        <f>CONCATENATE("&lt;TissueList ",B9," /&gt;")</f>
        <v>&lt;TissueList brain D001921 /&gt;</v>
      </c>
    </row>
    <row r="10" spans="1:3" s="33" customFormat="1" x14ac:dyDescent="0.25">
      <c r="A10" s="34"/>
      <c r="B10" s="32"/>
    </row>
    <row r="11" spans="1:3" x14ac:dyDescent="0.25">
      <c r="A11" s="6" t="s">
        <v>4</v>
      </c>
      <c r="B11" s="27" t="s">
        <v>355</v>
      </c>
      <c r="C11" t="str">
        <f>CONCATENATE("&lt;GeneAnalysis gene=",CHAR(34),B11,CHAR(34)," interval=",CHAR(34),B12,CHAR(34),"&gt; ")</f>
        <v xml:space="preserve">&lt;GeneAnalysis gene="SCN9A" interval="NC_000002.12:g.166195185_166375987"&gt; </v>
      </c>
    </row>
    <row r="12" spans="1:3" x14ac:dyDescent="0.25">
      <c r="A12" s="6" t="s">
        <v>23</v>
      </c>
      <c r="B12" s="27" t="s">
        <v>387</v>
      </c>
    </row>
    <row r="13" spans="1:3" x14ac:dyDescent="0.25">
      <c r="A13" s="6" t="s">
        <v>24</v>
      </c>
      <c r="B13" s="27" t="s">
        <v>381</v>
      </c>
      <c r="C13" t="str">
        <f>CONCATENATE("# What are some common mutations of ",B11,"?")</f>
        <v># What are some common mutations of SCN9A?</v>
      </c>
    </row>
    <row r="14" spans="1:3" x14ac:dyDescent="0.25">
      <c r="A14" s="6"/>
      <c r="C14" t="s">
        <v>13</v>
      </c>
    </row>
    <row r="15" spans="1:3" x14ac:dyDescent="0.25">
      <c r="C15" t="str">
        <f>CONCATENATE("There are ",B13," well-known variants in ",B11,": ",B22,", ",B28,", ",B34,", ",B40,", ",B46,", and ",B52,".")</f>
        <v>There are six well-known variants in SCN9A: [T166298928G](https://www.ncbi.nlm.nih.gov/projects/SNP/snp_ref.cgi?rs=6754031), [C984A (Tyr328Ter)](https://www.ncbi.nlm.nih.gov/clinvar/variation/6363/), [C829T (Arg277Ter)](https://www.ncbi.nlm.nih.gov/clinvar/variation/6362/), [C2986T (Arg996Cys)](https://www.ncbi.nlm.nih.gov/clinvar/variation/6356/), [G2691A (Trp897Ter)](https://www.ncbi.nlm.nih.gov/clinvar/variation/6355/), and [G1376C (Ser459Ter)](https://www.ncbi.nlm.nih.gov/clinvar/variation/6353/).</v>
      </c>
    </row>
    <row r="17" spans="1:3" x14ac:dyDescent="0.25">
      <c r="A17" s="6"/>
      <c r="C17" t="str">
        <f>CONCATENATE("&lt;# ",B19," #&gt;")</f>
        <v>&lt;# T166298928G #&gt;</v>
      </c>
    </row>
    <row r="18" spans="1:3" x14ac:dyDescent="0.25">
      <c r="A18" s="6" t="s">
        <v>25</v>
      </c>
      <c r="B18" s="1" t="s">
        <v>356</v>
      </c>
      <c r="C18" t="str">
        <f>CONCATENATE("  &lt;Variant hgvs=",CHAR(34),B18,CHAR(34)," name=",CHAR(34),B19,CHAR(34),"&gt; ")</f>
        <v xml:space="preserve">  &lt;Variant hgvs="NC_000002.12:g.166298928T&gt;G" name="T166298928G"&gt; </v>
      </c>
    </row>
    <row r="19" spans="1:3" x14ac:dyDescent="0.25">
      <c r="A19" s="5" t="s">
        <v>26</v>
      </c>
      <c r="B19" s="30" t="s">
        <v>358</v>
      </c>
    </row>
    <row r="20" spans="1:3" x14ac:dyDescent="0.25">
      <c r="A20" s="5" t="s">
        <v>27</v>
      </c>
      <c r="B20" s="27" t="s">
        <v>33</v>
      </c>
      <c r="C20" t="str">
        <f>CONCATENATE("    This variant is a change at a specific point in the ",B11," gene from ",B20," to ",B21," resulting in incorrect ",B7," function. This substitution of a single nucleotide is known as a missense variant.")</f>
        <v xml:space="preserve">    This variant is a change at a specific point in the SCN9A gene from thymine (T) to guanine (G) resulting in incorrect protein function. This substitution of a single nucleotide is known as a missense variant.</v>
      </c>
    </row>
    <row r="21" spans="1:3" x14ac:dyDescent="0.25">
      <c r="A21" s="5" t="s">
        <v>28</v>
      </c>
      <c r="B21" s="27" t="s">
        <v>34</v>
      </c>
      <c r="C21" t="s">
        <v>13</v>
      </c>
    </row>
    <row r="22" spans="1:3" x14ac:dyDescent="0.25">
      <c r="A22" s="5" t="s">
        <v>36</v>
      </c>
      <c r="B22" s="30" t="s">
        <v>357</v>
      </c>
      <c r="C22" t="str">
        <f>"  &lt;/Variant&gt;"</f>
        <v xml:space="preserve">  &lt;/Variant&gt;</v>
      </c>
    </row>
    <row r="23" spans="1:3" x14ac:dyDescent="0.25">
      <c r="C23" t="str">
        <f>CONCATENATE("&lt;# ",B25," #&gt;")</f>
        <v>&lt;# C984A #&gt;</v>
      </c>
    </row>
    <row r="24" spans="1:3" x14ac:dyDescent="0.25">
      <c r="A24" s="6" t="s">
        <v>25</v>
      </c>
      <c r="B24" s="1" t="s">
        <v>361</v>
      </c>
      <c r="C24" t="str">
        <f>CONCATENATE("  &lt;Variant hgvs=",CHAR(34),B24,CHAR(34)," name=",CHAR(34),B25,CHAR(34),"&gt; ")</f>
        <v xml:space="preserve">  &lt;Variant hgvs="NC_000002.12:g.166293354G&gt;T" name="C984A"&gt; </v>
      </c>
    </row>
    <row r="25" spans="1:3" x14ac:dyDescent="0.25">
      <c r="A25" s="5" t="s">
        <v>26</v>
      </c>
      <c r="B25" s="30" t="s">
        <v>367</v>
      </c>
    </row>
    <row r="26" spans="1:3" x14ac:dyDescent="0.25">
      <c r="A26" s="5" t="s">
        <v>27</v>
      </c>
      <c r="B26" s="27" t="str">
        <f>"cytosine (C)"</f>
        <v>cytosine (C)</v>
      </c>
      <c r="C26" t="str">
        <f>CONCATENATE("    This variant is a change at a specific point in the ",B11," gene from ",B26," to ",B27," resulting in incorrect ",B7," function. This substitution of a single nucleotide is known as a missense variant.")</f>
        <v xml:space="preserve">    This variant is a change at a specific point in the SCN9A gene from cytosine (C) to adenine (A) resulting in incorrect protein function. This substitution of a single nucleotide is known as a missense variant.</v>
      </c>
    </row>
    <row r="27" spans="1:3" x14ac:dyDescent="0.25">
      <c r="A27" s="5" t="s">
        <v>28</v>
      </c>
      <c r="B27" s="27" t="s">
        <v>62</v>
      </c>
    </row>
    <row r="28" spans="1:3" x14ac:dyDescent="0.25">
      <c r="A28" s="6" t="s">
        <v>36</v>
      </c>
      <c r="B28" s="30" t="s">
        <v>368</v>
      </c>
      <c r="C28" t="str">
        <f>"  &lt;/Variant&gt;"</f>
        <v xml:space="preserve">  &lt;/Variant&gt;</v>
      </c>
    </row>
    <row r="29" spans="1:3" x14ac:dyDescent="0.25">
      <c r="C29" t="str">
        <f>CONCATENATE("&lt;# ",B31," #&gt;")</f>
        <v>&lt;# C829T #&gt;</v>
      </c>
    </row>
    <row r="30" spans="1:3" x14ac:dyDescent="0.25">
      <c r="A30" s="6" t="s">
        <v>25</v>
      </c>
      <c r="B30" s="1" t="s">
        <v>364</v>
      </c>
      <c r="C30" t="str">
        <f>CONCATENATE("  &lt;Variant hgvs=",CHAR(34),B30,CHAR(34)," name=",CHAR(34),B31,CHAR(34),"&gt; ")</f>
        <v xml:space="preserve">  &lt;Variant hgvs="NC_000002.12:g.166303162G&gt;A" name="C829T"&gt; </v>
      </c>
    </row>
    <row r="31" spans="1:3" x14ac:dyDescent="0.25">
      <c r="A31" s="5" t="s">
        <v>26</v>
      </c>
      <c r="B31" s="1" t="s">
        <v>369</v>
      </c>
    </row>
    <row r="32" spans="1:3" x14ac:dyDescent="0.25">
      <c r="A32" s="5" t="s">
        <v>27</v>
      </c>
      <c r="B32" s="27" t="str">
        <f>"cytosine (C)"</f>
        <v>cytosine (C)</v>
      </c>
      <c r="C32" t="str">
        <f>CONCATENATE("    This variant is a change at a specific point in the ",B17," gene from ",B32," to ",B33," resulting in incorrect ",B13," function. This substitution of a single nucleotide is known as a missense variant.")</f>
        <v xml:space="preserve">    This variant is a change at a specific point in the  gene from cytosine (C) to thymine (T) resulting in incorrect six function. This substitution of a single nucleotide is known as a missense variant.</v>
      </c>
    </row>
    <row r="33" spans="1:3" x14ac:dyDescent="0.25">
      <c r="A33" s="5" t="s">
        <v>28</v>
      </c>
      <c r="B33" s="27" t="s">
        <v>33</v>
      </c>
    </row>
    <row r="34" spans="1:3" x14ac:dyDescent="0.25">
      <c r="A34" s="5" t="s">
        <v>36</v>
      </c>
      <c r="B34" s="1" t="s">
        <v>370</v>
      </c>
      <c r="C34" t="str">
        <f>"  &lt;/Variant&gt;"</f>
        <v xml:space="preserve">  &lt;/Variant&gt;</v>
      </c>
    </row>
    <row r="35" spans="1:3" x14ac:dyDescent="0.25">
      <c r="A35" s="5"/>
      <c r="C35" t="str">
        <f>CONCATENATE("&lt;# ",B37," #&gt;")</f>
        <v>&lt;# C2986T #&gt;</v>
      </c>
    </row>
    <row r="36" spans="1:3" x14ac:dyDescent="0.25">
      <c r="A36" s="6" t="s">
        <v>25</v>
      </c>
      <c r="B36" s="1" t="s">
        <v>372</v>
      </c>
      <c r="C36" t="str">
        <f>CONCATENATE("  &lt;Variant hgvs=",CHAR(34),B36,CHAR(34)," name=",CHAR(34),B37,CHAR(34),"&gt; ")</f>
        <v xml:space="preserve">  &lt;Variant hgvs="NC_000002.12:g.166272731G&gt;A" name="C2986T"&gt; </v>
      </c>
    </row>
    <row r="37" spans="1:3" x14ac:dyDescent="0.25">
      <c r="A37" s="5" t="s">
        <v>26</v>
      </c>
      <c r="B37" s="30" t="s">
        <v>371</v>
      </c>
    </row>
    <row r="38" spans="1:3" x14ac:dyDescent="0.25">
      <c r="A38" s="5" t="s">
        <v>27</v>
      </c>
      <c r="B38" s="27" t="str">
        <f>"cytosine (C)"</f>
        <v>cytosine (C)</v>
      </c>
      <c r="C38" t="str">
        <f>CONCATENATE("    This variant is a change at a specific point in the ",B11," gene from ",B38," to ",B39," resulting in incorrect ",B7," function. This substitution of a single nucleotide is known as a missense variant.")</f>
        <v xml:space="preserve">    This variant is a change at a specific point in the SCN9A gene from cytosine (C) to thymine (T) resulting in incorrect protein function. This substitution of a single nucleotide is known as a missense variant.</v>
      </c>
    </row>
    <row r="39" spans="1:3" x14ac:dyDescent="0.25">
      <c r="A39" s="5" t="s">
        <v>28</v>
      </c>
      <c r="B39" s="27" t="s">
        <v>33</v>
      </c>
    </row>
    <row r="40" spans="1:3" x14ac:dyDescent="0.25">
      <c r="A40" s="5" t="s">
        <v>36</v>
      </c>
      <c r="B40" s="30" t="s">
        <v>375</v>
      </c>
      <c r="C40" t="str">
        <f>"  &lt;/Variant&gt;"</f>
        <v xml:space="preserve">  &lt;/Variant&gt;</v>
      </c>
    </row>
    <row r="41" spans="1:3" x14ac:dyDescent="0.25">
      <c r="A41" s="6"/>
      <c r="C41" t="str">
        <f>CONCATENATE("&lt;# ",B43," #&gt;")</f>
        <v>&lt;# G2691A #&gt;</v>
      </c>
    </row>
    <row r="42" spans="1:3" x14ac:dyDescent="0.25">
      <c r="A42" s="6" t="s">
        <v>25</v>
      </c>
      <c r="B42" s="35" t="s">
        <v>378</v>
      </c>
      <c r="C42" t="str">
        <f>CONCATENATE("  &lt;Variant hgvs=",CHAR(34),B42,CHAR(34)," name=",CHAR(34),B43,CHAR(34),"&gt; ")</f>
        <v xml:space="preserve">  &lt;Variant hgvs="NC_000002.12:g.166277133C&gt;T" name="G2691A"&gt; </v>
      </c>
    </row>
    <row r="43" spans="1:3" x14ac:dyDescent="0.25">
      <c r="A43" s="5" t="s">
        <v>26</v>
      </c>
      <c r="B43" s="27" t="s">
        <v>377</v>
      </c>
    </row>
    <row r="44" spans="1:3" x14ac:dyDescent="0.25">
      <c r="A44" s="5" t="s">
        <v>27</v>
      </c>
      <c r="B44" s="27" t="s">
        <v>34</v>
      </c>
      <c r="C44" t="str">
        <f>CONCATENATE("    This variant is a change at a specific point in the ",B11," gene from ",B44," to ",B45," resulting in incorrect ",B7," function. This substitution of a single nucleotide is known as a missense variant.")</f>
        <v xml:space="preserve">    This variant is a change at a specific point in the SCN9A gene from guanine (G) to adenine (A) resulting in incorrect protein function. This substitution of a single nucleotide is known as a missense variant.</v>
      </c>
    </row>
    <row r="45" spans="1:3" x14ac:dyDescent="0.25">
      <c r="A45" s="5" t="s">
        <v>28</v>
      </c>
      <c r="B45" s="27" t="s">
        <v>62</v>
      </c>
    </row>
    <row r="46" spans="1:3" x14ac:dyDescent="0.25">
      <c r="A46" s="5" t="s">
        <v>36</v>
      </c>
      <c r="B46" s="27" t="s">
        <v>376</v>
      </c>
      <c r="C46" t="str">
        <f>"  &lt;/Variant&gt;"</f>
        <v xml:space="preserve">  &lt;/Variant&gt;</v>
      </c>
    </row>
    <row r="47" spans="1:3" x14ac:dyDescent="0.25">
      <c r="A47" s="5"/>
      <c r="C47" t="str">
        <f>CONCATENATE("&lt;# ",B49," #&gt;")</f>
        <v>&lt;# G1376C #&gt;</v>
      </c>
    </row>
    <row r="48" spans="1:3" x14ac:dyDescent="0.25">
      <c r="A48" s="6" t="s">
        <v>25</v>
      </c>
      <c r="B48" s="1" t="s">
        <v>382</v>
      </c>
      <c r="C48" t="str">
        <f>CONCATENATE("  &lt;Variant hgvs=",CHAR(34),B48,CHAR(34)," name=",CHAR(34),B49,CHAR(34),"&gt; ")</f>
        <v xml:space="preserve">  &lt;Variant hgvs="NC_000002.12:g.166286562G&gt;C" name="G1376C"&gt; </v>
      </c>
    </row>
    <row r="49" spans="1:3" x14ac:dyDescent="0.25">
      <c r="A49" s="5" t="s">
        <v>26</v>
      </c>
      <c r="B49" s="30" t="s">
        <v>385</v>
      </c>
    </row>
    <row r="50" spans="1:3" x14ac:dyDescent="0.25">
      <c r="A50" s="5" t="s">
        <v>27</v>
      </c>
      <c r="B50" s="27" t="str">
        <f>"cytosine (C)"</f>
        <v>cytosine (C)</v>
      </c>
      <c r="C50" t="str">
        <f>CONCATENATE("    This variant is a change at a specific point in the ",B11," gene from ",B50," to ",B51," resulting in incorrect ",B7," function. This substitution of a single nucleotide is known as a missense variant.")</f>
        <v xml:space="preserve">    This variant is a change at a specific point in the SCN9A gene from cytosine (C) to guanine (G) resulting in incorrect protein function. This substitution of a single nucleotide is known as a missense variant.</v>
      </c>
    </row>
    <row r="51" spans="1:3" x14ac:dyDescent="0.25">
      <c r="A51" s="5" t="s">
        <v>28</v>
      </c>
      <c r="B51" s="27" t="s">
        <v>34</v>
      </c>
    </row>
    <row r="52" spans="1:3" x14ac:dyDescent="0.25">
      <c r="A52" s="5" t="s">
        <v>36</v>
      </c>
      <c r="B52" s="30" t="s">
        <v>386</v>
      </c>
      <c r="C52" t="str">
        <f>"  &lt;/Variant&gt;"</f>
        <v xml:space="preserve">  &lt;/Variant&gt;</v>
      </c>
    </row>
    <row r="53" spans="1:3" s="33" customFormat="1" x14ac:dyDescent="0.25">
      <c r="A53" s="31"/>
      <c r="B53" s="32"/>
    </row>
    <row r="54" spans="1:3" s="33" customFormat="1" x14ac:dyDescent="0.25">
      <c r="A54" s="31"/>
      <c r="B54" s="32"/>
      <c r="C54" t="str">
        <f>C17</f>
        <v>&lt;# T166298928G #&gt;</v>
      </c>
    </row>
    <row r="55" spans="1:3" x14ac:dyDescent="0.25">
      <c r="A55" s="5" t="s">
        <v>35</v>
      </c>
      <c r="B55" s="1" t="s">
        <v>124</v>
      </c>
      <c r="C55" t="str">
        <f>CONCATENATE("  &lt;Genotype hgvs=",CHAR(34),B55,B56,";",B57,CHAR(34)," name=",CHAR(34),B19,CHAR(34),"&gt; ")</f>
        <v xml:space="preserve">  &lt;Genotype hgvs="NC_000002.12:g.[166298928T&gt;G];[166298928=]" name="T166298928G"&gt; </v>
      </c>
    </row>
    <row r="56" spans="1:3" x14ac:dyDescent="0.25">
      <c r="A56" s="5" t="s">
        <v>36</v>
      </c>
      <c r="B56" s="27" t="s">
        <v>359</v>
      </c>
    </row>
    <row r="57" spans="1:3" x14ac:dyDescent="0.25">
      <c r="A57" s="5" t="s">
        <v>27</v>
      </c>
      <c r="B57" s="27" t="s">
        <v>360</v>
      </c>
      <c r="C57" t="s">
        <v>668</v>
      </c>
    </row>
    <row r="58" spans="1:3" x14ac:dyDescent="0.25">
      <c r="A58" s="5" t="s">
        <v>41</v>
      </c>
      <c r="B58" s="27" t="str">
        <f>CONCATENATE("People with this variant have one copy of the ",B22)</f>
        <v>People with this variant have one copy of the [T166298928G](https://www.ncbi.nlm.nih.gov/projects/SNP/snp_ref.cgi?rs=6754031)</v>
      </c>
      <c r="C58" t="s">
        <v>13</v>
      </c>
    </row>
    <row r="59" spans="1:3" x14ac:dyDescent="0.25">
      <c r="A59" s="6" t="s">
        <v>42</v>
      </c>
      <c r="B59" s="27" t="s">
        <v>148</v>
      </c>
      <c r="C59" t="str">
        <f>CONCATENATE("    ",B58)</f>
        <v xml:space="preserve">    People with this variant have one copy of the [T166298928G](https://www.ncbi.nlm.nih.gov/projects/SNP/snp_ref.cgi?rs=6754031)</v>
      </c>
    </row>
    <row r="60" spans="1:3" x14ac:dyDescent="0.25">
      <c r="A60" s="6" t="s">
        <v>43</v>
      </c>
      <c r="B60" s="27">
        <v>45.8</v>
      </c>
    </row>
    <row r="61" spans="1:3" x14ac:dyDescent="0.25">
      <c r="A61" s="5"/>
      <c r="C61" t="s">
        <v>669</v>
      </c>
    </row>
    <row r="62" spans="1:3" x14ac:dyDescent="0.25">
      <c r="A62" s="6"/>
    </row>
    <row r="63" spans="1:3" x14ac:dyDescent="0.25">
      <c r="A63" s="6"/>
      <c r="C63" t="str">
        <f>CONCATENATE("    ",B59)</f>
        <v xml:space="preserve">    This variant is not associated with increased risk.</v>
      </c>
    </row>
    <row r="64" spans="1:3" x14ac:dyDescent="0.25">
      <c r="A64" s="6"/>
    </row>
    <row r="65" spans="1:3" x14ac:dyDescent="0.25">
      <c r="A65" s="6"/>
      <c r="C65" t="s">
        <v>670</v>
      </c>
    </row>
    <row r="66" spans="1:3" x14ac:dyDescent="0.25">
      <c r="A66" s="5"/>
    </row>
    <row r="67" spans="1:3" x14ac:dyDescent="0.25">
      <c r="A67" s="5"/>
      <c r="C67" t="str">
        <f>CONCATENATE( "    &lt;piechart percentage=",B60," /&gt;")</f>
        <v xml:space="preserve">    &lt;piechart percentage=45.8 /&gt;</v>
      </c>
    </row>
    <row r="68" spans="1:3" x14ac:dyDescent="0.25">
      <c r="A68" s="5"/>
      <c r="C68" t="str">
        <f>"  &lt;/Genotype&gt;"</f>
        <v xml:space="preserve">  &lt;/Genotype&gt;</v>
      </c>
    </row>
    <row r="69" spans="1:3" x14ac:dyDescent="0.25">
      <c r="A69" s="5" t="s">
        <v>44</v>
      </c>
      <c r="B69" s="27" t="str">
        <f>CONCATENATE("People with this variant have two copies of the ",B22," variant. This substitution of a single nucleotide is known as a missense mutation.")</f>
        <v>People with this variant have two copies of the [T166298928G](https://www.ncbi.nlm.nih.gov/projects/SNP/snp_ref.cgi?rs=6754031) variant. This substitution of a single nucleotide is known as a missense mutation.</v>
      </c>
      <c r="C69" t="str">
        <f>CONCATENATE("  &lt;Genotype hgvs=",CHAR(34),B55,B56,";",B56,CHAR(34)," name=",CHAR(34),B19,CHAR(34),"&gt; ")</f>
        <v xml:space="preserve">  &lt;Genotype hgvs="NC_000002.12:g.[166298928T&gt;G];[166298928T&gt;G]" name="T166298928G"&gt; </v>
      </c>
    </row>
    <row r="70" spans="1:3" x14ac:dyDescent="0.25">
      <c r="A70" s="6" t="s">
        <v>45</v>
      </c>
      <c r="B70" s="27" t="s">
        <v>192</v>
      </c>
      <c r="C70" t="s">
        <v>13</v>
      </c>
    </row>
    <row r="71" spans="1:3" x14ac:dyDescent="0.25">
      <c r="A71" s="6" t="s">
        <v>43</v>
      </c>
      <c r="B71" s="27">
        <v>24.1</v>
      </c>
      <c r="C71" t="s">
        <v>668</v>
      </c>
    </row>
    <row r="72" spans="1:3" x14ac:dyDescent="0.25">
      <c r="A72" s="6"/>
    </row>
    <row r="73" spans="1:3" x14ac:dyDescent="0.25">
      <c r="A73" s="5"/>
      <c r="C73" t="str">
        <f>CONCATENATE("    ",B69)</f>
        <v xml:space="preserve">    People with this variant have two copies of the [T166298928G](https://www.ncbi.nlm.nih.gov/projects/SNP/snp_ref.cgi?rs=6754031) variant. This substitution of a single nucleotide is known as a missense mutation.</v>
      </c>
    </row>
    <row r="74" spans="1:3" x14ac:dyDescent="0.25">
      <c r="A74" s="6"/>
    </row>
    <row r="75" spans="1:3" x14ac:dyDescent="0.25">
      <c r="A75" s="6"/>
      <c r="C75" t="s">
        <v>669</v>
      </c>
    </row>
    <row r="76" spans="1:3" x14ac:dyDescent="0.25">
      <c r="A76" s="6"/>
    </row>
    <row r="77" spans="1:3" x14ac:dyDescent="0.25">
      <c r="A77" s="6"/>
      <c r="C77" t="str">
        <f>CONCATENATE("    ",B70)</f>
        <v xml:space="preserve">    You are in the Moderate Loss of Function category. See below for more information.</v>
      </c>
    </row>
    <row r="78" spans="1:3" x14ac:dyDescent="0.25">
      <c r="A78" s="6"/>
    </row>
    <row r="79" spans="1:3" x14ac:dyDescent="0.25">
      <c r="A79" s="5"/>
      <c r="C79" t="s">
        <v>670</v>
      </c>
    </row>
    <row r="80" spans="1:3" x14ac:dyDescent="0.25">
      <c r="A80" s="5"/>
    </row>
    <row r="81" spans="1:3" x14ac:dyDescent="0.25">
      <c r="A81" s="5"/>
      <c r="C81" t="str">
        <f>CONCATENATE( "    &lt;piechart percentage=",B71," /&gt;")</f>
        <v xml:space="preserve">    &lt;piechart percentage=24.1 /&gt;</v>
      </c>
    </row>
    <row r="82" spans="1:3" x14ac:dyDescent="0.25">
      <c r="A82" s="5"/>
      <c r="C82" t="str">
        <f>"  &lt;/Genotype&gt;"</f>
        <v xml:space="preserve">  &lt;/Genotype&gt;</v>
      </c>
    </row>
    <row r="83" spans="1:3" x14ac:dyDescent="0.25">
      <c r="A83" s="5" t="s">
        <v>46</v>
      </c>
      <c r="B83" s="27" t="str">
        <f>CONCATENATE("Your ",B11," gene has no variants. A normal gene is referred to as a ",CHAR(34),"wild-type",CHAR(34)," gene.")</f>
        <v>Your SCN9A gene has no variants. A normal gene is referred to as a "wild-type" gene.</v>
      </c>
      <c r="C83" t="str">
        <f>CONCATENATE("  &lt;Genotype hgvs=",CHAR(34),B55,B57,";",B57,CHAR(34)," name=",CHAR(34),B19,CHAR(34),"&gt; ")</f>
        <v xml:space="preserve">  &lt;Genotype hgvs="NC_000002.12:g.[166298928=];[166298928=]" name="T166298928G"&gt; </v>
      </c>
    </row>
    <row r="84" spans="1:3" x14ac:dyDescent="0.25">
      <c r="A84" s="6" t="s">
        <v>47</v>
      </c>
      <c r="B84" s="27" t="s">
        <v>148</v>
      </c>
      <c r="C84" t="s">
        <v>13</v>
      </c>
    </row>
    <row r="85" spans="1:3" x14ac:dyDescent="0.25">
      <c r="A85" s="6" t="s">
        <v>43</v>
      </c>
      <c r="B85" s="27">
        <v>30.2</v>
      </c>
      <c r="C85" t="s">
        <v>668</v>
      </c>
    </row>
    <row r="86" spans="1:3" x14ac:dyDescent="0.25">
      <c r="A86" s="5"/>
    </row>
    <row r="87" spans="1:3" x14ac:dyDescent="0.25">
      <c r="A87" s="6"/>
      <c r="C87" t="str">
        <f>CONCATENATE("    ",B83)</f>
        <v xml:space="preserve">    Your SCN9A gene has no variants. A normal gene is referred to as a "wild-type" gene.</v>
      </c>
    </row>
    <row r="88" spans="1:3" x14ac:dyDescent="0.25">
      <c r="A88" s="6"/>
    </row>
    <row r="89" spans="1:3" x14ac:dyDescent="0.25">
      <c r="A89" s="6"/>
      <c r="C89" t="s">
        <v>669</v>
      </c>
    </row>
    <row r="90" spans="1:3" x14ac:dyDescent="0.25">
      <c r="A90" s="6"/>
    </row>
    <row r="91" spans="1:3" x14ac:dyDescent="0.25">
      <c r="A91" s="6"/>
      <c r="C91" t="str">
        <f>CONCATENATE("    ",B84)</f>
        <v xml:space="preserve">    This variant is not associated with increased risk.</v>
      </c>
    </row>
    <row r="92" spans="1:3" x14ac:dyDescent="0.25">
      <c r="A92" s="5"/>
    </row>
    <row r="93" spans="1:3" x14ac:dyDescent="0.25">
      <c r="A93" s="5"/>
      <c r="C93" t="s">
        <v>670</v>
      </c>
    </row>
    <row r="94" spans="1:3" x14ac:dyDescent="0.25">
      <c r="A94" s="5"/>
    </row>
    <row r="95" spans="1:3" x14ac:dyDescent="0.25">
      <c r="A95" s="5"/>
      <c r="C95" t="str">
        <f>CONCATENATE( "    &lt;piechart percentage=",B85," /&gt;")</f>
        <v xml:space="preserve">    &lt;piechart percentage=30.2 /&gt;</v>
      </c>
    </row>
    <row r="96" spans="1:3" x14ac:dyDescent="0.25">
      <c r="A96" s="5"/>
      <c r="C96" t="str">
        <f>"  &lt;/Genotype&gt;"</f>
        <v xml:space="preserve">  &lt;/Genotype&gt;</v>
      </c>
    </row>
    <row r="97" spans="1:3" x14ac:dyDescent="0.25">
      <c r="A97" s="5"/>
      <c r="C97" t="str">
        <f>C23</f>
        <v>&lt;# C984A #&gt;</v>
      </c>
    </row>
    <row r="98" spans="1:3" x14ac:dyDescent="0.25">
      <c r="A98" s="5" t="s">
        <v>35</v>
      </c>
      <c r="B98" s="1" t="s">
        <v>124</v>
      </c>
      <c r="C98" t="str">
        <f>CONCATENATE("  &lt;Genotype hgvs=",CHAR(34),B55,B56,";",B57,CHAR(34)," name=",CHAR(34),B25,CHAR(34),"&gt; ")</f>
        <v xml:space="preserve">  &lt;Genotype hgvs="NC_000002.12:g.[166298928T&gt;G];[166298928=]" name="C984A"&gt; </v>
      </c>
    </row>
    <row r="99" spans="1:3" x14ac:dyDescent="0.25">
      <c r="A99" s="5" t="s">
        <v>36</v>
      </c>
      <c r="B99" s="27" t="s">
        <v>362</v>
      </c>
    </row>
    <row r="100" spans="1:3" x14ac:dyDescent="0.25">
      <c r="A100" s="5" t="s">
        <v>27</v>
      </c>
      <c r="B100" s="27" t="s">
        <v>363</v>
      </c>
      <c r="C100" t="s">
        <v>668</v>
      </c>
    </row>
    <row r="101" spans="1:3" x14ac:dyDescent="0.25">
      <c r="A101" s="5" t="s">
        <v>41</v>
      </c>
      <c r="B101" s="27" t="str">
        <f>CONCATENATE("People with this variant have one copy of the ",B28," variant. This substitution of a single nucleotide is known as a missense mutation.")</f>
        <v>People with this variant have one copy of the [C984A (Tyr328Ter)](https://www.ncbi.nlm.nih.gov/clinvar/variation/6363/) variant. This substitution of a single nucleotide is known as a missense mutation.</v>
      </c>
      <c r="C101" t="s">
        <v>13</v>
      </c>
    </row>
    <row r="102" spans="1:3" x14ac:dyDescent="0.25">
      <c r="A102" s="6" t="s">
        <v>42</v>
      </c>
      <c r="B102" s="27" t="s">
        <v>218</v>
      </c>
      <c r="C102" t="str">
        <f>CONCATENATE("    ",B101)</f>
        <v xml:space="preserve">    People with this variant have one copy of the [C984A (Tyr328Ter)](https://www.ncbi.nlm.nih.gov/clinvar/variation/6363/) variant. This substitution of a single nucleotide is known as a missense mutation.</v>
      </c>
    </row>
    <row r="103" spans="1:3" x14ac:dyDescent="0.25">
      <c r="A103" s="6" t="s">
        <v>43</v>
      </c>
      <c r="B103" s="27">
        <v>0.01</v>
      </c>
    </row>
    <row r="104" spans="1:3" x14ac:dyDescent="0.25">
      <c r="A104" s="5"/>
      <c r="C104" t="str">
        <f>CONCATENATE("    This variant is a change at a specific point in the ",B89," gene from ",B104," to ",B105," resulting in incorrect ",B92,"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05" spans="1:3" x14ac:dyDescent="0.25">
      <c r="A105" s="6"/>
    </row>
    <row r="106" spans="1:3" x14ac:dyDescent="0.25">
      <c r="A106" s="6"/>
      <c r="C106" t="str">
        <f>CONCATENATE("    ",B102)</f>
        <v xml:space="preserve">    Your variant is not associated with any loss of function.</v>
      </c>
    </row>
    <row r="107" spans="1:3" x14ac:dyDescent="0.25">
      <c r="A107" s="6"/>
    </row>
    <row r="108" spans="1:3" x14ac:dyDescent="0.25">
      <c r="A108" s="6"/>
      <c r="C108" t="s">
        <v>670</v>
      </c>
    </row>
    <row r="109" spans="1:3" x14ac:dyDescent="0.25">
      <c r="A109" s="5"/>
    </row>
    <row r="110" spans="1:3" x14ac:dyDescent="0.25">
      <c r="A110" s="5"/>
      <c r="C110" t="str">
        <f>CONCATENATE( "    &lt;piechart percentage=",B103," /&gt;")</f>
        <v xml:space="preserve">    &lt;piechart percentage=0.01 /&gt;</v>
      </c>
    </row>
    <row r="111" spans="1:3" x14ac:dyDescent="0.25">
      <c r="A111" s="5"/>
      <c r="C111" t="str">
        <f>"  &lt;/Genotype&gt;"</f>
        <v xml:space="preserve">  &lt;/Genotype&gt;</v>
      </c>
    </row>
    <row r="112" spans="1:3" x14ac:dyDescent="0.25">
      <c r="A112" s="5" t="s">
        <v>44</v>
      </c>
      <c r="B112" s="27" t="str">
        <f>CONCATENATE("People with this variant have two copies of the ",B28," variant. This substitution of a single nucleotide is known as a missense mutation.")</f>
        <v>People with this variant have two copies of the [C984A (Tyr328Ter)](https://www.ncbi.nlm.nih.gov/clinvar/variation/6363/) variant. This substitution of a single nucleotide is known as a missense mutation.</v>
      </c>
      <c r="C112" t="str">
        <f>CONCATENATE("  &lt;Genotype hgvs=",CHAR(34),B98,B99,";",B99,CHAR(34)," name=",CHAR(34),B25,CHAR(34),"&gt; ")</f>
        <v xml:space="preserve">  &lt;Genotype hgvs="NC_000002.12:g.[166293354G&gt;T];[166293354G&gt;T]" name="C984A"&gt; </v>
      </c>
    </row>
    <row r="113" spans="1:3" x14ac:dyDescent="0.25">
      <c r="A113" s="6" t="s">
        <v>45</v>
      </c>
      <c r="B113" s="27" t="s">
        <v>518</v>
      </c>
      <c r="C113" t="s">
        <v>13</v>
      </c>
    </row>
    <row r="114" spans="1:3" x14ac:dyDescent="0.25">
      <c r="A114" s="6" t="s">
        <v>43</v>
      </c>
      <c r="B114" s="27">
        <v>0.01</v>
      </c>
      <c r="C114" t="s">
        <v>668</v>
      </c>
    </row>
    <row r="115" spans="1:3" x14ac:dyDescent="0.25">
      <c r="A115" s="6"/>
    </row>
    <row r="116" spans="1:3" x14ac:dyDescent="0.25">
      <c r="A116" s="5"/>
      <c r="C116" t="str">
        <f>CONCATENATE("    ",B112)</f>
        <v xml:space="preserve">    People with this variant have two copies of the [C984A (Tyr328Ter)](https://www.ncbi.nlm.nih.gov/clinvar/variation/6363/) variant. This substitution of a single nucleotide is known as a missense mutation.</v>
      </c>
    </row>
    <row r="117" spans="1:3" x14ac:dyDescent="0.25">
      <c r="A117" s="6"/>
    </row>
    <row r="118" spans="1:3" x14ac:dyDescent="0.25">
      <c r="A118" s="6"/>
      <c r="C118" t="s">
        <v>669</v>
      </c>
    </row>
    <row r="119" spans="1:3" x14ac:dyDescent="0.25">
      <c r="A119" s="6"/>
    </row>
    <row r="120" spans="1:3" x14ac:dyDescent="0.25">
      <c r="A120" s="6"/>
      <c r="C120" t="str">
        <f>CONCATENATE("    ",B113)</f>
        <v xml:space="preserve">    You are in the Severe Risk category. See below for more information.</v>
      </c>
    </row>
    <row r="121" spans="1:3" x14ac:dyDescent="0.25">
      <c r="A121" s="6"/>
    </row>
    <row r="122" spans="1:3" x14ac:dyDescent="0.25">
      <c r="A122" s="5"/>
      <c r="C122" t="s">
        <v>670</v>
      </c>
    </row>
    <row r="123" spans="1:3" x14ac:dyDescent="0.25">
      <c r="A123" s="5"/>
    </row>
    <row r="124" spans="1:3" x14ac:dyDescent="0.25">
      <c r="A124" s="5"/>
      <c r="C124" t="str">
        <f>CONCATENATE( "    &lt;piechart percentage=",B114," /&gt;")</f>
        <v xml:space="preserve">    &lt;piechart percentage=0.01 /&gt;</v>
      </c>
    </row>
    <row r="125" spans="1:3" x14ac:dyDescent="0.25">
      <c r="A125" s="5"/>
      <c r="C125" t="str">
        <f>"  &lt;/Genotype&gt;"</f>
        <v xml:space="preserve">  &lt;/Genotype&gt;</v>
      </c>
    </row>
    <row r="126" spans="1:3" x14ac:dyDescent="0.25">
      <c r="A126" s="5" t="s">
        <v>46</v>
      </c>
      <c r="B126" s="27" t="str">
        <f>CONCATENATE("Your ",B11," gene has no variants. A normal gene is referred to as a ",CHAR(34),"wild-type",CHAR(34)," gene.")</f>
        <v>Your SCN9A gene has no variants. A normal gene is referred to as a "wild-type" gene.</v>
      </c>
      <c r="C126" t="str">
        <f>CONCATENATE("  &lt;Genotype hgvs=",CHAR(34),B98,B100,";",B100,CHAR(34)," name=",CHAR(34),B25,CHAR(34),"&gt; ")</f>
        <v xml:space="preserve">  &lt;Genotype hgvs="NC_000002.12:g.[166293354=];[166293354=]" name="C984A"&gt; </v>
      </c>
    </row>
    <row r="127" spans="1:3" x14ac:dyDescent="0.25">
      <c r="A127" s="6" t="s">
        <v>47</v>
      </c>
      <c r="B127" s="27" t="s">
        <v>218</v>
      </c>
      <c r="C127" t="s">
        <v>13</v>
      </c>
    </row>
    <row r="128" spans="1:3" x14ac:dyDescent="0.25">
      <c r="A128" s="6" t="s">
        <v>43</v>
      </c>
      <c r="B128" s="27">
        <v>99.98</v>
      </c>
      <c r="C128" t="s">
        <v>668</v>
      </c>
    </row>
    <row r="129" spans="1:3" x14ac:dyDescent="0.25">
      <c r="A129" s="5"/>
    </row>
    <row r="130" spans="1:3" x14ac:dyDescent="0.25">
      <c r="A130" s="6"/>
      <c r="C130" t="str">
        <f>CONCATENATE("    ",B126)</f>
        <v xml:space="preserve">    Your SCN9A gene has no variants. A normal gene is referred to as a "wild-type" gene.</v>
      </c>
    </row>
    <row r="131" spans="1:3" x14ac:dyDescent="0.25">
      <c r="A131" s="6"/>
    </row>
    <row r="132" spans="1:3" x14ac:dyDescent="0.25">
      <c r="A132" s="6"/>
      <c r="C132" t="s">
        <v>669</v>
      </c>
    </row>
    <row r="133" spans="1:3" x14ac:dyDescent="0.25">
      <c r="A133" s="6"/>
    </row>
    <row r="134" spans="1:3" x14ac:dyDescent="0.25">
      <c r="A134" s="6"/>
      <c r="C134" t="str">
        <f>CONCATENATE("    ",B127)</f>
        <v xml:space="preserve">    Your variant is not associated with any loss of function.</v>
      </c>
    </row>
    <row r="135" spans="1:3" x14ac:dyDescent="0.25">
      <c r="A135" s="5"/>
    </row>
    <row r="136" spans="1:3" x14ac:dyDescent="0.25">
      <c r="A136" s="5"/>
      <c r="C136" t="s">
        <v>670</v>
      </c>
    </row>
    <row r="137" spans="1:3" x14ac:dyDescent="0.25">
      <c r="A137" s="5"/>
    </row>
    <row r="138" spans="1:3" x14ac:dyDescent="0.25">
      <c r="A138" s="5"/>
      <c r="C138" t="str">
        <f>CONCATENATE( "    &lt;piechart percentage=",B128," /&gt;")</f>
        <v xml:space="preserve">    &lt;piechart percentage=99.98 /&gt;</v>
      </c>
    </row>
    <row r="139" spans="1:3" x14ac:dyDescent="0.25">
      <c r="A139" s="5"/>
      <c r="C139" t="str">
        <f>"  &lt;/Genotype&gt;"</f>
        <v xml:space="preserve">  &lt;/Genotype&gt;</v>
      </c>
    </row>
    <row r="140" spans="1:3" x14ac:dyDescent="0.25">
      <c r="A140" s="5"/>
      <c r="C140" t="str">
        <f>C29</f>
        <v>&lt;# C829T #&gt;</v>
      </c>
    </row>
    <row r="141" spans="1:3" x14ac:dyDescent="0.25">
      <c r="A141" s="5" t="s">
        <v>35</v>
      </c>
      <c r="B141" s="1" t="s">
        <v>124</v>
      </c>
      <c r="C141" t="str">
        <f>CONCATENATE("  &lt;Genotype hgvs=",CHAR(34),B141,B142,";",B143,CHAR(34)," name=",CHAR(34),B31,CHAR(34),"&gt; ")</f>
        <v xml:space="preserve">  &lt;Genotype hgvs="NC_000002.12:g.[166303162G&gt;A];[166303162=]" name="C829T"&gt; </v>
      </c>
    </row>
    <row r="142" spans="1:3" x14ac:dyDescent="0.25">
      <c r="A142" s="5" t="s">
        <v>36</v>
      </c>
      <c r="B142" s="27" t="s">
        <v>365</v>
      </c>
    </row>
    <row r="143" spans="1:3" x14ac:dyDescent="0.25">
      <c r="A143" s="5" t="s">
        <v>27</v>
      </c>
      <c r="B143" s="27" t="s">
        <v>366</v>
      </c>
      <c r="C143" t="s">
        <v>668</v>
      </c>
    </row>
    <row r="144" spans="1:3" x14ac:dyDescent="0.25">
      <c r="A144" s="5" t="s">
        <v>41</v>
      </c>
      <c r="B144" s="27" t="str">
        <f>CONCATENATE("People with this variant have one copy of the ",B31," variant. This substitution of a single nucleotide is known as a missense mutation.")</f>
        <v>People with this variant have one copy of the C829T variant. This substitution of a single nucleotide is known as a missense mutation.</v>
      </c>
      <c r="C144" t="s">
        <v>13</v>
      </c>
    </row>
    <row r="145" spans="1:3" x14ac:dyDescent="0.25">
      <c r="A145" s="6" t="s">
        <v>42</v>
      </c>
      <c r="B145" s="27" t="s">
        <v>218</v>
      </c>
      <c r="C145" t="str">
        <f>CONCATENATE("    ",B144)</f>
        <v xml:space="preserve">    People with this variant have one copy of the C829T variant. This substitution of a single nucleotide is known as a missense mutation.</v>
      </c>
    </row>
    <row r="146" spans="1:3" x14ac:dyDescent="0.25">
      <c r="A146" s="6" t="s">
        <v>43</v>
      </c>
      <c r="B146" s="27">
        <v>0.01</v>
      </c>
    </row>
    <row r="147" spans="1:3" x14ac:dyDescent="0.25">
      <c r="A147" s="5"/>
      <c r="C147" t="s">
        <v>669</v>
      </c>
    </row>
    <row r="148" spans="1:3" x14ac:dyDescent="0.25">
      <c r="A148" s="6"/>
    </row>
    <row r="149" spans="1:3" x14ac:dyDescent="0.25">
      <c r="A149" s="6"/>
      <c r="C149" t="str">
        <f>CONCATENATE("    ",B145)</f>
        <v xml:space="preserve">    Your variant is not associated with any loss of function.</v>
      </c>
    </row>
    <row r="150" spans="1:3" x14ac:dyDescent="0.25">
      <c r="A150" s="6"/>
    </row>
    <row r="151" spans="1:3" x14ac:dyDescent="0.25">
      <c r="A151" s="6"/>
      <c r="C151" t="s">
        <v>670</v>
      </c>
    </row>
    <row r="152" spans="1:3" x14ac:dyDescent="0.25">
      <c r="A152" s="5"/>
    </row>
    <row r="153" spans="1:3" x14ac:dyDescent="0.25">
      <c r="A153" s="5"/>
      <c r="C153" t="str">
        <f>CONCATENATE( "    &lt;piechart percentage=",B146," /&gt;")</f>
        <v xml:space="preserve">    &lt;piechart percentage=0.01 /&gt;</v>
      </c>
    </row>
    <row r="154" spans="1:3" x14ac:dyDescent="0.25">
      <c r="A154" s="5"/>
      <c r="C154" t="str">
        <f>"  &lt;/Genotype&gt;"</f>
        <v xml:space="preserve">  &lt;/Genotype&gt;</v>
      </c>
    </row>
    <row r="155" spans="1:3" x14ac:dyDescent="0.25">
      <c r="A155" s="5" t="s">
        <v>44</v>
      </c>
      <c r="B155" s="27" t="str">
        <f>CONCATENATE("People with this variant have two copies of the ",B31," variant. This substitution of a single nucleotide is known as a missense mutation.")</f>
        <v>People with this variant have two copies of the C829T variant. This substitution of a single nucleotide is known as a missense mutation.</v>
      </c>
      <c r="C155" t="str">
        <f>CONCATENATE("  &lt;Genotype hgvs=",CHAR(34),B141,B142,";",B142,CHAR(34)," name=",CHAR(34),B31,CHAR(34),"&gt; ")</f>
        <v xml:space="preserve">  &lt;Genotype hgvs="NC_000002.12:g.[166303162G&gt;A];[166303162G&gt;A]" name="C829T"&gt; </v>
      </c>
    </row>
    <row r="156" spans="1:3" x14ac:dyDescent="0.25">
      <c r="A156" s="6" t="s">
        <v>45</v>
      </c>
      <c r="B156" s="27" t="s">
        <v>518</v>
      </c>
      <c r="C156" t="s">
        <v>13</v>
      </c>
    </row>
    <row r="157" spans="1:3" x14ac:dyDescent="0.25">
      <c r="A157" s="6" t="s">
        <v>43</v>
      </c>
      <c r="B157" s="27">
        <v>0.01</v>
      </c>
      <c r="C157" t="s">
        <v>668</v>
      </c>
    </row>
    <row r="158" spans="1:3" x14ac:dyDescent="0.25">
      <c r="A158" s="6"/>
    </row>
    <row r="159" spans="1:3" x14ac:dyDescent="0.25">
      <c r="A159" s="5"/>
      <c r="C159" t="str">
        <f>CONCATENATE("    ",B155)</f>
        <v xml:space="preserve">    People with this variant have two copies of the C829T variant. This substitution of a single nucleotide is known as a missense mutation.</v>
      </c>
    </row>
    <row r="160" spans="1:3" x14ac:dyDescent="0.25">
      <c r="A160" s="6"/>
    </row>
    <row r="161" spans="1:3" x14ac:dyDescent="0.25">
      <c r="A161" s="6"/>
      <c r="C161" t="s">
        <v>669</v>
      </c>
    </row>
    <row r="162" spans="1:3" x14ac:dyDescent="0.25">
      <c r="A162" s="6"/>
    </row>
    <row r="163" spans="1:3" x14ac:dyDescent="0.25">
      <c r="A163" s="6"/>
      <c r="C163" t="str">
        <f>CONCATENATE("    ",B156)</f>
        <v xml:space="preserve">    You are in the Severe Risk category. See below for more information.</v>
      </c>
    </row>
    <row r="164" spans="1:3" x14ac:dyDescent="0.25">
      <c r="A164" s="6"/>
    </row>
    <row r="165" spans="1:3" x14ac:dyDescent="0.25">
      <c r="A165" s="5"/>
      <c r="C165" t="s">
        <v>670</v>
      </c>
    </row>
    <row r="166" spans="1:3" x14ac:dyDescent="0.25">
      <c r="A166" s="5"/>
    </row>
    <row r="167" spans="1:3" x14ac:dyDescent="0.25">
      <c r="A167" s="5"/>
      <c r="C167" t="str">
        <f>CONCATENATE( "    &lt;piechart percentage=",B157," /&gt;")</f>
        <v xml:space="preserve">    &lt;piechart percentage=0.01 /&gt;</v>
      </c>
    </row>
    <row r="168" spans="1:3" x14ac:dyDescent="0.25">
      <c r="A168" s="5"/>
      <c r="C168" t="str">
        <f>"  &lt;/Genotype&gt;"</f>
        <v xml:space="preserve">  &lt;/Genotype&gt;</v>
      </c>
    </row>
    <row r="169" spans="1:3" x14ac:dyDescent="0.25">
      <c r="A169" s="5" t="s">
        <v>46</v>
      </c>
      <c r="B169" s="27" t="str">
        <f>CONCATENATE("Your ",B11," gene has no variants. A normal gene is referred to as a ",CHAR(34),"wild-type",CHAR(34)," gene.")</f>
        <v>Your SCN9A gene has no variants. A normal gene is referred to as a "wild-type" gene.</v>
      </c>
      <c r="C169" t="str">
        <f>CONCATENATE("  &lt;Genotype hgvs=",CHAR(34),B141,B143,";",B143,CHAR(34)," name=",CHAR(34),B31,CHAR(34),"&gt; ")</f>
        <v xml:space="preserve">  &lt;Genotype hgvs="NC_000002.12:g.[166303162=];[166303162=]" name="C829T"&gt; </v>
      </c>
    </row>
    <row r="170" spans="1:3" x14ac:dyDescent="0.25">
      <c r="A170" s="6" t="s">
        <v>47</v>
      </c>
      <c r="B170" s="27" t="s">
        <v>218</v>
      </c>
      <c r="C170" t="s">
        <v>13</v>
      </c>
    </row>
    <row r="171" spans="1:3" x14ac:dyDescent="0.25">
      <c r="A171" s="6" t="s">
        <v>43</v>
      </c>
      <c r="B171" s="27">
        <v>99.98</v>
      </c>
      <c r="C171" t="s">
        <v>668</v>
      </c>
    </row>
    <row r="172" spans="1:3" x14ac:dyDescent="0.25">
      <c r="A172" s="5"/>
    </row>
    <row r="173" spans="1:3" x14ac:dyDescent="0.25">
      <c r="A173" s="6"/>
      <c r="C173" t="str">
        <f>CONCATENATE("    ",B169)</f>
        <v xml:space="preserve">    Your SCN9A gene has no variants. A normal gene is referred to as a "wild-type" gene.</v>
      </c>
    </row>
    <row r="174" spans="1:3" x14ac:dyDescent="0.25">
      <c r="A174" s="6"/>
    </row>
    <row r="175" spans="1:3" x14ac:dyDescent="0.25">
      <c r="A175" s="6"/>
      <c r="C175" t="s">
        <v>669</v>
      </c>
    </row>
    <row r="176" spans="1:3" x14ac:dyDescent="0.25">
      <c r="A176" s="6"/>
    </row>
    <row r="177" spans="1:3" x14ac:dyDescent="0.25">
      <c r="A177" s="6"/>
      <c r="C177" t="str">
        <f>CONCATENATE("    ",B170)</f>
        <v xml:space="preserve">    Your variant is not associated with any loss of function.</v>
      </c>
    </row>
    <row r="178" spans="1:3" x14ac:dyDescent="0.25">
      <c r="A178" s="5"/>
    </row>
    <row r="179" spans="1:3" x14ac:dyDescent="0.25">
      <c r="A179" s="5"/>
      <c r="C179" t="s">
        <v>670</v>
      </c>
    </row>
    <row r="180" spans="1:3" x14ac:dyDescent="0.25">
      <c r="A180" s="5"/>
    </row>
    <row r="181" spans="1:3" x14ac:dyDescent="0.25">
      <c r="A181" s="5"/>
      <c r="C181" t="str">
        <f>CONCATENATE( "    &lt;piechart percentage=",B171," /&gt;")</f>
        <v xml:space="preserve">    &lt;piechart percentage=99.98 /&gt;</v>
      </c>
    </row>
    <row r="182" spans="1:3" x14ac:dyDescent="0.25">
      <c r="A182" s="5"/>
      <c r="C182" t="str">
        <f>"  &lt;/Genotype&gt;"</f>
        <v xml:space="preserve">  &lt;/Genotype&gt;</v>
      </c>
    </row>
    <row r="183" spans="1:3" x14ac:dyDescent="0.25">
      <c r="A183" s="5"/>
      <c r="C183" t="str">
        <f>C35</f>
        <v>&lt;# C2986T #&gt;</v>
      </c>
    </row>
    <row r="184" spans="1:3" x14ac:dyDescent="0.25">
      <c r="A184" s="5" t="s">
        <v>35</v>
      </c>
      <c r="B184" s="1" t="s">
        <v>124</v>
      </c>
      <c r="C184" t="str">
        <f>CONCATENATE("  &lt;Genotype hgvs=",CHAR(34),B184,B185,";",B186,CHAR(34)," name=",CHAR(34),B37,CHAR(34),"&gt; ")</f>
        <v xml:space="preserve">  &lt;Genotype hgvs="NC_000002.12:g.[166272731G&gt;A];[166272731=]" name="C2986T"&gt; </v>
      </c>
    </row>
    <row r="185" spans="1:3" x14ac:dyDescent="0.25">
      <c r="A185" s="5" t="s">
        <v>36</v>
      </c>
      <c r="B185" s="27" t="s">
        <v>373</v>
      </c>
    </row>
    <row r="186" spans="1:3" x14ac:dyDescent="0.25">
      <c r="A186" s="5" t="s">
        <v>27</v>
      </c>
      <c r="B186" s="27" t="s">
        <v>374</v>
      </c>
      <c r="C186" t="s">
        <v>668</v>
      </c>
    </row>
    <row r="187" spans="1:3" x14ac:dyDescent="0.25">
      <c r="A187" s="5" t="s">
        <v>41</v>
      </c>
      <c r="B187" s="27" t="str">
        <f>CONCATENATE("People with this variant have one copy of the ",B40," variant. This substitution of a single nucleotide is known as a missense mutation.")</f>
        <v>People with this variant have one copy of the [C2986T (Arg996Cys)](https://www.ncbi.nlm.nih.gov/clinvar/variation/6356/) variant. This substitution of a single nucleotide is known as a missense mutation.</v>
      </c>
      <c r="C187" t="s">
        <v>13</v>
      </c>
    </row>
    <row r="188" spans="1:3" x14ac:dyDescent="0.25">
      <c r="A188" s="6" t="s">
        <v>42</v>
      </c>
      <c r="B188" s="27" t="s">
        <v>218</v>
      </c>
      <c r="C188" t="str">
        <f>CONCATENATE("    ",B187)</f>
        <v xml:space="preserve">    People with this variant have one copy of the [C2986T (Arg996Cys)](https://www.ncbi.nlm.nih.gov/clinvar/variation/6356/) variant. This substitution of a single nucleotide is known as a missense mutation.</v>
      </c>
    </row>
    <row r="189" spans="1:3" x14ac:dyDescent="0.25">
      <c r="A189" s="6" t="s">
        <v>43</v>
      </c>
      <c r="B189" s="27">
        <v>0.1</v>
      </c>
    </row>
    <row r="190" spans="1:3" x14ac:dyDescent="0.25">
      <c r="A190" s="5"/>
      <c r="C190" t="s">
        <v>669</v>
      </c>
    </row>
    <row r="191" spans="1:3" x14ac:dyDescent="0.25">
      <c r="A191" s="6"/>
    </row>
    <row r="192" spans="1:3" x14ac:dyDescent="0.25">
      <c r="A192" s="6"/>
      <c r="C192" t="str">
        <f>CONCATENATE("    ",B188)</f>
        <v xml:space="preserve">    Your variant is not associated with any loss of function.</v>
      </c>
    </row>
    <row r="193" spans="1:3" x14ac:dyDescent="0.25">
      <c r="A193" s="6"/>
    </row>
    <row r="194" spans="1:3" x14ac:dyDescent="0.25">
      <c r="A194" s="6"/>
      <c r="C194" t="s">
        <v>670</v>
      </c>
    </row>
    <row r="195" spans="1:3" x14ac:dyDescent="0.25">
      <c r="A195" s="5"/>
    </row>
    <row r="196" spans="1:3" x14ac:dyDescent="0.25">
      <c r="A196" s="5"/>
      <c r="C196" t="str">
        <f>CONCATENATE( "    &lt;piechart percentage=",B189," /&gt;")</f>
        <v xml:space="preserve">    &lt;piechart percentage=0.1 /&gt;</v>
      </c>
    </row>
    <row r="197" spans="1:3" x14ac:dyDescent="0.25">
      <c r="A197" s="5"/>
      <c r="C197" t="str">
        <f>"  &lt;/Genotype&gt;"</f>
        <v xml:space="preserve">  &lt;/Genotype&gt;</v>
      </c>
    </row>
    <row r="198" spans="1:3" x14ac:dyDescent="0.25">
      <c r="A198" s="5" t="s">
        <v>44</v>
      </c>
      <c r="B198" s="27" t="str">
        <f>CONCATENATE("People with this variant have two copies of the ",B40," variant. This substitution of a single nucleotide is known as a missense mutation.")</f>
        <v>People with this variant have two copies of the [C2986T (Arg996Cys)](https://www.ncbi.nlm.nih.gov/clinvar/variation/6356/) variant. This substitution of a single nucleotide is known as a missense mutation.</v>
      </c>
      <c r="C198" t="str">
        <f>CONCATENATE("  &lt;Genotype hgvs=",CHAR(34),B184,B185,";",B185,CHAR(34)," name=",CHAR(34),B37,CHAR(34),"&gt; ")</f>
        <v xml:space="preserve">  &lt;Genotype hgvs="NC_000002.12:g.[166272731G&gt;A];[166272731G&gt;A]" name="C2986T"&gt; </v>
      </c>
    </row>
    <row r="199" spans="1:3" x14ac:dyDescent="0.25">
      <c r="A199" s="6" t="s">
        <v>45</v>
      </c>
      <c r="B199" s="27" t="s">
        <v>518</v>
      </c>
      <c r="C199" t="s">
        <v>13</v>
      </c>
    </row>
    <row r="200" spans="1:3" x14ac:dyDescent="0.25">
      <c r="A200" s="6" t="s">
        <v>43</v>
      </c>
      <c r="B200" s="27">
        <v>0.01</v>
      </c>
      <c r="C200" t="s">
        <v>668</v>
      </c>
    </row>
    <row r="201" spans="1:3" x14ac:dyDescent="0.25">
      <c r="A201" s="6"/>
    </row>
    <row r="202" spans="1:3" x14ac:dyDescent="0.25">
      <c r="A202" s="5"/>
      <c r="C202" t="str">
        <f>CONCATENATE("    ",B198)</f>
        <v xml:space="preserve">    People with this variant have two copies of the [C2986T (Arg996Cys)](https://www.ncbi.nlm.nih.gov/clinvar/variation/6356/) variant. This substitution of a single nucleotide is known as a missense mutation.</v>
      </c>
    </row>
    <row r="203" spans="1:3" x14ac:dyDescent="0.25">
      <c r="A203" s="6"/>
    </row>
    <row r="204" spans="1:3" x14ac:dyDescent="0.25">
      <c r="A204" s="6"/>
      <c r="C204" t="s">
        <v>669</v>
      </c>
    </row>
    <row r="205" spans="1:3" x14ac:dyDescent="0.25">
      <c r="A205" s="6"/>
    </row>
    <row r="206" spans="1:3" x14ac:dyDescent="0.25">
      <c r="A206" s="6"/>
      <c r="C206" t="str">
        <f>CONCATENATE("    ",B199)</f>
        <v xml:space="preserve">    You are in the Severe Risk category. See below for more information.</v>
      </c>
    </row>
    <row r="207" spans="1:3" x14ac:dyDescent="0.25">
      <c r="A207" s="6"/>
    </row>
    <row r="208" spans="1:3" x14ac:dyDescent="0.25">
      <c r="A208" s="5"/>
      <c r="C208" t="s">
        <v>670</v>
      </c>
    </row>
    <row r="209" spans="1:3" x14ac:dyDescent="0.25">
      <c r="A209" s="5"/>
    </row>
    <row r="210" spans="1:3" x14ac:dyDescent="0.25">
      <c r="A210" s="5"/>
      <c r="C210" t="str">
        <f>CONCATENATE( "    &lt;piechart percentage=",B200," /&gt;")</f>
        <v xml:space="preserve">    &lt;piechart percentage=0.01 /&gt;</v>
      </c>
    </row>
    <row r="211" spans="1:3" x14ac:dyDescent="0.25">
      <c r="A211" s="5"/>
      <c r="C211" t="str">
        <f>"  &lt;/Genotype&gt;"</f>
        <v xml:space="preserve">  &lt;/Genotype&gt;</v>
      </c>
    </row>
    <row r="212" spans="1:3" x14ac:dyDescent="0.25">
      <c r="A212" s="5" t="s">
        <v>46</v>
      </c>
      <c r="B212" s="27" t="str">
        <f>CONCATENATE("Your ",B11," gene has no variants. A normal gene is referred to as a ",CHAR(34),"wild-type",CHAR(34)," gene.")</f>
        <v>Your SCN9A gene has no variants. A normal gene is referred to as a "wild-type" gene.</v>
      </c>
      <c r="C212" t="str">
        <f>CONCATENATE("  &lt;Genotype hgvs=",CHAR(34),B184,B186,";",B186,CHAR(34)," name=",CHAR(34),B37,CHAR(34),"&gt; ")</f>
        <v xml:space="preserve">  &lt;Genotype hgvs="NC_000002.12:g.[166272731=];[166272731=]" name="C2986T"&gt; </v>
      </c>
    </row>
    <row r="213" spans="1:3" x14ac:dyDescent="0.25">
      <c r="A213" s="6" t="s">
        <v>47</v>
      </c>
      <c r="B213" s="27" t="s">
        <v>218</v>
      </c>
      <c r="C213" t="s">
        <v>13</v>
      </c>
    </row>
    <row r="214" spans="1:3" x14ac:dyDescent="0.25">
      <c r="A214" s="6" t="s">
        <v>43</v>
      </c>
      <c r="B214" s="27">
        <v>99.88</v>
      </c>
      <c r="C214" t="s">
        <v>668</v>
      </c>
    </row>
    <row r="215" spans="1:3" x14ac:dyDescent="0.25">
      <c r="A215" s="5"/>
    </row>
    <row r="216" spans="1:3" x14ac:dyDescent="0.25">
      <c r="A216" s="6"/>
      <c r="C216" t="str">
        <f>CONCATENATE("    ",B212)</f>
        <v xml:space="preserve">    Your SCN9A gene has no variants. A normal gene is referred to as a "wild-type" gene.</v>
      </c>
    </row>
    <row r="217" spans="1:3" x14ac:dyDescent="0.25">
      <c r="A217" s="6"/>
    </row>
    <row r="218" spans="1:3" x14ac:dyDescent="0.25">
      <c r="A218" s="6"/>
      <c r="C218" t="s">
        <v>669</v>
      </c>
    </row>
    <row r="219" spans="1:3" x14ac:dyDescent="0.25">
      <c r="A219" s="6"/>
    </row>
    <row r="220" spans="1:3" x14ac:dyDescent="0.25">
      <c r="A220" s="6"/>
      <c r="C220" t="str">
        <f>CONCATENATE("    ",B213)</f>
        <v xml:space="preserve">    Your variant is not associated with any loss of function.</v>
      </c>
    </row>
    <row r="221" spans="1:3" x14ac:dyDescent="0.25">
      <c r="A221" s="5"/>
    </row>
    <row r="222" spans="1:3" x14ac:dyDescent="0.25">
      <c r="A222" s="5"/>
      <c r="C222" t="s">
        <v>670</v>
      </c>
    </row>
    <row r="223" spans="1:3" x14ac:dyDescent="0.25">
      <c r="A223" s="5"/>
    </row>
    <row r="224" spans="1:3" x14ac:dyDescent="0.25">
      <c r="A224" s="5"/>
      <c r="C224" t="str">
        <f>CONCATENATE( "    &lt;piechart percentage=",B214," /&gt;")</f>
        <v xml:space="preserve">    &lt;piechart percentage=99.88 /&gt;</v>
      </c>
    </row>
    <row r="225" spans="1:3" x14ac:dyDescent="0.25">
      <c r="A225" s="5"/>
      <c r="C225" t="str">
        <f>"  &lt;/Genotype&gt;"</f>
        <v xml:space="preserve">  &lt;/Genotype&gt;</v>
      </c>
    </row>
    <row r="226" spans="1:3" x14ac:dyDescent="0.25">
      <c r="A226" s="5"/>
      <c r="C226" t="str">
        <f>C41</f>
        <v>&lt;# G2691A #&gt;</v>
      </c>
    </row>
    <row r="227" spans="1:3" x14ac:dyDescent="0.25">
      <c r="A227" s="5" t="s">
        <v>35</v>
      </c>
      <c r="B227" s="1" t="s">
        <v>124</v>
      </c>
      <c r="C227" t="str">
        <f>CONCATENATE("  &lt;Genotype hgvs=",CHAR(34),B227,B228,";",B229,CHAR(34)," name=",CHAR(34),B43,CHAR(34),"&gt; ")</f>
        <v xml:space="preserve">  &lt;Genotype hgvs="NC_000002.12:g.[166277133C&gt;T];[166277133=]" name="G2691A"&gt; </v>
      </c>
    </row>
    <row r="228" spans="1:3" x14ac:dyDescent="0.25">
      <c r="A228" s="5" t="s">
        <v>36</v>
      </c>
      <c r="B228" s="29" t="s">
        <v>379</v>
      </c>
    </row>
    <row r="229" spans="1:3" x14ac:dyDescent="0.25">
      <c r="A229" s="5" t="s">
        <v>27</v>
      </c>
      <c r="B229" s="29" t="s">
        <v>380</v>
      </c>
      <c r="C229" t="s">
        <v>668</v>
      </c>
    </row>
    <row r="230" spans="1:3" x14ac:dyDescent="0.25">
      <c r="A230" s="5" t="s">
        <v>41</v>
      </c>
      <c r="B230" s="27" t="str">
        <f>CONCATENATE("People with this variant have one copy of the ",B46," variant. This substitution of a single nucleotide is known as a missense mutation.")</f>
        <v>People with this variant have one copy of the [G2691A (Trp897Ter)](https://www.ncbi.nlm.nih.gov/clinvar/variation/6355/) variant. This substitution of a single nucleotide is known as a missense mutation.</v>
      </c>
      <c r="C230" t="s">
        <v>13</v>
      </c>
    </row>
    <row r="231" spans="1:3" x14ac:dyDescent="0.25">
      <c r="A231" s="6" t="s">
        <v>42</v>
      </c>
      <c r="B231" s="27" t="s">
        <v>218</v>
      </c>
      <c r="C231" t="str">
        <f>CONCATENATE("    ",B230)</f>
        <v xml:space="preserve">    People with this variant have one copy of the [G2691A (Trp897Ter)](https://www.ncbi.nlm.nih.gov/clinvar/variation/6355/) variant. This substitution of a single nucleotide is known as a missense mutation.</v>
      </c>
    </row>
    <row r="232" spans="1:3" x14ac:dyDescent="0.25">
      <c r="A232" s="6" t="s">
        <v>43</v>
      </c>
      <c r="B232" s="27" t="s">
        <v>399</v>
      </c>
    </row>
    <row r="233" spans="1:3" x14ac:dyDescent="0.25">
      <c r="A233" s="5"/>
      <c r="C233" t="str">
        <f>CONCATENATE("    This variant is a change at a specific point in the ",B11," gene from ",B233," to ",B234," resulting in incorrect ",B227," function. This substitution of a single nucleotide is known as a missense variant.")</f>
        <v xml:space="preserve">    This variant is a change at a specific point in the SCN9A gene from  to  resulting in incorrect NC_000002.12:g. function. This substitution of a single nucleotide is known as a missense variant.</v>
      </c>
    </row>
    <row r="234" spans="1:3" x14ac:dyDescent="0.25">
      <c r="A234" s="6"/>
    </row>
    <row r="235" spans="1:3" x14ac:dyDescent="0.25">
      <c r="A235" s="6"/>
      <c r="C235" t="str">
        <f>CONCATENATE("    ",B231)</f>
        <v xml:space="preserve">    Your variant is not associated with any loss of function.</v>
      </c>
    </row>
    <row r="236" spans="1:3" x14ac:dyDescent="0.25">
      <c r="A236" s="6"/>
    </row>
    <row r="237" spans="1:3" x14ac:dyDescent="0.25">
      <c r="A237" s="6"/>
      <c r="C237" t="s">
        <v>670</v>
      </c>
    </row>
    <row r="238" spans="1:3" x14ac:dyDescent="0.25">
      <c r="A238" s="5"/>
    </row>
    <row r="239" spans="1:3" x14ac:dyDescent="0.25">
      <c r="A239" s="5"/>
      <c r="C239" t="str">
        <f>CONCATENATE( "    &lt;piechart percentage=",B232," /&gt;")</f>
        <v xml:space="preserve">    &lt;piechart percentage=? /&gt;</v>
      </c>
    </row>
    <row r="240" spans="1:3" x14ac:dyDescent="0.25">
      <c r="A240" s="5"/>
      <c r="C240" t="str">
        <f>"  &lt;/Genotype&gt;"</f>
        <v xml:space="preserve">  &lt;/Genotype&gt;</v>
      </c>
    </row>
    <row r="241" spans="1:3" x14ac:dyDescent="0.25">
      <c r="A241" s="5" t="s">
        <v>44</v>
      </c>
      <c r="B241" s="27" t="str">
        <f>CONCATENATE("People with this variant have two copies of the ",B46," variant. This substitution of a single nucleotide is known as a missense mutation.")</f>
        <v>People with this variant have two copies of the [G2691A (Trp897Ter)](https://www.ncbi.nlm.nih.gov/clinvar/variation/6355/) variant. This substitution of a single nucleotide is known as a missense mutation.</v>
      </c>
      <c r="C241" t="str">
        <f>CONCATENATE("  &lt;Genotype hgvs=",CHAR(34),B227,B228,";",B228,CHAR(34)," name=",CHAR(34),B43,CHAR(34),"&gt; ")</f>
        <v xml:space="preserve">  &lt;Genotype hgvs="NC_000002.12:g.[166277133C&gt;T];[166277133C&gt;T]" name="G2691A"&gt; </v>
      </c>
    </row>
    <row r="242" spans="1:3" x14ac:dyDescent="0.25">
      <c r="A242" s="6" t="s">
        <v>45</v>
      </c>
      <c r="B242" s="27" t="s">
        <v>518</v>
      </c>
      <c r="C242" t="s">
        <v>13</v>
      </c>
    </row>
    <row r="243" spans="1:3" x14ac:dyDescent="0.25">
      <c r="A243" s="6" t="s">
        <v>43</v>
      </c>
      <c r="B243" s="27" t="s">
        <v>399</v>
      </c>
      <c r="C243" t="s">
        <v>668</v>
      </c>
    </row>
    <row r="244" spans="1:3" x14ac:dyDescent="0.25">
      <c r="A244" s="6"/>
    </row>
    <row r="245" spans="1:3" x14ac:dyDescent="0.25">
      <c r="A245" s="5"/>
      <c r="C245" t="str">
        <f>CONCATENATE("    ",B241)</f>
        <v xml:space="preserve">    People with this variant have two copies of the [G2691A (Trp897Ter)](https://www.ncbi.nlm.nih.gov/clinvar/variation/6355/) variant. This substitution of a single nucleotide is known as a missense mutation.</v>
      </c>
    </row>
    <row r="246" spans="1:3" x14ac:dyDescent="0.25">
      <c r="A246" s="6"/>
    </row>
    <row r="247" spans="1:3" x14ac:dyDescent="0.25">
      <c r="A247" s="6"/>
      <c r="C247" t="s">
        <v>669</v>
      </c>
    </row>
    <row r="248" spans="1:3" x14ac:dyDescent="0.25">
      <c r="A248" s="6"/>
    </row>
    <row r="249" spans="1:3" x14ac:dyDescent="0.25">
      <c r="A249" s="6"/>
      <c r="C249" t="str">
        <f>CONCATENATE("    ",B242)</f>
        <v xml:space="preserve">    You are in the Severe Risk category. See below for more information.</v>
      </c>
    </row>
    <row r="250" spans="1:3" x14ac:dyDescent="0.25">
      <c r="A250" s="6"/>
    </row>
    <row r="251" spans="1:3" x14ac:dyDescent="0.25">
      <c r="A251" s="5"/>
      <c r="C251" t="s">
        <v>670</v>
      </c>
    </row>
    <row r="252" spans="1:3" x14ac:dyDescent="0.25">
      <c r="A252" s="5"/>
    </row>
    <row r="253" spans="1:3" x14ac:dyDescent="0.25">
      <c r="A253" s="5"/>
      <c r="C253" t="str">
        <f>CONCATENATE( "    &lt;piechart percentage=",B243," /&gt;")</f>
        <v xml:space="preserve">    &lt;piechart percentage=? /&gt;</v>
      </c>
    </row>
    <row r="254" spans="1:3" x14ac:dyDescent="0.25">
      <c r="A254" s="5"/>
      <c r="C254" t="str">
        <f>"  &lt;/Genotype&gt;"</f>
        <v xml:space="preserve">  &lt;/Genotype&gt;</v>
      </c>
    </row>
    <row r="255" spans="1:3" x14ac:dyDescent="0.25">
      <c r="A255" s="5" t="s">
        <v>46</v>
      </c>
      <c r="B255" s="27" t="str">
        <f>CONCATENATE("Your ",B11," gene has no variants. A normal gene is referred to as a ",CHAR(34),"wild-type",CHAR(34)," gene.")</f>
        <v>Your SCN9A gene has no variants. A normal gene is referred to as a "wild-type" gene.</v>
      </c>
      <c r="C255" t="str">
        <f>CONCATENATE("  &lt;Genotype hgvs=",CHAR(34),B227,B229,";",B229,CHAR(34)," name=",CHAR(34),B43,CHAR(34),"&gt; ")</f>
        <v xml:space="preserve">  &lt;Genotype hgvs="NC_000002.12:g.[166277133=];[166277133=]" name="G2691A"&gt; </v>
      </c>
    </row>
    <row r="256" spans="1:3" x14ac:dyDescent="0.25">
      <c r="A256" s="6" t="s">
        <v>47</v>
      </c>
      <c r="B256" s="27" t="s">
        <v>218</v>
      </c>
      <c r="C256" t="s">
        <v>13</v>
      </c>
    </row>
    <row r="257" spans="1:3" x14ac:dyDescent="0.25">
      <c r="A257" s="6" t="s">
        <v>43</v>
      </c>
      <c r="B257" s="27" t="s">
        <v>399</v>
      </c>
      <c r="C257" t="s">
        <v>668</v>
      </c>
    </row>
    <row r="258" spans="1:3" x14ac:dyDescent="0.25">
      <c r="A258" s="5"/>
    </row>
    <row r="259" spans="1:3" x14ac:dyDescent="0.25">
      <c r="A259" s="6"/>
      <c r="C259" t="str">
        <f>CONCATENATE("    ",B255)</f>
        <v xml:space="preserve">    Your SCN9A gene has no variants. A normal gene is referred to as a "wild-type" gene.</v>
      </c>
    </row>
    <row r="260" spans="1:3" x14ac:dyDescent="0.25">
      <c r="A260" s="6"/>
    </row>
    <row r="261" spans="1:3" x14ac:dyDescent="0.25">
      <c r="A261" s="6"/>
      <c r="C261" t="s">
        <v>669</v>
      </c>
    </row>
    <row r="262" spans="1:3" x14ac:dyDescent="0.25">
      <c r="A262" s="6"/>
    </row>
    <row r="263" spans="1:3" x14ac:dyDescent="0.25">
      <c r="A263" s="6"/>
      <c r="C263" t="str">
        <f>CONCATENATE("    ",B256)</f>
        <v xml:space="preserve">    Your variant is not associated with any loss of function.</v>
      </c>
    </row>
    <row r="264" spans="1:3" x14ac:dyDescent="0.25">
      <c r="A264" s="5"/>
    </row>
    <row r="265" spans="1:3" x14ac:dyDescent="0.25">
      <c r="A265" s="5"/>
      <c r="C265" t="s">
        <v>670</v>
      </c>
    </row>
    <row r="266" spans="1:3" x14ac:dyDescent="0.25">
      <c r="A266" s="5"/>
    </row>
    <row r="267" spans="1:3" x14ac:dyDescent="0.25">
      <c r="A267" s="5"/>
      <c r="C267" t="str">
        <f>CONCATENATE( "    &lt;piechart percentage=",B257," /&gt;")</f>
        <v xml:space="preserve">    &lt;piechart percentage=? /&gt;</v>
      </c>
    </row>
    <row r="268" spans="1:3" x14ac:dyDescent="0.25">
      <c r="A268" s="5"/>
      <c r="C268" t="str">
        <f>"  &lt;/Genotype&gt;"</f>
        <v xml:space="preserve">  &lt;/Genotype&gt;</v>
      </c>
    </row>
    <row r="269" spans="1:3" x14ac:dyDescent="0.25">
      <c r="A269" s="5"/>
      <c r="C269" t="str">
        <f>C47</f>
        <v>&lt;# G1376C #&gt;</v>
      </c>
    </row>
    <row r="270" spans="1:3" x14ac:dyDescent="0.25">
      <c r="A270" s="5" t="s">
        <v>35</v>
      </c>
      <c r="B270" s="1" t="s">
        <v>124</v>
      </c>
      <c r="C270" t="str">
        <f>CONCATENATE("  &lt;Genotype hgvs=",CHAR(34),B270,B271,";",B272,CHAR(34)," name=",CHAR(34),B49,CHAR(34),"&gt; ")</f>
        <v xml:space="preserve">  &lt;Genotype hgvs="NC_000002.12:g.[166286562G&gt;C];[166286562=]" name="G1376C"&gt; </v>
      </c>
    </row>
    <row r="271" spans="1:3" x14ac:dyDescent="0.25">
      <c r="A271" s="5" t="s">
        <v>36</v>
      </c>
      <c r="B271" s="29" t="s">
        <v>383</v>
      </c>
    </row>
    <row r="272" spans="1:3" x14ac:dyDescent="0.25">
      <c r="A272" s="5" t="s">
        <v>27</v>
      </c>
      <c r="B272" s="29" t="s">
        <v>384</v>
      </c>
      <c r="C272" t="s">
        <v>668</v>
      </c>
    </row>
    <row r="273" spans="1:3" x14ac:dyDescent="0.25">
      <c r="A273" s="5" t="s">
        <v>41</v>
      </c>
      <c r="B273" s="27" t="str">
        <f>CONCATENATE("People with this variant have one copy of the ",B52," variant. This substitution of a single nucleotide is known as a missense mutation.")</f>
        <v>People with this variant have one copy of the [G1376C (Ser459Ter)](https://www.ncbi.nlm.nih.gov/clinvar/variation/6353/) variant. This substitution of a single nucleotide is known as a missense mutation.</v>
      </c>
      <c r="C273" t="s">
        <v>13</v>
      </c>
    </row>
    <row r="274" spans="1:3" x14ac:dyDescent="0.25">
      <c r="A274" s="6" t="s">
        <v>42</v>
      </c>
      <c r="B274" s="27" t="s">
        <v>218</v>
      </c>
      <c r="C274" t="str">
        <f>CONCATENATE("    ",B273)</f>
        <v xml:space="preserve">    People with this variant have one copy of the [G1376C (Ser459Ter)](https://www.ncbi.nlm.nih.gov/clinvar/variation/6353/) variant. This substitution of a single nucleotide is known as a missense mutation.</v>
      </c>
    </row>
    <row r="275" spans="1:3" x14ac:dyDescent="0.25">
      <c r="A275" s="6" t="s">
        <v>43</v>
      </c>
      <c r="B275" s="27" t="s">
        <v>399</v>
      </c>
    </row>
    <row r="276" spans="1:3" x14ac:dyDescent="0.25">
      <c r="A276" s="5"/>
      <c r="C276" t="s">
        <v>669</v>
      </c>
    </row>
    <row r="277" spans="1:3" x14ac:dyDescent="0.25">
      <c r="A277" s="6"/>
    </row>
    <row r="278" spans="1:3" x14ac:dyDescent="0.25">
      <c r="A278" s="6"/>
      <c r="C278" t="str">
        <f>CONCATENATE("    ",B274)</f>
        <v xml:space="preserve">    Your variant is not associated with any loss of function.</v>
      </c>
    </row>
    <row r="279" spans="1:3" x14ac:dyDescent="0.25">
      <c r="A279" s="6"/>
    </row>
    <row r="280" spans="1:3" x14ac:dyDescent="0.25">
      <c r="A280" s="6"/>
      <c r="C280" t="s">
        <v>670</v>
      </c>
    </row>
    <row r="281" spans="1:3" x14ac:dyDescent="0.25">
      <c r="A281" s="5"/>
    </row>
    <row r="282" spans="1:3" x14ac:dyDescent="0.25">
      <c r="A282" s="5"/>
      <c r="C282" t="str">
        <f>CONCATENATE( "    &lt;piechart percentage=",B275," /&gt;")</f>
        <v xml:space="preserve">    &lt;piechart percentage=? /&gt;</v>
      </c>
    </row>
    <row r="283" spans="1:3" x14ac:dyDescent="0.25">
      <c r="A283" s="5"/>
      <c r="C283" t="str">
        <f>"  &lt;/Genotype&gt;"</f>
        <v xml:space="preserve">  &lt;/Genotype&gt;</v>
      </c>
    </row>
    <row r="284" spans="1:3" x14ac:dyDescent="0.25">
      <c r="A284" s="5" t="s">
        <v>44</v>
      </c>
      <c r="B284" s="27" t="str">
        <f>CONCATENATE("People with this variant have two copies of the ",B52," variant. This substitution of a single nucleotide is known as a missense mutation.")</f>
        <v>People with this variant have two copies of the [G1376C (Ser459Ter)](https://www.ncbi.nlm.nih.gov/clinvar/variation/6353/) variant. This substitution of a single nucleotide is known as a missense mutation.</v>
      </c>
      <c r="C284" t="str">
        <f>CONCATENATE("  &lt;Genotype hgvs=",CHAR(34),B270,B271,";",B271,CHAR(34)," name=",CHAR(34),B49,CHAR(34),"&gt; ")</f>
        <v xml:space="preserve">  &lt;Genotype hgvs="NC_000002.12:g.[166286562G&gt;C];[166286562G&gt;C]" name="G1376C"&gt; </v>
      </c>
    </row>
    <row r="285" spans="1:3" x14ac:dyDescent="0.25">
      <c r="A285" s="6" t="s">
        <v>45</v>
      </c>
      <c r="B285" s="27" t="s">
        <v>218</v>
      </c>
      <c r="C285" t="s">
        <v>13</v>
      </c>
    </row>
    <row r="286" spans="1:3" x14ac:dyDescent="0.25">
      <c r="A286" s="6" t="s">
        <v>43</v>
      </c>
      <c r="B286" s="27" t="s">
        <v>399</v>
      </c>
      <c r="C286" t="s">
        <v>668</v>
      </c>
    </row>
    <row r="287" spans="1:3" x14ac:dyDescent="0.25">
      <c r="A287" s="6"/>
    </row>
    <row r="288" spans="1:3" x14ac:dyDescent="0.25">
      <c r="A288" s="5"/>
      <c r="C288" t="str">
        <f>CONCATENATE("    ",B284)</f>
        <v xml:space="preserve">    People with this variant have two copies of the [G1376C (Ser459Ter)](https://www.ncbi.nlm.nih.gov/clinvar/variation/6353/) variant. This substitution of a single nucleotide is known as a missense mutation.</v>
      </c>
    </row>
    <row r="289" spans="1:3" x14ac:dyDescent="0.25">
      <c r="A289" s="6"/>
    </row>
    <row r="290" spans="1:3" x14ac:dyDescent="0.25">
      <c r="A290" s="6"/>
      <c r="C290" t="s">
        <v>669</v>
      </c>
    </row>
    <row r="291" spans="1:3" x14ac:dyDescent="0.25">
      <c r="A291" s="6"/>
    </row>
    <row r="292" spans="1:3" x14ac:dyDescent="0.25">
      <c r="A292" s="6"/>
      <c r="C292" t="str">
        <f>CONCATENATE("    ",B285)</f>
        <v xml:space="preserve">    Your variant is not associated with any loss of function.</v>
      </c>
    </row>
    <row r="293" spans="1:3" x14ac:dyDescent="0.25">
      <c r="A293" s="6"/>
    </row>
    <row r="294" spans="1:3" x14ac:dyDescent="0.25">
      <c r="A294" s="5"/>
      <c r="C294" t="s">
        <v>670</v>
      </c>
    </row>
    <row r="295" spans="1:3" x14ac:dyDescent="0.25">
      <c r="A295" s="5"/>
    </row>
    <row r="296" spans="1:3" x14ac:dyDescent="0.25">
      <c r="A296" s="5"/>
      <c r="C296" t="str">
        <f>CONCATENATE( "    &lt;piechart percentage=",B286," /&gt;")</f>
        <v xml:space="preserve">    &lt;piechart percentage=? /&gt;</v>
      </c>
    </row>
    <row r="297" spans="1:3" x14ac:dyDescent="0.25">
      <c r="A297" s="5"/>
      <c r="C297" t="str">
        <f>"  &lt;/Genotype&gt;"</f>
        <v xml:space="preserve">  &lt;/Genotype&gt;</v>
      </c>
    </row>
    <row r="298" spans="1:3" x14ac:dyDescent="0.25">
      <c r="A298" s="5" t="s">
        <v>46</v>
      </c>
      <c r="B298" s="27" t="str">
        <f>CONCATENATE("Your ",B49," gene has no variants. A normal gene is referred to as a ",CHAR(34),"wild-type",CHAR(34)," gene.")</f>
        <v>Your G1376C gene has no variants. A normal gene is referred to as a "wild-type" gene.</v>
      </c>
      <c r="C298" t="str">
        <f>CONCATENATE("  &lt;Genotype hgvs=",CHAR(34),B270,B272,";",B272,CHAR(34)," name=",CHAR(34),B49,CHAR(34),"&gt; ")</f>
        <v xml:space="preserve">  &lt;Genotype hgvs="NC_000002.12:g.[166286562=];[166286562=]" name="G1376C"&gt; </v>
      </c>
    </row>
    <row r="299" spans="1:3" ht="45" x14ac:dyDescent="0.25">
      <c r="A299" s="6" t="s">
        <v>47</v>
      </c>
      <c r="B299" s="41" t="s">
        <v>539</v>
      </c>
      <c r="C299" t="s">
        <v>13</v>
      </c>
    </row>
    <row r="300" spans="1:3" x14ac:dyDescent="0.25">
      <c r="A300" s="6" t="s">
        <v>43</v>
      </c>
      <c r="B300" s="27" t="s">
        <v>399</v>
      </c>
      <c r="C300" t="s">
        <v>668</v>
      </c>
    </row>
    <row r="301" spans="1:3" x14ac:dyDescent="0.25">
      <c r="A301" s="5"/>
    </row>
    <row r="302" spans="1:3" x14ac:dyDescent="0.25">
      <c r="A302" s="6"/>
      <c r="C302" t="str">
        <f>CONCATENATE("    ",B298)</f>
        <v xml:space="preserve">    Your G1376C gene has no variants. A normal gene is referred to as a "wild-type" gene.</v>
      </c>
    </row>
    <row r="303" spans="1:3" x14ac:dyDescent="0.25">
      <c r="A303" s="6"/>
    </row>
    <row r="304" spans="1:3" x14ac:dyDescent="0.25">
      <c r="A304" s="6"/>
      <c r="C304" t="s">
        <v>669</v>
      </c>
    </row>
    <row r="305" spans="1:3" x14ac:dyDescent="0.25">
      <c r="A305" s="6"/>
    </row>
    <row r="306" spans="1:3" x14ac:dyDescent="0.25">
      <c r="A306" s="6"/>
      <c r="C306" t="str">
        <f>CONCATENATE("    ",B299)</f>
        <v xml:space="preserve">    You are in the Severe Risk category. See below for more information.
</v>
      </c>
    </row>
    <row r="307" spans="1:3" x14ac:dyDescent="0.25">
      <c r="A307" s="5"/>
    </row>
    <row r="308" spans="1:3" x14ac:dyDescent="0.25">
      <c r="A308" s="5"/>
      <c r="C308" t="s">
        <v>670</v>
      </c>
    </row>
    <row r="309" spans="1:3" x14ac:dyDescent="0.25">
      <c r="A309" s="5"/>
    </row>
    <row r="310" spans="1:3" x14ac:dyDescent="0.25">
      <c r="A310" s="5"/>
      <c r="C310" t="str">
        <f>CONCATENATE( "    &lt;piechart percentage=",B300," /&gt;")</f>
        <v xml:space="preserve">    &lt;piechart percentage=? /&gt;</v>
      </c>
    </row>
    <row r="311" spans="1:3" x14ac:dyDescent="0.25">
      <c r="A311" s="5"/>
      <c r="C311" t="str">
        <f>"  &lt;/Genotype&gt;"</f>
        <v xml:space="preserve">  &lt;/Genotype&gt;</v>
      </c>
    </row>
    <row r="312" spans="1:3" x14ac:dyDescent="0.25">
      <c r="A312" s="5"/>
      <c r="C312" t="s">
        <v>672</v>
      </c>
    </row>
    <row r="313" spans="1:3" x14ac:dyDescent="0.25">
      <c r="A313" s="5" t="s">
        <v>48</v>
      </c>
      <c r="B313" s="27" t="str">
        <f>CONCATENATE("Your ",B11," gene has an unknown variant.")</f>
        <v>Your SCN9A gene has an unknown variant.</v>
      </c>
      <c r="C313" t="str">
        <f>CONCATENATE("  &lt;Genotype hgvs=",CHAR(34),"unknown",CHAR(34),"&gt; ")</f>
        <v xml:space="preserve">  &lt;Genotype hgvs="unknown"&gt; </v>
      </c>
    </row>
    <row r="314" spans="1:3" x14ac:dyDescent="0.25">
      <c r="A314" s="6" t="s">
        <v>48</v>
      </c>
      <c r="B314" s="27" t="s">
        <v>150</v>
      </c>
      <c r="C314" t="s">
        <v>13</v>
      </c>
    </row>
    <row r="315" spans="1:3" x14ac:dyDescent="0.25">
      <c r="A315" s="6" t="s">
        <v>43</v>
      </c>
      <c r="C315" t="s">
        <v>668</v>
      </c>
    </row>
    <row r="316" spans="1:3" x14ac:dyDescent="0.25">
      <c r="A316" s="6"/>
    </row>
    <row r="317" spans="1:3" x14ac:dyDescent="0.25">
      <c r="A317" s="6"/>
      <c r="C317" t="str">
        <f>CONCATENATE("    ",B313)</f>
        <v xml:space="preserve">    Your SCN9A gene has an unknown variant.</v>
      </c>
    </row>
    <row r="318" spans="1:3" x14ac:dyDescent="0.25">
      <c r="A318" s="6"/>
    </row>
    <row r="319" spans="1:3" x14ac:dyDescent="0.25">
      <c r="A319" s="6"/>
      <c r="C319" t="s">
        <v>669</v>
      </c>
    </row>
    <row r="320" spans="1:3" x14ac:dyDescent="0.25">
      <c r="A320" s="6"/>
    </row>
    <row r="321" spans="1:3" x14ac:dyDescent="0.25">
      <c r="A321" s="5"/>
      <c r="C321" t="str">
        <f>CONCATENATE("    ",B314)</f>
        <v xml:space="preserve">    The effect is unknown.</v>
      </c>
    </row>
    <row r="322" spans="1:3" x14ac:dyDescent="0.25">
      <c r="A322" s="6"/>
    </row>
    <row r="323" spans="1:3" x14ac:dyDescent="0.25">
      <c r="A323" s="5"/>
      <c r="C323" t="s">
        <v>670</v>
      </c>
    </row>
    <row r="324" spans="1:3" x14ac:dyDescent="0.25">
      <c r="A324" s="5"/>
    </row>
    <row r="325" spans="1:3" x14ac:dyDescent="0.25">
      <c r="A325" s="5"/>
      <c r="C325" t="str">
        <f>CONCATENATE( "    &lt;piechart percentage=",B315," /&gt;")</f>
        <v xml:space="preserve">    &lt;piechart percentage= /&gt;</v>
      </c>
    </row>
    <row r="326" spans="1:3" x14ac:dyDescent="0.25">
      <c r="A326" s="5"/>
      <c r="C326" t="str">
        <f>"  &lt;/Genotype&gt;"</f>
        <v xml:space="preserve">  &lt;/Genotype&gt;</v>
      </c>
    </row>
    <row r="327" spans="1:3" x14ac:dyDescent="0.25">
      <c r="A327" s="5"/>
      <c r="C327" t="s">
        <v>673</v>
      </c>
    </row>
    <row r="328" spans="1:3" x14ac:dyDescent="0.25">
      <c r="A328" s="5" t="s">
        <v>46</v>
      </c>
      <c r="B328" s="27" t="str">
        <f>CONCATENATE("Your ",B11," gene has no variants. A normal gene is referred to as a ",CHAR(34),"wild-type",CHAR(34)," gene.")</f>
        <v>Your SCN9A gene has no variants. A normal gene is referred to as a "wild-type" gene.</v>
      </c>
      <c r="C328" t="str">
        <f>CONCATENATE("  &lt;Genotype hgvs=",CHAR(34),"wildtype",CHAR(34),"&gt;")</f>
        <v xml:space="preserve">  &lt;Genotype hgvs="wildtype"&gt;</v>
      </c>
    </row>
    <row r="329" spans="1:3" x14ac:dyDescent="0.25">
      <c r="A329" s="6" t="s">
        <v>47</v>
      </c>
      <c r="B329" s="27" t="s">
        <v>218</v>
      </c>
      <c r="C329" t="s">
        <v>13</v>
      </c>
    </row>
    <row r="330" spans="1:3" x14ac:dyDescent="0.25">
      <c r="A330" s="6" t="s">
        <v>43</v>
      </c>
      <c r="C330" t="s">
        <v>668</v>
      </c>
    </row>
    <row r="331" spans="1:3" x14ac:dyDescent="0.25">
      <c r="A331" s="6"/>
    </row>
    <row r="332" spans="1:3" x14ac:dyDescent="0.25">
      <c r="A332" s="6"/>
      <c r="C332" t="str">
        <f>CONCATENATE("    ",B328)</f>
        <v xml:space="preserve">    Your SCN9A gene has no variants. A normal gene is referred to as a "wild-type" gene.</v>
      </c>
    </row>
    <row r="333" spans="1:3" x14ac:dyDescent="0.25">
      <c r="A333" s="6"/>
    </row>
    <row r="334" spans="1:3" x14ac:dyDescent="0.25">
      <c r="A334" s="6"/>
      <c r="C334" t="s">
        <v>669</v>
      </c>
    </row>
    <row r="335" spans="1:3" x14ac:dyDescent="0.25">
      <c r="A335" s="6"/>
    </row>
    <row r="336" spans="1:3" x14ac:dyDescent="0.25">
      <c r="A336" s="6"/>
      <c r="C336" t="str">
        <f>CONCATENATE("    ",B329)</f>
        <v xml:space="preserve">    Your variant is not associated with any loss of function.</v>
      </c>
    </row>
    <row r="337" spans="1:3" x14ac:dyDescent="0.25">
      <c r="A337" s="6"/>
    </row>
    <row r="338" spans="1:3" x14ac:dyDescent="0.25">
      <c r="A338" s="6"/>
      <c r="C338" t="s">
        <v>670</v>
      </c>
    </row>
    <row r="339" spans="1:3" x14ac:dyDescent="0.25">
      <c r="A339" s="5"/>
    </row>
    <row r="340" spans="1:3" x14ac:dyDescent="0.25">
      <c r="A340" s="6"/>
      <c r="C340" t="str">
        <f>CONCATENATE( "    &lt;piechart percentage=",B330," /&gt;")</f>
        <v xml:space="preserve">    &lt;piechart percentage= /&gt;</v>
      </c>
    </row>
    <row r="341" spans="1:3" x14ac:dyDescent="0.25">
      <c r="A341" s="6"/>
      <c r="C341" t="str">
        <f>"  &lt;/Genotype&gt;"</f>
        <v xml:space="preserve">  &lt;/Genotype&gt;</v>
      </c>
    </row>
    <row r="342" spans="1:3" x14ac:dyDescent="0.25">
      <c r="A342" s="6"/>
      <c r="C342" t="str">
        <f>"&lt;/GeneAnalysis&gt;"</f>
        <v>&lt;/GeneAnalysis&gt;</v>
      </c>
    </row>
    <row r="343" spans="1:3" s="33" customFormat="1" x14ac:dyDescent="0.25">
      <c r="A343" s="31"/>
      <c r="B343" s="32"/>
    </row>
    <row r="344" spans="1:3" x14ac:dyDescent="0.25">
      <c r="A344" s="5"/>
      <c r="C344" t="str">
        <f>CONCATENATE("# How do changes in ",B11," affect people?")</f>
        <v># How do changes in SCN9A affect people?</v>
      </c>
    </row>
    <row r="345" spans="1:3" x14ac:dyDescent="0.25">
      <c r="A345" s="5"/>
    </row>
    <row r="346" spans="1:3" x14ac:dyDescent="0.25">
      <c r="A346" s="5" t="s">
        <v>50</v>
      </c>
      <c r="B346" s="27" t="str">
        <f>CONCATENATE("For the vast majority of people, the overall risk associated with the common ",B11," variants is small and does not impact treatment. It is possible that variants in this gene interact with other gene variants, which is the reason for our inclusion of this gene.")</f>
        <v>For the vast majority of people, the overall risk associated with the common SCN9A variants is small and does not impact treatment. It is possible that variants in this gene interact with other gene variants, which is the reason for our inclusion of this gene.</v>
      </c>
      <c r="C346" t="str">
        <f>B346</f>
        <v>For the vast majority of people, the overall risk associated with the common SCN9A variants is small and does not impact treatment. It is possible that variants in this gene interact with other gene variants, which is the reason for our inclusion of this gene.</v>
      </c>
    </row>
    <row r="347" spans="1:3" x14ac:dyDescent="0.25">
      <c r="A347" s="5"/>
    </row>
    <row r="348" spans="1:3" s="33" customFormat="1" x14ac:dyDescent="0.25">
      <c r="A348" s="31"/>
      <c r="B348" s="32"/>
      <c r="C348" s="6" t="s">
        <v>542</v>
      </c>
    </row>
    <row r="349" spans="1:3" s="33" customFormat="1" x14ac:dyDescent="0.25">
      <c r="A349" s="31"/>
      <c r="B349" s="32"/>
      <c r="C349" s="6"/>
    </row>
    <row r="350" spans="1:3" s="33" customFormat="1" x14ac:dyDescent="0.25">
      <c r="A350" s="34"/>
      <c r="B350" s="32"/>
      <c r="C350" s="6" t="s">
        <v>721</v>
      </c>
    </row>
    <row r="351" spans="1:3" s="33" customFormat="1" x14ac:dyDescent="0.25">
      <c r="A351" s="34"/>
      <c r="B351" s="32"/>
      <c r="C351" s="6"/>
    </row>
    <row r="352" spans="1:3" x14ac:dyDescent="0.25">
      <c r="A352" s="5"/>
      <c r="C352" t="s">
        <v>153</v>
      </c>
    </row>
    <row r="353" spans="1:3" x14ac:dyDescent="0.25">
      <c r="A353" s="5"/>
    </row>
    <row r="354" spans="1:3" x14ac:dyDescent="0.25">
      <c r="A354" s="5" t="s">
        <v>13</v>
      </c>
      <c r="B354" s="27" t="s">
        <v>713</v>
      </c>
      <c r="C354" t="str">
        <f>B354</f>
        <v xml:space="preserve">[Congenital indifference to pain (CIP)](https://www.omim.org/entry/243000) is a rare disorder where individuals cannot feel pain, although they feel sensations of touch, hot, cold, and pressure.  They may have [frequent injuries](https://www.ncbi.nlm.nih.gov/pubmed/17167479) or [recurrent illness](https://www.ncbi.nlm.nih.gov/pubmed/22845492) and [ulcerations, which may result in the need for amputation](https://www.ncbi.nlm.nih.gov/medgen/C2752089) due to the inability to feel or respond appropriately to pain. </v>
      </c>
    </row>
    <row r="355" spans="1:3" x14ac:dyDescent="0.25">
      <c r="A355" s="5"/>
    </row>
    <row r="356" spans="1:3" x14ac:dyDescent="0.25">
      <c r="A356" s="5"/>
      <c r="C356" t="s">
        <v>51</v>
      </c>
    </row>
    <row r="357" spans="1:3" x14ac:dyDescent="0.25">
      <c r="A357" s="5"/>
    </row>
    <row r="358" spans="1:3" x14ac:dyDescent="0.25">
      <c r="A358" s="5"/>
      <c r="B358" s="27" t="s">
        <v>545</v>
      </c>
      <c r="C358" t="str">
        <f>B358</f>
        <v xml:space="preserve">The [opioids](https://www.ncbi.nlm.nih.gov/pubmed/6462379) [naloxone](https://www.ncbi.nlm.nih.gov/pubmed/6085681) and [naltrexone](https://www.ncbi.nlm.nih.gov/pubmed/26634308) may allow patients to feel and respond to pain.  Other medicines used to SCN9A variants include [Lacosamide](https://www.drugbank.ca/drugs/DB06218), [Lidocaine](https://www.drugbank.ca/drugs/DB00281), [Ranolazine](https://www.drugbank.ca/drugs/DB00243), [Rufinamide](https://www.drugbank.ca/drugs/DB06201), [Valproic Acid](https://www.drugbank.ca/drugs/DB00313), and [Zonisamide]( https://www.drugbank.ca/drugs/DB00909). </v>
      </c>
    </row>
    <row r="359" spans="1:3" x14ac:dyDescent="0.25">
      <c r="A359" s="5"/>
    </row>
    <row r="360" spans="1:3" s="33" customFormat="1" x14ac:dyDescent="0.25">
      <c r="A360" s="31"/>
      <c r="B360" s="32"/>
      <c r="C360" s="6" t="s">
        <v>543</v>
      </c>
    </row>
    <row r="361" spans="1:3" s="33" customFormat="1" x14ac:dyDescent="0.25">
      <c r="A361" s="31"/>
      <c r="B361" s="32"/>
      <c r="C361" s="6"/>
    </row>
    <row r="362" spans="1:3" s="33" customFormat="1" x14ac:dyDescent="0.25">
      <c r="A362" s="34"/>
      <c r="B362" s="32"/>
      <c r="C362" s="6" t="s">
        <v>720</v>
      </c>
    </row>
    <row r="363" spans="1:3" s="33" customFormat="1" x14ac:dyDescent="0.25">
      <c r="A363" s="34"/>
      <c r="B363" s="32"/>
      <c r="C363" s="6"/>
    </row>
    <row r="364" spans="1:3" x14ac:dyDescent="0.25">
      <c r="A364" s="5"/>
      <c r="C364" t="s">
        <v>154</v>
      </c>
    </row>
    <row r="365" spans="1:3" x14ac:dyDescent="0.25">
      <c r="A365" s="5"/>
    </row>
    <row r="366" spans="1:3" x14ac:dyDescent="0.25">
      <c r="A366" s="5" t="s">
        <v>13</v>
      </c>
      <c r="B366" s="27" t="s">
        <v>714</v>
      </c>
      <c r="C366" t="str">
        <f>B366</f>
        <v>This [variant](https://www.ncbi.nlm.nih.gov/clinvar/variation/6356/) causes three distinct diseases.  [Hereditary sensory and autonomic neuropathy type II (HSAN2)](https://www.ncbi.nlm.nih.gov/medgen/C2752089) causes progressively reduced response to pain, leading eventually to [frequent injuries](https://www.ncbi.nlm.nih.gov/pubmed/17167479), [recurrent illness](https://www.ncbi.nlm.nih.gov/pubmed/22845492), and [ulcerations, which require amputation](https://www.ncbi.nlm.nih.gov/medgen/C2752089).  [Generalized epilepsy with febrile seizures (type 7 plus)](https://www.ncbi.nlm.nih.gov/medgen/C2751777) causes severe seizures beginning between five months and four years of age.  [Paroxysmal extreme pain disorder (PEPD)](https://www.ncbi.nlm.nih.gov/pubmed/17145499) causes [rectal, eye, or jaw pain with flushing](https://www.ncbi.nlm.nih.gov/pubmed/1714549).  The pain attacks may last from seconds to hours and is considered a type of [peripheral neuropathy](https://www.ncbi.nlm.nih.gov/medgen/C1833661) as it affects the nervous system that connects the brain to sensory cells.</v>
      </c>
    </row>
    <row r="367" spans="1:3" x14ac:dyDescent="0.25">
      <c r="A367" s="5"/>
    </row>
    <row r="368" spans="1:3" x14ac:dyDescent="0.25">
      <c r="A368" s="5"/>
      <c r="B368" s="41"/>
      <c r="C368" t="s">
        <v>51</v>
      </c>
    </row>
    <row r="369" spans="1:3" x14ac:dyDescent="0.25">
      <c r="A369" s="5"/>
    </row>
    <row r="370" spans="1:3" x14ac:dyDescent="0.25">
      <c r="A370" s="5"/>
      <c r="B370" s="27" t="s">
        <v>715</v>
      </c>
      <c r="C370" t="str">
        <f>B370</f>
        <v xml:space="preserve">Paroxysmal extreme pain disorder (PEPD) patients may consider trying [Carbamazepine](https://www.ncbi.nlm.nih.gov/pubmed/17145499).  They should also avoid [changes in temperature, emotional distress, spicy food, and cold drinks or food](https://www.ncbi.nlm.nih.gov/medgen/C1833661). Hereditary sensory and autonomic neuropathy type II (HSAN2) patients may consider the [opioids](https://www.ncbi.nlm.nih.gov/pubmed/6462379) [naloxone](https://www.ncbi.nlm.nih.gov/pubmed/6085681) and [naltrexone](https://www.ncbi.nlm.nih.gov/pubmed/26634308) that may cause increased sensitivity to pain.  
Other medicines used to SCN9A variants include [Lacosamide](https://www.drugbank.ca/drugs/DB06218), [Lidocaine](https://www.drugbank.ca/drugs/DB00281), [Ranolazine](https://www.drugbank.ca/drugs/DB00243), [Rufinamide](https://www.drugbank.ca/drugs/DB06201), [Valproic Acid](https://www.drugbank.ca/drugs/DB00313), and [Zonisamide]( https://www.drugbank.ca/drugs/DB00909). </v>
      </c>
    </row>
    <row r="372" spans="1:3" s="33" customFormat="1" x14ac:dyDescent="0.25">
      <c r="A372" s="31"/>
      <c r="B372" s="32"/>
      <c r="C372" s="6" t="s">
        <v>398</v>
      </c>
    </row>
    <row r="373" spans="1:3" s="33" customFormat="1" x14ac:dyDescent="0.25">
      <c r="A373" s="31"/>
      <c r="B373" s="32"/>
      <c r="C373" s="6"/>
    </row>
    <row r="374" spans="1:3" s="33" customFormat="1" x14ac:dyDescent="0.25">
      <c r="A374" s="34"/>
      <c r="B374" s="32"/>
      <c r="C374" s="6" t="s">
        <v>719</v>
      </c>
    </row>
    <row r="375" spans="1:3" s="33" customFormat="1" x14ac:dyDescent="0.25">
      <c r="A375" s="34"/>
      <c r="B375" s="32"/>
      <c r="C375" s="6"/>
    </row>
    <row r="376" spans="1:3" x14ac:dyDescent="0.25">
      <c r="A376" s="5"/>
      <c r="C376" t="s">
        <v>154</v>
      </c>
    </row>
    <row r="377" spans="1:3" x14ac:dyDescent="0.25">
      <c r="A377" s="5"/>
    </row>
    <row r="378" spans="1:3" x14ac:dyDescent="0.25">
      <c r="A378" s="5" t="s">
        <v>13</v>
      </c>
      <c r="B378" s="27" t="s">
        <v>716</v>
      </c>
      <c r="C378" t="str">
        <f>B378</f>
        <v xml:space="preserve">This variant causes perceived severe bodily pain, and may be linked with [small fiber neuropathy](https://www.ncbi.nlm.nih.gov/pubmed/29392201).  The [increased SLC9A membrane excitability, increased synaptic nerve efficacy, and reduced inhibition of neurons](https://www.ncbi.nlm.nih.gov/pubmed/22550986) is associated with [Central Sensitivity Syndromes (CSS)](https://www.ncbi.nlm.nih.gov/pubmed/22550986).  CSS is a [chronic, musculoskeletal condition](https://www.ncbi.nlm.nih.gov/pubmed/18191990/) that causes perceived increase in pain, hypersensitivity to painful stimuli, enhanced pain pathway function, [fatigue, insomnia, and mental distress](https://www.ncbi.nlm.nih.gov/pubmed/18191990).  Chronic diseases associated with CSS include [fibromyalgia](https://www.ncbi.nlm.nih.gov/pubmed/29392201), [irritable bowel syndrome (IBS), interstitial cystitis](https://www.ncbi.nlm.nih.gov/pubmed/24662556), and [ME/CFS](https://www.ncbi.nlm.nih.gov/pubmed/21951710/). </v>
      </c>
    </row>
    <row r="379" spans="1:3" x14ac:dyDescent="0.25">
      <c r="A379" s="5"/>
    </row>
    <row r="380" spans="1:3" x14ac:dyDescent="0.25">
      <c r="A380" s="5"/>
      <c r="C380" t="s">
        <v>51</v>
      </c>
    </row>
    <row r="381" spans="1:3" x14ac:dyDescent="0.25">
      <c r="A381" s="5"/>
    </row>
    <row r="382" spans="1:3" ht="409.5" x14ac:dyDescent="0.25">
      <c r="A382" s="5"/>
      <c r="B382" s="41" t="s">
        <v>546</v>
      </c>
      <c r="C382" t="str">
        <f>B382</f>
        <v>Chronic pain relief may include:
*  [Pre-emptive pain medications](https://www.ncbi.nlm.nih.gov/pubmed/22550986), including [acetaminophen](https://www.ncbi.nlm.nih.gov/pubmed/19410099/), opioids, and tramadol
*  [Nonsteroidal anti-inflammatory drugs](https://www.ncbi.nlm.nih.gov/pubmed/14997317/) 
*  [Tricyclic antidepressants](https://www.ncbi.nlm.nih.gov/pubmed/19410099/)
*  [Gabapentin, duloxetine or pregabalin](https://www.ncbi.nlm.nih.gov/pubmed/19410099/)
*  [Cyclobenzaprine, pregabalin, duloxetine, or milnacipran](https://www.ncbi.nlm.nih.gov/pubmed/19410099/)
*  [Multidisciplinary pain management programs](https://www.ncbi.nlm.nih.gov/pubmed/22550986), such as [cognitive behavioral therapy](https://www.ncbi.nlm.nih.gov/pubmed/11166973/)</v>
      </c>
    </row>
    <row r="383" spans="1:3" s="33" customFormat="1" x14ac:dyDescent="0.25">
      <c r="B383" s="32"/>
    </row>
    <row r="385" spans="1:3" ht="60" x14ac:dyDescent="0.25">
      <c r="A385" t="s">
        <v>52</v>
      </c>
      <c r="B385" s="7" t="s">
        <v>544</v>
      </c>
      <c r="C385" t="str">
        <f>CONCATENATE("&lt;symptoms ",B385," /&gt;")</f>
        <v>&lt;symptoms fatigue D005221 pain D010146 muscle aches and pain D063806 joint pain without swelling or redness D018771 inflamation D007249 /&gt;</v>
      </c>
    </row>
    <row r="513" spans="3:3" x14ac:dyDescent="0.25">
      <c r="C513" t="str">
        <f>CONCATENATE("    This variant is a change at a specific point in the ",B504," gene from ",B513," to ",B514," resulting in incorrect ",B507,"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519" spans="3:3" x14ac:dyDescent="0.25">
      <c r="C519" t="str">
        <f>CONCATENATE("    This variant is a change at a specific point in the ",B504," gene from ",B519," to ",B520," resulting in incorrect ",B507,"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649" spans="3:3" x14ac:dyDescent="0.25">
      <c r="C649" t="str">
        <f>CONCATENATE("    This variant is a change at a specific point in the ",B640," gene from ",B649," to ",B650," resulting in incorrect ",B643,"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655" spans="3:3" x14ac:dyDescent="0.25">
      <c r="C655" t="str">
        <f>CONCATENATE("    This variant is a change at a specific point in the ",B640," gene from ",B655," to ",B656," resulting in incorrect ",B643,"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785" spans="3:3" x14ac:dyDescent="0.25">
      <c r="C785" t="str">
        <f>CONCATENATE("    This variant is a change at a specific point in the ",B776," gene from ",B785," to ",B786," resulting in incorrect ",B779,"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791" spans="3:3" x14ac:dyDescent="0.25">
      <c r="C791" t="str">
        <f>CONCATENATE("    This variant is a change at a specific point in the ",B776," gene from ",B791," to ",B792," resulting in incorrect ",B779,"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921" spans="3:3" x14ac:dyDescent="0.25">
      <c r="C921" t="str">
        <f>CONCATENATE("    This variant is a change at a specific point in the ",B912," gene from ",B921," to ",B922," resulting in incorrect ",B915,"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927" spans="3:3" x14ac:dyDescent="0.25">
      <c r="C927" t="str">
        <f>CONCATENATE("    This variant is a change at a specific point in the ",B912," gene from ",B927," to ",B928," resulting in incorrect ",B915,"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057" spans="3:3" x14ac:dyDescent="0.25">
      <c r="C1057" t="str">
        <f>CONCATENATE("    This variant is a change at a specific point in the ",B1048," gene from ",B1057," to ",B1058," resulting in incorrect ",B1051,"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063" spans="3:3" x14ac:dyDescent="0.25">
      <c r="C1063" t="str">
        <f>CONCATENATE("    This variant is a change at a specific point in the ",B1048," gene from ",B1063," to ",B1064," resulting in incorrect ",B1051,"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193" spans="3:3" x14ac:dyDescent="0.25">
      <c r="C1193" t="str">
        <f>CONCATENATE("    This variant is a change at a specific point in the ",B1184," gene from ",B1193," to ",B1194," resulting in incorrect ",B1187,"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199" spans="3:3" x14ac:dyDescent="0.25">
      <c r="C1199" t="str">
        <f>CONCATENATE("    This variant is a change at a specific point in the ",B1184," gene from ",B1199," to ",B1200," resulting in incorrect ",B1187,"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329" spans="3:3" x14ac:dyDescent="0.25">
      <c r="C1329" t="str">
        <f>CONCATENATE("    This variant is a change at a specific point in the ",B1320," gene from ",B1329," to ",B1330," resulting in incorrect ",B1323,"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335" spans="3:3" x14ac:dyDescent="0.25">
      <c r="C1335" t="str">
        <f>CONCATENATE("    This variant is a change at a specific point in the ",B1320," gene from ",B1335," to ",B1336," resulting in incorrect ",B1323,"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465" spans="3:3" x14ac:dyDescent="0.25">
      <c r="C1465" t="str">
        <f>CONCATENATE("    This variant is a change at a specific point in the ",B1456," gene from ",B1465," to ",B1466," resulting in incorrect ",B1459,"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471" spans="3:3" x14ac:dyDescent="0.25">
      <c r="C1471" t="str">
        <f>CONCATENATE("    This variant is a change at a specific point in the ",B1456," gene from ",B1471," to ",B1472," resulting in incorrect ",B1459,"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601" spans="3:3" x14ac:dyDescent="0.25">
      <c r="C1601" t="str">
        <f>CONCATENATE("    This variant is a change at a specific point in the ",B1592," gene from ",B1601," to ",B1602," resulting in incorrect ",B1595,"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607" spans="3:3" x14ac:dyDescent="0.25">
      <c r="C1607" t="str">
        <f>CONCATENATE("    This variant is a change at a specific point in the ",B1592," gene from ",B1607," to ",B1608," resulting in incorrect ",B1595,"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737" spans="3:3" x14ac:dyDescent="0.25">
      <c r="C1737" t="str">
        <f>CONCATENATE("    This variant is a change at a specific point in the ",B1728," gene from ",B1737," to ",B1738," resulting in incorrect ",B1731,"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743" spans="3:3" x14ac:dyDescent="0.25">
      <c r="C1743" t="str">
        <f>CONCATENATE("    This variant is a change at a specific point in the ",B1728," gene from ",B1743," to ",B1744," resulting in incorrect ",B1731,"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873" spans="3:3" x14ac:dyDescent="0.25">
      <c r="C1873" t="str">
        <f>CONCATENATE("    This variant is a change at a specific point in the ",B1864," gene from ",B1873," to ",B1874," resulting in incorrect ",B1867,"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879" spans="3:3" x14ac:dyDescent="0.25">
      <c r="C1879" t="str">
        <f>CONCATENATE("    This variant is a change at a specific point in the ",B1864," gene from ",B1879," to ",B1880," resulting in incorrect ",B1867,"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009" spans="3:3" x14ac:dyDescent="0.25">
      <c r="C2009" t="str">
        <f>CONCATENATE("    This variant is a change at a specific point in the ",B2000," gene from ",B2009," to ",B2010," resulting in incorrect ",B2003,"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015" spans="3:3" x14ac:dyDescent="0.25">
      <c r="C2015" t="str">
        <f>CONCATENATE("    This variant is a change at a specific point in the ",B2000," gene from ",B2015," to ",B2016," resulting in incorrect ",B2003,"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145" spans="3:3" x14ac:dyDescent="0.25">
      <c r="C2145" t="str">
        <f>CONCATENATE("    This variant is a change at a specific point in the ",B2136," gene from ",B2145," to ",B2146," resulting in incorrect ",B2139,"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151" spans="3:3" x14ac:dyDescent="0.25">
      <c r="C2151" t="str">
        <f>CONCATENATE("    This variant is a change at a specific point in the ",B2136," gene from ",B2151," to ",B2152," resulting in incorrect ",B2139,"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281" spans="3:3" x14ac:dyDescent="0.25">
      <c r="C2281" t="str">
        <f>CONCATENATE("    This variant is a change at a specific point in the ",B2272," gene from ",B2281," to ",B2282," resulting in incorrect ",B2275,"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287" spans="3:3" x14ac:dyDescent="0.25">
      <c r="C2287" t="str">
        <f>CONCATENATE("    This variant is a change at a specific point in the ",B2272," gene from ",B2287," to ",B2288," resulting in incorrect ",B2275,"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417" spans="3:3" x14ac:dyDescent="0.25">
      <c r="C2417" t="str">
        <f>CONCATENATE("    This variant is a change at a specific point in the ",B2408," gene from ",B2417," to ",B2418," resulting in incorrect ",B2411,"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423" spans="3:3" x14ac:dyDescent="0.25">
      <c r="C2423" t="str">
        <f>CONCATENATE("    This variant is a change at a specific point in the ",B2408," gene from ",B2423," to ",B2424," resulting in incorrect ",B2411,"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553" spans="3:3" x14ac:dyDescent="0.25">
      <c r="C2553" t="str">
        <f>CONCATENATE("    This variant is a change at a specific point in the ",B2544," gene from ",B2553," to ",B2554," resulting in incorrect ",B2547,"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559" spans="3:3" x14ac:dyDescent="0.25">
      <c r="C2559" t="str">
        <f>CONCATENATE("    This variant is a change at a specific point in the ",B2544," gene from ",B2559," to ",B2560," resulting in incorrect ",B2547," function. This substitution of a single nucleotide is known as a missense variant.")</f>
        <v xml:space="preserve">    This variant is a change at a specific point in the  gene from  to  resulting in incorrect  function. This substitution of a single nucleotide is known as a missense variant.</v>
      </c>
    </row>
  </sheetData>
  <pageMargins left="0.7" right="0.7" top="0.75" bottom="0.75" header="0.3" footer="0.3"/>
  <pageSetup orientation="portrait" horizontalDpi="0"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6EE42F-6BDB-4F0F-9AC1-51244DDEA7A0}">
  <dimension ref="A1:C251"/>
  <sheetViews>
    <sheetView workbookViewId="0">
      <selection activeCell="B7" sqref="B7"/>
    </sheetView>
  </sheetViews>
  <sheetFormatPr defaultRowHeight="15" x14ac:dyDescent="0.25"/>
  <cols>
    <col min="1" max="1" width="16.28515625" customWidth="1"/>
    <col min="2" max="2" width="35.28515625" style="27" customWidth="1"/>
  </cols>
  <sheetData>
    <row r="1" spans="1:3" x14ac:dyDescent="0.25">
      <c r="A1" s="4" t="s">
        <v>14</v>
      </c>
      <c r="B1" s="26" t="s">
        <v>15</v>
      </c>
      <c r="C1" s="4" t="s">
        <v>16</v>
      </c>
    </row>
    <row r="2" spans="1:3" x14ac:dyDescent="0.25">
      <c r="A2" s="6" t="s">
        <v>4</v>
      </c>
      <c r="B2" s="27" t="s">
        <v>388</v>
      </c>
      <c r="C2" t="str">
        <f>CONCATENATE("# What does the ",B2," gene do?")</f>
        <v># What does the CHRNA5 gene do?</v>
      </c>
    </row>
    <row r="3" spans="1:3" x14ac:dyDescent="0.25">
      <c r="A3" s="6"/>
    </row>
    <row r="4" spans="1:3" ht="17.25" x14ac:dyDescent="0.3">
      <c r="A4" s="6" t="s">
        <v>18</v>
      </c>
      <c r="B4" s="28" t="s">
        <v>763</v>
      </c>
      <c r="C4" t="str">
        <f>B4</f>
        <v>The CHRNA5 ([neuronal acetylcholine receptor subunit alpha-5](http://www.uniprot.org/uniprot/P30532)) gene creates a protein that operates [ion and cation channels](http://www.uniprot.org/citations/20438829) in the  plasma membranes in neurons. These channels control [fast signal transmission at synapses](https://www.ncbi.nlm.nih.gov/gene/1138) and cause the body’s response to [nicotine](http://www.uniprot.org/citations/18227835) and [neuromuscular synaptic transmission](http://www.uniprot.org/uniprot/P30532).  Variants in CHRNA5 cause [increased](https://www.ncbi.nlm.nih.gov/pubmed/19443489) [susceptibility](https://www.ncbi.nlm.nih.gov/pubmed/18385738) to [lung](https://www.ncbi.nlm.nih.gov/pubmed/20643934) [cancer](https://www.ncbi.nlm.nih.gov/pubmed/18385739) and [COPD](https://www.ncbi.nlm.nih.gov/pubmed/26771213). Variants that cause [increased](https://www.ncbi.nlm.nih.gov/pubmed/1944348) [risk](https://www.ncbi.nlm.nih.gov/pubmed/18385738) of [smoking](https://www.ncbi.nlm.nih.gov/pubmed/18385739) also causes greater [difficulty](https://www.ncbi.nlm.nih.gov/pubmed/20643934) in [cessation](https://www.ncbi.nlm.nih.gov/pubmed/28884473), greater numbers of [cigarettes smoked per day](https://www.ncbi.nlm.nih.gov/pubmed/27344179), and higher rates of [anxiety](https://www.ncbi.nlm.nih.gov/pubmed/25826680). Variants are also associated with [ME/CFS](https://www.ncbi.nlm.nih.gov/pubmed/27099524) due to natural killer cell (NKC) disfunction.</v>
      </c>
    </row>
    <row r="5" spans="1:3" ht="17.25" x14ac:dyDescent="0.3">
      <c r="A5" s="6"/>
      <c r="B5" s="28"/>
    </row>
    <row r="6" spans="1:3" x14ac:dyDescent="0.25">
      <c r="A6" s="6" t="s">
        <v>19</v>
      </c>
      <c r="B6" s="27">
        <v>15</v>
      </c>
      <c r="C6" t="str">
        <f>CONCATENATE("This gene is located on chromosome ",B6,". The ",B7," it creates acts in your ",B8)</f>
        <v>This gene is located on chromosome 15. The protein it creates acts in your lungs, immune system, nervous system, and brain.</v>
      </c>
    </row>
    <row r="7" spans="1:3" x14ac:dyDescent="0.25">
      <c r="A7" s="6" t="s">
        <v>20</v>
      </c>
      <c r="B7" s="27" t="s">
        <v>21</v>
      </c>
    </row>
    <row r="8" spans="1:3" x14ac:dyDescent="0.25">
      <c r="A8" s="6" t="s">
        <v>17</v>
      </c>
      <c r="B8" s="27" t="s">
        <v>765</v>
      </c>
    </row>
    <row r="9" spans="1:3" x14ac:dyDescent="0.25">
      <c r="A9" s="5" t="s">
        <v>22</v>
      </c>
      <c r="B9" s="27" t="s">
        <v>764</v>
      </c>
      <c r="C9" t="str">
        <f>CONCATENATE("&lt;TissueList ",B9," /&gt;")</f>
        <v>&lt;TissueList brain D001921  respiratory system and lung D012137  bone marrow and immune system D007107 /&gt;</v>
      </c>
    </row>
    <row r="10" spans="1:3" s="33" customFormat="1" x14ac:dyDescent="0.25">
      <c r="A10" s="34"/>
      <c r="B10" s="32"/>
    </row>
    <row r="11" spans="1:3" x14ac:dyDescent="0.25">
      <c r="A11" s="6" t="s">
        <v>4</v>
      </c>
      <c r="B11" s="27" t="s">
        <v>388</v>
      </c>
      <c r="C11" t="str">
        <f>CONCATENATE("&lt;GeneAnalysis gene=",CHAR(34),B11,CHAR(34)," interval=",CHAR(34),B12,CHAR(34),"&gt; ")</f>
        <v xml:space="preserve">&lt;GeneAnalysis gene="CHRNA5" interval="NC_000015.10:G.78565520_78595269"&gt; </v>
      </c>
    </row>
    <row r="12" spans="1:3" x14ac:dyDescent="0.25">
      <c r="A12" s="6" t="s">
        <v>23</v>
      </c>
      <c r="B12" s="27" t="s">
        <v>389</v>
      </c>
    </row>
    <row r="13" spans="1:3" x14ac:dyDescent="0.25">
      <c r="A13" s="6" t="s">
        <v>24</v>
      </c>
      <c r="B13" s="27" t="s">
        <v>331</v>
      </c>
      <c r="C13" t="str">
        <f>CONCATENATE("# What are some common mutations of ",B11,"?")</f>
        <v># What are some common mutations of CHRNA5?</v>
      </c>
    </row>
    <row r="14" spans="1:3" x14ac:dyDescent="0.25">
      <c r="A14" s="6"/>
      <c r="C14" t="s">
        <v>13</v>
      </c>
    </row>
    <row r="15" spans="1:3" x14ac:dyDescent="0.25">
      <c r="C15" t="str">
        <f>CONCATENATE("There are ",B13," well-known variants in ",B11,": ",B22,", ",B28,", and ",B34,".")</f>
        <v>There are three well-known variants in CHRNA5: [G1192A (Asp398Asn)](https://www.ncbi.nlm.nih.gov/clinvar/variation/17497/), [A78573551G](https://www.ncbi.nlm.nih.gov/projects/SNP/snp_ref.cgi?rs=6495306), and [A78581651T](https://www.ncbi.nlm.nih.gov/projects/SNP/snp_ref.cgi?rs=7180002).</v>
      </c>
    </row>
    <row r="17" spans="1:3" x14ac:dyDescent="0.25">
      <c r="A17" s="6"/>
      <c r="C17" t="str">
        <f>CONCATENATE("&lt;# ",B19," #&gt;")</f>
        <v>&lt;# G1192A #&gt;</v>
      </c>
    </row>
    <row r="18" spans="1:3" x14ac:dyDescent="0.25">
      <c r="A18" s="6" t="s">
        <v>25</v>
      </c>
      <c r="B18" s="1" t="s">
        <v>390</v>
      </c>
      <c r="C18" t="str">
        <f>CONCATENATE("  &lt;Variant hgvs=",CHAR(34),B18,CHAR(34)," name=",CHAR(34),B19,CHAR(34),"&gt; ")</f>
        <v xml:space="preserve">  &lt;Variant hgvs="NC_000015.10:g.78590583G&gt;A" name="G1192A"&gt; </v>
      </c>
    </row>
    <row r="19" spans="1:3" x14ac:dyDescent="0.25">
      <c r="A19" s="5" t="s">
        <v>26</v>
      </c>
      <c r="B19" s="30" t="s">
        <v>392</v>
      </c>
    </row>
    <row r="20" spans="1:3" x14ac:dyDescent="0.25">
      <c r="A20" s="5" t="s">
        <v>27</v>
      </c>
      <c r="B20" s="27" t="s">
        <v>34</v>
      </c>
      <c r="C20" t="str">
        <f>CONCATENATE("    This variant is a change at a specific point in the ",B11," gene from ",B20," to ",B21," resulting in incorrect ",B7," function. This substitution of a single nucleotide is known as a missense variant.")</f>
        <v xml:space="preserve">    This variant is a change at a specific point in the CHRNA5 gene from guanine (G) to adenine (A) resulting in incorrect protein function. This substitution of a single nucleotide is known as a missense variant.</v>
      </c>
    </row>
    <row r="21" spans="1:3" x14ac:dyDescent="0.25">
      <c r="A21" s="5" t="s">
        <v>28</v>
      </c>
      <c r="B21" s="27" t="s">
        <v>62</v>
      </c>
      <c r="C21" t="s">
        <v>13</v>
      </c>
    </row>
    <row r="22" spans="1:3" x14ac:dyDescent="0.25">
      <c r="A22" s="5" t="s">
        <v>36</v>
      </c>
      <c r="B22" s="30" t="s">
        <v>391</v>
      </c>
      <c r="C22" t="str">
        <f>"  &lt;/Variant&gt;"</f>
        <v xml:space="preserve">  &lt;/Variant&gt;</v>
      </c>
    </row>
    <row r="23" spans="1:3" x14ac:dyDescent="0.25">
      <c r="C23" t="str">
        <f>CONCATENATE("&lt;# ",B25," #&gt;")</f>
        <v>&lt;# A78573551G #&gt;</v>
      </c>
    </row>
    <row r="24" spans="1:3" x14ac:dyDescent="0.25">
      <c r="A24" s="6" t="s">
        <v>25</v>
      </c>
      <c r="B24" s="44" t="s">
        <v>393</v>
      </c>
      <c r="C24" t="str">
        <f>CONCATENATE("  &lt;Variant hgvs=",CHAR(34),B24,CHAR(34)," name=",CHAR(34),B25,CHAR(34),"&gt; ")</f>
        <v xml:space="preserve">  &lt;Variant hgvs="NC_000015.10:g.78573551G&gt;A" name="A78573551G"&gt; </v>
      </c>
    </row>
    <row r="25" spans="1:3" x14ac:dyDescent="0.25">
      <c r="A25" s="5" t="s">
        <v>26</v>
      </c>
      <c r="B25" s="30" t="s">
        <v>394</v>
      </c>
    </row>
    <row r="26" spans="1:3" x14ac:dyDescent="0.25">
      <c r="A26" s="5" t="s">
        <v>27</v>
      </c>
      <c r="B26" s="27" t="s">
        <v>62</v>
      </c>
      <c r="C26" t="str">
        <f>CONCATENATE("    This variant is a change at a specific point in the ",B11," gene from ",B26," to ",B27," resulting in incorrect ",B7," function. This substitution of a single nucleotide is known as a missense variant.")</f>
        <v xml:space="preserve">    This variant is a change at a specific point in the CHRNA5 gene from adenine (A) to guanine (G) resulting in incorrect protein function. This substitution of a single nucleotide is known as a missense variant.</v>
      </c>
    </row>
    <row r="27" spans="1:3" x14ac:dyDescent="0.25">
      <c r="A27" s="5" t="s">
        <v>28</v>
      </c>
      <c r="B27" s="27" t="s">
        <v>34</v>
      </c>
    </row>
    <row r="28" spans="1:3" x14ac:dyDescent="0.25">
      <c r="A28" s="6" t="s">
        <v>36</v>
      </c>
      <c r="B28" s="30" t="s">
        <v>395</v>
      </c>
      <c r="C28" t="str">
        <f>"  &lt;/Variant&gt;"</f>
        <v xml:space="preserve">  &lt;/Variant&gt;</v>
      </c>
    </row>
    <row r="29" spans="1:3" x14ac:dyDescent="0.25">
      <c r="C29" t="str">
        <f>CONCATENATE("&lt;# ",B31," #&gt;")</f>
        <v>&lt;# A78581651T #&gt;</v>
      </c>
    </row>
    <row r="30" spans="1:3" x14ac:dyDescent="0.25">
      <c r="A30" s="6" t="s">
        <v>25</v>
      </c>
      <c r="B30" s="44" t="s">
        <v>400</v>
      </c>
      <c r="C30" t="str">
        <f>CONCATENATE("  &lt;Variant hgvs=",CHAR(34),B30,CHAR(34)," name=",CHAR(34),B31,CHAR(34),"&gt; ")</f>
        <v xml:space="preserve">  &lt;Variant hgvs="NC_000015.10:g.78581651A&gt;T" name="A78581651T"&gt; </v>
      </c>
    </row>
    <row r="31" spans="1:3" x14ac:dyDescent="0.25">
      <c r="A31" s="5" t="s">
        <v>26</v>
      </c>
      <c r="B31" s="45" t="s">
        <v>401</v>
      </c>
    </row>
    <row r="32" spans="1:3" x14ac:dyDescent="0.25">
      <c r="A32" s="5" t="s">
        <v>27</v>
      </c>
      <c r="B32" s="27" t="s">
        <v>62</v>
      </c>
      <c r="C32" t="str">
        <f>CONCATENATE("    This variant is a change at a specific point in the ",B17," gene from ",B32," to ",B33," resulting in incorrect ",B13," function. This substitution of a single nucleotide is known as a missense variant.")</f>
        <v xml:space="preserve">    This variant is a change at a specific point in the  gene from adenine (A) to thymine (T) resulting in incorrect three function. This substitution of a single nucleotide is known as a missense variant.</v>
      </c>
    </row>
    <row r="33" spans="1:3" x14ac:dyDescent="0.25">
      <c r="A33" s="5" t="s">
        <v>28</v>
      </c>
      <c r="B33" s="27" t="s">
        <v>33</v>
      </c>
    </row>
    <row r="34" spans="1:3" x14ac:dyDescent="0.25">
      <c r="A34" s="6" t="s">
        <v>36</v>
      </c>
      <c r="B34" s="30" t="s">
        <v>402</v>
      </c>
      <c r="C34" t="str">
        <f>"  &lt;/Variant&gt;"</f>
        <v xml:space="preserve">  &lt;/Variant&gt;</v>
      </c>
    </row>
    <row r="35" spans="1:3" s="33" customFormat="1" x14ac:dyDescent="0.25">
      <c r="A35" s="31"/>
      <c r="B35" s="32"/>
    </row>
    <row r="36" spans="1:3" s="33" customFormat="1" x14ac:dyDescent="0.25">
      <c r="A36" s="31"/>
      <c r="B36" s="32"/>
      <c r="C36" t="str">
        <f>C17</f>
        <v>&lt;# G1192A #&gt;</v>
      </c>
    </row>
    <row r="37" spans="1:3" x14ac:dyDescent="0.25">
      <c r="A37" s="5" t="s">
        <v>35</v>
      </c>
      <c r="B37" s="42" t="s">
        <v>343</v>
      </c>
      <c r="C37" t="str">
        <f>CONCATENATE("  &lt;Genotype hgvs=",CHAR(34),B37,B38,";",B39,CHAR(34)," name=",CHAR(34),B19,CHAR(34),"&gt; ")</f>
        <v xml:space="preserve">  &lt;Genotype hgvs="NC_000015.10:g.[78606381C&gt;T];[78606381=]" name="G1192A"&gt; </v>
      </c>
    </row>
    <row r="38" spans="1:3" x14ac:dyDescent="0.25">
      <c r="A38" s="5" t="s">
        <v>36</v>
      </c>
      <c r="B38" s="27" t="s">
        <v>344</v>
      </c>
    </row>
    <row r="39" spans="1:3" x14ac:dyDescent="0.25">
      <c r="A39" s="5" t="s">
        <v>27</v>
      </c>
      <c r="B39" s="27" t="s">
        <v>345</v>
      </c>
      <c r="C39" t="s">
        <v>668</v>
      </c>
    </row>
    <row r="40" spans="1:3" x14ac:dyDescent="0.25">
      <c r="A40" s="5" t="s">
        <v>41</v>
      </c>
      <c r="B40" s="27" t="str">
        <f>CONCATENATE("People with this variant have one copy of the ",B22," variant. This substitution of a single nucleotide is known as a missense mutation.")</f>
        <v>People with this variant have one copy of the [G1192A (Asp398Asn)](https://www.ncbi.nlm.nih.gov/clinvar/variation/17497/) variant. This substitution of a single nucleotide is known as a missense mutation.</v>
      </c>
      <c r="C40" t="s">
        <v>13</v>
      </c>
    </row>
    <row r="41" spans="1:3" x14ac:dyDescent="0.25">
      <c r="A41" s="6" t="s">
        <v>42</v>
      </c>
      <c r="B41" s="27" t="s">
        <v>217</v>
      </c>
      <c r="C41" t="str">
        <f>CONCATENATE("    ",B40)</f>
        <v xml:space="preserve">    People with this variant have one copy of the [G1192A (Asp398Asn)](https://www.ncbi.nlm.nih.gov/clinvar/variation/17497/) variant. This substitution of a single nucleotide is known as a missense mutation.</v>
      </c>
    </row>
    <row r="42" spans="1:3" x14ac:dyDescent="0.25">
      <c r="A42" s="6" t="s">
        <v>43</v>
      </c>
      <c r="B42" s="27">
        <v>39.200000000000003</v>
      </c>
    </row>
    <row r="43" spans="1:3" x14ac:dyDescent="0.25">
      <c r="A43" s="5"/>
      <c r="C43" t="s">
        <v>669</v>
      </c>
    </row>
    <row r="44" spans="1:3" x14ac:dyDescent="0.25">
      <c r="A44" s="6"/>
    </row>
    <row r="45" spans="1:3" x14ac:dyDescent="0.25">
      <c r="A45" s="6"/>
      <c r="C45" t="str">
        <f>CONCATENATE("    ",B41)</f>
        <v xml:space="preserve">    You are in the Mild Loss of Function category. See below for more information.</v>
      </c>
    </row>
    <row r="46" spans="1:3" x14ac:dyDescent="0.25">
      <c r="A46" s="6"/>
    </row>
    <row r="47" spans="1:3" x14ac:dyDescent="0.25">
      <c r="A47" s="6"/>
      <c r="C47" t="s">
        <v>670</v>
      </c>
    </row>
    <row r="48" spans="1:3" x14ac:dyDescent="0.25">
      <c r="A48" s="5"/>
    </row>
    <row r="49" spans="1:3" x14ac:dyDescent="0.25">
      <c r="A49" s="5"/>
      <c r="C49" t="str">
        <f>CONCATENATE( "    &lt;piechart percentage=",B42," /&gt;")</f>
        <v xml:space="preserve">    &lt;piechart percentage=39.2 /&gt;</v>
      </c>
    </row>
    <row r="50" spans="1:3" x14ac:dyDescent="0.25">
      <c r="A50" s="5"/>
      <c r="C50" t="str">
        <f>"  &lt;/Genotype&gt;"</f>
        <v xml:space="preserve">  &lt;/Genotype&gt;</v>
      </c>
    </row>
    <row r="51" spans="1:3" x14ac:dyDescent="0.25">
      <c r="A51" s="5" t="s">
        <v>44</v>
      </c>
      <c r="B51" s="27" t="s">
        <v>346</v>
      </c>
      <c r="C51" t="str">
        <f>CONCATENATE("  &lt;Genotype hgvs=",CHAR(34),B37,B38,";",B38,CHAR(34)," name=",CHAR(34),B19,CHAR(34),"&gt; ")</f>
        <v xml:space="preserve">  &lt;Genotype hgvs="NC_000015.10:g.[78606381C&gt;T];[78606381C&gt;T]" name="G1192A"&gt; </v>
      </c>
    </row>
    <row r="52" spans="1:3" x14ac:dyDescent="0.25">
      <c r="A52" s="6" t="s">
        <v>45</v>
      </c>
      <c r="B52" s="27" t="s">
        <v>192</v>
      </c>
      <c r="C52" t="s">
        <v>13</v>
      </c>
    </row>
    <row r="53" spans="1:3" x14ac:dyDescent="0.25">
      <c r="A53" s="6" t="s">
        <v>43</v>
      </c>
      <c r="B53" s="27">
        <v>5.2</v>
      </c>
      <c r="C53" t="s">
        <v>668</v>
      </c>
    </row>
    <row r="54" spans="1:3" x14ac:dyDescent="0.25">
      <c r="A54" s="6"/>
    </row>
    <row r="55" spans="1:3" x14ac:dyDescent="0.25">
      <c r="A55" s="5"/>
      <c r="C55" t="str">
        <f>CONCATENATE("    ",B51)</f>
        <v xml:space="preserve">    People with this variant have two copies of the [C78606381T](https://www.ncbi.nlm.nih.gov/projects/SNP/snp_ref.cgi?rs=12914385) variant. This substitution of a single nucleotide is known as a missense mutation.
</v>
      </c>
    </row>
    <row r="56" spans="1:3" x14ac:dyDescent="0.25">
      <c r="A56" s="6"/>
    </row>
    <row r="57" spans="1:3" x14ac:dyDescent="0.25">
      <c r="A57" s="6"/>
      <c r="C57" t="s">
        <v>669</v>
      </c>
    </row>
    <row r="58" spans="1:3" x14ac:dyDescent="0.25">
      <c r="A58" s="6"/>
    </row>
    <row r="59" spans="1:3" x14ac:dyDescent="0.25">
      <c r="A59" s="6"/>
      <c r="C59" t="str">
        <f>CONCATENATE("    ",B52)</f>
        <v xml:space="preserve">    You are in the Moderate Loss of Function category. See below for more information.</v>
      </c>
    </row>
    <row r="60" spans="1:3" x14ac:dyDescent="0.25">
      <c r="A60" s="6"/>
    </row>
    <row r="61" spans="1:3" x14ac:dyDescent="0.25">
      <c r="A61" s="5"/>
      <c r="C61" t="s">
        <v>670</v>
      </c>
    </row>
    <row r="62" spans="1:3" x14ac:dyDescent="0.25">
      <c r="A62" s="5"/>
    </row>
    <row r="63" spans="1:3" x14ac:dyDescent="0.25">
      <c r="A63" s="5"/>
      <c r="C63" t="str">
        <f>CONCATENATE( "    &lt;piechart percentage=",B53," /&gt;")</f>
        <v xml:space="preserve">    &lt;piechart percentage=5.2 /&gt;</v>
      </c>
    </row>
    <row r="64" spans="1:3" x14ac:dyDescent="0.25">
      <c r="A64" s="5"/>
      <c r="C64" t="str">
        <f>"  &lt;/Genotype&gt;"</f>
        <v xml:space="preserve">  &lt;/Genotype&gt;</v>
      </c>
    </row>
    <row r="65" spans="1:3" x14ac:dyDescent="0.25">
      <c r="A65" s="5" t="s">
        <v>46</v>
      </c>
      <c r="B65" s="27" t="str">
        <f>CONCATENATE("Your ",B11," gene has no variants. A normal gene is referred to as a ",CHAR(34),"wild-type",CHAR(34)," gene.")</f>
        <v>Your CHRNA5 gene has no variants. A normal gene is referred to as a "wild-type" gene.</v>
      </c>
      <c r="C65" t="str">
        <f>CONCATENATE("  &lt;Genotype hgvs=",CHAR(34),B37,B39,";",B39,CHAR(34)," name=",CHAR(34),B19,CHAR(34),"&gt; ")</f>
        <v xml:space="preserve">  &lt;Genotype hgvs="NC_000015.10:g.[78606381=];[78606381=]" name="G1192A"&gt; </v>
      </c>
    </row>
    <row r="66" spans="1:3" x14ac:dyDescent="0.25">
      <c r="A66" s="6" t="s">
        <v>47</v>
      </c>
      <c r="B66" s="27" t="s">
        <v>148</v>
      </c>
      <c r="C66" t="s">
        <v>13</v>
      </c>
    </row>
    <row r="67" spans="1:3" x14ac:dyDescent="0.25">
      <c r="A67" s="6" t="s">
        <v>43</v>
      </c>
      <c r="B67" s="27">
        <v>55.6</v>
      </c>
      <c r="C67" t="s">
        <v>668</v>
      </c>
    </row>
    <row r="68" spans="1:3" x14ac:dyDescent="0.25">
      <c r="A68" s="5"/>
    </row>
    <row r="69" spans="1:3" x14ac:dyDescent="0.25">
      <c r="A69" s="6"/>
      <c r="C69" t="str">
        <f>CONCATENATE("    ",B65)</f>
        <v xml:space="preserve">    Your CHRNA5 gene has no variants. A normal gene is referred to as a "wild-type" gene.</v>
      </c>
    </row>
    <row r="70" spans="1:3" x14ac:dyDescent="0.25">
      <c r="A70" s="6"/>
    </row>
    <row r="71" spans="1:3" x14ac:dyDescent="0.25">
      <c r="A71" s="6"/>
      <c r="C71" t="s">
        <v>669</v>
      </c>
    </row>
    <row r="72" spans="1:3" x14ac:dyDescent="0.25">
      <c r="A72" s="6"/>
    </row>
    <row r="73" spans="1:3" x14ac:dyDescent="0.25">
      <c r="A73" s="6"/>
      <c r="C73" t="str">
        <f>CONCATENATE("    ",B66)</f>
        <v xml:space="preserve">    This variant is not associated with increased risk.</v>
      </c>
    </row>
    <row r="74" spans="1:3" x14ac:dyDescent="0.25">
      <c r="A74" s="5"/>
    </row>
    <row r="75" spans="1:3" x14ac:dyDescent="0.25">
      <c r="A75" s="5"/>
      <c r="C75" t="s">
        <v>670</v>
      </c>
    </row>
    <row r="76" spans="1:3" x14ac:dyDescent="0.25">
      <c r="A76" s="5"/>
    </row>
    <row r="77" spans="1:3" x14ac:dyDescent="0.25">
      <c r="A77" s="5"/>
      <c r="C77" t="str">
        <f>CONCATENATE( "    &lt;piechart percentage=",B67," /&gt;")</f>
        <v xml:space="preserve">    &lt;piechart percentage=55.6 /&gt;</v>
      </c>
    </row>
    <row r="78" spans="1:3" x14ac:dyDescent="0.25">
      <c r="A78" s="5"/>
      <c r="C78" t="str">
        <f>"  &lt;/Genotype&gt;"</f>
        <v xml:space="preserve">  &lt;/Genotype&gt;</v>
      </c>
    </row>
    <row r="79" spans="1:3" x14ac:dyDescent="0.25">
      <c r="A79" s="5"/>
      <c r="C79" t="str">
        <f>C23</f>
        <v>&lt;# A78573551G #&gt;</v>
      </c>
    </row>
    <row r="80" spans="1:3" x14ac:dyDescent="0.25">
      <c r="A80" s="5" t="s">
        <v>35</v>
      </c>
      <c r="B80" s="1" t="s">
        <v>343</v>
      </c>
      <c r="C80" t="str">
        <f>CONCATENATE("  &lt;Genotype hgvs=",CHAR(34),B80,B81,";",B82,CHAR(34)," name=",CHAR(34),B25,CHAR(34),"&gt; ")</f>
        <v xml:space="preserve">  &lt;Genotype hgvs="NC_000015.10:g.[78573551G&gt;A];[78573551=]" name="A78573551G"&gt; </v>
      </c>
    </row>
    <row r="81" spans="1:3" x14ac:dyDescent="0.25">
      <c r="A81" s="5" t="s">
        <v>36</v>
      </c>
      <c r="B81" s="27" t="s">
        <v>396</v>
      </c>
    </row>
    <row r="82" spans="1:3" x14ac:dyDescent="0.25">
      <c r="A82" s="5" t="s">
        <v>27</v>
      </c>
      <c r="B82" s="27" t="s">
        <v>397</v>
      </c>
      <c r="C82" t="s">
        <v>668</v>
      </c>
    </row>
    <row r="83" spans="1:3" x14ac:dyDescent="0.25">
      <c r="A83" s="5" t="s">
        <v>41</v>
      </c>
      <c r="B83" s="27" t="str">
        <f>CONCATENATE("People with this variant have one copy of the ",B28," variant. This substitution of a single nucleotide is known as a missense mutation.")</f>
        <v>People with this variant have one copy of the [A78573551G](https://www.ncbi.nlm.nih.gov/projects/SNP/snp_ref.cgi?rs=6495306) variant. This substitution of a single nucleotide is known as a missense mutation.</v>
      </c>
      <c r="C83" t="s">
        <v>13</v>
      </c>
    </row>
    <row r="84" spans="1:3" x14ac:dyDescent="0.25">
      <c r="A84" s="6" t="s">
        <v>42</v>
      </c>
      <c r="B84" s="27" t="s">
        <v>217</v>
      </c>
      <c r="C84" t="str">
        <f>CONCATENATE("    ",B83)</f>
        <v xml:space="preserve">    People with this variant have one copy of the [A78573551G](https://www.ncbi.nlm.nih.gov/projects/SNP/snp_ref.cgi?rs=6495306) variant. This substitution of a single nucleotide is known as a missense mutation.</v>
      </c>
    </row>
    <row r="85" spans="1:3" x14ac:dyDescent="0.25">
      <c r="A85" s="6" t="s">
        <v>43</v>
      </c>
      <c r="B85" s="27">
        <v>39.200000000000003</v>
      </c>
    </row>
    <row r="86" spans="1:3" x14ac:dyDescent="0.25">
      <c r="A86" s="5"/>
      <c r="C86" t="s">
        <v>669</v>
      </c>
    </row>
    <row r="87" spans="1:3" x14ac:dyDescent="0.25">
      <c r="A87" s="6"/>
    </row>
    <row r="88" spans="1:3" x14ac:dyDescent="0.25">
      <c r="A88" s="6"/>
      <c r="C88" t="str">
        <f>CONCATENATE("    ",B84)</f>
        <v xml:space="preserve">    You are in the Mild Loss of Function category. See below for more information.</v>
      </c>
    </row>
    <row r="89" spans="1:3" x14ac:dyDescent="0.25">
      <c r="A89" s="6"/>
    </row>
    <row r="90" spans="1:3" x14ac:dyDescent="0.25">
      <c r="A90" s="6"/>
      <c r="C90" t="s">
        <v>670</v>
      </c>
    </row>
    <row r="91" spans="1:3" x14ac:dyDescent="0.25">
      <c r="A91" s="5"/>
    </row>
    <row r="92" spans="1:3" x14ac:dyDescent="0.25">
      <c r="A92" s="5"/>
      <c r="C92" t="str">
        <f>CONCATENATE( "    &lt;piechart percentage=",B85," /&gt;")</f>
        <v xml:space="preserve">    &lt;piechart percentage=39.2 /&gt;</v>
      </c>
    </row>
    <row r="93" spans="1:3" x14ac:dyDescent="0.25">
      <c r="A93" s="5"/>
      <c r="C93" t="str">
        <f>"  &lt;/Genotype&gt;"</f>
        <v xml:space="preserve">  &lt;/Genotype&gt;</v>
      </c>
    </row>
    <row r="94" spans="1:3" x14ac:dyDescent="0.25">
      <c r="A94" s="5" t="s">
        <v>44</v>
      </c>
      <c r="B94" s="27" t="str">
        <f>CONCATENATE("People with this variant have two copies of the ",B28," variant. This substitution of a single nucleotide is known as a missense mutation.")</f>
        <v>People with this variant have two copies of the [A78573551G](https://www.ncbi.nlm.nih.gov/projects/SNP/snp_ref.cgi?rs=6495306) variant. This substitution of a single nucleotide is known as a missense mutation.</v>
      </c>
      <c r="C94" t="str">
        <f>CONCATENATE("  &lt;Genotype hgvs=",CHAR(34),B80,B81,";",B81,CHAR(34)," name=",CHAR(34),B25,CHAR(34),"&gt; ")</f>
        <v xml:space="preserve">  &lt;Genotype hgvs="NC_000015.10:g.[78573551G&gt;A];[78573551G&gt;A]" name="A78573551G"&gt; </v>
      </c>
    </row>
    <row r="95" spans="1:3" x14ac:dyDescent="0.25">
      <c r="A95" s="6" t="s">
        <v>45</v>
      </c>
      <c r="B95" s="27" t="s">
        <v>192</v>
      </c>
      <c r="C95" t="s">
        <v>13</v>
      </c>
    </row>
    <row r="96" spans="1:3" x14ac:dyDescent="0.25">
      <c r="A96" s="6" t="s">
        <v>43</v>
      </c>
      <c r="B96" s="27">
        <v>17.899999999999999</v>
      </c>
      <c r="C96" t="s">
        <v>668</v>
      </c>
    </row>
    <row r="97" spans="1:3" x14ac:dyDescent="0.25">
      <c r="A97" s="6"/>
    </row>
    <row r="98" spans="1:3" x14ac:dyDescent="0.25">
      <c r="A98" s="5"/>
      <c r="C98" t="str">
        <f>CONCATENATE("    ",B94)</f>
        <v xml:space="preserve">    People with this variant have two copies of the [A78573551G](https://www.ncbi.nlm.nih.gov/projects/SNP/snp_ref.cgi?rs=6495306) variant. This substitution of a single nucleotide is known as a missense mutation.</v>
      </c>
    </row>
    <row r="99" spans="1:3" x14ac:dyDescent="0.25">
      <c r="A99" s="6"/>
    </row>
    <row r="100" spans="1:3" x14ac:dyDescent="0.25">
      <c r="A100" s="6"/>
      <c r="C100" t="s">
        <v>669</v>
      </c>
    </row>
    <row r="101" spans="1:3" x14ac:dyDescent="0.25">
      <c r="A101" s="6"/>
    </row>
    <row r="102" spans="1:3" x14ac:dyDescent="0.25">
      <c r="A102" s="6"/>
      <c r="C102" t="str">
        <f>CONCATENATE("    ",B95)</f>
        <v xml:space="preserve">    You are in the Moderate Loss of Function category. See below for more information.</v>
      </c>
    </row>
    <row r="103" spans="1:3" x14ac:dyDescent="0.25">
      <c r="A103" s="6"/>
    </row>
    <row r="104" spans="1:3" x14ac:dyDescent="0.25">
      <c r="A104" s="5"/>
      <c r="C104" t="s">
        <v>670</v>
      </c>
    </row>
    <row r="105" spans="1:3" x14ac:dyDescent="0.25">
      <c r="A105" s="5"/>
    </row>
    <row r="106" spans="1:3" x14ac:dyDescent="0.25">
      <c r="A106" s="5"/>
      <c r="C106" t="str">
        <f>CONCATENATE( "    &lt;piechart percentage=",B96," /&gt;")</f>
        <v xml:space="preserve">    &lt;piechart percentage=17.9 /&gt;</v>
      </c>
    </row>
    <row r="107" spans="1:3" x14ac:dyDescent="0.25">
      <c r="A107" s="5"/>
      <c r="C107" t="str">
        <f>"  &lt;/Genotype&gt;"</f>
        <v xml:space="preserve">  &lt;/Genotype&gt;</v>
      </c>
    </row>
    <row r="108" spans="1:3" x14ac:dyDescent="0.25">
      <c r="A108" s="5" t="s">
        <v>46</v>
      </c>
      <c r="B108" s="27" t="str">
        <f>CONCATENATE("Your ",B11," gene has no variants. A normal gene is referred to as a ",CHAR(34),"wild-type",CHAR(34)," gene.")</f>
        <v>Your CHRNA5 gene has no variants. A normal gene is referred to as a "wild-type" gene.</v>
      </c>
      <c r="C108" t="str">
        <f>CONCATENATE("  &lt;Genotype hgvs=",CHAR(34),B80,B82,";",B82,CHAR(34)," name=",CHAR(34),B25,CHAR(34),"&gt; ")</f>
        <v xml:space="preserve">  &lt;Genotype hgvs="NC_000015.10:g.[78573551=];[78573551=]" name="A78573551G"&gt; </v>
      </c>
    </row>
    <row r="109" spans="1:3" x14ac:dyDescent="0.25">
      <c r="A109" s="6" t="s">
        <v>47</v>
      </c>
      <c r="B109" s="27" t="s">
        <v>148</v>
      </c>
      <c r="C109" t="s">
        <v>13</v>
      </c>
    </row>
    <row r="110" spans="1:3" x14ac:dyDescent="0.25">
      <c r="A110" s="6" t="s">
        <v>43</v>
      </c>
      <c r="B110" s="27">
        <v>42.9</v>
      </c>
      <c r="C110" t="s">
        <v>668</v>
      </c>
    </row>
    <row r="111" spans="1:3" x14ac:dyDescent="0.25">
      <c r="A111" s="5"/>
    </row>
    <row r="112" spans="1:3" x14ac:dyDescent="0.25">
      <c r="A112" s="6"/>
      <c r="C112" t="str">
        <f>CONCATENATE("    ",B108)</f>
        <v xml:space="preserve">    Your CHRNA5 gene has no variants. A normal gene is referred to as a "wild-type" gene.</v>
      </c>
    </row>
    <row r="113" spans="1:3" x14ac:dyDescent="0.25">
      <c r="A113" s="6"/>
    </row>
    <row r="114" spans="1:3" x14ac:dyDescent="0.25">
      <c r="A114" s="6"/>
      <c r="C114" t="s">
        <v>669</v>
      </c>
    </row>
    <row r="115" spans="1:3" x14ac:dyDescent="0.25">
      <c r="A115" s="6"/>
    </row>
    <row r="116" spans="1:3" x14ac:dyDescent="0.25">
      <c r="A116" s="6"/>
      <c r="C116" t="str">
        <f>CONCATENATE("    ",B109)</f>
        <v xml:space="preserve">    This variant is not associated with increased risk.</v>
      </c>
    </row>
    <row r="117" spans="1:3" x14ac:dyDescent="0.25">
      <c r="A117" s="5"/>
    </row>
    <row r="118" spans="1:3" x14ac:dyDescent="0.25">
      <c r="A118" s="5"/>
      <c r="C118" t="s">
        <v>670</v>
      </c>
    </row>
    <row r="119" spans="1:3" x14ac:dyDescent="0.25">
      <c r="A119" s="5"/>
    </row>
    <row r="120" spans="1:3" x14ac:dyDescent="0.25">
      <c r="A120" s="5"/>
      <c r="C120" t="str">
        <f>CONCATENATE( "    &lt;piechart percentage=",B110," /&gt;")</f>
        <v xml:space="preserve">    &lt;piechart percentage=42.9 /&gt;</v>
      </c>
    </row>
    <row r="121" spans="1:3" x14ac:dyDescent="0.25">
      <c r="A121" s="5"/>
      <c r="C121" t="str">
        <f>"  &lt;/Genotype&gt;"</f>
        <v xml:space="preserve">  &lt;/Genotype&gt;</v>
      </c>
    </row>
    <row r="122" spans="1:3" ht="15.75" thickBot="1" x14ac:dyDescent="0.3">
      <c r="A122" s="5"/>
      <c r="C122" t="str">
        <f>C29</f>
        <v>&lt;# A78581651T #&gt;</v>
      </c>
    </row>
    <row r="123" spans="1:3" ht="15.75" thickBot="1" x14ac:dyDescent="0.3">
      <c r="A123" s="5" t="s">
        <v>35</v>
      </c>
      <c r="B123" s="46" t="s">
        <v>343</v>
      </c>
      <c r="C123" t="str">
        <f>CONCATENATE("  &lt;Genotype hgvs=",CHAR(34),B123,B124,";",B125,CHAR(34)," name=",CHAR(34),B31,CHAR(34),"&gt; ")</f>
        <v xml:space="preserve">  &lt;Genotype hgvs="NC_000015.10:g.[78581651A&gt;T];[78581651=]" name="A78581651T"&gt; </v>
      </c>
    </row>
    <row r="124" spans="1:3" x14ac:dyDescent="0.25">
      <c r="A124" s="5" t="s">
        <v>36</v>
      </c>
      <c r="B124" s="27" t="s">
        <v>403</v>
      </c>
    </row>
    <row r="125" spans="1:3" x14ac:dyDescent="0.25">
      <c r="A125" s="5" t="s">
        <v>27</v>
      </c>
      <c r="B125" s="27" t="s">
        <v>404</v>
      </c>
      <c r="C125" t="s">
        <v>668</v>
      </c>
    </row>
    <row r="126" spans="1:3" x14ac:dyDescent="0.25">
      <c r="A126" s="5" t="s">
        <v>41</v>
      </c>
      <c r="B126" s="27" t="str">
        <f>CONCATENATE("People with this variant have one copy of the ",B34," variant. This substitution of a single nucleotide is known as a missense mutation.")</f>
        <v>People with this variant have one copy of the [A78581651T](https://www.ncbi.nlm.nih.gov/projects/SNP/snp_ref.cgi?rs=7180002) variant. This substitution of a single nucleotide is known as a missense mutation.</v>
      </c>
      <c r="C126" t="s">
        <v>13</v>
      </c>
    </row>
    <row r="127" spans="1:3" x14ac:dyDescent="0.25">
      <c r="A127" s="6" t="s">
        <v>42</v>
      </c>
      <c r="B127" s="27" t="s">
        <v>217</v>
      </c>
      <c r="C127" t="str">
        <f>CONCATENATE("    ",B126)</f>
        <v xml:space="preserve">    People with this variant have one copy of the [A78581651T](https://www.ncbi.nlm.nih.gov/projects/SNP/snp_ref.cgi?rs=7180002) variant. This substitution of a single nucleotide is known as a missense mutation.</v>
      </c>
    </row>
    <row r="128" spans="1:3" x14ac:dyDescent="0.25">
      <c r="A128" s="6" t="s">
        <v>43</v>
      </c>
      <c r="B128" s="27">
        <v>27.3</v>
      </c>
    </row>
    <row r="129" spans="1:3" x14ac:dyDescent="0.25">
      <c r="A129" s="5"/>
      <c r="C129" t="s">
        <v>669</v>
      </c>
    </row>
    <row r="130" spans="1:3" x14ac:dyDescent="0.25">
      <c r="A130" s="6"/>
    </row>
    <row r="131" spans="1:3" x14ac:dyDescent="0.25">
      <c r="A131" s="6"/>
      <c r="C131" t="str">
        <f>CONCATENATE("    ",B127)</f>
        <v xml:space="preserve">    You are in the Mild Loss of Function category. See below for more information.</v>
      </c>
    </row>
    <row r="132" spans="1:3" x14ac:dyDescent="0.25">
      <c r="A132" s="6"/>
    </row>
    <row r="133" spans="1:3" x14ac:dyDescent="0.25">
      <c r="A133" s="6"/>
      <c r="C133" t="s">
        <v>670</v>
      </c>
    </row>
    <row r="134" spans="1:3" x14ac:dyDescent="0.25">
      <c r="A134" s="5"/>
    </row>
    <row r="135" spans="1:3" x14ac:dyDescent="0.25">
      <c r="A135" s="5"/>
      <c r="C135" t="str">
        <f>CONCATENATE( "    &lt;piechart percentage=",B128," /&gt;")</f>
        <v xml:space="preserve">    &lt;piechart percentage=27.3 /&gt;</v>
      </c>
    </row>
    <row r="136" spans="1:3" x14ac:dyDescent="0.25">
      <c r="A136" s="5"/>
      <c r="C136" t="str">
        <f>"  &lt;/Genotype&gt;"</f>
        <v xml:space="preserve">  &lt;/Genotype&gt;</v>
      </c>
    </row>
    <row r="137" spans="1:3" x14ac:dyDescent="0.25">
      <c r="A137" s="5" t="s">
        <v>44</v>
      </c>
      <c r="B137" s="27" t="str">
        <f>CONCATENATE("People with this variant have two copies of the ",B34," variant. This substitution of a single nucleotide is known as a missense mutation.")</f>
        <v>People with this variant have two copies of the [A78581651T](https://www.ncbi.nlm.nih.gov/projects/SNP/snp_ref.cgi?rs=7180002) variant. This substitution of a single nucleotide is known as a missense mutation.</v>
      </c>
      <c r="C137" t="str">
        <f>CONCATENATE("  &lt;Genotype hgvs=",CHAR(34),B123,B124,";",B124,CHAR(34)," name=",CHAR(34),31,CHAR(34),"&gt; ")</f>
        <v xml:space="preserve">  &lt;Genotype hgvs="NC_000015.10:g.[78581651A&gt;T];[78581651A&gt;T]" name="31"&gt; </v>
      </c>
    </row>
    <row r="138" spans="1:3" x14ac:dyDescent="0.25">
      <c r="A138" s="6" t="s">
        <v>45</v>
      </c>
      <c r="B138" s="27" t="s">
        <v>217</v>
      </c>
      <c r="C138" t="s">
        <v>13</v>
      </c>
    </row>
    <row r="139" spans="1:3" x14ac:dyDescent="0.25">
      <c r="A139" s="6" t="s">
        <v>43</v>
      </c>
      <c r="B139" s="27">
        <v>9.5</v>
      </c>
      <c r="C139" t="s">
        <v>668</v>
      </c>
    </row>
    <row r="140" spans="1:3" x14ac:dyDescent="0.25">
      <c r="A140" s="6"/>
    </row>
    <row r="141" spans="1:3" x14ac:dyDescent="0.25">
      <c r="A141" s="5"/>
      <c r="C141" t="str">
        <f>CONCATENATE("    ",B137)</f>
        <v xml:space="preserve">    People with this variant have two copies of the [A78581651T](https://www.ncbi.nlm.nih.gov/projects/SNP/snp_ref.cgi?rs=7180002) variant. This substitution of a single nucleotide is known as a missense mutation.</v>
      </c>
    </row>
    <row r="142" spans="1:3" x14ac:dyDescent="0.25">
      <c r="A142" s="6"/>
    </row>
    <row r="143" spans="1:3" x14ac:dyDescent="0.25">
      <c r="A143" s="6"/>
      <c r="C143" t="s">
        <v>669</v>
      </c>
    </row>
    <row r="144" spans="1:3" x14ac:dyDescent="0.25">
      <c r="A144" s="6"/>
    </row>
    <row r="145" spans="1:3" x14ac:dyDescent="0.25">
      <c r="A145" s="6"/>
      <c r="C145" t="str">
        <f>CONCATENATE("    ",B138)</f>
        <v xml:space="preserve">    You are in the Mild Loss of Function category. See below for more information.</v>
      </c>
    </row>
    <row r="146" spans="1:3" x14ac:dyDescent="0.25">
      <c r="A146" s="6"/>
    </row>
    <row r="147" spans="1:3" x14ac:dyDescent="0.25">
      <c r="A147" s="5"/>
      <c r="C147" t="s">
        <v>670</v>
      </c>
    </row>
    <row r="148" spans="1:3" x14ac:dyDescent="0.25">
      <c r="A148" s="5"/>
    </row>
    <row r="149" spans="1:3" x14ac:dyDescent="0.25">
      <c r="A149" s="5"/>
      <c r="C149" t="str">
        <f>CONCATENATE( "    &lt;piechart percentage=",B139," /&gt;")</f>
        <v xml:space="preserve">    &lt;piechart percentage=9.5 /&gt;</v>
      </c>
    </row>
    <row r="150" spans="1:3" x14ac:dyDescent="0.25">
      <c r="A150" s="5"/>
      <c r="C150" t="str">
        <f>"  &lt;/Genotype&gt;"</f>
        <v xml:space="preserve">  &lt;/Genotype&gt;</v>
      </c>
    </row>
    <row r="151" spans="1:3" x14ac:dyDescent="0.25">
      <c r="A151" s="5" t="s">
        <v>46</v>
      </c>
      <c r="B151" s="27" t="str">
        <f>CONCATENATE("Your ",B11," gene has no variants. A normal gene is referred to as a ",CHAR(34),"wild-type",CHAR(34)," gene.")</f>
        <v>Your CHRNA5 gene has no variants. A normal gene is referred to as a "wild-type" gene.</v>
      </c>
      <c r="C151" t="str">
        <f>CONCATENATE("  &lt;Genotype hgvs=",CHAR(34),B123,B125,";",B125,CHAR(34)," name=",CHAR(34),B31,CHAR(34),"&gt; ")</f>
        <v xml:space="preserve">  &lt;Genotype hgvs="NC_000015.10:g.[78581651=];[78581651=]" name="A78581651T"&gt; </v>
      </c>
    </row>
    <row r="152" spans="1:3" x14ac:dyDescent="0.25">
      <c r="A152" s="6" t="s">
        <v>47</v>
      </c>
      <c r="B152" s="27" t="s">
        <v>148</v>
      </c>
      <c r="C152" t="s">
        <v>13</v>
      </c>
    </row>
    <row r="153" spans="1:3" x14ac:dyDescent="0.25">
      <c r="A153" s="6" t="s">
        <v>43</v>
      </c>
      <c r="B153" s="27">
        <v>63.2</v>
      </c>
      <c r="C153" t="s">
        <v>668</v>
      </c>
    </row>
    <row r="154" spans="1:3" x14ac:dyDescent="0.25">
      <c r="A154" s="5"/>
    </row>
    <row r="155" spans="1:3" x14ac:dyDescent="0.25">
      <c r="A155" s="6"/>
      <c r="C155" t="str">
        <f>CONCATENATE("    ",B151)</f>
        <v xml:space="preserve">    Your CHRNA5 gene has no variants. A normal gene is referred to as a "wild-type" gene.</v>
      </c>
    </row>
    <row r="156" spans="1:3" x14ac:dyDescent="0.25">
      <c r="A156" s="6"/>
    </row>
    <row r="157" spans="1:3" x14ac:dyDescent="0.25">
      <c r="A157" s="6"/>
      <c r="C157" t="s">
        <v>669</v>
      </c>
    </row>
    <row r="158" spans="1:3" x14ac:dyDescent="0.25">
      <c r="A158" s="6"/>
    </row>
    <row r="159" spans="1:3" x14ac:dyDescent="0.25">
      <c r="A159" s="6"/>
      <c r="C159" t="str">
        <f>CONCATENATE("    ",B152)</f>
        <v xml:space="preserve">    This variant is not associated with increased risk.</v>
      </c>
    </row>
    <row r="160" spans="1:3" x14ac:dyDescent="0.25">
      <c r="A160" s="5"/>
    </row>
    <row r="161" spans="1:3" x14ac:dyDescent="0.25">
      <c r="A161" s="5"/>
      <c r="C161" t="s">
        <v>670</v>
      </c>
    </row>
    <row r="162" spans="1:3" x14ac:dyDescent="0.25">
      <c r="A162" s="5"/>
    </row>
    <row r="163" spans="1:3" x14ac:dyDescent="0.25">
      <c r="A163" s="5"/>
      <c r="C163" t="str">
        <f>CONCATENATE( "    &lt;piechart percentage=",B153," /&gt;")</f>
        <v xml:space="preserve">    &lt;piechart percentage=63.2 /&gt;</v>
      </c>
    </row>
    <row r="164" spans="1:3" x14ac:dyDescent="0.25">
      <c r="A164" s="5"/>
      <c r="C164" t="str">
        <f>"  &lt;/Genotype&gt;"</f>
        <v xml:space="preserve">  &lt;/Genotype&gt;</v>
      </c>
    </row>
    <row r="165" spans="1:3" x14ac:dyDescent="0.25">
      <c r="A165" s="5"/>
      <c r="C165" t="s">
        <v>672</v>
      </c>
    </row>
    <row r="166" spans="1:3" x14ac:dyDescent="0.25">
      <c r="A166" s="5" t="s">
        <v>48</v>
      </c>
      <c r="B166" s="27" t="str">
        <f>CONCATENATE("Your ",B11," gene has an unknown variant.")</f>
        <v>Your CHRNA5 gene has an unknown variant.</v>
      </c>
      <c r="C166" t="str">
        <f>CONCATENATE("  &lt;Genotype hgvs=",CHAR(34),"unknown",CHAR(34),"&gt; ")</f>
        <v xml:space="preserve">  &lt;Genotype hgvs="unknown"&gt; </v>
      </c>
    </row>
    <row r="167" spans="1:3" x14ac:dyDescent="0.25">
      <c r="A167" s="6" t="s">
        <v>48</v>
      </c>
      <c r="B167" s="27" t="s">
        <v>150</v>
      </c>
      <c r="C167" t="s">
        <v>13</v>
      </c>
    </row>
    <row r="168" spans="1:3" x14ac:dyDescent="0.25">
      <c r="A168" s="6" t="s">
        <v>43</v>
      </c>
      <c r="C168" t="s">
        <v>668</v>
      </c>
    </row>
    <row r="169" spans="1:3" x14ac:dyDescent="0.25">
      <c r="A169" s="6"/>
    </row>
    <row r="170" spans="1:3" x14ac:dyDescent="0.25">
      <c r="A170" s="6"/>
      <c r="C170" t="str">
        <f>CONCATENATE("    ",B166)</f>
        <v xml:space="preserve">    Your CHRNA5 gene has an unknown variant.</v>
      </c>
    </row>
    <row r="171" spans="1:3" x14ac:dyDescent="0.25">
      <c r="A171" s="6"/>
    </row>
    <row r="172" spans="1:3" x14ac:dyDescent="0.25">
      <c r="A172" s="6"/>
      <c r="C172" t="s">
        <v>669</v>
      </c>
    </row>
    <row r="173" spans="1:3" x14ac:dyDescent="0.25">
      <c r="A173" s="6"/>
    </row>
    <row r="174" spans="1:3" x14ac:dyDescent="0.25">
      <c r="A174" s="5"/>
      <c r="C174" t="str">
        <f>CONCATENATE("    ",B167)</f>
        <v xml:space="preserve">    The effect is unknown.</v>
      </c>
    </row>
    <row r="175" spans="1:3" x14ac:dyDescent="0.25">
      <c r="A175" s="6"/>
    </row>
    <row r="176" spans="1:3" x14ac:dyDescent="0.25">
      <c r="A176" s="5"/>
      <c r="C176" t="s">
        <v>670</v>
      </c>
    </row>
    <row r="177" spans="1:3" x14ac:dyDescent="0.25">
      <c r="A177" s="5"/>
    </row>
    <row r="178" spans="1:3" x14ac:dyDescent="0.25">
      <c r="A178" s="5"/>
      <c r="C178" t="str">
        <f>CONCATENATE( "    &lt;piechart percentage=",B168," /&gt;")</f>
        <v xml:space="preserve">    &lt;piechart percentage= /&gt;</v>
      </c>
    </row>
    <row r="179" spans="1:3" x14ac:dyDescent="0.25">
      <c r="A179" s="5"/>
      <c r="C179" t="str">
        <f>"  &lt;/Genotype&gt;"</f>
        <v xml:space="preserve">  &lt;/Genotype&gt;</v>
      </c>
    </row>
    <row r="180" spans="1:3" x14ac:dyDescent="0.25">
      <c r="A180" s="5"/>
      <c r="C180" t="s">
        <v>673</v>
      </c>
    </row>
    <row r="181" spans="1:3" x14ac:dyDescent="0.25">
      <c r="A181" s="5" t="s">
        <v>46</v>
      </c>
      <c r="B181" s="27" t="str">
        <f>CONCATENATE("Your ",B11," gene has no variants. A normal gene is referred to as a ",CHAR(34),"wild-type",CHAR(34)," gene.")</f>
        <v>Your CHRNA5 gene has no variants. A normal gene is referred to as a "wild-type" gene.</v>
      </c>
      <c r="C181" t="str">
        <f>CONCATENATE("  &lt;Genotype hgvs=",CHAR(34),"wildtype",CHAR(34),"&gt;")</f>
        <v xml:space="preserve">  &lt;Genotype hgvs="wildtype"&gt;</v>
      </c>
    </row>
    <row r="182" spans="1:3" x14ac:dyDescent="0.25">
      <c r="A182" s="6" t="s">
        <v>47</v>
      </c>
      <c r="B182" s="27" t="s">
        <v>218</v>
      </c>
      <c r="C182" t="s">
        <v>13</v>
      </c>
    </row>
    <row r="183" spans="1:3" x14ac:dyDescent="0.25">
      <c r="A183" s="6" t="s">
        <v>43</v>
      </c>
      <c r="C183" t="s">
        <v>668</v>
      </c>
    </row>
    <row r="184" spans="1:3" x14ac:dyDescent="0.25">
      <c r="A184" s="6"/>
    </row>
    <row r="185" spans="1:3" x14ac:dyDescent="0.25">
      <c r="A185" s="6"/>
      <c r="C185" t="str">
        <f>CONCATENATE("    ",B181)</f>
        <v xml:space="preserve">    Your CHRNA5 gene has no variants. A normal gene is referred to as a "wild-type" gene.</v>
      </c>
    </row>
    <row r="186" spans="1:3" x14ac:dyDescent="0.25">
      <c r="A186" s="6"/>
    </row>
    <row r="187" spans="1:3" x14ac:dyDescent="0.25">
      <c r="A187" s="6"/>
      <c r="C187" t="s">
        <v>669</v>
      </c>
    </row>
    <row r="188" spans="1:3" x14ac:dyDescent="0.25">
      <c r="A188" s="6"/>
    </row>
    <row r="189" spans="1:3" x14ac:dyDescent="0.25">
      <c r="A189" s="6"/>
      <c r="C189" t="str">
        <f>CONCATENATE("    ",B182)</f>
        <v xml:space="preserve">    Your variant is not associated with any loss of function.</v>
      </c>
    </row>
    <row r="190" spans="1:3" x14ac:dyDescent="0.25">
      <c r="A190" s="6"/>
    </row>
    <row r="191" spans="1:3" x14ac:dyDescent="0.25">
      <c r="A191" s="6"/>
      <c r="C191" t="s">
        <v>670</v>
      </c>
    </row>
    <row r="192" spans="1:3" x14ac:dyDescent="0.25">
      <c r="A192" s="5"/>
    </row>
    <row r="193" spans="1:3" x14ac:dyDescent="0.25">
      <c r="A193" s="6"/>
      <c r="C193" t="str">
        <f>CONCATENATE( "    &lt;piechart percentage=",B183," /&gt;")</f>
        <v xml:space="preserve">    &lt;piechart percentage= /&gt;</v>
      </c>
    </row>
    <row r="194" spans="1:3" x14ac:dyDescent="0.25">
      <c r="A194" s="6"/>
      <c r="C194" t="str">
        <f>"  &lt;/Genotype&gt;"</f>
        <v xml:space="preserve">  &lt;/Genotype&gt;</v>
      </c>
    </row>
    <row r="195" spans="1:3" x14ac:dyDescent="0.25">
      <c r="A195" s="6"/>
      <c r="C195" t="str">
        <f>"&lt;/GeneAnalysis&gt;"</f>
        <v>&lt;/GeneAnalysis&gt;</v>
      </c>
    </row>
    <row r="196" spans="1:3" s="33" customFormat="1" x14ac:dyDescent="0.25">
      <c r="A196" s="31"/>
      <c r="B196" s="32"/>
      <c r="C196" t="str">
        <f>CONCATENATE("# How do changes in ",B11," affect people?")</f>
        <v># How do changes in CHRNA5 affect people?</v>
      </c>
    </row>
    <row r="197" spans="1:3" x14ac:dyDescent="0.25">
      <c r="A197" s="5"/>
      <c r="C197" t="str">
        <f>CONCATENATE("    ",B194)</f>
        <v xml:space="preserve">    </v>
      </c>
    </row>
    <row r="198" spans="1:3" x14ac:dyDescent="0.25">
      <c r="A198" s="5" t="s">
        <v>50</v>
      </c>
      <c r="B198" s="27" t="str">
        <f>CONCATENATE("For the vast majority of people, the overall risk associated with the common ",B11," variants is small and does not impact treatment. It is possible that variants in this gene interact with other gene variants, which is the reason for our inclusion of this gene.")</f>
        <v>For the vast majority of people, the overall risk associated with the common CHRNA5 variants is small and does not impact treatment. It is possible that variants in this gene interact with other gene variants, which is the reason for our inclusion of this gene.</v>
      </c>
      <c r="C198" t="str">
        <f>B198</f>
        <v>For the vast majority of people, the overall risk associated with the common CHRNA5 variants is small and does not impact treatment. It is possible that variants in this gene interact with other gene variants, which is the reason for our inclusion of this gene.</v>
      </c>
    </row>
    <row r="199" spans="1:3" s="33" customFormat="1" x14ac:dyDescent="0.25">
      <c r="A199" s="31"/>
      <c r="B199" s="32"/>
    </row>
    <row r="200" spans="1:3" s="33" customFormat="1" x14ac:dyDescent="0.25">
      <c r="A200" s="34"/>
      <c r="B200" s="32"/>
      <c r="C200" s="6" t="s">
        <v>758</v>
      </c>
    </row>
    <row r="201" spans="1:3" s="33" customFormat="1" x14ac:dyDescent="0.25">
      <c r="A201" s="31"/>
      <c r="B201" s="32"/>
      <c r="C201"/>
    </row>
    <row r="202" spans="1:3" s="33" customFormat="1" x14ac:dyDescent="0.25">
      <c r="A202" s="34"/>
      <c r="B202" s="32"/>
      <c r="C202" s="6" t="s">
        <v>759</v>
      </c>
    </row>
    <row r="203" spans="1:3" s="33" customFormat="1" x14ac:dyDescent="0.25">
      <c r="A203" s="34"/>
      <c r="B203" s="32"/>
      <c r="C203" s="6"/>
    </row>
    <row r="204" spans="1:3" x14ac:dyDescent="0.25">
      <c r="A204" s="5"/>
      <c r="C204" t="s">
        <v>347</v>
      </c>
    </row>
    <row r="205" spans="1:3" x14ac:dyDescent="0.25">
      <c r="A205" s="5"/>
    </row>
    <row r="206" spans="1:3" x14ac:dyDescent="0.25">
      <c r="A206" s="5" t="s">
        <v>13</v>
      </c>
      <c r="B206" s="27" t="s">
        <v>770</v>
      </c>
      <c r="C206" t="str">
        <f>B206</f>
        <v>This heterozygous variant affects the brain in a variety of ways. This variant controls [cognitive function, working memory, and gray matter volume in the brain](https://www.ncbi.nlm.nih.gov/pubmed/24819610). Males have faster [information processing](https://www.ncbi.nlm.nih.gov/pubmed/25674902), including [better behavioral performance, more efficient cortex activity, and larger gray matter volume](https://www.ncbi.nlm.nih.gov/pubmed/24819610), while women have slower information processing. In general, people have worse [visual cognitive control](https://www.ncbi.nlm.nih.gov/pubmed/24934182). The brain changes caused by this variant is the [strongest genetic risk factor for developing nicotine dependence in African Americans and Caucasians, with an odds ratio of 1.3](https://www.ncbi.nlm.nih.gov/pubmed/26239294), causes difficulties with smoking cessation, and increases the number of [cigarettes smoked per day](https://www.ncbi.nlm.nih.gov/pubmed/27344179). People are [15% less likely](https://www.ncbi.nlm.nih.gov/pubmed/24727484) to be able to quit smoking, and they respond less well to [nicotine replacement therapy(NRT)](https://www.ncbi.nlm.nih.gov/pubmed/28884473). This may be caused due to the variant [increasing the pleasure and mental stimulation experienced after smoking, as well as withdrawal severity](https://www.ncbi.nlm.nih.gov/pubmed/25948103). This variant is also associated with a greater risk for [lung cancer and COPD](https://www.ncbi.nlm.nih.gov/pubmed/27344179).</v>
      </c>
    </row>
    <row r="207" spans="1:3" x14ac:dyDescent="0.25">
      <c r="A207" s="5"/>
    </row>
    <row r="208" spans="1:3" x14ac:dyDescent="0.25">
      <c r="A208" s="5"/>
      <c r="C208" t="s">
        <v>51</v>
      </c>
    </row>
    <row r="209" spans="1:3" x14ac:dyDescent="0.25">
      <c r="A209" s="5"/>
    </row>
    <row r="210" spans="1:3" ht="409.5" x14ac:dyDescent="0.25">
      <c r="A210" s="5"/>
      <c r="B210" s="41" t="s">
        <v>772</v>
      </c>
      <c r="C210" t="str">
        <f>B210</f>
        <v>People should not smoke. If you do smoke, be aware of your risk for dependency and increased difficulty of quitting smoking. Consider regular checks for lung cancer.
[Many factors may decrease your risk of lung cancer](https://www.cancer.gov/types/lung/patient/lung-prevention-pdq#section/all):
*  Avoid cigarettes, cigars, pipe smoking, and secondhand smoke.
*  Have less than one alcoholic drink per day.
*  Practice safe sex, and avoid HIV infection.
*  Avoid radiation exposure, including atomic bomb radiation, radiation therapy, imaging tests, and radon.
*  Avoid environmental toxins, such as asbestos, arsenic, chromium, nickel, beryllium, cadmium, tar, soot, and air pollution.
*  [Beta carotene supplements, made from yellow and orange fruits and vegetables and dark green, leafy vegetables,](https://www.cancer.gov/types/lung/patient/lung-prevention-pdq#section/all) may help reduce risk for heavy smokers.
[Medications](http://www.uniprot.org/uniprot/P30532#pathology_and_biotech) used for treating CHRNA5 issues include [Ethanol](https://www.drugbank.ca/drugs/DB00898), [Galantamine](https://www.drugbank.ca/drugs/DB00674), and [nicotine](https://www.drugbank.ca/drugs/DB00184).</v>
      </c>
    </row>
    <row r="211" spans="1:3" s="33" customFormat="1" x14ac:dyDescent="0.25">
      <c r="A211" s="31"/>
      <c r="B211" s="32"/>
    </row>
    <row r="212" spans="1:3" s="33" customFormat="1" x14ac:dyDescent="0.25">
      <c r="A212" s="34"/>
      <c r="B212" s="32"/>
      <c r="C212" s="6" t="s">
        <v>760</v>
      </c>
    </row>
    <row r="213" spans="1:3" s="33" customFormat="1" x14ac:dyDescent="0.25">
      <c r="A213" s="31"/>
      <c r="B213" s="32"/>
      <c r="C213"/>
    </row>
    <row r="214" spans="1:3" s="33" customFormat="1" x14ac:dyDescent="0.25">
      <c r="A214" s="34"/>
      <c r="B214" s="32"/>
      <c r="C214" s="6" t="s">
        <v>761</v>
      </c>
    </row>
    <row r="215" spans="1:3" s="33" customFormat="1" x14ac:dyDescent="0.25">
      <c r="A215" s="34"/>
      <c r="B215" s="32"/>
      <c r="C215" s="6"/>
    </row>
    <row r="216" spans="1:3" x14ac:dyDescent="0.25">
      <c r="A216" s="5"/>
      <c r="C216" t="s">
        <v>154</v>
      </c>
    </row>
    <row r="217" spans="1:3" x14ac:dyDescent="0.25">
      <c r="A217" s="5"/>
    </row>
    <row r="218" spans="1:3" x14ac:dyDescent="0.25">
      <c r="A218" s="5" t="s">
        <v>13</v>
      </c>
      <c r="B218" s="27" t="s">
        <v>771</v>
      </c>
      <c r="C218" t="str">
        <f>B218</f>
        <v>This variant controls [cognitive function, working memory, and gray matter volume in the brain](https://www.ncbi.nlm.nih.gov/pubmed/24819610). Males have much faster [information processing](https://www.ncbi.nlm.nih.gov/pubmed/25674902), including [much better behavioral performance, more efficient cortex activity, and the largest gray matter volume](https://www.ncbi.nlm.nih.gov/pubmed/24819610), while women have much slower information processing. In general, [visual cognitive control is impaired](https://www.ncbi.nlm.nih.gov/pubmed/24934182). The brain changes caused by this variant is the [strongest genetic risk factor for developing nicotine dependence in African Americans and Caucasians, with an odds ratio of 1.3](https://www.ncbi.nlm.nih.gov/pubmed/26239294). People are [15% less likely](https://www.ncbi.nlm.nih.gov/pubmed/24727484) to be able to quit smoking, respond much less well to [nicotine replacement therapy(NRT)](https://www.ncbi.nlm.nih.gov/pubmed/28884473), and are at risk for a greatly increased number of [cigarettes smoked per day](https://www.ncbi.nlm.nih.gov/pubmed/27344179). This may be caused due to the variant [greatly increasing the pleasure and mental stimulation experienced after smoking, as well as withdrawal severity](https://www.ncbi.nlm.nih.gov/pubmed/25948103). The AA homozygous variant is associated with greatly elevated risk and earlier diagnosis of [lung cancer with an odds ratio of 1.65](https://www.ncbi.nlm.nih.gov/pubmed/27543155), but not in [Asians](https://www.ncbi.nlm.nih.gov/pubmed/26434895). It is also associated with [COPD](https://www.ncbi.nlm.nih.gov/pubmed/26771213) and [newborn pulmonary dysfunction and respiratory morbidities](https://www.ncbi.nlm.nih.gov/pubmed/24838476) in the children of smoking mothers.</v>
      </c>
    </row>
    <row r="219" spans="1:3" x14ac:dyDescent="0.25">
      <c r="A219" s="5"/>
    </row>
    <row r="220" spans="1:3" x14ac:dyDescent="0.25">
      <c r="A220" s="5"/>
      <c r="C220" t="s">
        <v>51</v>
      </c>
    </row>
    <row r="221" spans="1:3" x14ac:dyDescent="0.25">
      <c r="A221" s="5"/>
    </row>
    <row r="222" spans="1:3" x14ac:dyDescent="0.25">
      <c r="A222" s="5"/>
      <c r="B222" s="41" t="s">
        <v>773</v>
      </c>
      <c r="C222" t="str">
        <f>B222</f>
        <v>People should not smoke. If you do smoke, be aware of your risk for dependency and increased difficulty of quitting smoking. Consider regular checks for lung cancer. Pregnant women should consider [supplemental vitamin C](https://www.ncbi.nlm.nih.gov/pubmed/24838476).
[Many factors may decrease your risk of lung cancer](https://www.cancer.gov/types/lung/patient/lung-prevention-pdq#section/all):
*  Avoid cigarettes, cigars, pipe smoking, and secondhand smoke.
*  Have less than one alcoholic drink per day.
*  Practice safe sex, and avoid HIV infection.
*  Avoid radiation exposure, including atomic bomb radiation, radiation therapy, imaging tests, and radon.
*  Avoid environmental toxins, such as asbestos, arsenic, chromium, nickel, beryllium, cadmium, tar, soot, and air pollution.
*  [Beta carotene supplements, made from yellow and orange fruits and vegetables and dark green, leafy vegetables,](https://www.cancer.gov/types/lung/patient/lung-prevention-pdq#section/all) may help reduce risk for heavy smokers.
[Medications](http://www.uniprot.org/uniprot/P30532#pathology_and_biotech) used for treating CHRNA5 issues include [Ethanol](https://www.drugbank.ca/drugs/DB00898), [Galantamine](https://www.drugbank.ca/drugs/DB00674), and [nicotine](https://www.drugbank.ca/drugs/DB00184).</v>
      </c>
    </row>
    <row r="224" spans="1:3" s="33" customFormat="1" x14ac:dyDescent="0.25">
      <c r="A224" s="31"/>
      <c r="B224" s="32"/>
    </row>
    <row r="225" spans="1:3" s="33" customFormat="1" x14ac:dyDescent="0.25">
      <c r="A225" s="34"/>
      <c r="B225" s="32"/>
      <c r="C225" t="s">
        <v>768</v>
      </c>
    </row>
    <row r="226" spans="1:3" s="33" customFormat="1" x14ac:dyDescent="0.25">
      <c r="A226" s="31"/>
      <c r="B226" s="32"/>
      <c r="C226"/>
    </row>
    <row r="227" spans="1:3" s="33" customFormat="1" x14ac:dyDescent="0.25">
      <c r="A227" s="34"/>
      <c r="B227" s="32"/>
      <c r="C227" t="s">
        <v>767</v>
      </c>
    </row>
    <row r="228" spans="1:3" s="33" customFormat="1" x14ac:dyDescent="0.25">
      <c r="A228" s="34"/>
      <c r="B228" s="32"/>
    </row>
    <row r="229" spans="1:3" x14ac:dyDescent="0.25">
      <c r="A229" s="5"/>
      <c r="C229" t="s">
        <v>154</v>
      </c>
    </row>
    <row r="230" spans="1:3" x14ac:dyDescent="0.25">
      <c r="A230" s="5"/>
    </row>
    <row r="231" spans="1:3" x14ac:dyDescent="0.25">
      <c r="A231" s="5" t="s">
        <v>13</v>
      </c>
      <c r="B231" s="27" t="s">
        <v>769</v>
      </c>
      <c r="C231" t="str">
        <f>B231</f>
        <v>This variant acts in the brain in the [frontal cortex, temporal cortex, and pons](https://www.ncbi.nlm.nih.gov/pubmed/26220977), controlling message transmission between the cortex and cerebellum, motor function, problem solving, memory formation and processing, language, judgement, impulse control, and sexual behavior. Each recessive A allele [increases mRNA expression](https://www.ncbi.nlm.nih.gov/pubmed/21229299) in the brain, which in turn impacts body’s the response to nicotine. This variant is associated with increased [risk of adenocarcinoma (ADC)](https://www.ncbi.nlm.nih.gov/pubmed/25233467) [(lung cancer)](https://www.ncbi.nlm.nih.gov/pubmed/21229299) with an odds ratio of 0.86 and [nicotine addiction](https://www.ncbi.nlm.nih.gov/pubmed/28132300) or dependence, especially in Caucasians with an [odds ratio of 2.07](https://www.ncbi.nlm.nih.gov/pubmed/26270548).</v>
      </c>
    </row>
    <row r="232" spans="1:3" x14ac:dyDescent="0.25">
      <c r="A232" s="5"/>
    </row>
    <row r="233" spans="1:3" x14ac:dyDescent="0.25">
      <c r="A233" s="5"/>
      <c r="C233" t="s">
        <v>51</v>
      </c>
    </row>
    <row r="234" spans="1:3" x14ac:dyDescent="0.25">
      <c r="A234" s="5"/>
    </row>
    <row r="235" spans="1:3" x14ac:dyDescent="0.25">
      <c r="A235" s="5"/>
      <c r="B235" s="41" t="s">
        <v>772</v>
      </c>
      <c r="C235" t="str">
        <f>B235</f>
        <v>People should not smoke. If you do smoke, be aware of your risk for dependency and increased difficulty of quitting smoking. Consider regular checks for lung cancer.
[Many factors may decrease your risk of lung cancer](https://www.cancer.gov/types/lung/patient/lung-prevention-pdq#section/all):
*  Avoid cigarettes, cigars, pipe smoking, and secondhand smoke.
*  Have less than one alcoholic drink per day.
*  Practice safe sex, and avoid HIV infection.
*  Avoid radiation exposure, including atomic bomb radiation, radiation therapy, imaging tests, and radon.
*  Avoid environmental toxins, such as asbestos, arsenic, chromium, nickel, beryllium, cadmium, tar, soot, and air pollution.
*  [Beta carotene supplements, made from yellow and orange fruits and vegetables and dark green, leafy vegetables,](https://www.cancer.gov/types/lung/patient/lung-prevention-pdq#section/all) may help reduce risk for heavy smokers.
[Medications](http://www.uniprot.org/uniprot/P30532#pathology_and_biotech) used for treating CHRNA5 issues include [Ethanol](https://www.drugbank.ca/drugs/DB00898), [Galantamine](https://www.drugbank.ca/drugs/DB00674), and [nicotine](https://www.drugbank.ca/drugs/DB00184).</v>
      </c>
    </row>
    <row r="236" spans="1:3" x14ac:dyDescent="0.25">
      <c r="A236" s="5"/>
    </row>
    <row r="237" spans="1:3" s="33" customFormat="1" x14ac:dyDescent="0.25">
      <c r="A237" s="31"/>
      <c r="B237" s="32"/>
    </row>
    <row r="238" spans="1:3" s="33" customFormat="1" x14ac:dyDescent="0.25">
      <c r="A238" s="34"/>
      <c r="B238" s="32"/>
      <c r="C238" t="s">
        <v>717</v>
      </c>
    </row>
    <row r="239" spans="1:3" s="33" customFormat="1" x14ac:dyDescent="0.25">
      <c r="A239" s="34"/>
      <c r="B239" s="32"/>
      <c r="C239"/>
    </row>
    <row r="240" spans="1:3" s="33" customFormat="1" x14ac:dyDescent="0.25">
      <c r="A240" s="34"/>
      <c r="B240" s="32"/>
      <c r="C240" t="s">
        <v>762</v>
      </c>
    </row>
    <row r="241" spans="1:3" s="33" customFormat="1" x14ac:dyDescent="0.25">
      <c r="A241" s="34"/>
      <c r="B241" s="32"/>
      <c r="C241" s="6"/>
    </row>
    <row r="242" spans="1:3" x14ac:dyDescent="0.25">
      <c r="A242" s="5"/>
      <c r="C242" t="s">
        <v>347</v>
      </c>
    </row>
    <row r="243" spans="1:3" x14ac:dyDescent="0.25">
      <c r="A243" s="5"/>
    </row>
    <row r="244" spans="1:3" x14ac:dyDescent="0.25">
      <c r="A244" s="5" t="s">
        <v>13</v>
      </c>
      <c r="B244" s="27" t="s">
        <v>718</v>
      </c>
      <c r="C244" t="str">
        <f>B244</f>
        <v>This variant acts in the brain in the [frontal cortex, temporal cortex, and pons](https://www.ncbi.nlm.nih.gov/pubmed/26220977), controlling message transmission between the cortex and cerebellum, motor function, problem solving, memory formation and processing, language, judgement, impulse control, and sexual behavior. This variant also is associated with increased likelihood of [adenocarcinoma (ADC)](https://www.ncbi.nlm.nih.gov/pubmed/25233467) and an [increased number of cigarettes smoked per day](https://www.ncbi.nlm.nih.gov/pubmed/26981579). 
Additionally, it affects the immune system.  Natural killer cells (NKC) are a type of white blood cells found in the blood, bone marrow, spleen, and lymph nodes.  They kill viral infected cells and tumorous cells.  CFS patients have half the cellular efficiency of the normal population with a [17% cellular death rate](https://www.ncbi.nlm.nih.gov/pubmed/27099524).  The A78581651T variant may decrease gene expression in both the DNA and RNA, causing significant reduction in NKC activity.  This variant was 2X as common in [CFS patients with an odds ratio of 2.11](https://www.ncbi.nlm.nih.gov/pubmed/27099524).</v>
      </c>
    </row>
    <row r="245" spans="1:3" x14ac:dyDescent="0.25">
      <c r="A245" s="5"/>
    </row>
    <row r="246" spans="1:3" x14ac:dyDescent="0.25">
      <c r="A246" s="5"/>
      <c r="C246" t="s">
        <v>51</v>
      </c>
    </row>
    <row r="247" spans="1:3" x14ac:dyDescent="0.25">
      <c r="A247" s="5"/>
    </row>
    <row r="248" spans="1:3" x14ac:dyDescent="0.25">
      <c r="A248" s="5"/>
      <c r="B248" s="27" t="s">
        <v>780</v>
      </c>
      <c r="C248" t="str">
        <f>B248</f>
        <v>People should avoid smoking, and proactively check for lung cancer if they smoke.
Many dietary supplements have been found to increase or decrease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[Histone deacetylase inhibitors (HDACi), including suberoylanilide hydroxamic acid and valproic acid,](https://www.ncbi.nlm.nih.gov/pubmed/17349632/) impair NKC function, and should be avoided.</v>
      </c>
    </row>
    <row r="249" spans="1:3" s="33" customFormat="1" x14ac:dyDescent="0.25">
      <c r="B249" s="32"/>
    </row>
    <row r="251" spans="1:3" ht="30" x14ac:dyDescent="0.25">
      <c r="A251" t="s">
        <v>52</v>
      </c>
      <c r="B251" s="7" t="s">
        <v>766</v>
      </c>
      <c r="C251" t="str">
        <f>CONCATENATE("&lt;symptoms ",B251," /&gt;")</f>
        <v>&lt;symptoms anxiety D001007 pain D010146 inflamation: D007249 /&gt;</v>
      </c>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B82DF5-BB5F-475D-BF03-2FBB6D061C5E}">
  <dimension ref="A1:AA2671"/>
  <sheetViews>
    <sheetView topLeftCell="A2639" workbookViewId="0">
      <selection activeCell="A2655" sqref="A1:XFD1048576"/>
    </sheetView>
  </sheetViews>
  <sheetFormatPr defaultRowHeight="15" x14ac:dyDescent="0.25"/>
  <cols>
    <col min="1" max="1" width="16.42578125" bestFit="1" customWidth="1"/>
    <col min="2" max="2" width="30.5703125" customWidth="1"/>
    <col min="23" max="23" width="10.85546875" customWidth="1"/>
    <col min="24" max="24" width="13" customWidth="1"/>
    <col min="25" max="25" width="31.5703125" customWidth="1"/>
    <col min="26" max="26" width="64.42578125" bestFit="1" customWidth="1"/>
  </cols>
  <sheetData>
    <row r="1" spans="1:27" s="33" customFormat="1" x14ac:dyDescent="0.25">
      <c r="A1" s="34"/>
      <c r="B1" s="32"/>
    </row>
    <row r="2" spans="1:27" x14ac:dyDescent="0.25">
      <c r="A2" s="6" t="s">
        <v>4</v>
      </c>
      <c r="B2" s="27" t="s">
        <v>109</v>
      </c>
      <c r="C2" t="str">
        <f>CONCATENATE("&lt;GeneAnalysis gene=",CHAR(34),B2,CHAR(34)," interval=",CHAR(34),B3,CHAR(34),"&gt; ")</f>
        <v xml:space="preserve">&lt;GeneAnalysis gene="AGPAT3" interval="NC_000076.6:g.78269174_78352484"&gt; </v>
      </c>
    </row>
    <row r="3" spans="1:27" x14ac:dyDescent="0.25">
      <c r="A3" s="6" t="s">
        <v>23</v>
      </c>
      <c r="B3" s="27" t="s">
        <v>503</v>
      </c>
    </row>
    <row r="4" spans="1:27" x14ac:dyDescent="0.25">
      <c r="A4" s="6" t="s">
        <v>24</v>
      </c>
      <c r="B4" s="27" t="s">
        <v>502</v>
      </c>
      <c r="C4" t="str">
        <f>CONCATENATE("# What are some common mutations of ",B2,"?")</f>
        <v># What are some common mutations of AGPAT3?</v>
      </c>
      <c r="W4" s="49" t="s">
        <v>76</v>
      </c>
      <c r="X4" s="49" t="s">
        <v>75</v>
      </c>
      <c r="Y4" s="43" t="s">
        <v>407</v>
      </c>
      <c r="Z4" s="49" t="s">
        <v>408</v>
      </c>
      <c r="AA4" s="25" t="s">
        <v>72</v>
      </c>
    </row>
    <row r="5" spans="1:27" x14ac:dyDescent="0.25">
      <c r="A5" s="6" t="s">
        <v>20</v>
      </c>
      <c r="B5" s="27" t="s">
        <v>21</v>
      </c>
      <c r="C5" t="s">
        <v>13</v>
      </c>
    </row>
    <row r="6" spans="1:27" x14ac:dyDescent="0.25">
      <c r="B6" s="27"/>
      <c r="C6" t="str">
        <f>CONCATENATE("There are ",B4," well-known variant in ",B2,": ",B13,".")</f>
        <v>There are ten well-known variant in AGPAT3: [A43928298C](https://www.ncbi.nlm.nih.gov/projects/SNP/snp_ref.cgi?rs=3788079).</v>
      </c>
      <c r="W6" s="49" t="s">
        <v>440</v>
      </c>
      <c r="X6" s="49" t="s">
        <v>441</v>
      </c>
      <c r="Y6" s="43" t="s">
        <v>442</v>
      </c>
      <c r="Z6" s="49" t="s">
        <v>443</v>
      </c>
      <c r="AA6" s="49" t="s">
        <v>426</v>
      </c>
    </row>
    <row r="7" spans="1:27" x14ac:dyDescent="0.25">
      <c r="A7" s="53"/>
      <c r="B7" s="53"/>
      <c r="C7" s="43"/>
      <c r="D7" s="50"/>
      <c r="E7" s="25"/>
      <c r="W7" s="49" t="s">
        <v>440</v>
      </c>
      <c r="X7" s="49" t="s">
        <v>444</v>
      </c>
      <c r="Y7" s="43" t="s">
        <v>445</v>
      </c>
      <c r="Z7" s="49" t="s">
        <v>446</v>
      </c>
      <c r="AA7" s="49" t="s">
        <v>426</v>
      </c>
    </row>
    <row r="8" spans="1:27" x14ac:dyDescent="0.25">
      <c r="A8" s="6"/>
      <c r="B8" s="27"/>
      <c r="C8" t="str">
        <f>CONCATENATE("&lt;# ",B10," #&gt;")</f>
        <v>&lt;# A43928298C #&gt;</v>
      </c>
      <c r="W8" s="49" t="s">
        <v>440</v>
      </c>
      <c r="X8" s="49" t="s">
        <v>447</v>
      </c>
      <c r="Y8" s="43" t="s">
        <v>448</v>
      </c>
      <c r="Z8" s="49" t="s">
        <v>449</v>
      </c>
      <c r="AA8" s="49" t="s">
        <v>450</v>
      </c>
    </row>
    <row r="9" spans="1:27" x14ac:dyDescent="0.25">
      <c r="A9" s="6" t="s">
        <v>25</v>
      </c>
      <c r="B9" s="1" t="s">
        <v>439</v>
      </c>
      <c r="C9" t="str">
        <f>CONCATENATE("  &lt;Variant hgvs=",CHAR(34),B9,CHAR(34)," name=",CHAR(34),B10,CHAR(34),"&gt; ")</f>
        <v xml:space="preserve">  &lt;Variant hgvs="NC_000021.9:g.43928298A&gt;C" name="A43928298C"&gt; </v>
      </c>
      <c r="W9" s="49" t="s">
        <v>440</v>
      </c>
      <c r="X9" s="49" t="s">
        <v>451</v>
      </c>
      <c r="Y9" s="43" t="s">
        <v>452</v>
      </c>
      <c r="Z9" s="49" t="s">
        <v>453</v>
      </c>
      <c r="AA9" s="49" t="s">
        <v>426</v>
      </c>
    </row>
    <row r="10" spans="1:27" x14ac:dyDescent="0.25">
      <c r="A10" s="5" t="s">
        <v>26</v>
      </c>
      <c r="B10" s="30" t="s">
        <v>504</v>
      </c>
      <c r="W10" s="49" t="s">
        <v>440</v>
      </c>
      <c r="X10" s="49" t="s">
        <v>454</v>
      </c>
      <c r="Y10" s="43" t="s">
        <v>455</v>
      </c>
      <c r="Z10" s="49" t="s">
        <v>456</v>
      </c>
      <c r="AA10" s="49" t="s">
        <v>438</v>
      </c>
    </row>
    <row r="11" spans="1:27" x14ac:dyDescent="0.25">
      <c r="A11" s="5" t="s">
        <v>27</v>
      </c>
      <c r="B11" s="27" t="s">
        <v>62</v>
      </c>
      <c r="C11" t="str">
        <f>CONCATENATE("    This variant is a change at a specific point in the ",B2," gene from ",B11," to ",B12," resulting in incorrect ",B5," function. This substitution of a single nucleotide is known as a missense variant.")</f>
        <v xml:space="preserve">    This variant is a change at a specific point in the AGPAT3 gene from adenine (A) to cytosine (C) resulting in incorrect protein function. This substitution of a single nucleotide is known as a missense variant.</v>
      </c>
      <c r="W11" s="49" t="s">
        <v>440</v>
      </c>
      <c r="X11" s="49" t="s">
        <v>457</v>
      </c>
      <c r="Y11" s="43" t="s">
        <v>458</v>
      </c>
      <c r="Z11" s="49" t="s">
        <v>459</v>
      </c>
      <c r="AA11" s="49" t="s">
        <v>426</v>
      </c>
    </row>
    <row r="12" spans="1:27" x14ac:dyDescent="0.25">
      <c r="A12" s="5" t="s">
        <v>28</v>
      </c>
      <c r="B12" s="27" t="str">
        <f>"cytosine (C)"</f>
        <v>cytosine (C)</v>
      </c>
      <c r="C12" t="s">
        <v>13</v>
      </c>
      <c r="W12" s="49" t="s">
        <v>440</v>
      </c>
      <c r="X12" s="49" t="s">
        <v>460</v>
      </c>
      <c r="Y12" s="43" t="s">
        <v>461</v>
      </c>
      <c r="Z12" s="49" t="s">
        <v>462</v>
      </c>
      <c r="AA12" s="49" t="s">
        <v>463</v>
      </c>
    </row>
    <row r="13" spans="1:27" x14ac:dyDescent="0.25">
      <c r="A13" s="5" t="s">
        <v>36</v>
      </c>
      <c r="B13" s="30" t="s">
        <v>505</v>
      </c>
      <c r="C13" t="str">
        <f>"  &lt;/Variant&gt;"</f>
        <v xml:space="preserve">  &lt;/Variant&gt;</v>
      </c>
      <c r="W13" s="49" t="s">
        <v>81</v>
      </c>
      <c r="X13" s="49" t="s">
        <v>80</v>
      </c>
      <c r="Y13" s="43" t="s">
        <v>464</v>
      </c>
      <c r="Z13" s="49" t="s">
        <v>465</v>
      </c>
      <c r="AA13" s="25" t="s">
        <v>111</v>
      </c>
    </row>
    <row r="14" spans="1:27" s="33" customFormat="1" x14ac:dyDescent="0.25">
      <c r="A14" s="31"/>
      <c r="B14" s="32"/>
      <c r="W14" s="49" t="s">
        <v>78</v>
      </c>
      <c r="X14" s="49" t="s">
        <v>77</v>
      </c>
      <c r="Y14" s="43" t="s">
        <v>466</v>
      </c>
      <c r="Z14" s="49" t="s">
        <v>467</v>
      </c>
      <c r="AA14" s="25" t="s">
        <v>79</v>
      </c>
    </row>
    <row r="15" spans="1:27" s="33" customFormat="1" x14ac:dyDescent="0.25">
      <c r="A15" s="31"/>
      <c r="B15" s="32"/>
      <c r="C15" t="str">
        <f>C8</f>
        <v>&lt;# A43928298C #&gt;</v>
      </c>
      <c r="W15" s="50" t="s">
        <v>100</v>
      </c>
      <c r="X15" s="49" t="s">
        <v>98</v>
      </c>
      <c r="Y15" s="43" t="s">
        <v>409</v>
      </c>
      <c r="Z15" s="50" t="s">
        <v>410</v>
      </c>
      <c r="AA15" s="49" t="s">
        <v>69</v>
      </c>
    </row>
    <row r="16" spans="1:27" x14ac:dyDescent="0.25">
      <c r="A16" s="5" t="s">
        <v>35</v>
      </c>
      <c r="B16" s="1" t="s">
        <v>499</v>
      </c>
      <c r="C16" t="str">
        <f>CONCATENATE("  &lt;Genotype hgvs=",CHAR(34),B16,B17,";",B18,CHAR(34)," name=",CHAR(34),B10,CHAR(34),"&gt; ")</f>
        <v xml:space="preserve">  &lt;Genotype hgvs="NC_000021.9:g.[43928298A&gt;C];[43928298=]" name="A43928298C"&gt; </v>
      </c>
      <c r="W16" s="50" t="s">
        <v>100</v>
      </c>
      <c r="X16" s="49" t="s">
        <v>99</v>
      </c>
      <c r="Y16" s="43" t="s">
        <v>411</v>
      </c>
      <c r="Z16" s="50" t="s">
        <v>412</v>
      </c>
      <c r="AA16" s="25" t="s">
        <v>115</v>
      </c>
    </row>
    <row r="17" spans="1:27" x14ac:dyDescent="0.25">
      <c r="A17" s="5" t="s">
        <v>36</v>
      </c>
      <c r="B17" s="27" t="s">
        <v>500</v>
      </c>
      <c r="W17" s="49" t="s">
        <v>468</v>
      </c>
      <c r="X17" s="49" t="s">
        <v>469</v>
      </c>
      <c r="Y17" s="43" t="s">
        <v>470</v>
      </c>
      <c r="Z17" s="49" t="s">
        <v>471</v>
      </c>
      <c r="AA17" s="55" t="s">
        <v>426</v>
      </c>
    </row>
    <row r="18" spans="1:27" x14ac:dyDescent="0.25">
      <c r="A18" s="5" t="s">
        <v>27</v>
      </c>
      <c r="B18" s="27" t="s">
        <v>501</v>
      </c>
      <c r="C18" t="s">
        <v>668</v>
      </c>
      <c r="W18" s="49" t="s">
        <v>472</v>
      </c>
      <c r="X18" s="49" t="s">
        <v>73</v>
      </c>
      <c r="Y18" s="43" t="s">
        <v>405</v>
      </c>
      <c r="Z18" s="49" t="s">
        <v>406</v>
      </c>
      <c r="AA18" s="49" t="s">
        <v>473</v>
      </c>
    </row>
    <row r="19" spans="1:27" x14ac:dyDescent="0.25">
      <c r="A19" s="5" t="s">
        <v>41</v>
      </c>
      <c r="B19" s="27" t="str">
        <f>CONCATENATE("People with this variant have one copy of the ",B13," variant. This substitution of a single nucleotide is known as a missense mutation.")</f>
        <v>People with this variant have one copy of the [A43928298C](https://www.ncbi.nlm.nih.gov/projects/SNP/snp_ref.cgi?rs=3788079) variant. This substitution of a single nucleotide is known as a missense mutation.</v>
      </c>
      <c r="C19" t="s">
        <v>13</v>
      </c>
      <c r="W19" s="50" t="s">
        <v>474</v>
      </c>
      <c r="X19" s="50" t="s">
        <v>475</v>
      </c>
      <c r="Y19" s="43" t="s">
        <v>476</v>
      </c>
      <c r="Z19" s="50" t="s">
        <v>477</v>
      </c>
      <c r="AA19" s="50" t="s">
        <v>69</v>
      </c>
    </row>
    <row r="20" spans="1:27" ht="38.25" x14ac:dyDescent="0.25">
      <c r="A20" s="6" t="s">
        <v>42</v>
      </c>
      <c r="B20" s="27" t="s">
        <v>540</v>
      </c>
      <c r="C20" t="str">
        <f>CONCATENATE("    ",B19)</f>
        <v xml:space="preserve">    People with this variant have one copy of the [A43928298C](https://www.ncbi.nlm.nih.gov/projects/SNP/snp_ref.cgi?rs=3788079) variant. This substitution of a single nucleotide is known as a missense mutation.</v>
      </c>
      <c r="W20" t="s">
        <v>434</v>
      </c>
      <c r="X20" s="49" t="s">
        <v>435</v>
      </c>
      <c r="Y20" s="43" t="s">
        <v>436</v>
      </c>
      <c r="Z20" s="54" t="s">
        <v>437</v>
      </c>
      <c r="AA20" s="49" t="s">
        <v>438</v>
      </c>
    </row>
    <row r="21" spans="1:27" x14ac:dyDescent="0.25">
      <c r="A21" s="6" t="s">
        <v>43</v>
      </c>
      <c r="B21" s="27">
        <v>2.5</v>
      </c>
      <c r="W21" s="49" t="s">
        <v>85</v>
      </c>
      <c r="X21" s="49" t="s">
        <v>84</v>
      </c>
      <c r="Y21" s="43" t="s">
        <v>413</v>
      </c>
      <c r="Z21" s="50" t="s">
        <v>414</v>
      </c>
      <c r="AA21" s="25" t="s">
        <v>72</v>
      </c>
    </row>
    <row r="22" spans="1:27" x14ac:dyDescent="0.25">
      <c r="A22" s="5"/>
      <c r="B22" s="27"/>
      <c r="C22" t="s">
        <v>669</v>
      </c>
      <c r="W22" s="49" t="s">
        <v>87</v>
      </c>
      <c r="X22" s="49" t="s">
        <v>86</v>
      </c>
      <c r="Y22" s="43" t="s">
        <v>478</v>
      </c>
      <c r="Z22" s="49" t="s">
        <v>479</v>
      </c>
      <c r="AA22" s="25" t="s">
        <v>65</v>
      </c>
    </row>
    <row r="23" spans="1:27" x14ac:dyDescent="0.25">
      <c r="A23" s="6"/>
      <c r="B23" s="27"/>
      <c r="W23" s="49" t="s">
        <v>87</v>
      </c>
      <c r="X23" s="49" t="s">
        <v>88</v>
      </c>
      <c r="Y23" s="43" t="s">
        <v>480</v>
      </c>
      <c r="Z23" s="49" t="s">
        <v>481</v>
      </c>
      <c r="AA23" s="49" t="s">
        <v>482</v>
      </c>
    </row>
    <row r="24" spans="1:27" x14ac:dyDescent="0.25">
      <c r="A24" s="6"/>
      <c r="B24" s="27"/>
      <c r="C24" t="str">
        <f>CONCATENATE("    ",B20)</f>
        <v xml:space="preserve">    You are in the Moderate Risk category. See below for more information.</v>
      </c>
      <c r="W24" s="49" t="s">
        <v>415</v>
      </c>
      <c r="X24" s="49" t="s">
        <v>416</v>
      </c>
      <c r="Y24" s="43" t="s">
        <v>417</v>
      </c>
      <c r="Z24" s="50" t="s">
        <v>418</v>
      </c>
      <c r="AA24" s="50"/>
    </row>
    <row r="25" spans="1:27" x14ac:dyDescent="0.25">
      <c r="A25" s="6"/>
      <c r="B25" s="27"/>
      <c r="W25" s="49" t="s">
        <v>415</v>
      </c>
      <c r="X25" s="50" t="s">
        <v>419</v>
      </c>
      <c r="Y25" s="43" t="s">
        <v>420</v>
      </c>
      <c r="Z25" s="50" t="s">
        <v>421</v>
      </c>
      <c r="AA25" s="50"/>
    </row>
    <row r="26" spans="1:27" x14ac:dyDescent="0.25">
      <c r="A26" s="6"/>
      <c r="B26" s="27"/>
      <c r="C26" t="s">
        <v>670</v>
      </c>
      <c r="W26" s="51" t="s">
        <v>102</v>
      </c>
      <c r="X26" s="56" t="s">
        <v>101</v>
      </c>
      <c r="Y26" s="43" t="s">
        <v>483</v>
      </c>
      <c r="Z26" s="50" t="s">
        <v>484</v>
      </c>
      <c r="AA26" s="25" t="s">
        <v>112</v>
      </c>
    </row>
    <row r="27" spans="1:27" x14ac:dyDescent="0.25">
      <c r="A27" s="5"/>
      <c r="B27" s="27"/>
      <c r="W27" s="49" t="s">
        <v>422</v>
      </c>
      <c r="X27" s="49" t="s">
        <v>423</v>
      </c>
      <c r="Y27" s="43" t="s">
        <v>424</v>
      </c>
      <c r="Z27" s="50" t="s">
        <v>425</v>
      </c>
      <c r="AA27" s="49" t="s">
        <v>426</v>
      </c>
    </row>
    <row r="28" spans="1:27" x14ac:dyDescent="0.25">
      <c r="A28" s="5"/>
      <c r="B28" s="27"/>
      <c r="C28" t="str">
        <f>CONCATENATE( "    &lt;piechart percentage=",B21," /&gt;")</f>
        <v xml:space="preserve">    &lt;piechart percentage=2.5 /&gt;</v>
      </c>
      <c r="W28" s="47" t="s">
        <v>427</v>
      </c>
      <c r="X28" s="50" t="s">
        <v>428</v>
      </c>
      <c r="Y28" s="43" t="s">
        <v>429</v>
      </c>
      <c r="Z28" s="50" t="s">
        <v>430</v>
      </c>
      <c r="AA28" s="50"/>
    </row>
    <row r="29" spans="1:27" x14ac:dyDescent="0.25">
      <c r="A29" s="5"/>
      <c r="B29" s="27"/>
      <c r="C29" t="str">
        <f>"  &lt;/Genotype&gt;"</f>
        <v xml:space="preserve">  &lt;/Genotype&gt;</v>
      </c>
      <c r="W29" s="47" t="s">
        <v>427</v>
      </c>
      <c r="X29" s="49" t="s">
        <v>431</v>
      </c>
      <c r="Y29" s="43" t="s">
        <v>432</v>
      </c>
      <c r="Z29" s="50" t="s">
        <v>433</v>
      </c>
      <c r="AA29" s="50"/>
    </row>
    <row r="30" spans="1:27" ht="30" x14ac:dyDescent="0.25">
      <c r="A30" s="5" t="s">
        <v>44</v>
      </c>
      <c r="B30" s="27" t="s">
        <v>346</v>
      </c>
      <c r="C30" t="str">
        <f>CONCATENATE("  &lt;Genotype hgvs=",CHAR(34),B16,B17,";",B17,CHAR(34)," name=",CHAR(34),B10,CHAR(34),"&gt; ")</f>
        <v xml:space="preserve">  &lt;Genotype hgvs="NC_000021.9:g.[43928298A&gt;C];[43928298A&gt;C]" name="A43928298C"&gt; </v>
      </c>
      <c r="W30" s="49" t="s">
        <v>104</v>
      </c>
      <c r="X30" s="49" t="s">
        <v>103</v>
      </c>
      <c r="Y30" s="49" t="s">
        <v>485</v>
      </c>
      <c r="Z30" s="49" t="s">
        <v>486</v>
      </c>
      <c r="AA30" s="25" t="s">
        <v>112</v>
      </c>
    </row>
    <row r="31" spans="1:27" x14ac:dyDescent="0.25">
      <c r="A31" s="6" t="s">
        <v>45</v>
      </c>
      <c r="B31" s="27" t="s">
        <v>148</v>
      </c>
      <c r="C31" t="s">
        <v>13</v>
      </c>
      <c r="W31" t="s">
        <v>92</v>
      </c>
      <c r="X31" s="57" t="s">
        <v>90</v>
      </c>
      <c r="Y31" s="43" t="s">
        <v>487</v>
      </c>
      <c r="Z31" s="57" t="s">
        <v>488</v>
      </c>
      <c r="AA31" s="49" t="s">
        <v>69</v>
      </c>
    </row>
    <row r="32" spans="1:27" x14ac:dyDescent="0.25">
      <c r="A32" s="6" t="s">
        <v>43</v>
      </c>
      <c r="B32" s="27">
        <v>0.7</v>
      </c>
      <c r="C32" t="s">
        <v>668</v>
      </c>
      <c r="W32" t="s">
        <v>92</v>
      </c>
      <c r="X32" s="49" t="s">
        <v>91</v>
      </c>
      <c r="Y32" s="43" t="s">
        <v>489</v>
      </c>
      <c r="Z32" s="49" t="s">
        <v>490</v>
      </c>
      <c r="AA32" s="49" t="s">
        <v>113</v>
      </c>
    </row>
    <row r="33" spans="1:3" x14ac:dyDescent="0.25">
      <c r="A33" s="6"/>
      <c r="B33" s="27"/>
    </row>
    <row r="34" spans="1:3" x14ac:dyDescent="0.25">
      <c r="A34" s="5"/>
      <c r="B34" s="27"/>
      <c r="C34" t="str">
        <f>CONCATENATE("    ",B30)</f>
        <v xml:space="preserve">    People with this variant have two copies of the [C78606381T](https://www.ncbi.nlm.nih.gov/projects/SNP/snp_ref.cgi?rs=12914385) variant. This substitution of a single nucleotide is known as a missense mutation.
</v>
      </c>
    </row>
    <row r="35" spans="1:3" x14ac:dyDescent="0.25">
      <c r="A35" s="6"/>
      <c r="B35" s="27"/>
    </row>
    <row r="36" spans="1:3" x14ac:dyDescent="0.25">
      <c r="A36" s="6"/>
      <c r="B36" s="27"/>
      <c r="C36" t="s">
        <v>669</v>
      </c>
    </row>
    <row r="37" spans="1:3" x14ac:dyDescent="0.25">
      <c r="A37" s="6"/>
      <c r="B37" s="27"/>
    </row>
    <row r="38" spans="1:3" x14ac:dyDescent="0.25">
      <c r="A38" s="6"/>
      <c r="B38" s="27"/>
      <c r="C38" t="str">
        <f>CONCATENATE("    ",B31)</f>
        <v xml:space="preserve">    This variant is not associated with increased risk.</v>
      </c>
    </row>
    <row r="39" spans="1:3" x14ac:dyDescent="0.25">
      <c r="A39" s="6"/>
      <c r="B39" s="27"/>
    </row>
    <row r="40" spans="1:3" x14ac:dyDescent="0.25">
      <c r="A40" s="5"/>
      <c r="B40" s="27"/>
      <c r="C40" t="s">
        <v>670</v>
      </c>
    </row>
    <row r="41" spans="1:3" x14ac:dyDescent="0.25">
      <c r="A41" s="5"/>
      <c r="B41" s="27"/>
    </row>
    <row r="42" spans="1:3" x14ac:dyDescent="0.25">
      <c r="A42" s="5"/>
      <c r="B42" s="27"/>
      <c r="C42" t="str">
        <f>CONCATENATE( "    &lt;piechart percentage=",B32," /&gt;")</f>
        <v xml:space="preserve">    &lt;piechart percentage=0.7 /&gt;</v>
      </c>
    </row>
    <row r="43" spans="1:3" x14ac:dyDescent="0.25">
      <c r="A43" s="5"/>
      <c r="B43" s="27"/>
      <c r="C43" t="str">
        <f>"  &lt;/Genotype&gt;"</f>
        <v xml:space="preserve">  &lt;/Genotype&gt;</v>
      </c>
    </row>
    <row r="44" spans="1:3" x14ac:dyDescent="0.25">
      <c r="A44" s="5" t="s">
        <v>46</v>
      </c>
      <c r="B44" s="27" t="str">
        <f>CONCATENATE("Your ",B2," gene has no variants. A normal gene is referred to as a ",CHAR(34),"wild-type",CHAR(34)," gene.")</f>
        <v>Your AGPAT3 gene has no variants. A normal gene is referred to as a "wild-type" gene.</v>
      </c>
      <c r="C44" t="str">
        <f>CONCATENATE("  &lt;Genotype hgvs=",CHAR(34),B16,B18,";",B18,CHAR(34)," name=",CHAR(34),B10,CHAR(34),"&gt; ")</f>
        <v xml:space="preserve">  &lt;Genotype hgvs="NC_000021.9:g.[43928298=];[43928298=]" name="A43928298C"&gt; </v>
      </c>
    </row>
    <row r="45" spans="1:3" x14ac:dyDescent="0.25">
      <c r="A45" s="6" t="s">
        <v>47</v>
      </c>
      <c r="B45" s="27" t="s">
        <v>148</v>
      </c>
      <c r="C45" t="s">
        <v>13</v>
      </c>
    </row>
    <row r="46" spans="1:3" x14ac:dyDescent="0.25">
      <c r="A46" s="6" t="s">
        <v>43</v>
      </c>
      <c r="B46" s="27">
        <v>96.8</v>
      </c>
      <c r="C46" t="s">
        <v>668</v>
      </c>
    </row>
    <row r="47" spans="1:3" x14ac:dyDescent="0.25">
      <c r="A47" s="5"/>
      <c r="B47" s="27"/>
    </row>
    <row r="48" spans="1:3" x14ac:dyDescent="0.25">
      <c r="A48" s="6"/>
      <c r="B48" s="27"/>
      <c r="C48" t="str">
        <f>CONCATENATE("    ",B44)</f>
        <v xml:space="preserve">    Your AGPAT3 gene has no variants. A normal gene is referred to as a "wild-type" gene.</v>
      </c>
    </row>
    <row r="49" spans="1:3" x14ac:dyDescent="0.25">
      <c r="A49" s="6"/>
      <c r="B49" s="27"/>
    </row>
    <row r="50" spans="1:3" x14ac:dyDescent="0.25">
      <c r="A50" s="6"/>
      <c r="B50" s="27"/>
      <c r="C50" t="s">
        <v>669</v>
      </c>
    </row>
    <row r="51" spans="1:3" x14ac:dyDescent="0.25">
      <c r="A51" s="6"/>
      <c r="B51" s="27"/>
    </row>
    <row r="52" spans="1:3" x14ac:dyDescent="0.25">
      <c r="A52" s="6"/>
      <c r="B52" s="27"/>
      <c r="C52" t="str">
        <f>CONCATENATE("    ",B45)</f>
        <v xml:space="preserve">    This variant is not associated with increased risk.</v>
      </c>
    </row>
    <row r="53" spans="1:3" x14ac:dyDescent="0.25">
      <c r="A53" s="5"/>
      <c r="B53" s="27"/>
    </row>
    <row r="54" spans="1:3" x14ac:dyDescent="0.25">
      <c r="A54" s="5"/>
      <c r="B54" s="27"/>
      <c r="C54" t="s">
        <v>670</v>
      </c>
    </row>
    <row r="55" spans="1:3" x14ac:dyDescent="0.25">
      <c r="A55" s="5"/>
      <c r="B55" s="27"/>
    </row>
    <row r="56" spans="1:3" x14ac:dyDescent="0.25">
      <c r="A56" s="5"/>
      <c r="B56" s="27"/>
      <c r="C56" t="str">
        <f>CONCATENATE( "    &lt;piechart percentage=",B46," /&gt;")</f>
        <v xml:space="preserve">    &lt;piechart percentage=96.8 /&gt;</v>
      </c>
    </row>
    <row r="57" spans="1:3" x14ac:dyDescent="0.25">
      <c r="A57" s="5"/>
      <c r="B57" s="27"/>
      <c r="C57" t="str">
        <f>"  &lt;/Genotype&gt;"</f>
        <v xml:space="preserve">  &lt;/Genotype&gt;</v>
      </c>
    </row>
    <row r="58" spans="1:3" x14ac:dyDescent="0.25">
      <c r="A58" s="5" t="s">
        <v>48</v>
      </c>
      <c r="B58" s="27" t="str">
        <f>CONCATENATE("Your ",B2," gene has an unknown variant.")</f>
        <v>Your AGPAT3 gene has an unknown variant.</v>
      </c>
      <c r="C58" t="str">
        <f>CONCATENATE("  &lt;Genotype hgvs=",CHAR(34),"unknown",CHAR(34),"&gt; ")</f>
        <v xml:space="preserve">  &lt;Genotype hgvs="unknown"&gt; </v>
      </c>
    </row>
    <row r="59" spans="1:3" x14ac:dyDescent="0.25">
      <c r="A59" s="6" t="s">
        <v>48</v>
      </c>
      <c r="B59" s="27" t="s">
        <v>150</v>
      </c>
      <c r="C59" t="s">
        <v>13</v>
      </c>
    </row>
    <row r="60" spans="1:3" x14ac:dyDescent="0.25">
      <c r="A60" s="6" t="s">
        <v>43</v>
      </c>
      <c r="B60" s="27"/>
      <c r="C60" t="s">
        <v>668</v>
      </c>
    </row>
    <row r="61" spans="1:3" x14ac:dyDescent="0.25">
      <c r="A61" s="6"/>
      <c r="B61" s="27"/>
    </row>
    <row r="62" spans="1:3" x14ac:dyDescent="0.25">
      <c r="A62" s="6"/>
      <c r="B62" s="27"/>
      <c r="C62" t="str">
        <f>CONCATENATE("    ",B58)</f>
        <v xml:space="preserve">    Your AGPAT3 gene has an unknown variant.</v>
      </c>
    </row>
    <row r="63" spans="1:3" x14ac:dyDescent="0.25">
      <c r="A63" s="6"/>
      <c r="B63" s="27"/>
    </row>
    <row r="64" spans="1:3" x14ac:dyDescent="0.25">
      <c r="A64" s="6"/>
      <c r="B64" s="27"/>
      <c r="C64" t="s">
        <v>669</v>
      </c>
    </row>
    <row r="65" spans="1:3" x14ac:dyDescent="0.25">
      <c r="A65" s="6"/>
      <c r="B65" s="27"/>
    </row>
    <row r="66" spans="1:3" x14ac:dyDescent="0.25">
      <c r="A66" s="5"/>
      <c r="B66" s="27"/>
      <c r="C66" t="str">
        <f>CONCATENATE("    ",B59)</f>
        <v xml:space="preserve">    The effect is unknown.</v>
      </c>
    </row>
    <row r="67" spans="1:3" x14ac:dyDescent="0.25">
      <c r="A67" s="6"/>
      <c r="B67" s="27"/>
    </row>
    <row r="68" spans="1:3" x14ac:dyDescent="0.25">
      <c r="A68" s="5"/>
      <c r="B68" s="27"/>
      <c r="C68" t="s">
        <v>670</v>
      </c>
    </row>
    <row r="69" spans="1:3" x14ac:dyDescent="0.25">
      <c r="A69" s="5"/>
      <c r="B69" s="27"/>
    </row>
    <row r="70" spans="1:3" x14ac:dyDescent="0.25">
      <c r="A70" s="5"/>
      <c r="B70" s="27"/>
      <c r="C70" t="str">
        <f>CONCATENATE( "    &lt;piechart percentage=",B60," /&gt;")</f>
        <v xml:space="preserve">    &lt;piechart percentage= /&gt;</v>
      </c>
    </row>
    <row r="71" spans="1:3" x14ac:dyDescent="0.25">
      <c r="A71" s="5"/>
      <c r="B71" s="27"/>
      <c r="C71" t="str">
        <f>"  &lt;/Genotype&gt;"</f>
        <v xml:space="preserve">  &lt;/Genotype&gt;</v>
      </c>
    </row>
    <row r="72" spans="1:3" x14ac:dyDescent="0.25">
      <c r="A72" s="5" t="s">
        <v>46</v>
      </c>
      <c r="B72" s="27" t="str">
        <f>CONCATENATE("Your ",B2," gene has no variants. A normal gene is referred to as a ",CHAR(34),"wild-type",CHAR(34)," gene.")</f>
        <v>Your AGPAT3 gene has no variants. A normal gene is referred to as a "wild-type" gene.</v>
      </c>
      <c r="C72" t="str">
        <f>CONCATENATE("  &lt;Genotype hgvs=",CHAR(34),"wild-type",CHAR(34),"&gt;")</f>
        <v xml:space="preserve">  &lt;Genotype hgvs="wild-type"&gt;</v>
      </c>
    </row>
    <row r="73" spans="1:3" x14ac:dyDescent="0.25">
      <c r="A73" s="6" t="s">
        <v>47</v>
      </c>
      <c r="B73" s="27" t="s">
        <v>218</v>
      </c>
      <c r="C73" t="s">
        <v>13</v>
      </c>
    </row>
    <row r="74" spans="1:3" x14ac:dyDescent="0.25">
      <c r="A74" s="6" t="s">
        <v>43</v>
      </c>
      <c r="B74" s="27"/>
      <c r="C74" t="s">
        <v>668</v>
      </c>
    </row>
    <row r="75" spans="1:3" x14ac:dyDescent="0.25">
      <c r="A75" s="6"/>
      <c r="B75" s="27"/>
    </row>
    <row r="76" spans="1:3" x14ac:dyDescent="0.25">
      <c r="A76" s="6"/>
      <c r="B76" s="27"/>
      <c r="C76" t="str">
        <f>CONCATENATE("    ",B72)</f>
        <v xml:space="preserve">    Your AGPAT3 gene has no variants. A normal gene is referred to as a "wild-type" gene.</v>
      </c>
    </row>
    <row r="77" spans="1:3" x14ac:dyDescent="0.25">
      <c r="A77" s="6"/>
      <c r="B77" s="27"/>
    </row>
    <row r="78" spans="1:3" x14ac:dyDescent="0.25">
      <c r="A78" s="6"/>
      <c r="B78" s="27"/>
      <c r="C78" t="s">
        <v>669</v>
      </c>
    </row>
    <row r="79" spans="1:3" x14ac:dyDescent="0.25">
      <c r="A79" s="6"/>
      <c r="B79" s="27"/>
    </row>
    <row r="80" spans="1:3" x14ac:dyDescent="0.25">
      <c r="A80" s="6"/>
      <c r="B80" s="27"/>
      <c r="C80" t="str">
        <f>CONCATENATE("    ",B73)</f>
        <v xml:space="preserve">    Your variant is not associated with any loss of function.</v>
      </c>
    </row>
    <row r="81" spans="1:5" x14ac:dyDescent="0.25">
      <c r="A81" s="6"/>
      <c r="B81" s="27"/>
    </row>
    <row r="82" spans="1:5" x14ac:dyDescent="0.25">
      <c r="A82" s="6"/>
      <c r="B82" s="27"/>
      <c r="C82" t="s">
        <v>670</v>
      </c>
    </row>
    <row r="83" spans="1:5" x14ac:dyDescent="0.25">
      <c r="A83" s="5"/>
      <c r="B83" s="27"/>
    </row>
    <row r="84" spans="1:5" x14ac:dyDescent="0.25">
      <c r="A84" s="6"/>
      <c r="B84" s="27"/>
      <c r="C84" t="str">
        <f>CONCATENATE( "    &lt;piechart percentage=",B74," /&gt;")</f>
        <v xml:space="preserve">    &lt;piechart percentage= /&gt;</v>
      </c>
    </row>
    <row r="85" spans="1:5" x14ac:dyDescent="0.25">
      <c r="A85" s="6"/>
      <c r="B85" s="27"/>
      <c r="C85" t="str">
        <f>"  &lt;/Genotype&gt;"</f>
        <v xml:space="preserve">  &lt;/Genotype&gt;</v>
      </c>
    </row>
    <row r="86" spans="1:5" x14ac:dyDescent="0.25">
      <c r="A86" s="6"/>
      <c r="B86" s="27"/>
      <c r="C86" t="str">
        <f>"&lt;/GeneAnalysis&gt;"</f>
        <v>&lt;/GeneAnalysis&gt;</v>
      </c>
    </row>
    <row r="87" spans="1:5" s="33" customFormat="1" x14ac:dyDescent="0.25"/>
    <row r="88" spans="1:5" s="33" customFormat="1" x14ac:dyDescent="0.25">
      <c r="A88" s="34"/>
      <c r="B88" s="32"/>
    </row>
    <row r="89" spans="1:5" x14ac:dyDescent="0.25">
      <c r="A89" s="6" t="s">
        <v>4</v>
      </c>
      <c r="B89" s="27" t="s">
        <v>74</v>
      </c>
      <c r="C89" t="str">
        <f>CONCATENATE("&lt;GeneAnalysis gene=",CHAR(34),B89,CHAR(34)," interval=",CHAR(34),B90,CHAR(34),"&gt; ")</f>
        <v xml:space="preserve">&lt;GeneAnalysis gene="ARMC9" interval="NC_000002.12:g.231198546_231394991"&gt; </v>
      </c>
    </row>
    <row r="90" spans="1:5" x14ac:dyDescent="0.25">
      <c r="A90" s="6" t="s">
        <v>23</v>
      </c>
      <c r="B90" s="27" t="s">
        <v>498</v>
      </c>
    </row>
    <row r="91" spans="1:5" x14ac:dyDescent="0.25">
      <c r="A91" s="6" t="s">
        <v>24</v>
      </c>
      <c r="B91" s="27" t="s">
        <v>333</v>
      </c>
      <c r="C91" t="str">
        <f>CONCATENATE("# What are some common mutations of ",B89,"?")</f>
        <v># What are some common mutations of ARMC9?</v>
      </c>
    </row>
    <row r="92" spans="1:5" x14ac:dyDescent="0.25">
      <c r="A92" s="6" t="s">
        <v>20</v>
      </c>
      <c r="B92" s="27" t="s">
        <v>21</v>
      </c>
      <c r="C92" t="s">
        <v>13</v>
      </c>
    </row>
    <row r="93" spans="1:5" x14ac:dyDescent="0.25">
      <c r="B93" s="27"/>
      <c r="C93" t="str">
        <f>CONCATENATE("There are ",B91," well-known variants in ",B89,": ",B100," and ",B106,".")</f>
        <v>There are two well-known variants in ARMC9: [C78606381T](https://www.ncbi.nlm.nih.gov/projects/SNP/snp_ref.cgi?rs=16827966) and [G56871895A
](https://www.ncbi.nlm.nih.gov/projects/SNP/snp_ref.cgi?rs=6445832
).</v>
      </c>
    </row>
    <row r="94" spans="1:5" x14ac:dyDescent="0.25">
      <c r="A94" s="47"/>
      <c r="B94" s="49"/>
      <c r="C94" s="43"/>
      <c r="D94" s="50"/>
      <c r="E94" s="49"/>
    </row>
    <row r="95" spans="1:5" x14ac:dyDescent="0.25">
      <c r="A95" s="6"/>
      <c r="B95" s="27"/>
      <c r="C95" t="str">
        <f>CONCATENATE("&lt;# ",B97," #&gt;")</f>
        <v>&lt;# C231342446T #&gt;</v>
      </c>
    </row>
    <row r="96" spans="1:5" x14ac:dyDescent="0.25">
      <c r="A96" s="6" t="s">
        <v>25</v>
      </c>
      <c r="B96" s="58" t="s">
        <v>494</v>
      </c>
      <c r="C96" t="str">
        <f>CONCATENATE("  &lt;Variant hgvs=",CHAR(34),B96,CHAR(34)," name=",CHAR(34),B97,CHAR(34),"&gt; ")</f>
        <v xml:space="preserve">  &lt;Variant hgvs="NC_000002.12:g.[231342446C&gt;T]" name="C231342446T"&gt; </v>
      </c>
    </row>
    <row r="97" spans="1:3" x14ac:dyDescent="0.25">
      <c r="A97" s="5" t="s">
        <v>26</v>
      </c>
      <c r="B97" s="45" t="s">
        <v>495</v>
      </c>
    </row>
    <row r="98" spans="1:3" x14ac:dyDescent="0.25">
      <c r="A98" s="5" t="s">
        <v>27</v>
      </c>
      <c r="B98" s="27" t="s">
        <v>208</v>
      </c>
      <c r="C98" t="str">
        <f>CONCATENATE("    This variant is a change at a specific point in the ",B89," gene from ",B98," to ",B99," resulting in incorrect ",B92," function. This substitution of a single nucleotide is known as a missense variant.")</f>
        <v xml:space="preserve">    This variant is a change at a specific point in the ARMC9 gene from cytosine (C) to thymine (T) resulting in incorrect protein function. This substitution of a single nucleotide is known as a missense variant.</v>
      </c>
    </row>
    <row r="99" spans="1:3" x14ac:dyDescent="0.25">
      <c r="A99" s="5" t="s">
        <v>28</v>
      </c>
      <c r="B99" s="27" t="s">
        <v>33</v>
      </c>
      <c r="C99" t="s">
        <v>13</v>
      </c>
    </row>
    <row r="100" spans="1:3" x14ac:dyDescent="0.25">
      <c r="A100" s="5" t="s">
        <v>36</v>
      </c>
      <c r="B100" s="30" t="s">
        <v>491</v>
      </c>
      <c r="C100" t="str">
        <f>"  &lt;/Variant&gt;"</f>
        <v xml:space="preserve">  &lt;/Variant&gt;</v>
      </c>
    </row>
    <row r="101" spans="1:3" x14ac:dyDescent="0.25">
      <c r="B101" s="27"/>
      <c r="C101" t="str">
        <f>CONCATENATE("&lt;# ",B103," #&gt;")</f>
        <v>&lt;# G56871895A #&gt;</v>
      </c>
    </row>
    <row r="102" spans="1:3" x14ac:dyDescent="0.25">
      <c r="A102" s="6" t="s">
        <v>25</v>
      </c>
      <c r="B102" s="1" t="s">
        <v>407</v>
      </c>
      <c r="C102" t="str">
        <f>CONCATENATE("  &lt;Variant hgvs=",CHAR(34),B102,CHAR(34)," name=",CHAR(34),B103,CHAR(34),"&gt; ")</f>
        <v xml:space="preserve">  &lt;Variant hgvs="NC_000003.12:g.56871895G&gt;A" name="G56871895A"&gt; </v>
      </c>
    </row>
    <row r="103" spans="1:3" x14ac:dyDescent="0.25">
      <c r="A103" s="5" t="s">
        <v>26</v>
      </c>
      <c r="B103" s="30" t="s">
        <v>492</v>
      </c>
    </row>
    <row r="104" spans="1:3" x14ac:dyDescent="0.25">
      <c r="A104" s="5" t="s">
        <v>27</v>
      </c>
      <c r="B104" s="27" t="s">
        <v>34</v>
      </c>
      <c r="C104" t="str">
        <f>CONCATENATE("    This variant is a change at a specific point in the ",B89," gene from ",B104," to ",B105," resulting in incorrect ",B92," function. This substitution of a single nucleotide is known as a missense variant.")</f>
        <v xml:space="preserve">    This variant is a change at a specific point in the ARMC9 gene from guanine (G) to adenine (A) resulting in incorrect protein function. This substitution of a single nucleotide is known as a missense variant.</v>
      </c>
    </row>
    <row r="105" spans="1:3" x14ac:dyDescent="0.25">
      <c r="A105" s="5" t="s">
        <v>28</v>
      </c>
      <c r="B105" s="27" t="s">
        <v>62</v>
      </c>
    </row>
    <row r="106" spans="1:3" x14ac:dyDescent="0.25">
      <c r="A106" s="6" t="s">
        <v>36</v>
      </c>
      <c r="B106" s="1" t="s">
        <v>493</v>
      </c>
      <c r="C106" t="str">
        <f>"  &lt;/Variant&gt;"</f>
        <v xml:space="preserve">  &lt;/Variant&gt;</v>
      </c>
    </row>
    <row r="107" spans="1:3" s="33" customFormat="1" x14ac:dyDescent="0.25">
      <c r="A107" s="31"/>
      <c r="B107" s="32"/>
    </row>
    <row r="108" spans="1:3" s="33" customFormat="1" x14ac:dyDescent="0.25">
      <c r="A108" s="31"/>
      <c r="B108" s="32"/>
      <c r="C108" t="str">
        <f>C95</f>
        <v>&lt;# C231342446T #&gt;</v>
      </c>
    </row>
    <row r="109" spans="1:3" x14ac:dyDescent="0.25">
      <c r="A109" s="5" t="s">
        <v>35</v>
      </c>
      <c r="B109" s="40" t="s">
        <v>124</v>
      </c>
      <c r="C109" t="str">
        <f>CONCATENATE("  &lt;Genotype hgvs=",CHAR(34),B109,B110,";",B111,CHAR(34)," name=",CHAR(34),B97,CHAR(34),"&gt; ")</f>
        <v xml:space="preserve">  &lt;Genotype hgvs="NC_000002.12:g.[231342446C&gt;T];[231342446=]" name="C231342446T"&gt; </v>
      </c>
    </row>
    <row r="110" spans="1:3" x14ac:dyDescent="0.25">
      <c r="A110" s="5" t="s">
        <v>36</v>
      </c>
      <c r="B110" s="27" t="s">
        <v>496</v>
      </c>
    </row>
    <row r="111" spans="1:3" x14ac:dyDescent="0.25">
      <c r="A111" s="5" t="s">
        <v>27</v>
      </c>
      <c r="B111" s="27" t="s">
        <v>497</v>
      </c>
      <c r="C111" t="s">
        <v>668</v>
      </c>
    </row>
    <row r="112" spans="1:3" x14ac:dyDescent="0.25">
      <c r="A112" s="5" t="s">
        <v>41</v>
      </c>
      <c r="B112" s="27" t="str">
        <f>CONCATENATE("People with this variant have one copy of the ",B100," variant. This substitution of a single nucleotide is known as a missense mutation.")</f>
        <v>People with this variant have one copy of the [C78606381T](https://www.ncbi.nlm.nih.gov/projects/SNP/snp_ref.cgi?rs=16827966) variant. This substitution of a single nucleotide is known as a missense mutation.</v>
      </c>
      <c r="C112" t="s">
        <v>13</v>
      </c>
    </row>
    <row r="113" spans="1:3" x14ac:dyDescent="0.25">
      <c r="A113" s="6" t="s">
        <v>42</v>
      </c>
      <c r="B113" s="27" t="s">
        <v>148</v>
      </c>
      <c r="C113" t="str">
        <f>CONCATENATE("    ",B112)</f>
        <v xml:space="preserve">    People with this variant have one copy of the [C78606381T](https://www.ncbi.nlm.nih.gov/projects/SNP/snp_ref.cgi?rs=16827966) variant. This substitution of a single nucleotide is known as a missense mutation.</v>
      </c>
    </row>
    <row r="114" spans="1:3" x14ac:dyDescent="0.25">
      <c r="A114" s="6" t="s">
        <v>43</v>
      </c>
      <c r="B114" s="27">
        <v>6.7</v>
      </c>
    </row>
    <row r="115" spans="1:3" x14ac:dyDescent="0.25">
      <c r="A115" s="5"/>
      <c r="B115" s="27"/>
      <c r="C115" t="s">
        <v>669</v>
      </c>
    </row>
    <row r="116" spans="1:3" x14ac:dyDescent="0.25">
      <c r="A116" s="6"/>
      <c r="B116" s="27"/>
    </row>
    <row r="117" spans="1:3" x14ac:dyDescent="0.25">
      <c r="A117" s="6"/>
      <c r="B117" s="27"/>
      <c r="C117" t="str">
        <f>CONCATENATE("    ",B113)</f>
        <v xml:space="preserve">    This variant is not associated with increased risk.</v>
      </c>
    </row>
    <row r="118" spans="1:3" x14ac:dyDescent="0.25">
      <c r="A118" s="6"/>
      <c r="B118" s="27"/>
    </row>
    <row r="119" spans="1:3" x14ac:dyDescent="0.25">
      <c r="A119" s="6"/>
      <c r="B119" s="27"/>
      <c r="C119" t="s">
        <v>670</v>
      </c>
    </row>
    <row r="120" spans="1:3" x14ac:dyDescent="0.25">
      <c r="A120" s="5"/>
      <c r="B120" s="27"/>
    </row>
    <row r="121" spans="1:3" x14ac:dyDescent="0.25">
      <c r="A121" s="5"/>
      <c r="B121" s="27"/>
      <c r="C121" t="str">
        <f>CONCATENATE( "    &lt;piechart percentage=",B114," /&gt;")</f>
        <v xml:space="preserve">    &lt;piechart percentage=6.7 /&gt;</v>
      </c>
    </row>
    <row r="122" spans="1:3" x14ac:dyDescent="0.25">
      <c r="A122" s="5"/>
      <c r="B122" s="27"/>
      <c r="C122" t="str">
        <f>"  &lt;/Genotype&gt;"</f>
        <v xml:space="preserve">  &lt;/Genotype&gt;</v>
      </c>
    </row>
    <row r="123" spans="1:3" x14ac:dyDescent="0.25">
      <c r="A123" s="5" t="s">
        <v>44</v>
      </c>
      <c r="B123" s="27" t="s">
        <v>346</v>
      </c>
      <c r="C123" t="str">
        <f>CONCATENATE("  &lt;Genotype hgvs=",CHAR(34),B109,B110,";",B110,CHAR(34)," name=",CHAR(34),B97,CHAR(34),"&gt; ")</f>
        <v xml:space="preserve">  &lt;Genotype hgvs="NC_000002.12:g.[231342446C&gt;T];[231342446C&gt;T]" name="C231342446T"&gt; </v>
      </c>
    </row>
    <row r="124" spans="1:3" x14ac:dyDescent="0.25">
      <c r="A124" s="6" t="s">
        <v>45</v>
      </c>
      <c r="B124" s="27" t="s">
        <v>148</v>
      </c>
      <c r="C124" t="s">
        <v>13</v>
      </c>
    </row>
    <row r="125" spans="1:3" x14ac:dyDescent="0.25">
      <c r="A125" s="6" t="s">
        <v>43</v>
      </c>
      <c r="B125" s="27">
        <v>33</v>
      </c>
      <c r="C125" t="s">
        <v>668</v>
      </c>
    </row>
    <row r="126" spans="1:3" x14ac:dyDescent="0.25">
      <c r="A126" s="6"/>
      <c r="B126" s="27"/>
    </row>
    <row r="127" spans="1:3" x14ac:dyDescent="0.25">
      <c r="A127" s="5"/>
      <c r="B127" s="27"/>
      <c r="C127" t="str">
        <f>CONCATENATE("    ",B123)</f>
        <v xml:space="preserve">    People with this variant have two copies of the [C78606381T](https://www.ncbi.nlm.nih.gov/projects/SNP/snp_ref.cgi?rs=12914385) variant. This substitution of a single nucleotide is known as a missense mutation.
</v>
      </c>
    </row>
    <row r="128" spans="1:3" x14ac:dyDescent="0.25">
      <c r="A128" s="6"/>
      <c r="B128" s="27"/>
    </row>
    <row r="129" spans="1:3" x14ac:dyDescent="0.25">
      <c r="A129" s="6"/>
      <c r="B129" s="27"/>
      <c r="C129" t="s">
        <v>669</v>
      </c>
    </row>
    <row r="130" spans="1:3" x14ac:dyDescent="0.25">
      <c r="A130" s="6"/>
      <c r="B130" s="27"/>
    </row>
    <row r="131" spans="1:3" x14ac:dyDescent="0.25">
      <c r="A131" s="6"/>
      <c r="B131" s="27"/>
      <c r="C131" t="str">
        <f>CONCATENATE("    ",B124)</f>
        <v xml:space="preserve">    This variant is not associated with increased risk.</v>
      </c>
    </row>
    <row r="132" spans="1:3" x14ac:dyDescent="0.25">
      <c r="A132" s="6"/>
      <c r="B132" s="27"/>
    </row>
    <row r="133" spans="1:3" x14ac:dyDescent="0.25">
      <c r="A133" s="5"/>
      <c r="B133" s="27"/>
      <c r="C133" t="s">
        <v>670</v>
      </c>
    </row>
    <row r="134" spans="1:3" x14ac:dyDescent="0.25">
      <c r="A134" s="5"/>
      <c r="B134" s="27"/>
    </row>
    <row r="135" spans="1:3" x14ac:dyDescent="0.25">
      <c r="A135" s="5"/>
      <c r="B135" s="27"/>
      <c r="C135" t="str">
        <f>CONCATENATE( "    &lt;piechart percentage=",B125," /&gt;")</f>
        <v xml:space="preserve">    &lt;piechart percentage=33 /&gt;</v>
      </c>
    </row>
    <row r="136" spans="1:3" x14ac:dyDescent="0.25">
      <c r="A136" s="5"/>
      <c r="B136" s="27"/>
      <c r="C136" t="str">
        <f>"  &lt;/Genotype&gt;"</f>
        <v xml:space="preserve">  &lt;/Genotype&gt;</v>
      </c>
    </row>
    <row r="137" spans="1:3" x14ac:dyDescent="0.25">
      <c r="A137" s="5" t="s">
        <v>46</v>
      </c>
      <c r="B137" s="27" t="str">
        <f>CONCATENATE("Your ",B89," gene has no variants. A normal gene is referred to as a ",CHAR(34),"wild-type",CHAR(34)," gene.")</f>
        <v>Your ARMC9 gene has no variants. A normal gene is referred to as a "wild-type" gene.</v>
      </c>
      <c r="C137" t="str">
        <f>CONCATENATE("  &lt;Genotype hgvs=",CHAR(34),B109,B111,";",B111,CHAR(34)," name=",CHAR(34),B97,CHAR(34),"&gt; ")</f>
        <v xml:space="preserve">  &lt;Genotype hgvs="NC_000002.12:g.[231342446=];[231342446=]" name="C231342446T"&gt; </v>
      </c>
    </row>
    <row r="138" spans="1:3" x14ac:dyDescent="0.25">
      <c r="A138" s="6" t="s">
        <v>47</v>
      </c>
      <c r="B138" s="27" t="s">
        <v>540</v>
      </c>
      <c r="C138" t="s">
        <v>13</v>
      </c>
    </row>
    <row r="139" spans="1:3" x14ac:dyDescent="0.25">
      <c r="A139" s="6" t="s">
        <v>43</v>
      </c>
      <c r="B139" s="27">
        <v>60.3</v>
      </c>
      <c r="C139" t="s">
        <v>668</v>
      </c>
    </row>
    <row r="140" spans="1:3" x14ac:dyDescent="0.25">
      <c r="A140" s="5"/>
      <c r="B140" s="27"/>
    </row>
    <row r="141" spans="1:3" x14ac:dyDescent="0.25">
      <c r="A141" s="6"/>
      <c r="B141" s="27"/>
      <c r="C141" t="str">
        <f>CONCATENATE("    ",B137)</f>
        <v xml:space="preserve">    Your ARMC9 gene has no variants. A normal gene is referred to as a "wild-type" gene.</v>
      </c>
    </row>
    <row r="142" spans="1:3" x14ac:dyDescent="0.25">
      <c r="A142" s="6"/>
      <c r="B142" s="27"/>
    </row>
    <row r="143" spans="1:3" x14ac:dyDescent="0.25">
      <c r="A143" s="6"/>
      <c r="B143" s="27"/>
      <c r="C143" t="s">
        <v>669</v>
      </c>
    </row>
    <row r="144" spans="1:3" x14ac:dyDescent="0.25">
      <c r="A144" s="6"/>
      <c r="B144" s="27"/>
    </row>
    <row r="145" spans="1:3" x14ac:dyDescent="0.25">
      <c r="A145" s="6"/>
      <c r="B145" s="27"/>
      <c r="C145" t="str">
        <f>CONCATENATE("    ",B138)</f>
        <v xml:space="preserve">    You are in the Moderate Risk category. See below for more information.</v>
      </c>
    </row>
    <row r="146" spans="1:3" x14ac:dyDescent="0.25">
      <c r="A146" s="5"/>
      <c r="B146" s="27"/>
    </row>
    <row r="147" spans="1:3" x14ac:dyDescent="0.25">
      <c r="A147" s="5"/>
      <c r="B147" s="27"/>
      <c r="C147" t="s">
        <v>670</v>
      </c>
    </row>
    <row r="148" spans="1:3" x14ac:dyDescent="0.25">
      <c r="A148" s="5"/>
      <c r="B148" s="27"/>
    </row>
    <row r="149" spans="1:3" x14ac:dyDescent="0.25">
      <c r="A149" s="5"/>
      <c r="B149" s="27"/>
      <c r="C149" t="str">
        <f>CONCATENATE( "    &lt;piechart percentage=",B139," /&gt;")</f>
        <v xml:space="preserve">    &lt;piechart percentage=60.3 /&gt;</v>
      </c>
    </row>
    <row r="150" spans="1:3" x14ac:dyDescent="0.25">
      <c r="A150" s="5"/>
      <c r="B150" s="27"/>
      <c r="C150" t="str">
        <f>"  &lt;/Genotype&gt;"</f>
        <v xml:space="preserve">  &lt;/Genotype&gt;</v>
      </c>
    </row>
    <row r="151" spans="1:3" x14ac:dyDescent="0.25">
      <c r="A151" s="5"/>
      <c r="B151" s="27"/>
      <c r="C151" t="str">
        <f>C101</f>
        <v>&lt;# G56871895A #&gt;</v>
      </c>
    </row>
    <row r="152" spans="1:3" x14ac:dyDescent="0.25">
      <c r="A152" s="5" t="s">
        <v>35</v>
      </c>
      <c r="B152" s="1" t="s">
        <v>236</v>
      </c>
      <c r="C152" t="str">
        <f>CONCATENATE("  &lt;Genotype hgvs=",CHAR(34),B152,B153,";",B154,CHAR(34)," name=",CHAR(34),B103,CHAR(34),"&gt; ")</f>
        <v xml:space="preserve">  &lt;Genotype hgvs="NC_000017.11:g.[30237328T&gt;C];[30237328=]" name="G56871895A"&gt; </v>
      </c>
    </row>
    <row r="153" spans="1:3" x14ac:dyDescent="0.25">
      <c r="A153" s="5" t="s">
        <v>36</v>
      </c>
      <c r="B153" s="27" t="s">
        <v>256</v>
      </c>
    </row>
    <row r="154" spans="1:3" x14ac:dyDescent="0.25">
      <c r="A154" s="5" t="s">
        <v>27</v>
      </c>
      <c r="B154" s="27" t="s">
        <v>257</v>
      </c>
      <c r="C154" t="s">
        <v>668</v>
      </c>
    </row>
    <row r="155" spans="1:3" x14ac:dyDescent="0.25">
      <c r="A155" s="5" t="s">
        <v>41</v>
      </c>
      <c r="B155" s="27" t="str">
        <f>CONCATENATE("People with this variant have one copy of the ",B106," variant. This substitution of a single nucleotide is known as a missense mutation.")</f>
        <v>People with this variant have one copy of the [G56871895A
](https://www.ncbi.nlm.nih.gov/projects/SNP/snp_ref.cgi?rs=6445832
) variant. This substitution of a single nucleotide is known as a missense mutation.</v>
      </c>
      <c r="C155" t="s">
        <v>13</v>
      </c>
    </row>
    <row r="156" spans="1:3" x14ac:dyDescent="0.25">
      <c r="A156" s="6" t="s">
        <v>42</v>
      </c>
      <c r="B156" s="27" t="s">
        <v>217</v>
      </c>
      <c r="C156" t="str">
        <f>CONCATENATE("    ",B155)</f>
        <v xml:space="preserve">    People with this variant have one copy of the [G56871895A
](https://www.ncbi.nlm.nih.gov/projects/SNP/snp_ref.cgi?rs=6445832
) variant. This substitution of a single nucleotide is known as a missense mutation.</v>
      </c>
    </row>
    <row r="157" spans="1:3" x14ac:dyDescent="0.25">
      <c r="A157" s="6" t="s">
        <v>43</v>
      </c>
      <c r="B157" s="27">
        <v>39.700000000000003</v>
      </c>
    </row>
    <row r="158" spans="1:3" x14ac:dyDescent="0.25">
      <c r="A158" s="5"/>
      <c r="B158" s="27"/>
      <c r="C158" t="s">
        <v>669</v>
      </c>
    </row>
    <row r="159" spans="1:3" x14ac:dyDescent="0.25">
      <c r="A159" s="6"/>
      <c r="B159" s="27"/>
    </row>
    <row r="160" spans="1:3" x14ac:dyDescent="0.25">
      <c r="A160" s="6"/>
      <c r="B160" s="27"/>
      <c r="C160" t="str">
        <f>CONCATENATE("    ",B156)</f>
        <v xml:space="preserve">    You are in the Mild Loss of Function category. See below for more information.</v>
      </c>
    </row>
    <row r="161" spans="1:3" x14ac:dyDescent="0.25">
      <c r="A161" s="6"/>
      <c r="B161" s="27"/>
    </row>
    <row r="162" spans="1:3" x14ac:dyDescent="0.25">
      <c r="A162" s="6"/>
      <c r="B162" s="27"/>
      <c r="C162" t="s">
        <v>670</v>
      </c>
    </row>
    <row r="163" spans="1:3" x14ac:dyDescent="0.25">
      <c r="A163" s="5"/>
      <c r="B163" s="27"/>
    </row>
    <row r="164" spans="1:3" x14ac:dyDescent="0.25">
      <c r="A164" s="5"/>
      <c r="B164" s="27"/>
      <c r="C164" t="str">
        <f>CONCATENATE( "    &lt;piechart percentage=",B157," /&gt;")</f>
        <v xml:space="preserve">    &lt;piechart percentage=39.7 /&gt;</v>
      </c>
    </row>
    <row r="165" spans="1:3" x14ac:dyDescent="0.25">
      <c r="A165" s="5"/>
      <c r="B165" s="27"/>
      <c r="C165" t="str">
        <f>"  &lt;/Genotype&gt;"</f>
        <v xml:space="preserve">  &lt;/Genotype&gt;</v>
      </c>
    </row>
    <row r="166" spans="1:3" x14ac:dyDescent="0.25">
      <c r="A166" s="5" t="s">
        <v>44</v>
      </c>
      <c r="B166" s="27" t="str">
        <f>CONCATENATE("People with this variant have two copies of the ",B106," variant. This substitution of a single nucleotide is known as a missense mutation.")</f>
        <v>People with this variant have two copies of the [G56871895A
](https://www.ncbi.nlm.nih.gov/projects/SNP/snp_ref.cgi?rs=6445832
) variant. This substitution of a single nucleotide is known as a missense mutation.</v>
      </c>
      <c r="C166" t="str">
        <f>CONCATENATE("  &lt;Genotype hgvs=",CHAR(34),B152,B153,";",B153,CHAR(34)," name=",CHAR(34),B103,CHAR(34),"&gt; ")</f>
        <v xml:space="preserve">  &lt;Genotype hgvs="NC_000017.11:g.[30237328T&gt;C];[30237328T&gt;C]" name="G56871895A"&gt; </v>
      </c>
    </row>
    <row r="167" spans="1:3" x14ac:dyDescent="0.25">
      <c r="A167" s="6" t="s">
        <v>45</v>
      </c>
      <c r="B167" s="27" t="s">
        <v>192</v>
      </c>
      <c r="C167" t="s">
        <v>13</v>
      </c>
    </row>
    <row r="168" spans="1:3" x14ac:dyDescent="0.25">
      <c r="A168" s="6" t="s">
        <v>43</v>
      </c>
      <c r="B168" s="27">
        <v>42.9</v>
      </c>
      <c r="C168" t="s">
        <v>668</v>
      </c>
    </row>
    <row r="169" spans="1:3" x14ac:dyDescent="0.25">
      <c r="A169" s="6"/>
      <c r="B169" s="27"/>
    </row>
    <row r="170" spans="1:3" x14ac:dyDescent="0.25">
      <c r="A170" s="5"/>
      <c r="B170" s="27"/>
      <c r="C170" t="str">
        <f>CONCATENATE("    ",B166)</f>
        <v xml:space="preserve">    People with this variant have two copies of the [G56871895A
](https://www.ncbi.nlm.nih.gov/projects/SNP/snp_ref.cgi?rs=6445832
) variant. This substitution of a single nucleotide is known as a missense mutation.</v>
      </c>
    </row>
    <row r="171" spans="1:3" x14ac:dyDescent="0.25">
      <c r="A171" s="6"/>
      <c r="B171" s="27"/>
    </row>
    <row r="172" spans="1:3" x14ac:dyDescent="0.25">
      <c r="A172" s="6"/>
      <c r="B172" s="27"/>
      <c r="C172" t="s">
        <v>669</v>
      </c>
    </row>
    <row r="173" spans="1:3" x14ac:dyDescent="0.25">
      <c r="A173" s="6"/>
      <c r="B173" s="27"/>
    </row>
    <row r="174" spans="1:3" x14ac:dyDescent="0.25">
      <c r="A174" s="6"/>
      <c r="B174" s="27"/>
      <c r="C174" t="str">
        <f>CONCATENATE("    ",B167)</f>
        <v xml:space="preserve">    You are in the Moderate Loss of Function category. See below for more information.</v>
      </c>
    </row>
    <row r="175" spans="1:3" x14ac:dyDescent="0.25">
      <c r="A175" s="6"/>
      <c r="B175" s="27"/>
    </row>
    <row r="176" spans="1:3" x14ac:dyDescent="0.25">
      <c r="A176" s="5"/>
      <c r="B176" s="27"/>
      <c r="C176" t="s">
        <v>670</v>
      </c>
    </row>
    <row r="177" spans="1:3" x14ac:dyDescent="0.25">
      <c r="A177" s="5"/>
      <c r="B177" s="27"/>
    </row>
    <row r="178" spans="1:3" x14ac:dyDescent="0.25">
      <c r="A178" s="5"/>
      <c r="B178" s="27"/>
      <c r="C178" t="str">
        <f>CONCATENATE( "    &lt;piechart percentage=",B168," /&gt;")</f>
        <v xml:space="preserve">    &lt;piechart percentage=42.9 /&gt;</v>
      </c>
    </row>
    <row r="179" spans="1:3" x14ac:dyDescent="0.25">
      <c r="A179" s="5"/>
      <c r="B179" s="27"/>
      <c r="C179" t="str">
        <f>"  &lt;/Genotype&gt;"</f>
        <v xml:space="preserve">  &lt;/Genotype&gt;</v>
      </c>
    </row>
    <row r="180" spans="1:3" x14ac:dyDescent="0.25">
      <c r="A180" s="5" t="s">
        <v>46</v>
      </c>
      <c r="B180" s="27" t="str">
        <f>CONCATENATE("Your ",B89," gene has no variants. A normal gene is referred to as a ",CHAR(34),"wild-type",CHAR(34)," gene.")</f>
        <v>Your ARMC9 gene has no variants. A normal gene is referred to as a "wild-type" gene.</v>
      </c>
      <c r="C180" t="str">
        <f>CONCATENATE("  &lt;Genotype hgvs=",CHAR(34),B152,B154,";",B154,CHAR(34)," name=",CHAR(34),B103,CHAR(34),"&gt; ")</f>
        <v xml:space="preserve">  &lt;Genotype hgvs="NC_000017.11:g.[30237328=];[30237328=]" name="G56871895A"&gt; </v>
      </c>
    </row>
    <row r="181" spans="1:3" x14ac:dyDescent="0.25">
      <c r="A181" s="6" t="s">
        <v>47</v>
      </c>
      <c r="B181" s="27" t="s">
        <v>148</v>
      </c>
      <c r="C181" t="s">
        <v>13</v>
      </c>
    </row>
    <row r="182" spans="1:3" x14ac:dyDescent="0.25">
      <c r="A182" s="6" t="s">
        <v>43</v>
      </c>
      <c r="B182" s="27">
        <v>17.399999999999999</v>
      </c>
      <c r="C182" t="s">
        <v>668</v>
      </c>
    </row>
    <row r="183" spans="1:3" x14ac:dyDescent="0.25">
      <c r="A183" s="5"/>
      <c r="B183" s="27"/>
    </row>
    <row r="184" spans="1:3" x14ac:dyDescent="0.25">
      <c r="A184" s="6"/>
      <c r="B184" s="27"/>
      <c r="C184" t="str">
        <f>CONCATENATE("    ",B180)</f>
        <v xml:space="preserve">    Your ARMC9 gene has no variants. A normal gene is referred to as a "wild-type" gene.</v>
      </c>
    </row>
    <row r="185" spans="1:3" x14ac:dyDescent="0.25">
      <c r="A185" s="6"/>
      <c r="B185" s="27"/>
    </row>
    <row r="186" spans="1:3" x14ac:dyDescent="0.25">
      <c r="A186" s="6"/>
      <c r="B186" s="27"/>
      <c r="C186" t="s">
        <v>669</v>
      </c>
    </row>
    <row r="187" spans="1:3" x14ac:dyDescent="0.25">
      <c r="A187" s="6"/>
      <c r="B187" s="27"/>
    </row>
    <row r="188" spans="1:3" x14ac:dyDescent="0.25">
      <c r="A188" s="6"/>
      <c r="B188" s="27"/>
      <c r="C188" t="str">
        <f>CONCATENATE("    ",B181)</f>
        <v xml:space="preserve">    This variant is not associated with increased risk.</v>
      </c>
    </row>
    <row r="189" spans="1:3" x14ac:dyDescent="0.25">
      <c r="A189" s="5"/>
      <c r="B189" s="27"/>
    </row>
    <row r="190" spans="1:3" x14ac:dyDescent="0.25">
      <c r="A190" s="5"/>
      <c r="B190" s="27"/>
      <c r="C190" t="s">
        <v>670</v>
      </c>
    </row>
    <row r="191" spans="1:3" x14ac:dyDescent="0.25">
      <c r="A191" s="5"/>
      <c r="B191" s="27"/>
    </row>
    <row r="192" spans="1:3" x14ac:dyDescent="0.25">
      <c r="A192" s="5"/>
      <c r="B192" s="27"/>
      <c r="C192" t="str">
        <f>CONCATENATE( "    &lt;piechart percentage=",B182," /&gt;")</f>
        <v xml:space="preserve">    &lt;piechart percentage=17.4 /&gt;</v>
      </c>
    </row>
    <row r="193" spans="1:3" x14ac:dyDescent="0.25">
      <c r="A193" s="5"/>
      <c r="B193" s="27"/>
      <c r="C193" t="str">
        <f>"  &lt;/Genotype&gt;"</f>
        <v xml:space="preserve">  &lt;/Genotype&gt;</v>
      </c>
    </row>
    <row r="194" spans="1:3" x14ac:dyDescent="0.25">
      <c r="A194" s="5" t="s">
        <v>48</v>
      </c>
      <c r="B194" s="27" t="str">
        <f>CONCATENATE("Your ",B89," gene has an unknown variant.")</f>
        <v>Your ARMC9 gene has an unknown variant.</v>
      </c>
      <c r="C194" t="str">
        <f>CONCATENATE("  &lt;Genotype hgvs=",CHAR(34),"unknown",CHAR(34),"&gt; ")</f>
        <v xml:space="preserve">  &lt;Genotype hgvs="unknown"&gt; </v>
      </c>
    </row>
    <row r="195" spans="1:3" x14ac:dyDescent="0.25">
      <c r="A195" s="6" t="s">
        <v>48</v>
      </c>
      <c r="B195" s="27" t="s">
        <v>150</v>
      </c>
      <c r="C195" t="s">
        <v>13</v>
      </c>
    </row>
    <row r="196" spans="1:3" x14ac:dyDescent="0.25">
      <c r="A196" s="6" t="s">
        <v>43</v>
      </c>
      <c r="B196" s="27"/>
      <c r="C196" t="s">
        <v>668</v>
      </c>
    </row>
    <row r="197" spans="1:3" x14ac:dyDescent="0.25">
      <c r="A197" s="6"/>
      <c r="B197" s="27"/>
    </row>
    <row r="198" spans="1:3" x14ac:dyDescent="0.25">
      <c r="A198" s="6"/>
      <c r="B198" s="27"/>
      <c r="C198" t="str">
        <f>CONCATENATE("    ",B194)</f>
        <v xml:space="preserve">    Your ARMC9 gene has an unknown variant.</v>
      </c>
    </row>
    <row r="199" spans="1:3" x14ac:dyDescent="0.25">
      <c r="A199" s="6"/>
      <c r="B199" s="27"/>
    </row>
    <row r="200" spans="1:3" x14ac:dyDescent="0.25">
      <c r="A200" s="6"/>
      <c r="B200" s="27"/>
      <c r="C200" t="s">
        <v>669</v>
      </c>
    </row>
    <row r="201" spans="1:3" x14ac:dyDescent="0.25">
      <c r="A201" s="6"/>
      <c r="B201" s="27"/>
    </row>
    <row r="202" spans="1:3" x14ac:dyDescent="0.25">
      <c r="A202" s="5"/>
      <c r="B202" s="27"/>
      <c r="C202" t="str">
        <f>CONCATENATE("    ",B195)</f>
        <v xml:space="preserve">    The effect is unknown.</v>
      </c>
    </row>
    <row r="203" spans="1:3" x14ac:dyDescent="0.25">
      <c r="A203" s="6"/>
      <c r="B203" s="27"/>
    </row>
    <row r="204" spans="1:3" x14ac:dyDescent="0.25">
      <c r="A204" s="5"/>
      <c r="B204" s="27"/>
      <c r="C204" t="s">
        <v>670</v>
      </c>
    </row>
    <row r="205" spans="1:3" x14ac:dyDescent="0.25">
      <c r="A205" s="5"/>
      <c r="B205" s="27"/>
    </row>
    <row r="206" spans="1:3" x14ac:dyDescent="0.25">
      <c r="A206" s="5"/>
      <c r="B206" s="27"/>
      <c r="C206" t="str">
        <f>CONCATENATE( "    &lt;piechart percentage=",B196," /&gt;")</f>
        <v xml:space="preserve">    &lt;piechart percentage= /&gt;</v>
      </c>
    </row>
    <row r="207" spans="1:3" x14ac:dyDescent="0.25">
      <c r="A207" s="5"/>
      <c r="B207" s="27"/>
      <c r="C207" t="str">
        <f>"  &lt;/Genotype&gt;"</f>
        <v xml:space="preserve">  &lt;/Genotype&gt;</v>
      </c>
    </row>
    <row r="208" spans="1:3" x14ac:dyDescent="0.25">
      <c r="A208" s="5" t="s">
        <v>46</v>
      </c>
      <c r="B208" s="27" t="str">
        <f>CONCATENATE("Your ",B89," gene has no variants. A normal gene is referred to as a ",CHAR(34),"wild-type",CHAR(34)," gene.")</f>
        <v>Your ARMC9 gene has no variants. A normal gene is referred to as a "wild-type" gene.</v>
      </c>
      <c r="C208" t="str">
        <f>CONCATENATE("  &lt;Genotype hgvs=",CHAR(34),"wild-type",CHAR(34),"&gt;")</f>
        <v xml:space="preserve">  &lt;Genotype hgvs="wild-type"&gt;</v>
      </c>
    </row>
    <row r="209" spans="1:3" x14ac:dyDescent="0.25">
      <c r="A209" s="6" t="s">
        <v>47</v>
      </c>
      <c r="B209" s="27" t="s">
        <v>218</v>
      </c>
      <c r="C209" t="s">
        <v>13</v>
      </c>
    </row>
    <row r="210" spans="1:3" x14ac:dyDescent="0.25">
      <c r="A210" s="6" t="s">
        <v>43</v>
      </c>
      <c r="B210" s="27"/>
      <c r="C210" t="s">
        <v>668</v>
      </c>
    </row>
    <row r="211" spans="1:3" x14ac:dyDescent="0.25">
      <c r="A211" s="6"/>
      <c r="B211" s="27"/>
    </row>
    <row r="212" spans="1:3" x14ac:dyDescent="0.25">
      <c r="A212" s="6"/>
      <c r="B212" s="27"/>
      <c r="C212" t="str">
        <f>CONCATENATE("    ",B208)</f>
        <v xml:space="preserve">    Your ARMC9 gene has no variants. A normal gene is referred to as a "wild-type" gene.</v>
      </c>
    </row>
    <row r="213" spans="1:3" x14ac:dyDescent="0.25">
      <c r="A213" s="6"/>
      <c r="B213" s="27"/>
    </row>
    <row r="214" spans="1:3" x14ac:dyDescent="0.25">
      <c r="A214" s="6"/>
      <c r="B214" s="27"/>
      <c r="C214" t="s">
        <v>669</v>
      </c>
    </row>
    <row r="215" spans="1:3" x14ac:dyDescent="0.25">
      <c r="A215" s="6"/>
      <c r="B215" s="27"/>
    </row>
    <row r="216" spans="1:3" x14ac:dyDescent="0.25">
      <c r="A216" s="6"/>
      <c r="B216" s="27"/>
      <c r="C216" t="str">
        <f>CONCATENATE("    ",B209)</f>
        <v xml:space="preserve">    Your variant is not associated with any loss of function.</v>
      </c>
    </row>
    <row r="217" spans="1:3" x14ac:dyDescent="0.25">
      <c r="A217" s="6"/>
      <c r="B217" s="27"/>
    </row>
    <row r="218" spans="1:3" x14ac:dyDescent="0.25">
      <c r="A218" s="6"/>
      <c r="B218" s="27"/>
      <c r="C218" t="s">
        <v>670</v>
      </c>
    </row>
    <row r="219" spans="1:3" x14ac:dyDescent="0.25">
      <c r="A219" s="5"/>
      <c r="B219" s="27"/>
    </row>
    <row r="220" spans="1:3" x14ac:dyDescent="0.25">
      <c r="A220" s="6"/>
      <c r="B220" s="27"/>
      <c r="C220" t="str">
        <f>CONCATENATE( "    &lt;piechart percentage=",B210," /&gt;")</f>
        <v xml:space="preserve">    &lt;piechart percentage= /&gt;</v>
      </c>
    </row>
    <row r="221" spans="1:3" x14ac:dyDescent="0.25">
      <c r="A221" s="6"/>
      <c r="B221" s="27"/>
      <c r="C221" t="str">
        <f>"  &lt;/Genotype&gt;"</f>
        <v xml:space="preserve">  &lt;/Genotype&gt;</v>
      </c>
    </row>
    <row r="222" spans="1:3" x14ac:dyDescent="0.25">
      <c r="A222" s="6"/>
      <c r="B222" s="27"/>
      <c r="C222" t="str">
        <f>"&lt;/GeneAnalysis&gt;"</f>
        <v>&lt;/GeneAnalysis&gt;</v>
      </c>
    </row>
    <row r="223" spans="1:3" s="33" customFormat="1" x14ac:dyDescent="0.25"/>
    <row r="224" spans="1:3" s="33" customFormat="1" x14ac:dyDescent="0.25">
      <c r="A224" s="34"/>
      <c r="B224" s="32"/>
    </row>
    <row r="225" spans="1:3" x14ac:dyDescent="0.25">
      <c r="A225" s="6" t="s">
        <v>4</v>
      </c>
      <c r="B225" s="27" t="s">
        <v>336</v>
      </c>
      <c r="C225" t="str">
        <f>CONCATENATE("&lt;GeneAnalysis gene=",CHAR(34),B225,CHAR(34)," interval=",CHAR(34),B226,CHAR(34),"&gt; ")</f>
        <v xml:space="preserve">&lt;GeneAnalysis gene="CHRNA3" interval="NC_000015.10:g.78593052_78621295"&gt; </v>
      </c>
    </row>
    <row r="226" spans="1:3" x14ac:dyDescent="0.25">
      <c r="A226" s="6" t="s">
        <v>23</v>
      </c>
      <c r="B226" s="27" t="s">
        <v>337</v>
      </c>
    </row>
    <row r="227" spans="1:3" x14ac:dyDescent="0.25">
      <c r="A227" s="6" t="s">
        <v>24</v>
      </c>
      <c r="B227" s="27" t="s">
        <v>333</v>
      </c>
      <c r="C227" t="str">
        <f>CONCATENATE("# What are some common mutations of ",B225,"?")</f>
        <v># What are some common mutations of CHRNA3?</v>
      </c>
    </row>
    <row r="228" spans="1:3" x14ac:dyDescent="0.25">
      <c r="A228" s="6" t="s">
        <v>20</v>
      </c>
      <c r="B228" s="27" t="s">
        <v>21</v>
      </c>
      <c r="C228" t="s">
        <v>13</v>
      </c>
    </row>
    <row r="229" spans="1:3" x14ac:dyDescent="0.25">
      <c r="B229" s="27"/>
      <c r="C229" t="str">
        <f>CONCATENATE("There are ",B227," well-known variants in ",B225,": ",B236," and ",B242,".")</f>
        <v>There are two well-known variants in CHRNA3: [C78606381T](https://www.ncbi.nlm.nih.gov/projects/SNP/snp_ref.cgi?rs=12914385) and [C645T](https://www.ncbi.nlm.nih.gov/clinvar/variation/17503/).</v>
      </c>
    </row>
    <row r="230" spans="1:3" x14ac:dyDescent="0.25">
      <c r="B230" s="27"/>
    </row>
    <row r="231" spans="1:3" x14ac:dyDescent="0.25">
      <c r="A231" s="6"/>
      <c r="B231" s="27"/>
      <c r="C231" t="str">
        <f>CONCATENATE("&lt;# ",B233," #&gt;")</f>
        <v>&lt;# C78606381T #&gt;</v>
      </c>
    </row>
    <row r="232" spans="1:3" x14ac:dyDescent="0.25">
      <c r="A232" s="6" t="s">
        <v>25</v>
      </c>
      <c r="B232" s="1" t="s">
        <v>338</v>
      </c>
      <c r="C232" t="str">
        <f>CONCATENATE("  &lt;Variant hgvs=",CHAR(34),B232,CHAR(34)," name=",CHAR(34),B233,CHAR(34),"&gt; ")</f>
        <v xml:space="preserve">  &lt;Variant hgvs="NC_000015.10:g.78606381C&gt;T" name="C78606381T"&gt; </v>
      </c>
    </row>
    <row r="233" spans="1:3" x14ac:dyDescent="0.25">
      <c r="A233" s="5" t="s">
        <v>26</v>
      </c>
      <c r="B233" s="30" t="s">
        <v>340</v>
      </c>
    </row>
    <row r="234" spans="1:3" x14ac:dyDescent="0.25">
      <c r="A234" s="5" t="s">
        <v>27</v>
      </c>
      <c r="B234" s="27" t="s">
        <v>208</v>
      </c>
      <c r="C234" t="str">
        <f>CONCATENATE("    This variant is a change at a specific point in the ",B225," gene from ",B234," to ",B235," resulting in incorrect ",B228," function. This substitution of a single nucleotide is known as a missense variant.")</f>
        <v xml:space="preserve">    This variant is a change at a specific point in the CHRNA3 gene from cytosine (C) to thymine (T) resulting in incorrect protein function. This substitution of a single nucleotide is known as a missense variant.</v>
      </c>
    </row>
    <row r="235" spans="1:3" x14ac:dyDescent="0.25">
      <c r="A235" s="5" t="s">
        <v>28</v>
      </c>
      <c r="B235" s="27" t="s">
        <v>33</v>
      </c>
      <c r="C235" t="s">
        <v>13</v>
      </c>
    </row>
    <row r="236" spans="1:3" x14ac:dyDescent="0.25">
      <c r="A236" s="5" t="s">
        <v>36</v>
      </c>
      <c r="B236" s="30" t="s">
        <v>342</v>
      </c>
      <c r="C236" t="str">
        <f>"  &lt;/Variant&gt;"</f>
        <v xml:space="preserve">  &lt;/Variant&gt;</v>
      </c>
    </row>
    <row r="237" spans="1:3" x14ac:dyDescent="0.25">
      <c r="B237" s="27"/>
      <c r="C237" t="str">
        <f>CONCATENATE("&lt;# ",B239," #&gt;")</f>
        <v>&lt;# C645T  #&gt;</v>
      </c>
    </row>
    <row r="238" spans="1:3" x14ac:dyDescent="0.25">
      <c r="A238" s="6" t="s">
        <v>25</v>
      </c>
      <c r="B238" s="1" t="s">
        <v>339</v>
      </c>
      <c r="C238" t="str">
        <f>CONCATENATE("  &lt;Variant hgvs=",CHAR(34),B238,CHAR(34)," name=",CHAR(34),B239,CHAR(34),"&gt; ")</f>
        <v xml:space="preserve">  &lt;Variant hgvs="NC_000015.10:g.78601997G&gt;A" name="C645T "&gt; </v>
      </c>
    </row>
    <row r="239" spans="1:3" x14ac:dyDescent="0.25">
      <c r="A239" s="5" t="s">
        <v>26</v>
      </c>
      <c r="B239" s="30" t="s">
        <v>341</v>
      </c>
    </row>
    <row r="240" spans="1:3" x14ac:dyDescent="0.25">
      <c r="A240" s="5" t="s">
        <v>27</v>
      </c>
      <c r="B240" s="27" t="s">
        <v>34</v>
      </c>
      <c r="C240" t="str">
        <f>CONCATENATE("    This variant is a change at a specific point in the ",B225," gene from ",B240," to ",B241," resulting in incorrect ",B228," function. This substitution of a single nucleotide is known as a missense variant.")</f>
        <v xml:space="preserve">    This variant is a change at a specific point in the CHRNA3 gene from guanine (G) to adenine (A) resulting in incorrect protein function. This substitution of a single nucleotide is known as a missense variant.</v>
      </c>
    </row>
    <row r="241" spans="1:3" x14ac:dyDescent="0.25">
      <c r="A241" s="5" t="s">
        <v>28</v>
      </c>
      <c r="B241" s="27" t="s">
        <v>62</v>
      </c>
    </row>
    <row r="242" spans="1:3" x14ac:dyDescent="0.25">
      <c r="A242" s="6" t="s">
        <v>36</v>
      </c>
      <c r="B242" s="30" t="s">
        <v>352</v>
      </c>
      <c r="C242" t="str">
        <f>"  &lt;/Variant&gt;"</f>
        <v xml:space="preserve">  &lt;/Variant&gt;</v>
      </c>
    </row>
    <row r="243" spans="1:3" s="33" customFormat="1" x14ac:dyDescent="0.25">
      <c r="A243" s="31"/>
      <c r="B243" s="32"/>
    </row>
    <row r="244" spans="1:3" s="33" customFormat="1" x14ac:dyDescent="0.25">
      <c r="A244" s="31"/>
      <c r="B244" s="32"/>
      <c r="C244" t="str">
        <f>C231</f>
        <v>&lt;# C78606381T #&gt;</v>
      </c>
    </row>
    <row r="245" spans="1:3" x14ac:dyDescent="0.25">
      <c r="A245" s="5" t="s">
        <v>35</v>
      </c>
      <c r="B245" s="40" t="s">
        <v>343</v>
      </c>
      <c r="C245" t="str">
        <f>CONCATENATE("  &lt;Genotype hgvs=",CHAR(34),B245,B246,";",B247,CHAR(34)," name=",CHAR(34),B233,CHAR(34),"&gt; ")</f>
        <v xml:space="preserve">  &lt;Genotype hgvs="NC_000015.10:g.[78606381C&gt;T];[78606381=]" name="C78606381T"&gt; </v>
      </c>
    </row>
    <row r="246" spans="1:3" x14ac:dyDescent="0.25">
      <c r="A246" s="5" t="s">
        <v>36</v>
      </c>
      <c r="B246" s="27" t="s">
        <v>344</v>
      </c>
    </row>
    <row r="247" spans="1:3" x14ac:dyDescent="0.25">
      <c r="A247" s="5" t="s">
        <v>27</v>
      </c>
      <c r="B247" s="27" t="s">
        <v>345</v>
      </c>
      <c r="C247" t="s">
        <v>668</v>
      </c>
    </row>
    <row r="248" spans="1:3" x14ac:dyDescent="0.25">
      <c r="A248" s="5" t="s">
        <v>41</v>
      </c>
      <c r="B248" s="27" t="str">
        <f>CONCATENATE("People with this variant have one copy of the ",B236," variant. This substitution of a single nucleotide is known as a missense mutation.")</f>
        <v>People with this variant have one copy of the [C78606381T](https://www.ncbi.nlm.nih.gov/projects/SNP/snp_ref.cgi?rs=12914385) variant. This substitution of a single nucleotide is known as a missense mutation.</v>
      </c>
      <c r="C248" t="s">
        <v>13</v>
      </c>
    </row>
    <row r="249" spans="1:3" x14ac:dyDescent="0.25">
      <c r="A249" s="6" t="s">
        <v>42</v>
      </c>
      <c r="B249" s="27" t="s">
        <v>217</v>
      </c>
      <c r="C249" t="str">
        <f>CONCATENATE("    ",B248)</f>
        <v xml:space="preserve">    People with this variant have one copy of the [C78606381T](https://www.ncbi.nlm.nih.gov/projects/SNP/snp_ref.cgi?rs=12914385) variant. This substitution of a single nucleotide is known as a missense mutation.</v>
      </c>
    </row>
    <row r="250" spans="1:3" x14ac:dyDescent="0.25">
      <c r="A250" s="6" t="s">
        <v>43</v>
      </c>
      <c r="B250" s="27">
        <v>37.9</v>
      </c>
    </row>
    <row r="251" spans="1:3" x14ac:dyDescent="0.25">
      <c r="A251" s="5"/>
      <c r="B251" s="27"/>
      <c r="C251" t="s">
        <v>669</v>
      </c>
    </row>
    <row r="252" spans="1:3" x14ac:dyDescent="0.25">
      <c r="A252" s="6"/>
      <c r="B252" s="27"/>
    </row>
    <row r="253" spans="1:3" x14ac:dyDescent="0.25">
      <c r="A253" s="6"/>
      <c r="B253" s="27"/>
      <c r="C253" t="str">
        <f>CONCATENATE("    ",B249)</f>
        <v xml:space="preserve">    You are in the Mild Loss of Function category. See below for more information.</v>
      </c>
    </row>
    <row r="254" spans="1:3" x14ac:dyDescent="0.25">
      <c r="A254" s="6"/>
      <c r="B254" s="27"/>
    </row>
    <row r="255" spans="1:3" x14ac:dyDescent="0.25">
      <c r="A255" s="6"/>
      <c r="B255" s="27"/>
      <c r="C255" t="s">
        <v>670</v>
      </c>
    </row>
    <row r="256" spans="1:3" x14ac:dyDescent="0.25">
      <c r="A256" s="5"/>
      <c r="B256" s="27"/>
    </row>
    <row r="257" spans="1:3" x14ac:dyDescent="0.25">
      <c r="A257" s="5"/>
      <c r="B257" s="27"/>
      <c r="C257" t="str">
        <f>CONCATENATE( "    &lt;piechart percentage=",B250," /&gt;")</f>
        <v xml:space="preserve">    &lt;piechart percentage=37.9 /&gt;</v>
      </c>
    </row>
    <row r="258" spans="1:3" x14ac:dyDescent="0.25">
      <c r="A258" s="5"/>
      <c r="B258" s="27"/>
      <c r="C258" t="str">
        <f>"  &lt;/Genotype&gt;"</f>
        <v xml:space="preserve">  &lt;/Genotype&gt;</v>
      </c>
    </row>
    <row r="259" spans="1:3" x14ac:dyDescent="0.25">
      <c r="A259" s="5" t="s">
        <v>44</v>
      </c>
      <c r="B259" s="27" t="s">
        <v>346</v>
      </c>
      <c r="C259" t="str">
        <f>CONCATENATE("  &lt;Genotype hgvs=",CHAR(34),B245,B246,";",B246,CHAR(34)," name=",CHAR(34),B233,CHAR(34),"&gt; ")</f>
        <v xml:space="preserve">  &lt;Genotype hgvs="NC_000015.10:g.[78606381C&gt;T];[78606381C&gt;T]" name="C78606381T"&gt; </v>
      </c>
    </row>
    <row r="260" spans="1:3" x14ac:dyDescent="0.25">
      <c r="A260" s="6" t="s">
        <v>45</v>
      </c>
      <c r="B260" s="27" t="s">
        <v>192</v>
      </c>
      <c r="C260" t="s">
        <v>13</v>
      </c>
    </row>
    <row r="261" spans="1:3" x14ac:dyDescent="0.25">
      <c r="A261" s="6" t="s">
        <v>43</v>
      </c>
      <c r="B261" s="27">
        <v>15.9</v>
      </c>
      <c r="C261" t="s">
        <v>668</v>
      </c>
    </row>
    <row r="262" spans="1:3" x14ac:dyDescent="0.25">
      <c r="A262" s="6"/>
      <c r="B262" s="27"/>
    </row>
    <row r="263" spans="1:3" x14ac:dyDescent="0.25">
      <c r="A263" s="5"/>
      <c r="B263" s="27"/>
      <c r="C263" t="str">
        <f>CONCATENATE("    ",B259)</f>
        <v xml:space="preserve">    People with this variant have two copies of the [C78606381T](https://www.ncbi.nlm.nih.gov/projects/SNP/snp_ref.cgi?rs=12914385) variant. This substitution of a single nucleotide is known as a missense mutation.
</v>
      </c>
    </row>
    <row r="264" spans="1:3" x14ac:dyDescent="0.25">
      <c r="A264" s="6"/>
      <c r="B264" s="27"/>
    </row>
    <row r="265" spans="1:3" x14ac:dyDescent="0.25">
      <c r="A265" s="6"/>
      <c r="B265" s="27"/>
      <c r="C265" t="s">
        <v>669</v>
      </c>
    </row>
    <row r="266" spans="1:3" x14ac:dyDescent="0.25">
      <c r="A266" s="6"/>
      <c r="B266" s="27"/>
    </row>
    <row r="267" spans="1:3" x14ac:dyDescent="0.25">
      <c r="A267" s="6"/>
      <c r="B267" s="27"/>
      <c r="C267" t="str">
        <f>CONCATENATE("    ",B260)</f>
        <v xml:space="preserve">    You are in the Moderate Loss of Function category. See below for more information.</v>
      </c>
    </row>
    <row r="268" spans="1:3" x14ac:dyDescent="0.25">
      <c r="A268" s="6"/>
      <c r="B268" s="27"/>
    </row>
    <row r="269" spans="1:3" x14ac:dyDescent="0.25">
      <c r="A269" s="5"/>
      <c r="B269" s="27"/>
      <c r="C269" t="s">
        <v>670</v>
      </c>
    </row>
    <row r="270" spans="1:3" x14ac:dyDescent="0.25">
      <c r="A270" s="5"/>
      <c r="B270" s="27"/>
    </row>
    <row r="271" spans="1:3" x14ac:dyDescent="0.25">
      <c r="A271" s="5"/>
      <c r="B271" s="27"/>
      <c r="C271" t="str">
        <f>CONCATENATE( "    &lt;piechart percentage=",B261," /&gt;")</f>
        <v xml:space="preserve">    &lt;piechart percentage=15.9 /&gt;</v>
      </c>
    </row>
    <row r="272" spans="1:3" x14ac:dyDescent="0.25">
      <c r="A272" s="5"/>
      <c r="B272" s="27"/>
      <c r="C272" t="str">
        <f>"  &lt;/Genotype&gt;"</f>
        <v xml:space="preserve">  &lt;/Genotype&gt;</v>
      </c>
    </row>
    <row r="273" spans="1:3" x14ac:dyDescent="0.25">
      <c r="A273" s="5" t="s">
        <v>46</v>
      </c>
      <c r="B273" s="27" t="str">
        <f>CONCATENATE("Your ",B225," gene has no variants. A normal gene is referred to as a ",CHAR(34),"wild-type",CHAR(34)," gene.")</f>
        <v>Your CHRNA3 gene has no variants. A normal gene is referred to as a "wild-type" gene.</v>
      </c>
      <c r="C273" t="str">
        <f>CONCATENATE("  &lt;Genotype hgvs=",CHAR(34),B245,B247,";",B247,CHAR(34)," name=",CHAR(34),B233,CHAR(34),"&gt; ")</f>
        <v xml:space="preserve">  &lt;Genotype hgvs="NC_000015.10:g.[78606381=];[78606381=]" name="C78606381T"&gt; </v>
      </c>
    </row>
    <row r="274" spans="1:3" x14ac:dyDescent="0.25">
      <c r="A274" s="6" t="s">
        <v>47</v>
      </c>
      <c r="B274" s="27" t="s">
        <v>148</v>
      </c>
      <c r="C274" t="s">
        <v>13</v>
      </c>
    </row>
    <row r="275" spans="1:3" x14ac:dyDescent="0.25">
      <c r="A275" s="6" t="s">
        <v>43</v>
      </c>
      <c r="B275" s="27">
        <v>46.2</v>
      </c>
      <c r="C275" t="s">
        <v>668</v>
      </c>
    </row>
    <row r="276" spans="1:3" x14ac:dyDescent="0.25">
      <c r="A276" s="5"/>
      <c r="B276" s="27"/>
    </row>
    <row r="277" spans="1:3" x14ac:dyDescent="0.25">
      <c r="A277" s="6"/>
      <c r="B277" s="27"/>
      <c r="C277" t="str">
        <f>CONCATENATE("    ",B273)</f>
        <v xml:space="preserve">    Your CHRNA3 gene has no variants. A normal gene is referred to as a "wild-type" gene.</v>
      </c>
    </row>
    <row r="278" spans="1:3" x14ac:dyDescent="0.25">
      <c r="A278" s="6"/>
      <c r="B278" s="27"/>
    </row>
    <row r="279" spans="1:3" x14ac:dyDescent="0.25">
      <c r="A279" s="6"/>
      <c r="B279" s="27"/>
      <c r="C279" t="s">
        <v>669</v>
      </c>
    </row>
    <row r="280" spans="1:3" x14ac:dyDescent="0.25">
      <c r="A280" s="6"/>
      <c r="B280" s="27"/>
    </row>
    <row r="281" spans="1:3" x14ac:dyDescent="0.25">
      <c r="A281" s="6"/>
      <c r="B281" s="27"/>
      <c r="C281" t="str">
        <f>CONCATENATE("    ",B274)</f>
        <v xml:space="preserve">    This variant is not associated with increased risk.</v>
      </c>
    </row>
    <row r="282" spans="1:3" x14ac:dyDescent="0.25">
      <c r="A282" s="5"/>
      <c r="B282" s="27"/>
    </row>
    <row r="283" spans="1:3" x14ac:dyDescent="0.25">
      <c r="A283" s="5"/>
      <c r="B283" s="27"/>
      <c r="C283" t="s">
        <v>670</v>
      </c>
    </row>
    <row r="284" spans="1:3" x14ac:dyDescent="0.25">
      <c r="A284" s="5"/>
      <c r="B284" s="27"/>
    </row>
    <row r="285" spans="1:3" x14ac:dyDescent="0.25">
      <c r="A285" s="5"/>
      <c r="B285" s="27"/>
      <c r="C285" t="str">
        <f>CONCATENATE( "    &lt;piechart percentage=",B275," /&gt;")</f>
        <v xml:space="preserve">    &lt;piechart percentage=46.2 /&gt;</v>
      </c>
    </row>
    <row r="286" spans="1:3" x14ac:dyDescent="0.25">
      <c r="A286" s="5"/>
      <c r="B286" s="27"/>
      <c r="C286" t="str">
        <f>"  &lt;/Genotype&gt;"</f>
        <v xml:space="preserve">  &lt;/Genotype&gt;</v>
      </c>
    </row>
    <row r="287" spans="1:3" x14ac:dyDescent="0.25">
      <c r="A287" s="5"/>
      <c r="B287" s="27"/>
      <c r="C287" t="str">
        <f>C237</f>
        <v>&lt;# C645T  #&gt;</v>
      </c>
    </row>
    <row r="288" spans="1:3" x14ac:dyDescent="0.25">
      <c r="A288" s="5" t="s">
        <v>35</v>
      </c>
      <c r="B288" s="1" t="s">
        <v>236</v>
      </c>
      <c r="C288" t="str">
        <f>CONCATENATE("  &lt;Genotype hgvs=",CHAR(34),B288,B289,";",B290,CHAR(34)," name=",CHAR(34),B239,CHAR(34),"&gt; ")</f>
        <v xml:space="preserve">  &lt;Genotype hgvs="NC_000017.11:g.[30237328T&gt;C];[30237328=]" name="C645T "&gt; </v>
      </c>
    </row>
    <row r="289" spans="1:3" x14ac:dyDescent="0.25">
      <c r="A289" s="5" t="s">
        <v>36</v>
      </c>
      <c r="B289" s="27" t="s">
        <v>256</v>
      </c>
    </row>
    <row r="290" spans="1:3" x14ac:dyDescent="0.25">
      <c r="A290" s="5" t="s">
        <v>27</v>
      </c>
      <c r="B290" s="27" t="s">
        <v>257</v>
      </c>
      <c r="C290" t="s">
        <v>668</v>
      </c>
    </row>
    <row r="291" spans="1:3" x14ac:dyDescent="0.25">
      <c r="A291" s="5" t="s">
        <v>41</v>
      </c>
      <c r="B291" s="27" t="str">
        <f>CONCATENATE("People with this variant have one copy of the ",B242," variant. This substitution of a single nucleotide is known as a missense mutation.")</f>
        <v>People with this variant have one copy of the [C645T](https://www.ncbi.nlm.nih.gov/clinvar/variation/17503/) variant. This substitution of a single nucleotide is known as a missense mutation.</v>
      </c>
      <c r="C291" t="s">
        <v>13</v>
      </c>
    </row>
    <row r="292" spans="1:3" x14ac:dyDescent="0.25">
      <c r="A292" s="6" t="s">
        <v>42</v>
      </c>
      <c r="B292" s="27" t="s">
        <v>217</v>
      </c>
      <c r="C292" t="str">
        <f>CONCATENATE("    ",B291)</f>
        <v xml:space="preserve">    People with this variant have one copy of the [C645T](https://www.ncbi.nlm.nih.gov/clinvar/variation/17503/) variant. This substitution of a single nucleotide is known as a missense mutation.</v>
      </c>
    </row>
    <row r="293" spans="1:3" x14ac:dyDescent="0.25">
      <c r="A293" s="6" t="s">
        <v>43</v>
      </c>
      <c r="B293" s="27">
        <v>39.700000000000003</v>
      </c>
    </row>
    <row r="294" spans="1:3" x14ac:dyDescent="0.25">
      <c r="A294" s="5"/>
      <c r="B294" s="27"/>
      <c r="C294" t="s">
        <v>669</v>
      </c>
    </row>
    <row r="295" spans="1:3" x14ac:dyDescent="0.25">
      <c r="A295" s="6"/>
      <c r="B295" s="27"/>
    </row>
    <row r="296" spans="1:3" x14ac:dyDescent="0.25">
      <c r="A296" s="6"/>
      <c r="B296" s="27"/>
      <c r="C296" t="str">
        <f>CONCATENATE("    ",B292)</f>
        <v xml:space="preserve">    You are in the Mild Loss of Function category. See below for more information.</v>
      </c>
    </row>
    <row r="297" spans="1:3" x14ac:dyDescent="0.25">
      <c r="A297" s="6"/>
      <c r="B297" s="27"/>
    </row>
    <row r="298" spans="1:3" x14ac:dyDescent="0.25">
      <c r="A298" s="6"/>
      <c r="B298" s="27"/>
      <c r="C298" t="s">
        <v>670</v>
      </c>
    </row>
    <row r="299" spans="1:3" x14ac:dyDescent="0.25">
      <c r="A299" s="5"/>
      <c r="B299" s="27"/>
    </row>
    <row r="300" spans="1:3" x14ac:dyDescent="0.25">
      <c r="A300" s="5"/>
      <c r="B300" s="27"/>
      <c r="C300" t="str">
        <f>CONCATENATE( "    &lt;piechart percentage=",B293," /&gt;")</f>
        <v xml:space="preserve">    &lt;piechart percentage=39.7 /&gt;</v>
      </c>
    </row>
    <row r="301" spans="1:3" x14ac:dyDescent="0.25">
      <c r="A301" s="5"/>
      <c r="B301" s="27"/>
      <c r="C301" t="str">
        <f>"  &lt;/Genotype&gt;"</f>
        <v xml:space="preserve">  &lt;/Genotype&gt;</v>
      </c>
    </row>
    <row r="302" spans="1:3" x14ac:dyDescent="0.25">
      <c r="A302" s="5" t="s">
        <v>44</v>
      </c>
      <c r="B302" s="27" t="str">
        <f>CONCATENATE("People with this variant have two copies of the ",B242," variant. This substitution of a single nucleotide is known as a missense mutation.")</f>
        <v>People with this variant have two copies of the [C645T](https://www.ncbi.nlm.nih.gov/clinvar/variation/17503/) variant. This substitution of a single nucleotide is known as a missense mutation.</v>
      </c>
      <c r="C302" t="str">
        <f>CONCATENATE("  &lt;Genotype hgvs=",CHAR(34),B288,B289,";",B289,CHAR(34)," name=",CHAR(34),B239,CHAR(34),"&gt; ")</f>
        <v xml:space="preserve">  &lt;Genotype hgvs="NC_000017.11:g.[30237328T&gt;C];[30237328T&gt;C]" name="C645T "&gt; </v>
      </c>
    </row>
    <row r="303" spans="1:3" x14ac:dyDescent="0.25">
      <c r="A303" s="6" t="s">
        <v>45</v>
      </c>
      <c r="B303" s="27" t="s">
        <v>192</v>
      </c>
      <c r="C303" t="s">
        <v>13</v>
      </c>
    </row>
    <row r="304" spans="1:3" x14ac:dyDescent="0.25">
      <c r="A304" s="6" t="s">
        <v>43</v>
      </c>
      <c r="B304" s="27">
        <v>42.9</v>
      </c>
      <c r="C304" t="s">
        <v>668</v>
      </c>
    </row>
    <row r="305" spans="1:3" x14ac:dyDescent="0.25">
      <c r="A305" s="6"/>
      <c r="B305" s="27"/>
    </row>
    <row r="306" spans="1:3" x14ac:dyDescent="0.25">
      <c r="A306" s="5"/>
      <c r="B306" s="27"/>
      <c r="C306" t="str">
        <f>CONCATENATE("    ",B302)</f>
        <v xml:space="preserve">    People with this variant have two copies of the [C645T](https://www.ncbi.nlm.nih.gov/clinvar/variation/17503/) variant. This substitution of a single nucleotide is known as a missense mutation.</v>
      </c>
    </row>
    <row r="307" spans="1:3" x14ac:dyDescent="0.25">
      <c r="A307" s="6"/>
      <c r="B307" s="27"/>
    </row>
    <row r="308" spans="1:3" x14ac:dyDescent="0.25">
      <c r="A308" s="6"/>
      <c r="B308" s="27"/>
      <c r="C308" t="s">
        <v>669</v>
      </c>
    </row>
    <row r="309" spans="1:3" x14ac:dyDescent="0.25">
      <c r="A309" s="6"/>
      <c r="B309" s="27"/>
    </row>
    <row r="310" spans="1:3" x14ac:dyDescent="0.25">
      <c r="A310" s="6"/>
      <c r="B310" s="27"/>
      <c r="C310" t="str">
        <f>CONCATENATE("    ",B303)</f>
        <v xml:space="preserve">    You are in the Moderate Loss of Function category. See below for more information.</v>
      </c>
    </row>
    <row r="311" spans="1:3" x14ac:dyDescent="0.25">
      <c r="A311" s="6"/>
      <c r="B311" s="27"/>
    </row>
    <row r="312" spans="1:3" x14ac:dyDescent="0.25">
      <c r="A312" s="5"/>
      <c r="B312" s="27"/>
      <c r="C312" t="s">
        <v>670</v>
      </c>
    </row>
    <row r="313" spans="1:3" x14ac:dyDescent="0.25">
      <c r="A313" s="5"/>
      <c r="B313" s="27"/>
    </row>
    <row r="314" spans="1:3" x14ac:dyDescent="0.25">
      <c r="A314" s="5"/>
      <c r="B314" s="27"/>
      <c r="C314" t="str">
        <f>CONCATENATE( "    &lt;piechart percentage=",B304," /&gt;")</f>
        <v xml:space="preserve">    &lt;piechart percentage=42.9 /&gt;</v>
      </c>
    </row>
    <row r="315" spans="1:3" x14ac:dyDescent="0.25">
      <c r="A315" s="5"/>
      <c r="B315" s="27"/>
      <c r="C315" t="str">
        <f>"  &lt;/Genotype&gt;"</f>
        <v xml:space="preserve">  &lt;/Genotype&gt;</v>
      </c>
    </row>
    <row r="316" spans="1:3" x14ac:dyDescent="0.25">
      <c r="A316" s="5" t="s">
        <v>46</v>
      </c>
      <c r="B316" s="27" t="str">
        <f>CONCATENATE("Your ",B225," gene has no variants. A normal gene is referred to as a ",CHAR(34),"wild-type",CHAR(34)," gene.")</f>
        <v>Your CHRNA3 gene has no variants. A normal gene is referred to as a "wild-type" gene.</v>
      </c>
      <c r="C316" t="str">
        <f>CONCATENATE("  &lt;Genotype hgvs=",CHAR(34),B288,B290,";",B290,CHAR(34)," name=",CHAR(34),B239,CHAR(34),"&gt; ")</f>
        <v xml:space="preserve">  &lt;Genotype hgvs="NC_000017.11:g.[30237328=];[30237328=]" name="C645T "&gt; </v>
      </c>
    </row>
    <row r="317" spans="1:3" x14ac:dyDescent="0.25">
      <c r="A317" s="6" t="s">
        <v>47</v>
      </c>
      <c r="B317" s="27" t="s">
        <v>148</v>
      </c>
      <c r="C317" t="s">
        <v>13</v>
      </c>
    </row>
    <row r="318" spans="1:3" x14ac:dyDescent="0.25">
      <c r="A318" s="6" t="s">
        <v>43</v>
      </c>
      <c r="B318" s="27">
        <v>17.399999999999999</v>
      </c>
      <c r="C318" t="s">
        <v>668</v>
      </c>
    </row>
    <row r="319" spans="1:3" x14ac:dyDescent="0.25">
      <c r="A319" s="5"/>
      <c r="B319" s="27"/>
    </row>
    <row r="320" spans="1:3" x14ac:dyDescent="0.25">
      <c r="A320" s="6"/>
      <c r="B320" s="27"/>
      <c r="C320" t="str">
        <f>CONCATENATE("    ",B316)</f>
        <v xml:space="preserve">    Your CHRNA3 gene has no variants. A normal gene is referred to as a "wild-type" gene.</v>
      </c>
    </row>
    <row r="321" spans="1:3" x14ac:dyDescent="0.25">
      <c r="A321" s="6"/>
      <c r="B321" s="27"/>
    </row>
    <row r="322" spans="1:3" x14ac:dyDescent="0.25">
      <c r="A322" s="6"/>
      <c r="B322" s="27"/>
      <c r="C322" t="s">
        <v>669</v>
      </c>
    </row>
    <row r="323" spans="1:3" x14ac:dyDescent="0.25">
      <c r="A323" s="6"/>
      <c r="B323" s="27"/>
    </row>
    <row r="324" spans="1:3" x14ac:dyDescent="0.25">
      <c r="A324" s="6"/>
      <c r="B324" s="27"/>
      <c r="C324" t="str">
        <f>CONCATENATE("    ",B317)</f>
        <v xml:space="preserve">    This variant is not associated with increased risk.</v>
      </c>
    </row>
    <row r="325" spans="1:3" x14ac:dyDescent="0.25">
      <c r="A325" s="5"/>
      <c r="B325" s="27"/>
    </row>
    <row r="326" spans="1:3" x14ac:dyDescent="0.25">
      <c r="A326" s="5"/>
      <c r="B326" s="27"/>
      <c r="C326" t="s">
        <v>670</v>
      </c>
    </row>
    <row r="327" spans="1:3" x14ac:dyDescent="0.25">
      <c r="A327" s="5"/>
      <c r="B327" s="27"/>
    </row>
    <row r="328" spans="1:3" x14ac:dyDescent="0.25">
      <c r="A328" s="5"/>
      <c r="B328" s="27"/>
      <c r="C328" t="str">
        <f>CONCATENATE( "    &lt;piechart percentage=",B318," /&gt;")</f>
        <v xml:space="preserve">    &lt;piechart percentage=17.4 /&gt;</v>
      </c>
    </row>
    <row r="329" spans="1:3" x14ac:dyDescent="0.25">
      <c r="A329" s="5"/>
      <c r="B329" s="27"/>
      <c r="C329" t="str">
        <f>"  &lt;/Genotype&gt;"</f>
        <v xml:space="preserve">  &lt;/Genotype&gt;</v>
      </c>
    </row>
    <row r="330" spans="1:3" x14ac:dyDescent="0.25">
      <c r="A330" s="5" t="s">
        <v>48</v>
      </c>
      <c r="B330" s="27" t="str">
        <f>CONCATENATE("Your ",B225," gene has an unknown variant.")</f>
        <v>Your CHRNA3 gene has an unknown variant.</v>
      </c>
      <c r="C330" t="str">
        <f>CONCATENATE("  &lt;Genotype hgvs=",CHAR(34),"unknown",CHAR(34),"&gt; ")</f>
        <v xml:space="preserve">  &lt;Genotype hgvs="unknown"&gt; </v>
      </c>
    </row>
    <row r="331" spans="1:3" x14ac:dyDescent="0.25">
      <c r="A331" s="6" t="s">
        <v>48</v>
      </c>
      <c r="B331" s="27" t="s">
        <v>150</v>
      </c>
      <c r="C331" t="s">
        <v>13</v>
      </c>
    </row>
    <row r="332" spans="1:3" x14ac:dyDescent="0.25">
      <c r="A332" s="6" t="s">
        <v>43</v>
      </c>
      <c r="B332" s="27"/>
      <c r="C332" t="s">
        <v>668</v>
      </c>
    </row>
    <row r="333" spans="1:3" x14ac:dyDescent="0.25">
      <c r="A333" s="6"/>
      <c r="B333" s="27"/>
    </row>
    <row r="334" spans="1:3" x14ac:dyDescent="0.25">
      <c r="A334" s="6"/>
      <c r="B334" s="27"/>
      <c r="C334" t="str">
        <f>CONCATENATE("    ",B330)</f>
        <v xml:space="preserve">    Your CHRNA3 gene has an unknown variant.</v>
      </c>
    </row>
    <row r="335" spans="1:3" x14ac:dyDescent="0.25">
      <c r="A335" s="6"/>
      <c r="B335" s="27"/>
    </row>
    <row r="336" spans="1:3" x14ac:dyDescent="0.25">
      <c r="A336" s="6"/>
      <c r="B336" s="27"/>
      <c r="C336" t="s">
        <v>669</v>
      </c>
    </row>
    <row r="337" spans="1:3" x14ac:dyDescent="0.25">
      <c r="A337" s="6"/>
      <c r="B337" s="27"/>
    </row>
    <row r="338" spans="1:3" x14ac:dyDescent="0.25">
      <c r="A338" s="5"/>
      <c r="B338" s="27"/>
      <c r="C338" t="str">
        <f>CONCATENATE("    ",B331)</f>
        <v xml:space="preserve">    The effect is unknown.</v>
      </c>
    </row>
    <row r="339" spans="1:3" x14ac:dyDescent="0.25">
      <c r="A339" s="6"/>
      <c r="B339" s="27"/>
    </row>
    <row r="340" spans="1:3" x14ac:dyDescent="0.25">
      <c r="A340" s="5"/>
      <c r="B340" s="27"/>
      <c r="C340" t="s">
        <v>670</v>
      </c>
    </row>
    <row r="341" spans="1:3" x14ac:dyDescent="0.25">
      <c r="A341" s="5"/>
      <c r="B341" s="27"/>
    </row>
    <row r="342" spans="1:3" x14ac:dyDescent="0.25">
      <c r="A342" s="5"/>
      <c r="B342" s="27"/>
      <c r="C342" t="str">
        <f>CONCATENATE( "    &lt;piechart percentage=",B332," /&gt;")</f>
        <v xml:space="preserve">    &lt;piechart percentage= /&gt;</v>
      </c>
    </row>
    <row r="343" spans="1:3" x14ac:dyDescent="0.25">
      <c r="A343" s="5"/>
      <c r="B343" s="27"/>
      <c r="C343" t="str">
        <f>"  &lt;/Genotype&gt;"</f>
        <v xml:space="preserve">  &lt;/Genotype&gt;</v>
      </c>
    </row>
    <row r="344" spans="1:3" x14ac:dyDescent="0.25">
      <c r="A344" s="5" t="s">
        <v>46</v>
      </c>
      <c r="B344" s="27" t="str">
        <f>CONCATENATE("Your ",B225," gene has no variants. A normal gene is referred to as a ",CHAR(34),"wild-type",CHAR(34)," gene.")</f>
        <v>Your CHRNA3 gene has no variants. A normal gene is referred to as a "wild-type" gene.</v>
      </c>
      <c r="C344" t="str">
        <f>CONCATENATE("  &lt;Genotype hgvs=",CHAR(34),"wild-type",CHAR(34),"&gt;")</f>
        <v xml:space="preserve">  &lt;Genotype hgvs="wild-type"&gt;</v>
      </c>
    </row>
    <row r="345" spans="1:3" x14ac:dyDescent="0.25">
      <c r="A345" s="6" t="s">
        <v>47</v>
      </c>
      <c r="B345" s="27" t="s">
        <v>218</v>
      </c>
      <c r="C345" t="s">
        <v>13</v>
      </c>
    </row>
    <row r="346" spans="1:3" x14ac:dyDescent="0.25">
      <c r="A346" s="6" t="s">
        <v>43</v>
      </c>
      <c r="B346" s="27"/>
      <c r="C346" t="s">
        <v>668</v>
      </c>
    </row>
    <row r="347" spans="1:3" x14ac:dyDescent="0.25">
      <c r="A347" s="6"/>
      <c r="B347" s="27"/>
    </row>
    <row r="348" spans="1:3" x14ac:dyDescent="0.25">
      <c r="A348" s="6"/>
      <c r="B348" s="27"/>
      <c r="C348" t="str">
        <f>CONCATENATE("    ",B344)</f>
        <v xml:space="preserve">    Your CHRNA3 gene has no variants. A normal gene is referred to as a "wild-type" gene.</v>
      </c>
    </row>
    <row r="349" spans="1:3" x14ac:dyDescent="0.25">
      <c r="A349" s="6"/>
      <c r="B349" s="27"/>
    </row>
    <row r="350" spans="1:3" x14ac:dyDescent="0.25">
      <c r="A350" s="6"/>
      <c r="B350" s="27"/>
      <c r="C350" t="s">
        <v>669</v>
      </c>
    </row>
    <row r="351" spans="1:3" x14ac:dyDescent="0.25">
      <c r="A351" s="6"/>
      <c r="B351" s="27"/>
    </row>
    <row r="352" spans="1:3" x14ac:dyDescent="0.25">
      <c r="A352" s="6"/>
      <c r="B352" s="27"/>
      <c r="C352" t="str">
        <f>CONCATENATE("    ",B345)</f>
        <v xml:space="preserve">    Your variant is not associated with any loss of function.</v>
      </c>
    </row>
    <row r="353" spans="1:3" x14ac:dyDescent="0.25">
      <c r="A353" s="6"/>
      <c r="B353" s="27"/>
    </row>
    <row r="354" spans="1:3" x14ac:dyDescent="0.25">
      <c r="A354" s="6"/>
      <c r="B354" s="27"/>
      <c r="C354" t="s">
        <v>670</v>
      </c>
    </row>
    <row r="355" spans="1:3" x14ac:dyDescent="0.25">
      <c r="A355" s="5"/>
      <c r="B355" s="27"/>
    </row>
    <row r="356" spans="1:3" x14ac:dyDescent="0.25">
      <c r="A356" s="6"/>
      <c r="B356" s="27"/>
      <c r="C356" t="str">
        <f>CONCATENATE( "    &lt;piechart percentage=",B346," /&gt;")</f>
        <v xml:space="preserve">    &lt;piechart percentage= /&gt;</v>
      </c>
    </row>
    <row r="357" spans="1:3" x14ac:dyDescent="0.25">
      <c r="A357" s="6"/>
      <c r="B357" s="27"/>
      <c r="C357" t="str">
        <f>"  &lt;/Genotype&gt;"</f>
        <v xml:space="preserve">  &lt;/Genotype&gt;</v>
      </c>
    </row>
    <row r="358" spans="1:3" x14ac:dyDescent="0.25">
      <c r="A358" s="6"/>
      <c r="B358" s="27"/>
      <c r="C358" t="str">
        <f>"&lt;/GeneAnalysis&gt;"</f>
        <v>&lt;/GeneAnalysis&gt;</v>
      </c>
    </row>
    <row r="359" spans="1:3" s="33" customFormat="1" x14ac:dyDescent="0.25"/>
    <row r="360" spans="1:3" s="33" customFormat="1" x14ac:dyDescent="0.25">
      <c r="A360" s="34"/>
      <c r="B360" s="32"/>
    </row>
    <row r="361" spans="1:3" x14ac:dyDescent="0.25">
      <c r="A361" s="6" t="s">
        <v>4</v>
      </c>
      <c r="B361" s="27" t="s">
        <v>336</v>
      </c>
      <c r="C361" t="str">
        <f>CONCATENATE("&lt;GeneAnalysis gene=",CHAR(34),B361,CHAR(34)," interval=",CHAR(34),B362,CHAR(34),"&gt; ")</f>
        <v xml:space="preserve">&lt;GeneAnalysis gene="CHRNA3" interval="NC_000015.10:g.78593052_78621295"&gt; </v>
      </c>
    </row>
    <row r="362" spans="1:3" x14ac:dyDescent="0.25">
      <c r="A362" s="6" t="s">
        <v>23</v>
      </c>
      <c r="B362" s="27" t="s">
        <v>337</v>
      </c>
    </row>
    <row r="363" spans="1:3" x14ac:dyDescent="0.25">
      <c r="A363" s="6" t="s">
        <v>24</v>
      </c>
      <c r="B363" s="27" t="s">
        <v>333</v>
      </c>
      <c r="C363" t="str">
        <f>CONCATENATE("# What are some common mutations of ",B361,"?")</f>
        <v># What are some common mutations of CHRNA3?</v>
      </c>
    </row>
    <row r="364" spans="1:3" x14ac:dyDescent="0.25">
      <c r="A364" s="6" t="s">
        <v>20</v>
      </c>
      <c r="B364" s="27" t="s">
        <v>21</v>
      </c>
      <c r="C364" t="s">
        <v>13</v>
      </c>
    </row>
    <row r="365" spans="1:3" x14ac:dyDescent="0.25">
      <c r="B365" s="27"/>
      <c r="C365" t="str">
        <f>CONCATENATE("There are ",B363," well-known variants in ",B361,": ",B372," and ",B378,".")</f>
        <v>There are two well-known variants in CHRNA3: [C78606381T](https://www.ncbi.nlm.nih.gov/projects/SNP/snp_ref.cgi?rs=12914385) and [C645T](https://www.ncbi.nlm.nih.gov/clinvar/variation/17503/).</v>
      </c>
    </row>
    <row r="366" spans="1:3" x14ac:dyDescent="0.25">
      <c r="B366" s="27"/>
    </row>
    <row r="367" spans="1:3" x14ac:dyDescent="0.25">
      <c r="A367" s="6"/>
      <c r="B367" s="27"/>
      <c r="C367" t="str">
        <f>CONCATENATE("&lt;# ",B369," #&gt;")</f>
        <v>&lt;# C78606381T #&gt;</v>
      </c>
    </row>
    <row r="368" spans="1:3" x14ac:dyDescent="0.25">
      <c r="A368" s="6" t="s">
        <v>25</v>
      </c>
      <c r="B368" s="1" t="s">
        <v>338</v>
      </c>
      <c r="C368" t="str">
        <f>CONCATENATE("  &lt;Variant hgvs=",CHAR(34),B368,CHAR(34)," name=",CHAR(34),B369,CHAR(34),"&gt; ")</f>
        <v xml:space="preserve">  &lt;Variant hgvs="NC_000015.10:g.78606381C&gt;T" name="C78606381T"&gt; </v>
      </c>
    </row>
    <row r="369" spans="1:3" x14ac:dyDescent="0.25">
      <c r="A369" s="5" t="s">
        <v>26</v>
      </c>
      <c r="B369" s="30" t="s">
        <v>340</v>
      </c>
    </row>
    <row r="370" spans="1:3" x14ac:dyDescent="0.25">
      <c r="A370" s="5" t="s">
        <v>27</v>
      </c>
      <c r="B370" s="27" t="s">
        <v>208</v>
      </c>
      <c r="C370" t="str">
        <f>CONCATENATE("    This variant is a change at a specific point in the ",B361," gene from ",B370," to ",B371," resulting in incorrect ",B364," function. This substitution of a single nucleotide is known as a missense variant.")</f>
        <v xml:space="preserve">    This variant is a change at a specific point in the CHRNA3 gene from cytosine (C) to thymine (T) resulting in incorrect protein function. This substitution of a single nucleotide is known as a missense variant.</v>
      </c>
    </row>
    <row r="371" spans="1:3" x14ac:dyDescent="0.25">
      <c r="A371" s="5" t="s">
        <v>28</v>
      </c>
      <c r="B371" s="27" t="s">
        <v>33</v>
      </c>
      <c r="C371" t="s">
        <v>13</v>
      </c>
    </row>
    <row r="372" spans="1:3" x14ac:dyDescent="0.25">
      <c r="A372" s="5" t="s">
        <v>36</v>
      </c>
      <c r="B372" s="30" t="s">
        <v>342</v>
      </c>
      <c r="C372" t="str">
        <f>"  &lt;/Variant&gt;"</f>
        <v xml:space="preserve">  &lt;/Variant&gt;</v>
      </c>
    </row>
    <row r="373" spans="1:3" x14ac:dyDescent="0.25">
      <c r="B373" s="27"/>
      <c r="C373" t="str">
        <f>CONCATENATE("&lt;# ",B375," #&gt;")</f>
        <v>&lt;# C645T  #&gt;</v>
      </c>
    </row>
    <row r="374" spans="1:3" x14ac:dyDescent="0.25">
      <c r="A374" s="6" t="s">
        <v>25</v>
      </c>
      <c r="B374" s="1" t="s">
        <v>339</v>
      </c>
      <c r="C374" t="str">
        <f>CONCATENATE("  &lt;Variant hgvs=",CHAR(34),B374,CHAR(34)," name=",CHAR(34),B375,CHAR(34),"&gt; ")</f>
        <v xml:space="preserve">  &lt;Variant hgvs="NC_000015.10:g.78601997G&gt;A" name="C645T "&gt; </v>
      </c>
    </row>
    <row r="375" spans="1:3" x14ac:dyDescent="0.25">
      <c r="A375" s="5" t="s">
        <v>26</v>
      </c>
      <c r="B375" s="30" t="s">
        <v>341</v>
      </c>
    </row>
    <row r="376" spans="1:3" x14ac:dyDescent="0.25">
      <c r="A376" s="5" t="s">
        <v>27</v>
      </c>
      <c r="B376" s="27" t="s">
        <v>34</v>
      </c>
      <c r="C376" t="str">
        <f>CONCATENATE("    This variant is a change at a specific point in the ",B361," gene from ",B376," to ",B377," resulting in incorrect ",B364," function. This substitution of a single nucleotide is known as a missense variant.")</f>
        <v xml:space="preserve">    This variant is a change at a specific point in the CHRNA3 gene from guanine (G) to adenine (A) resulting in incorrect protein function. This substitution of a single nucleotide is known as a missense variant.</v>
      </c>
    </row>
    <row r="377" spans="1:3" x14ac:dyDescent="0.25">
      <c r="A377" s="5" t="s">
        <v>28</v>
      </c>
      <c r="B377" s="27" t="s">
        <v>62</v>
      </c>
    </row>
    <row r="378" spans="1:3" x14ac:dyDescent="0.25">
      <c r="A378" s="6" t="s">
        <v>36</v>
      </c>
      <c r="B378" s="30" t="s">
        <v>352</v>
      </c>
      <c r="C378" t="str">
        <f>"  &lt;/Variant&gt;"</f>
        <v xml:space="preserve">  &lt;/Variant&gt;</v>
      </c>
    </row>
    <row r="379" spans="1:3" s="33" customFormat="1" x14ac:dyDescent="0.25">
      <c r="A379" s="31"/>
      <c r="B379" s="32"/>
    </row>
    <row r="380" spans="1:3" s="33" customFormat="1" x14ac:dyDescent="0.25">
      <c r="A380" s="31"/>
      <c r="B380" s="32"/>
      <c r="C380" t="str">
        <f>C367</f>
        <v>&lt;# C78606381T #&gt;</v>
      </c>
    </row>
    <row r="381" spans="1:3" x14ac:dyDescent="0.25">
      <c r="A381" s="5" t="s">
        <v>35</v>
      </c>
      <c r="B381" s="40" t="s">
        <v>343</v>
      </c>
      <c r="C381" t="str">
        <f>CONCATENATE("  &lt;Genotype hgvs=",CHAR(34),B381,B382,";",B383,CHAR(34)," name=",CHAR(34),B369,CHAR(34),"&gt; ")</f>
        <v xml:space="preserve">  &lt;Genotype hgvs="NC_000015.10:g.[78606381C&gt;T];[78606381=]" name="C78606381T"&gt; </v>
      </c>
    </row>
    <row r="382" spans="1:3" x14ac:dyDescent="0.25">
      <c r="A382" s="5" t="s">
        <v>36</v>
      </c>
      <c r="B382" s="27" t="s">
        <v>344</v>
      </c>
    </row>
    <row r="383" spans="1:3" x14ac:dyDescent="0.25">
      <c r="A383" s="5" t="s">
        <v>27</v>
      </c>
      <c r="B383" s="27" t="s">
        <v>345</v>
      </c>
      <c r="C383" t="s">
        <v>668</v>
      </c>
    </row>
    <row r="384" spans="1:3" x14ac:dyDescent="0.25">
      <c r="A384" s="5" t="s">
        <v>41</v>
      </c>
      <c r="B384" s="27" t="str">
        <f>CONCATENATE("People with this variant have one copy of the ",B372," variant. This substitution of a single nucleotide is known as a missense mutation.")</f>
        <v>People with this variant have one copy of the [C78606381T](https://www.ncbi.nlm.nih.gov/projects/SNP/snp_ref.cgi?rs=12914385) variant. This substitution of a single nucleotide is known as a missense mutation.</v>
      </c>
      <c r="C384" t="s">
        <v>13</v>
      </c>
    </row>
    <row r="385" spans="1:3" x14ac:dyDescent="0.25">
      <c r="A385" s="6" t="s">
        <v>42</v>
      </c>
      <c r="B385" s="27" t="s">
        <v>217</v>
      </c>
      <c r="C385" t="str">
        <f>CONCATENATE("    ",B384)</f>
        <v xml:space="preserve">    People with this variant have one copy of the [C78606381T](https://www.ncbi.nlm.nih.gov/projects/SNP/snp_ref.cgi?rs=12914385) variant. This substitution of a single nucleotide is known as a missense mutation.</v>
      </c>
    </row>
    <row r="386" spans="1:3" x14ac:dyDescent="0.25">
      <c r="A386" s="6" t="s">
        <v>43</v>
      </c>
      <c r="B386" s="27">
        <v>37.9</v>
      </c>
    </row>
    <row r="387" spans="1:3" x14ac:dyDescent="0.25">
      <c r="A387" s="5"/>
      <c r="B387" s="27"/>
      <c r="C387" t="s">
        <v>669</v>
      </c>
    </row>
    <row r="388" spans="1:3" x14ac:dyDescent="0.25">
      <c r="A388" s="6"/>
      <c r="B388" s="27"/>
    </row>
    <row r="389" spans="1:3" x14ac:dyDescent="0.25">
      <c r="A389" s="6"/>
      <c r="B389" s="27"/>
      <c r="C389" t="str">
        <f>CONCATENATE("    ",B385)</f>
        <v xml:space="preserve">    You are in the Mild Loss of Function category. See below for more information.</v>
      </c>
    </row>
    <row r="390" spans="1:3" x14ac:dyDescent="0.25">
      <c r="A390" s="6"/>
      <c r="B390" s="27"/>
    </row>
    <row r="391" spans="1:3" x14ac:dyDescent="0.25">
      <c r="A391" s="6"/>
      <c r="B391" s="27"/>
      <c r="C391" t="s">
        <v>670</v>
      </c>
    </row>
    <row r="392" spans="1:3" x14ac:dyDescent="0.25">
      <c r="A392" s="5"/>
      <c r="B392" s="27"/>
    </row>
    <row r="393" spans="1:3" x14ac:dyDescent="0.25">
      <c r="A393" s="5"/>
      <c r="B393" s="27"/>
      <c r="C393" t="str">
        <f>CONCATENATE( "    &lt;piechart percentage=",B386," /&gt;")</f>
        <v xml:space="preserve">    &lt;piechart percentage=37.9 /&gt;</v>
      </c>
    </row>
    <row r="394" spans="1:3" x14ac:dyDescent="0.25">
      <c r="A394" s="5"/>
      <c r="B394" s="27"/>
      <c r="C394" t="str">
        <f>"  &lt;/Genotype&gt;"</f>
        <v xml:space="preserve">  &lt;/Genotype&gt;</v>
      </c>
    </row>
    <row r="395" spans="1:3" x14ac:dyDescent="0.25">
      <c r="A395" s="5" t="s">
        <v>44</v>
      </c>
      <c r="B395" s="27" t="s">
        <v>346</v>
      </c>
      <c r="C395" t="str">
        <f>CONCATENATE("  &lt;Genotype hgvs=",CHAR(34),B381,B382,";",B382,CHAR(34)," name=",CHAR(34),B369,CHAR(34),"&gt; ")</f>
        <v xml:space="preserve">  &lt;Genotype hgvs="NC_000015.10:g.[78606381C&gt;T];[78606381C&gt;T]" name="C78606381T"&gt; </v>
      </c>
    </row>
    <row r="396" spans="1:3" x14ac:dyDescent="0.25">
      <c r="A396" s="6" t="s">
        <v>45</v>
      </c>
      <c r="B396" s="27" t="s">
        <v>192</v>
      </c>
      <c r="C396" t="s">
        <v>13</v>
      </c>
    </row>
    <row r="397" spans="1:3" x14ac:dyDescent="0.25">
      <c r="A397" s="6" t="s">
        <v>43</v>
      </c>
      <c r="B397" s="27">
        <v>15.9</v>
      </c>
      <c r="C397" t="s">
        <v>668</v>
      </c>
    </row>
    <row r="398" spans="1:3" x14ac:dyDescent="0.25">
      <c r="A398" s="6"/>
      <c r="B398" s="27"/>
    </row>
    <row r="399" spans="1:3" x14ac:dyDescent="0.25">
      <c r="A399" s="5"/>
      <c r="B399" s="27"/>
      <c r="C399" t="str">
        <f>CONCATENATE("    ",B395)</f>
        <v xml:space="preserve">    People with this variant have two copies of the [C78606381T](https://www.ncbi.nlm.nih.gov/projects/SNP/snp_ref.cgi?rs=12914385) variant. This substitution of a single nucleotide is known as a missense mutation.
</v>
      </c>
    </row>
    <row r="400" spans="1:3" x14ac:dyDescent="0.25">
      <c r="A400" s="6"/>
      <c r="B400" s="27"/>
    </row>
    <row r="401" spans="1:3" x14ac:dyDescent="0.25">
      <c r="A401" s="6"/>
      <c r="B401" s="27"/>
      <c r="C401" t="s">
        <v>669</v>
      </c>
    </row>
    <row r="402" spans="1:3" x14ac:dyDescent="0.25">
      <c r="A402" s="6"/>
      <c r="B402" s="27"/>
    </row>
    <row r="403" spans="1:3" x14ac:dyDescent="0.25">
      <c r="A403" s="6"/>
      <c r="B403" s="27"/>
      <c r="C403" t="str">
        <f>CONCATENATE("    ",B396)</f>
        <v xml:space="preserve">    You are in the Moderate Loss of Function category. See below for more information.</v>
      </c>
    </row>
    <row r="404" spans="1:3" x14ac:dyDescent="0.25">
      <c r="A404" s="6"/>
      <c r="B404" s="27"/>
    </row>
    <row r="405" spans="1:3" x14ac:dyDescent="0.25">
      <c r="A405" s="5"/>
      <c r="B405" s="27"/>
      <c r="C405" t="s">
        <v>670</v>
      </c>
    </row>
    <row r="406" spans="1:3" x14ac:dyDescent="0.25">
      <c r="A406" s="5"/>
      <c r="B406" s="27"/>
    </row>
    <row r="407" spans="1:3" x14ac:dyDescent="0.25">
      <c r="A407" s="5"/>
      <c r="B407" s="27"/>
      <c r="C407" t="str">
        <f>CONCATENATE( "    &lt;piechart percentage=",B397," /&gt;")</f>
        <v xml:space="preserve">    &lt;piechart percentage=15.9 /&gt;</v>
      </c>
    </row>
    <row r="408" spans="1:3" x14ac:dyDescent="0.25">
      <c r="A408" s="5"/>
      <c r="B408" s="27"/>
      <c r="C408" t="str">
        <f>"  &lt;/Genotype&gt;"</f>
        <v xml:space="preserve">  &lt;/Genotype&gt;</v>
      </c>
    </row>
    <row r="409" spans="1:3" x14ac:dyDescent="0.25">
      <c r="A409" s="5" t="s">
        <v>46</v>
      </c>
      <c r="B409" s="27" t="str">
        <f>CONCATENATE("Your ",B361," gene has no variants. A normal gene is referred to as a ",CHAR(34),"wild-type",CHAR(34)," gene.")</f>
        <v>Your CHRNA3 gene has no variants. A normal gene is referred to as a "wild-type" gene.</v>
      </c>
      <c r="C409" t="str">
        <f>CONCATENATE("  &lt;Genotype hgvs=",CHAR(34),B381,B383,";",B383,CHAR(34)," name=",CHAR(34),B369,CHAR(34),"&gt; ")</f>
        <v xml:space="preserve">  &lt;Genotype hgvs="NC_000015.10:g.[78606381=];[78606381=]" name="C78606381T"&gt; </v>
      </c>
    </row>
    <row r="410" spans="1:3" x14ac:dyDescent="0.25">
      <c r="A410" s="6" t="s">
        <v>47</v>
      </c>
      <c r="B410" s="27" t="s">
        <v>148</v>
      </c>
      <c r="C410" t="s">
        <v>13</v>
      </c>
    </row>
    <row r="411" spans="1:3" x14ac:dyDescent="0.25">
      <c r="A411" s="6" t="s">
        <v>43</v>
      </c>
      <c r="B411" s="27">
        <v>46.2</v>
      </c>
      <c r="C411" t="s">
        <v>668</v>
      </c>
    </row>
    <row r="412" spans="1:3" x14ac:dyDescent="0.25">
      <c r="A412" s="5"/>
      <c r="B412" s="27"/>
    </row>
    <row r="413" spans="1:3" x14ac:dyDescent="0.25">
      <c r="A413" s="6"/>
      <c r="B413" s="27"/>
      <c r="C413" t="str">
        <f>CONCATENATE("    ",B409)</f>
        <v xml:space="preserve">    Your CHRNA3 gene has no variants. A normal gene is referred to as a "wild-type" gene.</v>
      </c>
    </row>
    <row r="414" spans="1:3" x14ac:dyDescent="0.25">
      <c r="A414" s="6"/>
      <c r="B414" s="27"/>
    </row>
    <row r="415" spans="1:3" x14ac:dyDescent="0.25">
      <c r="A415" s="6"/>
      <c r="B415" s="27"/>
      <c r="C415" t="s">
        <v>669</v>
      </c>
    </row>
    <row r="416" spans="1:3" x14ac:dyDescent="0.25">
      <c r="A416" s="6"/>
      <c r="B416" s="27"/>
    </row>
    <row r="417" spans="1:3" x14ac:dyDescent="0.25">
      <c r="A417" s="6"/>
      <c r="B417" s="27"/>
      <c r="C417" t="str">
        <f>CONCATENATE("    ",B410)</f>
        <v xml:space="preserve">    This variant is not associated with increased risk.</v>
      </c>
    </row>
    <row r="418" spans="1:3" x14ac:dyDescent="0.25">
      <c r="A418" s="5"/>
      <c r="B418" s="27"/>
    </row>
    <row r="419" spans="1:3" x14ac:dyDescent="0.25">
      <c r="A419" s="5"/>
      <c r="B419" s="27"/>
      <c r="C419" t="s">
        <v>670</v>
      </c>
    </row>
    <row r="420" spans="1:3" x14ac:dyDescent="0.25">
      <c r="A420" s="5"/>
      <c r="B420" s="27"/>
    </row>
    <row r="421" spans="1:3" x14ac:dyDescent="0.25">
      <c r="A421" s="5"/>
      <c r="B421" s="27"/>
      <c r="C421" t="str">
        <f>CONCATENATE( "    &lt;piechart percentage=",B411," /&gt;")</f>
        <v xml:space="preserve">    &lt;piechart percentage=46.2 /&gt;</v>
      </c>
    </row>
    <row r="422" spans="1:3" x14ac:dyDescent="0.25">
      <c r="A422" s="5"/>
      <c r="B422" s="27"/>
      <c r="C422" t="str">
        <f>"  &lt;/Genotype&gt;"</f>
        <v xml:space="preserve">  &lt;/Genotype&gt;</v>
      </c>
    </row>
    <row r="423" spans="1:3" x14ac:dyDescent="0.25">
      <c r="A423" s="5"/>
      <c r="B423" s="27"/>
      <c r="C423" t="str">
        <f>C373</f>
        <v>&lt;# C645T  #&gt;</v>
      </c>
    </row>
    <row r="424" spans="1:3" x14ac:dyDescent="0.25">
      <c r="A424" s="5" t="s">
        <v>35</v>
      </c>
      <c r="B424" s="1" t="s">
        <v>236</v>
      </c>
      <c r="C424" t="str">
        <f>CONCATENATE("  &lt;Genotype hgvs=",CHAR(34),B424,B425,";",B426,CHAR(34)," name=",CHAR(34),B375,CHAR(34),"&gt; ")</f>
        <v xml:space="preserve">  &lt;Genotype hgvs="NC_000017.11:g.[30237328T&gt;C];[30237328=]" name="C645T "&gt; </v>
      </c>
    </row>
    <row r="425" spans="1:3" x14ac:dyDescent="0.25">
      <c r="A425" s="5" t="s">
        <v>36</v>
      </c>
      <c r="B425" s="27" t="s">
        <v>256</v>
      </c>
    </row>
    <row r="426" spans="1:3" x14ac:dyDescent="0.25">
      <c r="A426" s="5" t="s">
        <v>27</v>
      </c>
      <c r="B426" s="27" t="s">
        <v>257</v>
      </c>
      <c r="C426" t="s">
        <v>668</v>
      </c>
    </row>
    <row r="427" spans="1:3" x14ac:dyDescent="0.25">
      <c r="A427" s="5" t="s">
        <v>41</v>
      </c>
      <c r="B427" s="27" t="str">
        <f>CONCATENATE("People with this variant have one copy of the ",B378," variant. This substitution of a single nucleotide is known as a missense mutation.")</f>
        <v>People with this variant have one copy of the [C645T](https://www.ncbi.nlm.nih.gov/clinvar/variation/17503/) variant. This substitution of a single nucleotide is known as a missense mutation.</v>
      </c>
      <c r="C427" t="s">
        <v>13</v>
      </c>
    </row>
    <row r="428" spans="1:3" x14ac:dyDescent="0.25">
      <c r="A428" s="6" t="s">
        <v>42</v>
      </c>
      <c r="B428" s="27" t="s">
        <v>217</v>
      </c>
      <c r="C428" t="str">
        <f>CONCATENATE("    ",B427)</f>
        <v xml:space="preserve">    People with this variant have one copy of the [C645T](https://www.ncbi.nlm.nih.gov/clinvar/variation/17503/) variant. This substitution of a single nucleotide is known as a missense mutation.</v>
      </c>
    </row>
    <row r="429" spans="1:3" x14ac:dyDescent="0.25">
      <c r="A429" s="6" t="s">
        <v>43</v>
      </c>
      <c r="B429" s="27">
        <v>39.700000000000003</v>
      </c>
    </row>
    <row r="430" spans="1:3" x14ac:dyDescent="0.25">
      <c r="A430" s="5"/>
      <c r="B430" s="27"/>
      <c r="C430" t="s">
        <v>669</v>
      </c>
    </row>
    <row r="431" spans="1:3" x14ac:dyDescent="0.25">
      <c r="A431" s="6"/>
      <c r="B431" s="27"/>
    </row>
    <row r="432" spans="1:3" x14ac:dyDescent="0.25">
      <c r="A432" s="6"/>
      <c r="B432" s="27"/>
      <c r="C432" t="str">
        <f>CONCATENATE("    ",B428)</f>
        <v xml:space="preserve">    You are in the Mild Loss of Function category. See below for more information.</v>
      </c>
    </row>
    <row r="433" spans="1:3" x14ac:dyDescent="0.25">
      <c r="A433" s="6"/>
      <c r="B433" s="27"/>
    </row>
    <row r="434" spans="1:3" x14ac:dyDescent="0.25">
      <c r="A434" s="6"/>
      <c r="B434" s="27"/>
      <c r="C434" t="s">
        <v>670</v>
      </c>
    </row>
    <row r="435" spans="1:3" x14ac:dyDescent="0.25">
      <c r="A435" s="5"/>
      <c r="B435" s="27"/>
    </row>
    <row r="436" spans="1:3" x14ac:dyDescent="0.25">
      <c r="A436" s="5"/>
      <c r="B436" s="27"/>
      <c r="C436" t="str">
        <f>CONCATENATE( "    &lt;piechart percentage=",B429," /&gt;")</f>
        <v xml:space="preserve">    &lt;piechart percentage=39.7 /&gt;</v>
      </c>
    </row>
    <row r="437" spans="1:3" x14ac:dyDescent="0.25">
      <c r="A437" s="5"/>
      <c r="B437" s="27"/>
      <c r="C437" t="str">
        <f>"  &lt;/Genotype&gt;"</f>
        <v xml:space="preserve">  &lt;/Genotype&gt;</v>
      </c>
    </row>
    <row r="438" spans="1:3" x14ac:dyDescent="0.25">
      <c r="A438" s="5" t="s">
        <v>44</v>
      </c>
      <c r="B438" s="27" t="str">
        <f>CONCATENATE("People with this variant have two copies of the ",B378," variant. This substitution of a single nucleotide is known as a missense mutation.")</f>
        <v>People with this variant have two copies of the [C645T](https://www.ncbi.nlm.nih.gov/clinvar/variation/17503/) variant. This substitution of a single nucleotide is known as a missense mutation.</v>
      </c>
      <c r="C438" t="str">
        <f>CONCATENATE("  &lt;Genotype hgvs=",CHAR(34),B424,B425,";",B425,CHAR(34)," name=",CHAR(34),B375,CHAR(34),"&gt; ")</f>
        <v xml:space="preserve">  &lt;Genotype hgvs="NC_000017.11:g.[30237328T&gt;C];[30237328T&gt;C]" name="C645T "&gt; </v>
      </c>
    </row>
    <row r="439" spans="1:3" x14ac:dyDescent="0.25">
      <c r="A439" s="6" t="s">
        <v>45</v>
      </c>
      <c r="B439" s="27" t="s">
        <v>192</v>
      </c>
      <c r="C439" t="s">
        <v>13</v>
      </c>
    </row>
    <row r="440" spans="1:3" x14ac:dyDescent="0.25">
      <c r="A440" s="6" t="s">
        <v>43</v>
      </c>
      <c r="B440" s="27">
        <v>42.9</v>
      </c>
      <c r="C440" t="s">
        <v>668</v>
      </c>
    </row>
    <row r="441" spans="1:3" x14ac:dyDescent="0.25">
      <c r="A441" s="6"/>
      <c r="B441" s="27"/>
    </row>
    <row r="442" spans="1:3" x14ac:dyDescent="0.25">
      <c r="A442" s="5"/>
      <c r="B442" s="27"/>
      <c r="C442" t="str">
        <f>CONCATENATE("    ",B438)</f>
        <v xml:space="preserve">    People with this variant have two copies of the [C645T](https://www.ncbi.nlm.nih.gov/clinvar/variation/17503/) variant. This substitution of a single nucleotide is known as a missense mutation.</v>
      </c>
    </row>
    <row r="443" spans="1:3" x14ac:dyDescent="0.25">
      <c r="A443" s="6"/>
      <c r="B443" s="27"/>
    </row>
    <row r="444" spans="1:3" x14ac:dyDescent="0.25">
      <c r="A444" s="6"/>
      <c r="B444" s="27"/>
      <c r="C444" t="s">
        <v>669</v>
      </c>
    </row>
    <row r="445" spans="1:3" x14ac:dyDescent="0.25">
      <c r="A445" s="6"/>
      <c r="B445" s="27"/>
    </row>
    <row r="446" spans="1:3" x14ac:dyDescent="0.25">
      <c r="A446" s="6"/>
      <c r="B446" s="27"/>
      <c r="C446" t="str">
        <f>CONCATENATE("    ",B439)</f>
        <v xml:space="preserve">    You are in the Moderate Loss of Function category. See below for more information.</v>
      </c>
    </row>
    <row r="447" spans="1:3" x14ac:dyDescent="0.25">
      <c r="A447" s="6"/>
      <c r="B447" s="27"/>
    </row>
    <row r="448" spans="1:3" x14ac:dyDescent="0.25">
      <c r="A448" s="5"/>
      <c r="B448" s="27"/>
      <c r="C448" t="s">
        <v>670</v>
      </c>
    </row>
    <row r="449" spans="1:3" x14ac:dyDescent="0.25">
      <c r="A449" s="5"/>
      <c r="B449" s="27"/>
    </row>
    <row r="450" spans="1:3" x14ac:dyDescent="0.25">
      <c r="A450" s="5"/>
      <c r="B450" s="27"/>
      <c r="C450" t="str">
        <f>CONCATENATE( "    &lt;piechart percentage=",B440," /&gt;")</f>
        <v xml:space="preserve">    &lt;piechart percentage=42.9 /&gt;</v>
      </c>
    </row>
    <row r="451" spans="1:3" x14ac:dyDescent="0.25">
      <c r="A451" s="5"/>
      <c r="B451" s="27"/>
      <c r="C451" t="str">
        <f>"  &lt;/Genotype&gt;"</f>
        <v xml:space="preserve">  &lt;/Genotype&gt;</v>
      </c>
    </row>
    <row r="452" spans="1:3" x14ac:dyDescent="0.25">
      <c r="A452" s="5" t="s">
        <v>46</v>
      </c>
      <c r="B452" s="27" t="str">
        <f>CONCATENATE("Your ",B361," gene has no variants. A normal gene is referred to as a ",CHAR(34),"wild-type",CHAR(34)," gene.")</f>
        <v>Your CHRNA3 gene has no variants. A normal gene is referred to as a "wild-type" gene.</v>
      </c>
      <c r="C452" t="str">
        <f>CONCATENATE("  &lt;Genotype hgvs=",CHAR(34),B424,B426,";",B426,CHAR(34)," name=",CHAR(34),B375,CHAR(34),"&gt; ")</f>
        <v xml:space="preserve">  &lt;Genotype hgvs="NC_000017.11:g.[30237328=];[30237328=]" name="C645T "&gt; </v>
      </c>
    </row>
    <row r="453" spans="1:3" x14ac:dyDescent="0.25">
      <c r="A453" s="6" t="s">
        <v>47</v>
      </c>
      <c r="B453" s="27" t="s">
        <v>148</v>
      </c>
      <c r="C453" t="s">
        <v>13</v>
      </c>
    </row>
    <row r="454" spans="1:3" x14ac:dyDescent="0.25">
      <c r="A454" s="6" t="s">
        <v>43</v>
      </c>
      <c r="B454" s="27">
        <v>17.399999999999999</v>
      </c>
      <c r="C454" t="s">
        <v>668</v>
      </c>
    </row>
    <row r="455" spans="1:3" x14ac:dyDescent="0.25">
      <c r="A455" s="5"/>
      <c r="B455" s="27"/>
    </row>
    <row r="456" spans="1:3" x14ac:dyDescent="0.25">
      <c r="A456" s="6"/>
      <c r="B456" s="27"/>
      <c r="C456" t="str">
        <f>CONCATENATE("    ",B452)</f>
        <v xml:space="preserve">    Your CHRNA3 gene has no variants. A normal gene is referred to as a "wild-type" gene.</v>
      </c>
    </row>
    <row r="457" spans="1:3" x14ac:dyDescent="0.25">
      <c r="A457" s="6"/>
      <c r="B457" s="27"/>
    </row>
    <row r="458" spans="1:3" x14ac:dyDescent="0.25">
      <c r="A458" s="6"/>
      <c r="B458" s="27"/>
      <c r="C458" t="s">
        <v>669</v>
      </c>
    </row>
    <row r="459" spans="1:3" x14ac:dyDescent="0.25">
      <c r="A459" s="6"/>
      <c r="B459" s="27"/>
    </row>
    <row r="460" spans="1:3" x14ac:dyDescent="0.25">
      <c r="A460" s="6"/>
      <c r="B460" s="27"/>
      <c r="C460" t="str">
        <f>CONCATENATE("    ",B453)</f>
        <v xml:space="preserve">    This variant is not associated with increased risk.</v>
      </c>
    </row>
    <row r="461" spans="1:3" x14ac:dyDescent="0.25">
      <c r="A461" s="5"/>
      <c r="B461" s="27"/>
    </row>
    <row r="462" spans="1:3" x14ac:dyDescent="0.25">
      <c r="A462" s="5"/>
      <c r="B462" s="27"/>
      <c r="C462" t="s">
        <v>670</v>
      </c>
    </row>
    <row r="463" spans="1:3" x14ac:dyDescent="0.25">
      <c r="A463" s="5"/>
      <c r="B463" s="27"/>
    </row>
    <row r="464" spans="1:3" x14ac:dyDescent="0.25">
      <c r="A464" s="5"/>
      <c r="B464" s="27"/>
      <c r="C464" t="str">
        <f>CONCATENATE( "    &lt;piechart percentage=",B454," /&gt;")</f>
        <v xml:space="preserve">    &lt;piechart percentage=17.4 /&gt;</v>
      </c>
    </row>
    <row r="465" spans="1:3" x14ac:dyDescent="0.25">
      <c r="A465" s="5"/>
      <c r="B465" s="27"/>
      <c r="C465" t="str">
        <f>"  &lt;/Genotype&gt;"</f>
        <v xml:space="preserve">  &lt;/Genotype&gt;</v>
      </c>
    </row>
    <row r="466" spans="1:3" x14ac:dyDescent="0.25">
      <c r="A466" s="5" t="s">
        <v>48</v>
      </c>
      <c r="B466" s="27" t="str">
        <f>CONCATENATE("Your ",B361," gene has an unknown variant.")</f>
        <v>Your CHRNA3 gene has an unknown variant.</v>
      </c>
      <c r="C466" t="str">
        <f>CONCATENATE("  &lt;Genotype hgvs=",CHAR(34),"unknown",CHAR(34),"&gt; ")</f>
        <v xml:space="preserve">  &lt;Genotype hgvs="unknown"&gt; </v>
      </c>
    </row>
    <row r="467" spans="1:3" x14ac:dyDescent="0.25">
      <c r="A467" s="6" t="s">
        <v>48</v>
      </c>
      <c r="B467" s="27" t="s">
        <v>150</v>
      </c>
      <c r="C467" t="s">
        <v>13</v>
      </c>
    </row>
    <row r="468" spans="1:3" x14ac:dyDescent="0.25">
      <c r="A468" s="6" t="s">
        <v>43</v>
      </c>
      <c r="B468" s="27"/>
      <c r="C468" t="s">
        <v>668</v>
      </c>
    </row>
    <row r="469" spans="1:3" x14ac:dyDescent="0.25">
      <c r="A469" s="6"/>
      <c r="B469" s="27"/>
    </row>
    <row r="470" spans="1:3" x14ac:dyDescent="0.25">
      <c r="A470" s="6"/>
      <c r="B470" s="27"/>
      <c r="C470" t="str">
        <f>CONCATENATE("    ",B466)</f>
        <v xml:space="preserve">    Your CHRNA3 gene has an unknown variant.</v>
      </c>
    </row>
    <row r="471" spans="1:3" x14ac:dyDescent="0.25">
      <c r="A471" s="6"/>
      <c r="B471" s="27"/>
    </row>
    <row r="472" spans="1:3" x14ac:dyDescent="0.25">
      <c r="A472" s="6"/>
      <c r="B472" s="27"/>
      <c r="C472" t="s">
        <v>669</v>
      </c>
    </row>
    <row r="473" spans="1:3" x14ac:dyDescent="0.25">
      <c r="A473" s="6"/>
      <c r="B473" s="27"/>
    </row>
    <row r="474" spans="1:3" x14ac:dyDescent="0.25">
      <c r="A474" s="5"/>
      <c r="B474" s="27"/>
      <c r="C474" t="str">
        <f>CONCATENATE("    ",B467)</f>
        <v xml:space="preserve">    The effect is unknown.</v>
      </c>
    </row>
    <row r="475" spans="1:3" x14ac:dyDescent="0.25">
      <c r="A475" s="6"/>
      <c r="B475" s="27"/>
    </row>
    <row r="476" spans="1:3" x14ac:dyDescent="0.25">
      <c r="A476" s="5"/>
      <c r="B476" s="27"/>
      <c r="C476" t="s">
        <v>670</v>
      </c>
    </row>
    <row r="477" spans="1:3" x14ac:dyDescent="0.25">
      <c r="A477" s="5"/>
      <c r="B477" s="27"/>
    </row>
    <row r="478" spans="1:3" x14ac:dyDescent="0.25">
      <c r="A478" s="5"/>
      <c r="B478" s="27"/>
      <c r="C478" t="str">
        <f>CONCATENATE( "    &lt;piechart percentage=",B468," /&gt;")</f>
        <v xml:space="preserve">    &lt;piechart percentage= /&gt;</v>
      </c>
    </row>
    <row r="479" spans="1:3" x14ac:dyDescent="0.25">
      <c r="A479" s="5"/>
      <c r="B479" s="27"/>
      <c r="C479" t="str">
        <f>"  &lt;/Genotype&gt;"</f>
        <v xml:space="preserve">  &lt;/Genotype&gt;</v>
      </c>
    </row>
    <row r="480" spans="1:3" x14ac:dyDescent="0.25">
      <c r="A480" s="5" t="s">
        <v>46</v>
      </c>
      <c r="B480" s="27" t="str">
        <f>CONCATENATE("Your ",B361," gene has no variants. A normal gene is referred to as a ",CHAR(34),"wild-type",CHAR(34)," gene.")</f>
        <v>Your CHRNA3 gene has no variants. A normal gene is referred to as a "wild-type" gene.</v>
      </c>
      <c r="C480" t="str">
        <f>CONCATENATE("  &lt;Genotype hgvs=",CHAR(34),"wild-type",CHAR(34),"&gt;")</f>
        <v xml:space="preserve">  &lt;Genotype hgvs="wild-type"&gt;</v>
      </c>
    </row>
    <row r="481" spans="1:3" x14ac:dyDescent="0.25">
      <c r="A481" s="6" t="s">
        <v>47</v>
      </c>
      <c r="B481" s="27" t="s">
        <v>218</v>
      </c>
      <c r="C481" t="s">
        <v>13</v>
      </c>
    </row>
    <row r="482" spans="1:3" x14ac:dyDescent="0.25">
      <c r="A482" s="6" t="s">
        <v>43</v>
      </c>
      <c r="B482" s="27"/>
      <c r="C482" t="s">
        <v>668</v>
      </c>
    </row>
    <row r="483" spans="1:3" x14ac:dyDescent="0.25">
      <c r="A483" s="6"/>
      <c r="B483" s="27"/>
    </row>
    <row r="484" spans="1:3" x14ac:dyDescent="0.25">
      <c r="A484" s="6"/>
      <c r="B484" s="27"/>
      <c r="C484" t="str">
        <f>CONCATENATE("    ",B480)</f>
        <v xml:space="preserve">    Your CHRNA3 gene has no variants. A normal gene is referred to as a "wild-type" gene.</v>
      </c>
    </row>
    <row r="485" spans="1:3" x14ac:dyDescent="0.25">
      <c r="A485" s="6"/>
      <c r="B485" s="27"/>
    </row>
    <row r="486" spans="1:3" x14ac:dyDescent="0.25">
      <c r="A486" s="6"/>
      <c r="B486" s="27"/>
      <c r="C486" t="s">
        <v>669</v>
      </c>
    </row>
    <row r="487" spans="1:3" x14ac:dyDescent="0.25">
      <c r="A487" s="6"/>
      <c r="B487" s="27"/>
    </row>
    <row r="488" spans="1:3" x14ac:dyDescent="0.25">
      <c r="A488" s="6"/>
      <c r="B488" s="27"/>
      <c r="C488" t="str">
        <f>CONCATENATE("    ",B481)</f>
        <v xml:space="preserve">    Your variant is not associated with any loss of function.</v>
      </c>
    </row>
    <row r="489" spans="1:3" x14ac:dyDescent="0.25">
      <c r="A489" s="6"/>
      <c r="B489" s="27"/>
    </row>
    <row r="490" spans="1:3" x14ac:dyDescent="0.25">
      <c r="A490" s="6"/>
      <c r="B490" s="27"/>
      <c r="C490" t="s">
        <v>670</v>
      </c>
    </row>
    <row r="491" spans="1:3" x14ac:dyDescent="0.25">
      <c r="A491" s="5"/>
      <c r="B491" s="27"/>
    </row>
    <row r="492" spans="1:3" x14ac:dyDescent="0.25">
      <c r="A492" s="6"/>
      <c r="B492" s="27"/>
      <c r="C492" t="str">
        <f>CONCATENATE( "    &lt;piechart percentage=",B482," /&gt;")</f>
        <v xml:space="preserve">    &lt;piechart percentage= /&gt;</v>
      </c>
    </row>
    <row r="493" spans="1:3" x14ac:dyDescent="0.25">
      <c r="A493" s="6"/>
      <c r="B493" s="27"/>
      <c r="C493" t="str">
        <f>"  &lt;/Genotype&gt;"</f>
        <v xml:space="preserve">  &lt;/Genotype&gt;</v>
      </c>
    </row>
    <row r="494" spans="1:3" x14ac:dyDescent="0.25">
      <c r="A494" s="6"/>
      <c r="B494" s="27"/>
      <c r="C494" t="str">
        <f>"&lt;/GeneAnalysis&gt;"</f>
        <v>&lt;/GeneAnalysis&gt;</v>
      </c>
    </row>
    <row r="495" spans="1:3" s="33" customFormat="1" x14ac:dyDescent="0.25"/>
    <row r="496" spans="1:3" s="33" customFormat="1" x14ac:dyDescent="0.25">
      <c r="A496" s="34"/>
      <c r="B496" s="32"/>
    </row>
    <row r="497" spans="1:3" x14ac:dyDescent="0.25">
      <c r="A497" s="6" t="s">
        <v>4</v>
      </c>
      <c r="B497" s="27" t="s">
        <v>336</v>
      </c>
      <c r="C497" t="str">
        <f>CONCATENATE("&lt;GeneAnalysis gene=",CHAR(34),B497,CHAR(34)," interval=",CHAR(34),B498,CHAR(34),"&gt; ")</f>
        <v xml:space="preserve">&lt;GeneAnalysis gene="CHRNA3" interval="NC_000015.10:g.78593052_78621295"&gt; </v>
      </c>
    </row>
    <row r="498" spans="1:3" x14ac:dyDescent="0.25">
      <c r="A498" s="6" t="s">
        <v>23</v>
      </c>
      <c r="B498" s="27" t="s">
        <v>337</v>
      </c>
    </row>
    <row r="499" spans="1:3" x14ac:dyDescent="0.25">
      <c r="A499" s="6" t="s">
        <v>24</v>
      </c>
      <c r="B499" s="27" t="s">
        <v>333</v>
      </c>
      <c r="C499" t="str">
        <f>CONCATENATE("# What are some common mutations of ",B497,"?")</f>
        <v># What are some common mutations of CHRNA3?</v>
      </c>
    </row>
    <row r="500" spans="1:3" x14ac:dyDescent="0.25">
      <c r="A500" s="6" t="s">
        <v>20</v>
      </c>
      <c r="B500" s="27" t="s">
        <v>21</v>
      </c>
      <c r="C500" t="s">
        <v>13</v>
      </c>
    </row>
    <row r="501" spans="1:3" x14ac:dyDescent="0.25">
      <c r="B501" s="27"/>
      <c r="C501" t="str">
        <f>CONCATENATE("There are ",B499," well-known variants in ",B497,": ",B508," and ",B514,".")</f>
        <v>There are two well-known variants in CHRNA3: [C78606381T](https://www.ncbi.nlm.nih.gov/projects/SNP/snp_ref.cgi?rs=12914385) and [C645T](https://www.ncbi.nlm.nih.gov/clinvar/variation/17503/).</v>
      </c>
    </row>
    <row r="502" spans="1:3" x14ac:dyDescent="0.25">
      <c r="B502" s="27"/>
    </row>
    <row r="503" spans="1:3" x14ac:dyDescent="0.25">
      <c r="A503" s="6"/>
      <c r="B503" s="27"/>
      <c r="C503" t="str">
        <f>CONCATENATE("&lt;# ",B505," #&gt;")</f>
        <v>&lt;# C78606381T #&gt;</v>
      </c>
    </row>
    <row r="504" spans="1:3" x14ac:dyDescent="0.25">
      <c r="A504" s="6" t="s">
        <v>25</v>
      </c>
      <c r="B504" s="1" t="s">
        <v>338</v>
      </c>
      <c r="C504" t="str">
        <f>CONCATENATE("  &lt;Variant hgvs=",CHAR(34),B504,CHAR(34)," name=",CHAR(34),B505,CHAR(34),"&gt; ")</f>
        <v xml:space="preserve">  &lt;Variant hgvs="NC_000015.10:g.78606381C&gt;T" name="C78606381T"&gt; </v>
      </c>
    </row>
    <row r="505" spans="1:3" x14ac:dyDescent="0.25">
      <c r="A505" s="5" t="s">
        <v>26</v>
      </c>
      <c r="B505" s="30" t="s">
        <v>340</v>
      </c>
    </row>
    <row r="506" spans="1:3" x14ac:dyDescent="0.25">
      <c r="A506" s="5" t="s">
        <v>27</v>
      </c>
      <c r="B506" s="27" t="s">
        <v>208</v>
      </c>
      <c r="C506" t="str">
        <f>CONCATENATE("    This variant is a change at a specific point in the ",B497," gene from ",B506," to ",B507," resulting in incorrect ",B500," function. This substitution of a single nucleotide is known as a missense variant.")</f>
        <v xml:space="preserve">    This variant is a change at a specific point in the CHRNA3 gene from cytosine (C) to thymine (T) resulting in incorrect protein function. This substitution of a single nucleotide is known as a missense variant.</v>
      </c>
    </row>
    <row r="507" spans="1:3" x14ac:dyDescent="0.25">
      <c r="A507" s="5" t="s">
        <v>28</v>
      </c>
      <c r="B507" s="27" t="s">
        <v>33</v>
      </c>
      <c r="C507" t="s">
        <v>13</v>
      </c>
    </row>
    <row r="508" spans="1:3" x14ac:dyDescent="0.25">
      <c r="A508" s="5" t="s">
        <v>36</v>
      </c>
      <c r="B508" s="30" t="s">
        <v>342</v>
      </c>
      <c r="C508" t="str">
        <f>"  &lt;/Variant&gt;"</f>
        <v xml:space="preserve">  &lt;/Variant&gt;</v>
      </c>
    </row>
    <row r="509" spans="1:3" x14ac:dyDescent="0.25">
      <c r="B509" s="27"/>
      <c r="C509" t="str">
        <f>CONCATENATE("&lt;# ",B511," #&gt;")</f>
        <v>&lt;# C645T  #&gt;</v>
      </c>
    </row>
    <row r="510" spans="1:3" x14ac:dyDescent="0.25">
      <c r="A510" s="6" t="s">
        <v>25</v>
      </c>
      <c r="B510" s="1" t="s">
        <v>339</v>
      </c>
      <c r="C510" t="str">
        <f>CONCATENATE("  &lt;Variant hgvs=",CHAR(34),B510,CHAR(34)," name=",CHAR(34),B511,CHAR(34),"&gt; ")</f>
        <v xml:space="preserve">  &lt;Variant hgvs="NC_000015.10:g.78601997G&gt;A" name="C645T "&gt; </v>
      </c>
    </row>
    <row r="511" spans="1:3" x14ac:dyDescent="0.25">
      <c r="A511" s="5" t="s">
        <v>26</v>
      </c>
      <c r="B511" s="30" t="s">
        <v>341</v>
      </c>
    </row>
    <row r="512" spans="1:3" x14ac:dyDescent="0.25">
      <c r="A512" s="5" t="s">
        <v>27</v>
      </c>
      <c r="B512" s="27" t="s">
        <v>34</v>
      </c>
      <c r="C512" t="str">
        <f>CONCATENATE("    This variant is a change at a specific point in the ",B497," gene from ",B512," to ",B513," resulting in incorrect ",B500," function. This substitution of a single nucleotide is known as a missense variant.")</f>
        <v xml:space="preserve">    This variant is a change at a specific point in the CHRNA3 gene from guanine (G) to adenine (A) resulting in incorrect protein function. This substitution of a single nucleotide is known as a missense variant.</v>
      </c>
    </row>
    <row r="513" spans="1:3" x14ac:dyDescent="0.25">
      <c r="A513" s="5" t="s">
        <v>28</v>
      </c>
      <c r="B513" s="27" t="s">
        <v>62</v>
      </c>
    </row>
    <row r="514" spans="1:3" x14ac:dyDescent="0.25">
      <c r="A514" s="6" t="s">
        <v>36</v>
      </c>
      <c r="B514" s="30" t="s">
        <v>352</v>
      </c>
      <c r="C514" t="str">
        <f>"  &lt;/Variant&gt;"</f>
        <v xml:space="preserve">  &lt;/Variant&gt;</v>
      </c>
    </row>
    <row r="515" spans="1:3" s="33" customFormat="1" x14ac:dyDescent="0.25">
      <c r="A515" s="31"/>
      <c r="B515" s="32"/>
    </row>
    <row r="516" spans="1:3" s="33" customFormat="1" x14ac:dyDescent="0.25">
      <c r="A516" s="31"/>
      <c r="B516" s="32"/>
      <c r="C516" t="str">
        <f>C503</f>
        <v>&lt;# C78606381T #&gt;</v>
      </c>
    </row>
    <row r="517" spans="1:3" x14ac:dyDescent="0.25">
      <c r="A517" s="5" t="s">
        <v>35</v>
      </c>
      <c r="B517" s="40" t="s">
        <v>343</v>
      </c>
      <c r="C517" t="str">
        <f>CONCATENATE("  &lt;Genotype hgvs=",CHAR(34),B517,B518,";",B519,CHAR(34)," name=",CHAR(34),B505,CHAR(34),"&gt; ")</f>
        <v xml:space="preserve">  &lt;Genotype hgvs="NC_000015.10:g.[78606381C&gt;T];[78606381=]" name="C78606381T"&gt; </v>
      </c>
    </row>
    <row r="518" spans="1:3" x14ac:dyDescent="0.25">
      <c r="A518" s="5" t="s">
        <v>36</v>
      </c>
      <c r="B518" s="27" t="s">
        <v>344</v>
      </c>
    </row>
    <row r="519" spans="1:3" x14ac:dyDescent="0.25">
      <c r="A519" s="5" t="s">
        <v>27</v>
      </c>
      <c r="B519" s="27" t="s">
        <v>345</v>
      </c>
      <c r="C519" t="s">
        <v>668</v>
      </c>
    </row>
    <row r="520" spans="1:3" x14ac:dyDescent="0.25">
      <c r="A520" s="5" t="s">
        <v>41</v>
      </c>
      <c r="B520" s="27" t="str">
        <f>CONCATENATE("People with this variant have one copy of the ",B508," variant. This substitution of a single nucleotide is known as a missense mutation.")</f>
        <v>People with this variant have one copy of the [C78606381T](https://www.ncbi.nlm.nih.gov/projects/SNP/snp_ref.cgi?rs=12914385) variant. This substitution of a single nucleotide is known as a missense mutation.</v>
      </c>
      <c r="C520" t="s">
        <v>13</v>
      </c>
    </row>
    <row r="521" spans="1:3" x14ac:dyDescent="0.25">
      <c r="A521" s="6" t="s">
        <v>42</v>
      </c>
      <c r="B521" s="27" t="s">
        <v>217</v>
      </c>
      <c r="C521" t="str">
        <f>CONCATENATE("    ",B520)</f>
        <v xml:space="preserve">    People with this variant have one copy of the [C78606381T](https://www.ncbi.nlm.nih.gov/projects/SNP/snp_ref.cgi?rs=12914385) variant. This substitution of a single nucleotide is known as a missense mutation.</v>
      </c>
    </row>
    <row r="522" spans="1:3" x14ac:dyDescent="0.25">
      <c r="A522" s="6" t="s">
        <v>43</v>
      </c>
      <c r="B522" s="27">
        <v>37.9</v>
      </c>
    </row>
    <row r="523" spans="1:3" x14ac:dyDescent="0.25">
      <c r="A523" s="5"/>
      <c r="B523" s="27"/>
      <c r="C523" t="s">
        <v>669</v>
      </c>
    </row>
    <row r="524" spans="1:3" x14ac:dyDescent="0.25">
      <c r="A524" s="6"/>
      <c r="B524" s="27"/>
    </row>
    <row r="525" spans="1:3" x14ac:dyDescent="0.25">
      <c r="A525" s="6"/>
      <c r="B525" s="27"/>
      <c r="C525" t="str">
        <f>CONCATENATE("    ",B521)</f>
        <v xml:space="preserve">    You are in the Mild Loss of Function category. See below for more information.</v>
      </c>
    </row>
    <row r="526" spans="1:3" x14ac:dyDescent="0.25">
      <c r="A526" s="6"/>
      <c r="B526" s="27"/>
    </row>
    <row r="527" spans="1:3" x14ac:dyDescent="0.25">
      <c r="A527" s="6"/>
      <c r="B527" s="27"/>
      <c r="C527" t="s">
        <v>670</v>
      </c>
    </row>
    <row r="528" spans="1:3" x14ac:dyDescent="0.25">
      <c r="A528" s="5"/>
      <c r="B528" s="27"/>
    </row>
    <row r="529" spans="1:3" x14ac:dyDescent="0.25">
      <c r="A529" s="5"/>
      <c r="B529" s="27"/>
      <c r="C529" t="str">
        <f>CONCATENATE( "    &lt;piechart percentage=",B522," /&gt;")</f>
        <v xml:space="preserve">    &lt;piechart percentage=37.9 /&gt;</v>
      </c>
    </row>
    <row r="530" spans="1:3" x14ac:dyDescent="0.25">
      <c r="A530" s="5"/>
      <c r="B530" s="27"/>
      <c r="C530" t="str">
        <f>"  &lt;/Genotype&gt;"</f>
        <v xml:space="preserve">  &lt;/Genotype&gt;</v>
      </c>
    </row>
    <row r="531" spans="1:3" x14ac:dyDescent="0.25">
      <c r="A531" s="5" t="s">
        <v>44</v>
      </c>
      <c r="B531" s="27" t="s">
        <v>346</v>
      </c>
      <c r="C531" t="str">
        <f>CONCATENATE("  &lt;Genotype hgvs=",CHAR(34),B517,B518,";",B518,CHAR(34)," name=",CHAR(34),B505,CHAR(34),"&gt; ")</f>
        <v xml:space="preserve">  &lt;Genotype hgvs="NC_000015.10:g.[78606381C&gt;T];[78606381C&gt;T]" name="C78606381T"&gt; </v>
      </c>
    </row>
    <row r="532" spans="1:3" x14ac:dyDescent="0.25">
      <c r="A532" s="6" t="s">
        <v>45</v>
      </c>
      <c r="B532" s="27" t="s">
        <v>192</v>
      </c>
      <c r="C532" t="s">
        <v>13</v>
      </c>
    </row>
    <row r="533" spans="1:3" x14ac:dyDescent="0.25">
      <c r="A533" s="6" t="s">
        <v>43</v>
      </c>
      <c r="B533" s="27">
        <v>15.9</v>
      </c>
      <c r="C533" t="s">
        <v>668</v>
      </c>
    </row>
    <row r="534" spans="1:3" x14ac:dyDescent="0.25">
      <c r="A534" s="6"/>
      <c r="B534" s="27"/>
    </row>
    <row r="535" spans="1:3" x14ac:dyDescent="0.25">
      <c r="A535" s="5"/>
      <c r="B535" s="27"/>
      <c r="C535" t="str">
        <f>CONCATENATE("    ",B531)</f>
        <v xml:space="preserve">    People with this variant have two copies of the [C78606381T](https://www.ncbi.nlm.nih.gov/projects/SNP/snp_ref.cgi?rs=12914385) variant. This substitution of a single nucleotide is known as a missense mutation.
</v>
      </c>
    </row>
    <row r="536" spans="1:3" x14ac:dyDescent="0.25">
      <c r="A536" s="6"/>
      <c r="B536" s="27"/>
    </row>
    <row r="537" spans="1:3" x14ac:dyDescent="0.25">
      <c r="A537" s="6"/>
      <c r="B537" s="27"/>
      <c r="C537" t="s">
        <v>669</v>
      </c>
    </row>
    <row r="538" spans="1:3" x14ac:dyDescent="0.25">
      <c r="A538" s="6"/>
      <c r="B538" s="27"/>
    </row>
    <row r="539" spans="1:3" x14ac:dyDescent="0.25">
      <c r="A539" s="6"/>
      <c r="B539" s="27"/>
      <c r="C539" t="str">
        <f>CONCATENATE("    ",B532)</f>
        <v xml:space="preserve">    You are in the Moderate Loss of Function category. See below for more information.</v>
      </c>
    </row>
    <row r="540" spans="1:3" x14ac:dyDescent="0.25">
      <c r="A540" s="6"/>
      <c r="B540" s="27"/>
    </row>
    <row r="541" spans="1:3" x14ac:dyDescent="0.25">
      <c r="A541" s="5"/>
      <c r="B541" s="27"/>
      <c r="C541" t="s">
        <v>670</v>
      </c>
    </row>
    <row r="542" spans="1:3" x14ac:dyDescent="0.25">
      <c r="A542" s="5"/>
      <c r="B542" s="27"/>
    </row>
    <row r="543" spans="1:3" x14ac:dyDescent="0.25">
      <c r="A543" s="5"/>
      <c r="B543" s="27"/>
      <c r="C543" t="str">
        <f>CONCATENATE( "    &lt;piechart percentage=",B533," /&gt;")</f>
        <v xml:space="preserve">    &lt;piechart percentage=15.9 /&gt;</v>
      </c>
    </row>
    <row r="544" spans="1:3" x14ac:dyDescent="0.25">
      <c r="A544" s="5"/>
      <c r="B544" s="27"/>
      <c r="C544" t="str">
        <f>"  &lt;/Genotype&gt;"</f>
        <v xml:space="preserve">  &lt;/Genotype&gt;</v>
      </c>
    </row>
    <row r="545" spans="1:3" x14ac:dyDescent="0.25">
      <c r="A545" s="5" t="s">
        <v>46</v>
      </c>
      <c r="B545" s="27" t="str">
        <f>CONCATENATE("Your ",B497," gene has no variants. A normal gene is referred to as a ",CHAR(34),"wild-type",CHAR(34)," gene.")</f>
        <v>Your CHRNA3 gene has no variants. A normal gene is referred to as a "wild-type" gene.</v>
      </c>
      <c r="C545" t="str">
        <f>CONCATENATE("  &lt;Genotype hgvs=",CHAR(34),B517,B519,";",B519,CHAR(34)," name=",CHAR(34),B505,CHAR(34),"&gt; ")</f>
        <v xml:space="preserve">  &lt;Genotype hgvs="NC_000015.10:g.[78606381=];[78606381=]" name="C78606381T"&gt; </v>
      </c>
    </row>
    <row r="546" spans="1:3" x14ac:dyDescent="0.25">
      <c r="A546" s="6" t="s">
        <v>47</v>
      </c>
      <c r="B546" s="27" t="s">
        <v>148</v>
      </c>
      <c r="C546" t="s">
        <v>13</v>
      </c>
    </row>
    <row r="547" spans="1:3" x14ac:dyDescent="0.25">
      <c r="A547" s="6" t="s">
        <v>43</v>
      </c>
      <c r="B547" s="27">
        <v>46.2</v>
      </c>
      <c r="C547" t="s">
        <v>668</v>
      </c>
    </row>
    <row r="548" spans="1:3" x14ac:dyDescent="0.25">
      <c r="A548" s="5"/>
      <c r="B548" s="27"/>
    </row>
    <row r="549" spans="1:3" x14ac:dyDescent="0.25">
      <c r="A549" s="6"/>
      <c r="B549" s="27"/>
      <c r="C549" t="str">
        <f>CONCATENATE("    ",B545)</f>
        <v xml:space="preserve">    Your CHRNA3 gene has no variants. A normal gene is referred to as a "wild-type" gene.</v>
      </c>
    </row>
    <row r="550" spans="1:3" x14ac:dyDescent="0.25">
      <c r="A550" s="6"/>
      <c r="B550" s="27"/>
    </row>
    <row r="551" spans="1:3" x14ac:dyDescent="0.25">
      <c r="A551" s="6"/>
      <c r="B551" s="27"/>
      <c r="C551" t="s">
        <v>669</v>
      </c>
    </row>
    <row r="552" spans="1:3" x14ac:dyDescent="0.25">
      <c r="A552" s="6"/>
      <c r="B552" s="27"/>
    </row>
    <row r="553" spans="1:3" x14ac:dyDescent="0.25">
      <c r="A553" s="6"/>
      <c r="B553" s="27"/>
      <c r="C553" t="str">
        <f>CONCATENATE("    ",B546)</f>
        <v xml:space="preserve">    This variant is not associated with increased risk.</v>
      </c>
    </row>
    <row r="554" spans="1:3" x14ac:dyDescent="0.25">
      <c r="A554" s="5"/>
      <c r="B554" s="27"/>
    </row>
    <row r="555" spans="1:3" x14ac:dyDescent="0.25">
      <c r="A555" s="5"/>
      <c r="B555" s="27"/>
      <c r="C555" t="s">
        <v>670</v>
      </c>
    </row>
    <row r="556" spans="1:3" x14ac:dyDescent="0.25">
      <c r="A556" s="5"/>
      <c r="B556" s="27"/>
    </row>
    <row r="557" spans="1:3" x14ac:dyDescent="0.25">
      <c r="A557" s="5"/>
      <c r="B557" s="27"/>
      <c r="C557" t="str">
        <f>CONCATENATE( "    &lt;piechart percentage=",B547," /&gt;")</f>
        <v xml:space="preserve">    &lt;piechart percentage=46.2 /&gt;</v>
      </c>
    </row>
    <row r="558" spans="1:3" x14ac:dyDescent="0.25">
      <c r="A558" s="5"/>
      <c r="B558" s="27"/>
      <c r="C558" t="str">
        <f>"  &lt;/Genotype&gt;"</f>
        <v xml:space="preserve">  &lt;/Genotype&gt;</v>
      </c>
    </row>
    <row r="559" spans="1:3" x14ac:dyDescent="0.25">
      <c r="A559" s="5"/>
      <c r="B559" s="27"/>
      <c r="C559" t="str">
        <f>C509</f>
        <v>&lt;# C645T  #&gt;</v>
      </c>
    </row>
    <row r="560" spans="1:3" x14ac:dyDescent="0.25">
      <c r="A560" s="5" t="s">
        <v>35</v>
      </c>
      <c r="B560" s="1" t="s">
        <v>236</v>
      </c>
      <c r="C560" t="str">
        <f>CONCATENATE("  &lt;Genotype hgvs=",CHAR(34),B560,B561,";",B562,CHAR(34)," name=",CHAR(34),B511,CHAR(34),"&gt; ")</f>
        <v xml:space="preserve">  &lt;Genotype hgvs="NC_000017.11:g.[30237328T&gt;C];[30237328=]" name="C645T "&gt; </v>
      </c>
    </row>
    <row r="561" spans="1:3" x14ac:dyDescent="0.25">
      <c r="A561" s="5" t="s">
        <v>36</v>
      </c>
      <c r="B561" s="27" t="s">
        <v>256</v>
      </c>
    </row>
    <row r="562" spans="1:3" x14ac:dyDescent="0.25">
      <c r="A562" s="5" t="s">
        <v>27</v>
      </c>
      <c r="B562" s="27" t="s">
        <v>257</v>
      </c>
      <c r="C562" t="s">
        <v>668</v>
      </c>
    </row>
    <row r="563" spans="1:3" x14ac:dyDescent="0.25">
      <c r="A563" s="5" t="s">
        <v>41</v>
      </c>
      <c r="B563" s="27" t="str">
        <f>CONCATENATE("People with this variant have one copy of the ",B514," variant. This substitution of a single nucleotide is known as a missense mutation.")</f>
        <v>People with this variant have one copy of the [C645T](https://www.ncbi.nlm.nih.gov/clinvar/variation/17503/) variant. This substitution of a single nucleotide is known as a missense mutation.</v>
      </c>
      <c r="C563" t="s">
        <v>13</v>
      </c>
    </row>
    <row r="564" spans="1:3" x14ac:dyDescent="0.25">
      <c r="A564" s="6" t="s">
        <v>42</v>
      </c>
      <c r="B564" s="27" t="s">
        <v>217</v>
      </c>
      <c r="C564" t="str">
        <f>CONCATENATE("    ",B563)</f>
        <v xml:space="preserve">    People with this variant have one copy of the [C645T](https://www.ncbi.nlm.nih.gov/clinvar/variation/17503/) variant. This substitution of a single nucleotide is known as a missense mutation.</v>
      </c>
    </row>
    <row r="565" spans="1:3" x14ac:dyDescent="0.25">
      <c r="A565" s="6" t="s">
        <v>43</v>
      </c>
      <c r="B565" s="27">
        <v>39.700000000000003</v>
      </c>
    </row>
    <row r="566" spans="1:3" x14ac:dyDescent="0.25">
      <c r="A566" s="5"/>
      <c r="B566" s="27"/>
      <c r="C566" t="s">
        <v>669</v>
      </c>
    </row>
    <row r="567" spans="1:3" x14ac:dyDescent="0.25">
      <c r="A567" s="6"/>
      <c r="B567" s="27"/>
    </row>
    <row r="568" spans="1:3" x14ac:dyDescent="0.25">
      <c r="A568" s="6"/>
      <c r="B568" s="27"/>
      <c r="C568" t="str">
        <f>CONCATENATE("    ",B564)</f>
        <v xml:space="preserve">    You are in the Mild Loss of Function category. See below for more information.</v>
      </c>
    </row>
    <row r="569" spans="1:3" x14ac:dyDescent="0.25">
      <c r="A569" s="6"/>
      <c r="B569" s="27"/>
    </row>
    <row r="570" spans="1:3" x14ac:dyDescent="0.25">
      <c r="A570" s="6"/>
      <c r="B570" s="27"/>
      <c r="C570" t="s">
        <v>670</v>
      </c>
    </row>
    <row r="571" spans="1:3" x14ac:dyDescent="0.25">
      <c r="A571" s="5"/>
      <c r="B571" s="27"/>
    </row>
    <row r="572" spans="1:3" x14ac:dyDescent="0.25">
      <c r="A572" s="5"/>
      <c r="B572" s="27"/>
      <c r="C572" t="str">
        <f>CONCATENATE( "    &lt;piechart percentage=",B565," /&gt;")</f>
        <v xml:space="preserve">    &lt;piechart percentage=39.7 /&gt;</v>
      </c>
    </row>
    <row r="573" spans="1:3" x14ac:dyDescent="0.25">
      <c r="A573" s="5"/>
      <c r="B573" s="27"/>
      <c r="C573" t="str">
        <f>"  &lt;/Genotype&gt;"</f>
        <v xml:space="preserve">  &lt;/Genotype&gt;</v>
      </c>
    </row>
    <row r="574" spans="1:3" x14ac:dyDescent="0.25">
      <c r="A574" s="5" t="s">
        <v>44</v>
      </c>
      <c r="B574" s="27" t="str">
        <f>CONCATENATE("People with this variant have two copies of the ",B514," variant. This substitution of a single nucleotide is known as a missense mutation.")</f>
        <v>People with this variant have two copies of the [C645T](https://www.ncbi.nlm.nih.gov/clinvar/variation/17503/) variant. This substitution of a single nucleotide is known as a missense mutation.</v>
      </c>
      <c r="C574" t="str">
        <f>CONCATENATE("  &lt;Genotype hgvs=",CHAR(34),B560,B561,";",B561,CHAR(34)," name=",CHAR(34),B511,CHAR(34),"&gt; ")</f>
        <v xml:space="preserve">  &lt;Genotype hgvs="NC_000017.11:g.[30237328T&gt;C];[30237328T&gt;C]" name="C645T "&gt; </v>
      </c>
    </row>
    <row r="575" spans="1:3" x14ac:dyDescent="0.25">
      <c r="A575" s="6" t="s">
        <v>45</v>
      </c>
      <c r="B575" s="27" t="s">
        <v>192</v>
      </c>
      <c r="C575" t="s">
        <v>13</v>
      </c>
    </row>
    <row r="576" spans="1:3" x14ac:dyDescent="0.25">
      <c r="A576" s="6" t="s">
        <v>43</v>
      </c>
      <c r="B576" s="27">
        <v>42.9</v>
      </c>
      <c r="C576" t="s">
        <v>668</v>
      </c>
    </row>
    <row r="577" spans="1:3" x14ac:dyDescent="0.25">
      <c r="A577" s="6"/>
      <c r="B577" s="27"/>
    </row>
    <row r="578" spans="1:3" x14ac:dyDescent="0.25">
      <c r="A578" s="5"/>
      <c r="B578" s="27"/>
      <c r="C578" t="str">
        <f>CONCATENATE("    ",B574)</f>
        <v xml:space="preserve">    People with this variant have two copies of the [C645T](https://www.ncbi.nlm.nih.gov/clinvar/variation/17503/) variant. This substitution of a single nucleotide is known as a missense mutation.</v>
      </c>
    </row>
    <row r="579" spans="1:3" x14ac:dyDescent="0.25">
      <c r="A579" s="6"/>
      <c r="B579" s="27"/>
    </row>
    <row r="580" spans="1:3" x14ac:dyDescent="0.25">
      <c r="A580" s="6"/>
      <c r="B580" s="27"/>
      <c r="C580" t="s">
        <v>669</v>
      </c>
    </row>
    <row r="581" spans="1:3" x14ac:dyDescent="0.25">
      <c r="A581" s="6"/>
      <c r="B581" s="27"/>
    </row>
    <row r="582" spans="1:3" x14ac:dyDescent="0.25">
      <c r="A582" s="6"/>
      <c r="B582" s="27"/>
      <c r="C582" t="str">
        <f>CONCATENATE("    ",B575)</f>
        <v xml:space="preserve">    You are in the Moderate Loss of Function category. See below for more information.</v>
      </c>
    </row>
    <row r="583" spans="1:3" x14ac:dyDescent="0.25">
      <c r="A583" s="6"/>
      <c r="B583" s="27"/>
    </row>
    <row r="584" spans="1:3" x14ac:dyDescent="0.25">
      <c r="A584" s="5"/>
      <c r="B584" s="27"/>
      <c r="C584" t="s">
        <v>670</v>
      </c>
    </row>
    <row r="585" spans="1:3" x14ac:dyDescent="0.25">
      <c r="A585" s="5"/>
      <c r="B585" s="27"/>
    </row>
    <row r="586" spans="1:3" x14ac:dyDescent="0.25">
      <c r="A586" s="5"/>
      <c r="B586" s="27"/>
      <c r="C586" t="str">
        <f>CONCATENATE( "    &lt;piechart percentage=",B576," /&gt;")</f>
        <v xml:space="preserve">    &lt;piechart percentage=42.9 /&gt;</v>
      </c>
    </row>
    <row r="587" spans="1:3" x14ac:dyDescent="0.25">
      <c r="A587" s="5"/>
      <c r="B587" s="27"/>
      <c r="C587" t="str">
        <f>"  &lt;/Genotype&gt;"</f>
        <v xml:space="preserve">  &lt;/Genotype&gt;</v>
      </c>
    </row>
    <row r="588" spans="1:3" x14ac:dyDescent="0.25">
      <c r="A588" s="5" t="s">
        <v>46</v>
      </c>
      <c r="B588" s="27" t="str">
        <f>CONCATENATE("Your ",B497," gene has no variants. A normal gene is referred to as a ",CHAR(34),"wild-type",CHAR(34)," gene.")</f>
        <v>Your CHRNA3 gene has no variants. A normal gene is referred to as a "wild-type" gene.</v>
      </c>
      <c r="C588" t="str">
        <f>CONCATENATE("  &lt;Genotype hgvs=",CHAR(34),B560,B562,";",B562,CHAR(34)," name=",CHAR(34),B511,CHAR(34),"&gt; ")</f>
        <v xml:space="preserve">  &lt;Genotype hgvs="NC_000017.11:g.[30237328=];[30237328=]" name="C645T "&gt; </v>
      </c>
    </row>
    <row r="589" spans="1:3" x14ac:dyDescent="0.25">
      <c r="A589" s="6" t="s">
        <v>47</v>
      </c>
      <c r="B589" s="27" t="s">
        <v>148</v>
      </c>
      <c r="C589" t="s">
        <v>13</v>
      </c>
    </row>
    <row r="590" spans="1:3" x14ac:dyDescent="0.25">
      <c r="A590" s="6" t="s">
        <v>43</v>
      </c>
      <c r="B590" s="27">
        <v>17.399999999999999</v>
      </c>
      <c r="C590" t="s">
        <v>668</v>
      </c>
    </row>
    <row r="591" spans="1:3" x14ac:dyDescent="0.25">
      <c r="A591" s="5"/>
      <c r="B591" s="27"/>
    </row>
    <row r="592" spans="1:3" x14ac:dyDescent="0.25">
      <c r="A592" s="6"/>
      <c r="B592" s="27"/>
      <c r="C592" t="str">
        <f>CONCATENATE("    ",B588)</f>
        <v xml:space="preserve">    Your CHRNA3 gene has no variants. A normal gene is referred to as a "wild-type" gene.</v>
      </c>
    </row>
    <row r="593" spans="1:3" x14ac:dyDescent="0.25">
      <c r="A593" s="6"/>
      <c r="B593" s="27"/>
    </row>
    <row r="594" spans="1:3" x14ac:dyDescent="0.25">
      <c r="A594" s="6"/>
      <c r="B594" s="27"/>
      <c r="C594" t="s">
        <v>669</v>
      </c>
    </row>
    <row r="595" spans="1:3" x14ac:dyDescent="0.25">
      <c r="A595" s="6"/>
      <c r="B595" s="27"/>
    </row>
    <row r="596" spans="1:3" x14ac:dyDescent="0.25">
      <c r="A596" s="6"/>
      <c r="B596" s="27"/>
      <c r="C596" t="str">
        <f>CONCATENATE("    ",B589)</f>
        <v xml:space="preserve">    This variant is not associated with increased risk.</v>
      </c>
    </row>
    <row r="597" spans="1:3" x14ac:dyDescent="0.25">
      <c r="A597" s="5"/>
      <c r="B597" s="27"/>
    </row>
    <row r="598" spans="1:3" x14ac:dyDescent="0.25">
      <c r="A598" s="5"/>
      <c r="B598" s="27"/>
      <c r="C598" t="s">
        <v>670</v>
      </c>
    </row>
    <row r="599" spans="1:3" x14ac:dyDescent="0.25">
      <c r="A599" s="5"/>
      <c r="B599" s="27"/>
    </row>
    <row r="600" spans="1:3" x14ac:dyDescent="0.25">
      <c r="A600" s="5"/>
      <c r="B600" s="27"/>
      <c r="C600" t="str">
        <f>CONCATENATE( "    &lt;piechart percentage=",B590," /&gt;")</f>
        <v xml:space="preserve">    &lt;piechart percentage=17.4 /&gt;</v>
      </c>
    </row>
    <row r="601" spans="1:3" x14ac:dyDescent="0.25">
      <c r="A601" s="5"/>
      <c r="B601" s="27"/>
      <c r="C601" t="str">
        <f>"  &lt;/Genotype&gt;"</f>
        <v xml:space="preserve">  &lt;/Genotype&gt;</v>
      </c>
    </row>
    <row r="602" spans="1:3" x14ac:dyDescent="0.25">
      <c r="A602" s="5" t="s">
        <v>48</v>
      </c>
      <c r="B602" s="27" t="str">
        <f>CONCATENATE("Your ",B497," gene has an unknown variant.")</f>
        <v>Your CHRNA3 gene has an unknown variant.</v>
      </c>
      <c r="C602" t="str">
        <f>CONCATENATE("  &lt;Genotype hgvs=",CHAR(34),"unknown",CHAR(34),"&gt; ")</f>
        <v xml:space="preserve">  &lt;Genotype hgvs="unknown"&gt; </v>
      </c>
    </row>
    <row r="603" spans="1:3" x14ac:dyDescent="0.25">
      <c r="A603" s="6" t="s">
        <v>48</v>
      </c>
      <c r="B603" s="27" t="s">
        <v>150</v>
      </c>
      <c r="C603" t="s">
        <v>13</v>
      </c>
    </row>
    <row r="604" spans="1:3" x14ac:dyDescent="0.25">
      <c r="A604" s="6" t="s">
        <v>43</v>
      </c>
      <c r="B604" s="27"/>
      <c r="C604" t="s">
        <v>668</v>
      </c>
    </row>
    <row r="605" spans="1:3" x14ac:dyDescent="0.25">
      <c r="A605" s="6"/>
      <c r="B605" s="27"/>
    </row>
    <row r="606" spans="1:3" x14ac:dyDescent="0.25">
      <c r="A606" s="6"/>
      <c r="B606" s="27"/>
      <c r="C606" t="str">
        <f>CONCATENATE("    ",B602)</f>
        <v xml:space="preserve">    Your CHRNA3 gene has an unknown variant.</v>
      </c>
    </row>
    <row r="607" spans="1:3" x14ac:dyDescent="0.25">
      <c r="A607" s="6"/>
      <c r="B607" s="27"/>
    </row>
    <row r="608" spans="1:3" x14ac:dyDescent="0.25">
      <c r="A608" s="6"/>
      <c r="B608" s="27"/>
      <c r="C608" t="s">
        <v>669</v>
      </c>
    </row>
    <row r="609" spans="1:3" x14ac:dyDescent="0.25">
      <c r="A609" s="6"/>
      <c r="B609" s="27"/>
    </row>
    <row r="610" spans="1:3" x14ac:dyDescent="0.25">
      <c r="A610" s="5"/>
      <c r="B610" s="27"/>
      <c r="C610" t="str">
        <f>CONCATENATE("    ",B603)</f>
        <v xml:space="preserve">    The effect is unknown.</v>
      </c>
    </row>
    <row r="611" spans="1:3" x14ac:dyDescent="0.25">
      <c r="A611" s="6"/>
      <c r="B611" s="27"/>
    </row>
    <row r="612" spans="1:3" x14ac:dyDescent="0.25">
      <c r="A612" s="5"/>
      <c r="B612" s="27"/>
      <c r="C612" t="s">
        <v>670</v>
      </c>
    </row>
    <row r="613" spans="1:3" x14ac:dyDescent="0.25">
      <c r="A613" s="5"/>
      <c r="B613" s="27"/>
    </row>
    <row r="614" spans="1:3" x14ac:dyDescent="0.25">
      <c r="A614" s="5"/>
      <c r="B614" s="27"/>
      <c r="C614" t="str">
        <f>CONCATENATE( "    &lt;piechart percentage=",B604," /&gt;")</f>
        <v xml:space="preserve">    &lt;piechart percentage= /&gt;</v>
      </c>
    </row>
    <row r="615" spans="1:3" x14ac:dyDescent="0.25">
      <c r="A615" s="5"/>
      <c r="B615" s="27"/>
      <c r="C615" t="str">
        <f>"  &lt;/Genotype&gt;"</f>
        <v xml:space="preserve">  &lt;/Genotype&gt;</v>
      </c>
    </row>
    <row r="616" spans="1:3" x14ac:dyDescent="0.25">
      <c r="A616" s="5" t="s">
        <v>46</v>
      </c>
      <c r="B616" s="27" t="str">
        <f>CONCATENATE("Your ",B497," gene has no variants. A normal gene is referred to as a ",CHAR(34),"wild-type",CHAR(34)," gene.")</f>
        <v>Your CHRNA3 gene has no variants. A normal gene is referred to as a "wild-type" gene.</v>
      </c>
      <c r="C616" t="str">
        <f>CONCATENATE("  &lt;Genotype hgvs=",CHAR(34),"wild-type",CHAR(34),"&gt;")</f>
        <v xml:space="preserve">  &lt;Genotype hgvs="wild-type"&gt;</v>
      </c>
    </row>
    <row r="617" spans="1:3" x14ac:dyDescent="0.25">
      <c r="A617" s="6" t="s">
        <v>47</v>
      </c>
      <c r="B617" s="27" t="s">
        <v>218</v>
      </c>
      <c r="C617" t="s">
        <v>13</v>
      </c>
    </row>
    <row r="618" spans="1:3" x14ac:dyDescent="0.25">
      <c r="A618" s="6" t="s">
        <v>43</v>
      </c>
      <c r="B618" s="27"/>
      <c r="C618" t="s">
        <v>668</v>
      </c>
    </row>
    <row r="619" spans="1:3" x14ac:dyDescent="0.25">
      <c r="A619" s="6"/>
      <c r="B619" s="27"/>
    </row>
    <row r="620" spans="1:3" x14ac:dyDescent="0.25">
      <c r="A620" s="6"/>
      <c r="B620" s="27"/>
      <c r="C620" t="str">
        <f>CONCATENATE("    ",B616)</f>
        <v xml:space="preserve">    Your CHRNA3 gene has no variants. A normal gene is referred to as a "wild-type" gene.</v>
      </c>
    </row>
    <row r="621" spans="1:3" x14ac:dyDescent="0.25">
      <c r="A621" s="6"/>
      <c r="B621" s="27"/>
    </row>
    <row r="622" spans="1:3" x14ac:dyDescent="0.25">
      <c r="A622" s="6"/>
      <c r="B622" s="27"/>
      <c r="C622" t="s">
        <v>669</v>
      </c>
    </row>
    <row r="623" spans="1:3" x14ac:dyDescent="0.25">
      <c r="A623" s="6"/>
      <c r="B623" s="27"/>
    </row>
    <row r="624" spans="1:3" x14ac:dyDescent="0.25">
      <c r="A624" s="6"/>
      <c r="B624" s="27"/>
      <c r="C624" t="str">
        <f>CONCATENATE("    ",B617)</f>
        <v xml:space="preserve">    Your variant is not associated with any loss of function.</v>
      </c>
    </row>
    <row r="625" spans="1:3" x14ac:dyDescent="0.25">
      <c r="A625" s="6"/>
      <c r="B625" s="27"/>
    </row>
    <row r="626" spans="1:3" x14ac:dyDescent="0.25">
      <c r="A626" s="6"/>
      <c r="B626" s="27"/>
      <c r="C626" t="s">
        <v>670</v>
      </c>
    </row>
    <row r="627" spans="1:3" x14ac:dyDescent="0.25">
      <c r="A627" s="5"/>
      <c r="B627" s="27"/>
    </row>
    <row r="628" spans="1:3" x14ac:dyDescent="0.25">
      <c r="A628" s="6"/>
      <c r="B628" s="27"/>
      <c r="C628" t="str">
        <f>CONCATENATE( "    &lt;piechart percentage=",B618," /&gt;")</f>
        <v xml:space="preserve">    &lt;piechart percentage= /&gt;</v>
      </c>
    </row>
    <row r="629" spans="1:3" x14ac:dyDescent="0.25">
      <c r="A629" s="6"/>
      <c r="B629" s="27"/>
      <c r="C629" t="str">
        <f>"  &lt;/Genotype&gt;"</f>
        <v xml:space="preserve">  &lt;/Genotype&gt;</v>
      </c>
    </row>
    <row r="630" spans="1:3" x14ac:dyDescent="0.25">
      <c r="A630" s="6"/>
      <c r="B630" s="27"/>
      <c r="C630" t="str">
        <f>"&lt;/GeneAnalysis&gt;"</f>
        <v>&lt;/GeneAnalysis&gt;</v>
      </c>
    </row>
    <row r="631" spans="1:3" s="33" customFormat="1" x14ac:dyDescent="0.25"/>
    <row r="632" spans="1:3" s="33" customFormat="1" x14ac:dyDescent="0.25">
      <c r="A632" s="34"/>
      <c r="B632" s="32"/>
    </row>
    <row r="633" spans="1:3" x14ac:dyDescent="0.25">
      <c r="A633" s="6" t="s">
        <v>4</v>
      </c>
      <c r="B633" s="27" t="s">
        <v>336</v>
      </c>
      <c r="C633" t="str">
        <f>CONCATENATE("&lt;GeneAnalysis gene=",CHAR(34),B633,CHAR(34)," interval=",CHAR(34),B634,CHAR(34),"&gt; ")</f>
        <v xml:space="preserve">&lt;GeneAnalysis gene="CHRNA3" interval="NC_000015.10:g.78593052_78621295"&gt; </v>
      </c>
    </row>
    <row r="634" spans="1:3" x14ac:dyDescent="0.25">
      <c r="A634" s="6" t="s">
        <v>23</v>
      </c>
      <c r="B634" s="27" t="s">
        <v>337</v>
      </c>
    </row>
    <row r="635" spans="1:3" x14ac:dyDescent="0.25">
      <c r="A635" s="6" t="s">
        <v>24</v>
      </c>
      <c r="B635" s="27" t="s">
        <v>333</v>
      </c>
      <c r="C635" t="str">
        <f>CONCATENATE("# What are some common mutations of ",B633,"?")</f>
        <v># What are some common mutations of CHRNA3?</v>
      </c>
    </row>
    <row r="636" spans="1:3" x14ac:dyDescent="0.25">
      <c r="A636" s="6" t="s">
        <v>20</v>
      </c>
      <c r="B636" s="27" t="s">
        <v>21</v>
      </c>
      <c r="C636" t="s">
        <v>13</v>
      </c>
    </row>
    <row r="637" spans="1:3" x14ac:dyDescent="0.25">
      <c r="B637" s="27"/>
      <c r="C637" t="str">
        <f>CONCATENATE("There are ",B635," well-known variants in ",B633,": ",B644," and ",B650,".")</f>
        <v>There are two well-known variants in CHRNA3: [C78606381T](https://www.ncbi.nlm.nih.gov/projects/SNP/snp_ref.cgi?rs=12914385) and [C645T](https://www.ncbi.nlm.nih.gov/clinvar/variation/17503/).</v>
      </c>
    </row>
    <row r="638" spans="1:3" x14ac:dyDescent="0.25">
      <c r="B638" s="27"/>
    </row>
    <row r="639" spans="1:3" x14ac:dyDescent="0.25">
      <c r="A639" s="6"/>
      <c r="B639" s="27"/>
      <c r="C639" t="str">
        <f>CONCATENATE("&lt;# ",B641," #&gt;")</f>
        <v>&lt;# C78606381T #&gt;</v>
      </c>
    </row>
    <row r="640" spans="1:3" x14ac:dyDescent="0.25">
      <c r="A640" s="6" t="s">
        <v>25</v>
      </c>
      <c r="B640" s="1" t="s">
        <v>338</v>
      </c>
      <c r="C640" t="str">
        <f>CONCATENATE("  &lt;Variant hgvs=",CHAR(34),B640,CHAR(34)," name=",CHAR(34),B641,CHAR(34),"&gt; ")</f>
        <v xml:space="preserve">  &lt;Variant hgvs="NC_000015.10:g.78606381C&gt;T" name="C78606381T"&gt; </v>
      </c>
    </row>
    <row r="641" spans="1:3" x14ac:dyDescent="0.25">
      <c r="A641" s="5" t="s">
        <v>26</v>
      </c>
      <c r="B641" s="30" t="s">
        <v>340</v>
      </c>
    </row>
    <row r="642" spans="1:3" x14ac:dyDescent="0.25">
      <c r="A642" s="5" t="s">
        <v>27</v>
      </c>
      <c r="B642" s="27" t="s">
        <v>208</v>
      </c>
      <c r="C642" t="str">
        <f>CONCATENATE("    This variant is a change at a specific point in the ",B633," gene from ",B642," to ",B643," resulting in incorrect ",B636," function. This substitution of a single nucleotide is known as a missense variant.")</f>
        <v xml:space="preserve">    This variant is a change at a specific point in the CHRNA3 gene from cytosine (C) to thymine (T) resulting in incorrect protein function. This substitution of a single nucleotide is known as a missense variant.</v>
      </c>
    </row>
    <row r="643" spans="1:3" x14ac:dyDescent="0.25">
      <c r="A643" s="5" t="s">
        <v>28</v>
      </c>
      <c r="B643" s="27" t="s">
        <v>33</v>
      </c>
      <c r="C643" t="s">
        <v>13</v>
      </c>
    </row>
    <row r="644" spans="1:3" x14ac:dyDescent="0.25">
      <c r="A644" s="5" t="s">
        <v>36</v>
      </c>
      <c r="B644" s="30" t="s">
        <v>342</v>
      </c>
      <c r="C644" t="str">
        <f>"  &lt;/Variant&gt;"</f>
        <v xml:space="preserve">  &lt;/Variant&gt;</v>
      </c>
    </row>
    <row r="645" spans="1:3" x14ac:dyDescent="0.25">
      <c r="B645" s="27"/>
      <c r="C645" t="str">
        <f>CONCATENATE("&lt;# ",B647," #&gt;")</f>
        <v>&lt;# C645T  #&gt;</v>
      </c>
    </row>
    <row r="646" spans="1:3" x14ac:dyDescent="0.25">
      <c r="A646" s="6" t="s">
        <v>25</v>
      </c>
      <c r="B646" s="1" t="s">
        <v>339</v>
      </c>
      <c r="C646" t="str">
        <f>CONCATENATE("  &lt;Variant hgvs=",CHAR(34),B646,CHAR(34)," name=",CHAR(34),B647,CHAR(34),"&gt; ")</f>
        <v xml:space="preserve">  &lt;Variant hgvs="NC_000015.10:g.78601997G&gt;A" name="C645T "&gt; </v>
      </c>
    </row>
    <row r="647" spans="1:3" x14ac:dyDescent="0.25">
      <c r="A647" s="5" t="s">
        <v>26</v>
      </c>
      <c r="B647" s="30" t="s">
        <v>341</v>
      </c>
    </row>
    <row r="648" spans="1:3" x14ac:dyDescent="0.25">
      <c r="A648" s="5" t="s">
        <v>27</v>
      </c>
      <c r="B648" s="27" t="s">
        <v>34</v>
      </c>
      <c r="C648" t="str">
        <f>CONCATENATE("    This variant is a change at a specific point in the ",B633," gene from ",B648," to ",B649," resulting in incorrect ",B636," function. This substitution of a single nucleotide is known as a missense variant.")</f>
        <v xml:space="preserve">    This variant is a change at a specific point in the CHRNA3 gene from guanine (G) to adenine (A) resulting in incorrect protein function. This substitution of a single nucleotide is known as a missense variant.</v>
      </c>
    </row>
    <row r="649" spans="1:3" x14ac:dyDescent="0.25">
      <c r="A649" s="5" t="s">
        <v>28</v>
      </c>
      <c r="B649" s="27" t="s">
        <v>62</v>
      </c>
    </row>
    <row r="650" spans="1:3" x14ac:dyDescent="0.25">
      <c r="A650" s="6" t="s">
        <v>36</v>
      </c>
      <c r="B650" s="30" t="s">
        <v>352</v>
      </c>
      <c r="C650" t="str">
        <f>"  &lt;/Variant&gt;"</f>
        <v xml:space="preserve">  &lt;/Variant&gt;</v>
      </c>
    </row>
    <row r="651" spans="1:3" s="33" customFormat="1" x14ac:dyDescent="0.25">
      <c r="A651" s="31"/>
      <c r="B651" s="32"/>
    </row>
    <row r="652" spans="1:3" s="33" customFormat="1" x14ac:dyDescent="0.25">
      <c r="A652" s="31"/>
      <c r="B652" s="32"/>
      <c r="C652" t="str">
        <f>C639</f>
        <v>&lt;# C78606381T #&gt;</v>
      </c>
    </row>
    <row r="653" spans="1:3" x14ac:dyDescent="0.25">
      <c r="A653" s="5" t="s">
        <v>35</v>
      </c>
      <c r="B653" s="40" t="s">
        <v>343</v>
      </c>
      <c r="C653" t="str">
        <f>CONCATENATE("  &lt;Genotype hgvs=",CHAR(34),B653,B654,";",B655,CHAR(34)," name=",CHAR(34),B641,CHAR(34),"&gt; ")</f>
        <v xml:space="preserve">  &lt;Genotype hgvs="NC_000015.10:g.[78606381C&gt;T];[78606381=]" name="C78606381T"&gt; </v>
      </c>
    </row>
    <row r="654" spans="1:3" x14ac:dyDescent="0.25">
      <c r="A654" s="5" t="s">
        <v>36</v>
      </c>
      <c r="B654" s="27" t="s">
        <v>344</v>
      </c>
    </row>
    <row r="655" spans="1:3" x14ac:dyDescent="0.25">
      <c r="A655" s="5" t="s">
        <v>27</v>
      </c>
      <c r="B655" s="27" t="s">
        <v>345</v>
      </c>
      <c r="C655" t="s">
        <v>668</v>
      </c>
    </row>
    <row r="656" spans="1:3" x14ac:dyDescent="0.25">
      <c r="A656" s="5" t="s">
        <v>41</v>
      </c>
      <c r="B656" s="27" t="str">
        <f>CONCATENATE("People with this variant have one copy of the ",B644," variant. This substitution of a single nucleotide is known as a missense mutation.")</f>
        <v>People with this variant have one copy of the [C78606381T](https://www.ncbi.nlm.nih.gov/projects/SNP/snp_ref.cgi?rs=12914385) variant. This substitution of a single nucleotide is known as a missense mutation.</v>
      </c>
      <c r="C656" t="s">
        <v>13</v>
      </c>
    </row>
    <row r="657" spans="1:3" x14ac:dyDescent="0.25">
      <c r="A657" s="6" t="s">
        <v>42</v>
      </c>
      <c r="B657" s="27" t="s">
        <v>217</v>
      </c>
      <c r="C657" t="str">
        <f>CONCATENATE("    ",B656)</f>
        <v xml:space="preserve">    People with this variant have one copy of the [C78606381T](https://www.ncbi.nlm.nih.gov/projects/SNP/snp_ref.cgi?rs=12914385) variant. This substitution of a single nucleotide is known as a missense mutation.</v>
      </c>
    </row>
    <row r="658" spans="1:3" x14ac:dyDescent="0.25">
      <c r="A658" s="6" t="s">
        <v>43</v>
      </c>
      <c r="B658" s="27">
        <v>37.9</v>
      </c>
    </row>
    <row r="659" spans="1:3" x14ac:dyDescent="0.25">
      <c r="A659" s="5"/>
      <c r="B659" s="27"/>
      <c r="C659" t="s">
        <v>669</v>
      </c>
    </row>
    <row r="660" spans="1:3" x14ac:dyDescent="0.25">
      <c r="A660" s="6"/>
      <c r="B660" s="27"/>
    </row>
    <row r="661" spans="1:3" x14ac:dyDescent="0.25">
      <c r="A661" s="6"/>
      <c r="B661" s="27"/>
      <c r="C661" t="str">
        <f>CONCATENATE("    ",B657)</f>
        <v xml:space="preserve">    You are in the Mild Loss of Function category. See below for more information.</v>
      </c>
    </row>
    <row r="662" spans="1:3" x14ac:dyDescent="0.25">
      <c r="A662" s="6"/>
      <c r="B662" s="27"/>
    </row>
    <row r="663" spans="1:3" x14ac:dyDescent="0.25">
      <c r="A663" s="6"/>
      <c r="B663" s="27"/>
      <c r="C663" t="s">
        <v>670</v>
      </c>
    </row>
    <row r="664" spans="1:3" x14ac:dyDescent="0.25">
      <c r="A664" s="5"/>
      <c r="B664" s="27"/>
    </row>
    <row r="665" spans="1:3" x14ac:dyDescent="0.25">
      <c r="A665" s="5"/>
      <c r="B665" s="27"/>
      <c r="C665" t="str">
        <f>CONCATENATE( "    &lt;piechart percentage=",B658," /&gt;")</f>
        <v xml:space="preserve">    &lt;piechart percentage=37.9 /&gt;</v>
      </c>
    </row>
    <row r="666" spans="1:3" x14ac:dyDescent="0.25">
      <c r="A666" s="5"/>
      <c r="B666" s="27"/>
      <c r="C666" t="str">
        <f>"  &lt;/Genotype&gt;"</f>
        <v xml:space="preserve">  &lt;/Genotype&gt;</v>
      </c>
    </row>
    <row r="667" spans="1:3" x14ac:dyDescent="0.25">
      <c r="A667" s="5" t="s">
        <v>44</v>
      </c>
      <c r="B667" s="27" t="s">
        <v>346</v>
      </c>
      <c r="C667" t="str">
        <f>CONCATENATE("  &lt;Genotype hgvs=",CHAR(34),B653,B654,";",B654,CHAR(34)," name=",CHAR(34),B641,CHAR(34),"&gt; ")</f>
        <v xml:space="preserve">  &lt;Genotype hgvs="NC_000015.10:g.[78606381C&gt;T];[78606381C&gt;T]" name="C78606381T"&gt; </v>
      </c>
    </row>
    <row r="668" spans="1:3" x14ac:dyDescent="0.25">
      <c r="A668" s="6" t="s">
        <v>45</v>
      </c>
      <c r="B668" s="27" t="s">
        <v>192</v>
      </c>
      <c r="C668" t="s">
        <v>13</v>
      </c>
    </row>
    <row r="669" spans="1:3" x14ac:dyDescent="0.25">
      <c r="A669" s="6" t="s">
        <v>43</v>
      </c>
      <c r="B669" s="27">
        <v>15.9</v>
      </c>
      <c r="C669" t="s">
        <v>668</v>
      </c>
    </row>
    <row r="670" spans="1:3" x14ac:dyDescent="0.25">
      <c r="A670" s="6"/>
      <c r="B670" s="27"/>
    </row>
    <row r="671" spans="1:3" x14ac:dyDescent="0.25">
      <c r="A671" s="5"/>
      <c r="B671" s="27"/>
      <c r="C671" t="str">
        <f>CONCATENATE("    ",B667)</f>
        <v xml:space="preserve">    People with this variant have two copies of the [C78606381T](https://www.ncbi.nlm.nih.gov/projects/SNP/snp_ref.cgi?rs=12914385) variant. This substitution of a single nucleotide is known as a missense mutation.
</v>
      </c>
    </row>
    <row r="672" spans="1:3" x14ac:dyDescent="0.25">
      <c r="A672" s="6"/>
      <c r="B672" s="27"/>
    </row>
    <row r="673" spans="1:3" x14ac:dyDescent="0.25">
      <c r="A673" s="6"/>
      <c r="B673" s="27"/>
      <c r="C673" t="s">
        <v>669</v>
      </c>
    </row>
    <row r="674" spans="1:3" x14ac:dyDescent="0.25">
      <c r="A674" s="6"/>
      <c r="B674" s="27"/>
    </row>
    <row r="675" spans="1:3" x14ac:dyDescent="0.25">
      <c r="A675" s="6"/>
      <c r="B675" s="27"/>
      <c r="C675" t="str">
        <f>CONCATENATE("    ",B668)</f>
        <v xml:space="preserve">    You are in the Moderate Loss of Function category. See below for more information.</v>
      </c>
    </row>
    <row r="676" spans="1:3" x14ac:dyDescent="0.25">
      <c r="A676" s="6"/>
      <c r="B676" s="27"/>
    </row>
    <row r="677" spans="1:3" x14ac:dyDescent="0.25">
      <c r="A677" s="5"/>
      <c r="B677" s="27"/>
      <c r="C677" t="s">
        <v>670</v>
      </c>
    </row>
    <row r="678" spans="1:3" x14ac:dyDescent="0.25">
      <c r="A678" s="5"/>
      <c r="B678" s="27"/>
    </row>
    <row r="679" spans="1:3" x14ac:dyDescent="0.25">
      <c r="A679" s="5"/>
      <c r="B679" s="27"/>
      <c r="C679" t="str">
        <f>CONCATENATE( "    &lt;piechart percentage=",B669," /&gt;")</f>
        <v xml:space="preserve">    &lt;piechart percentage=15.9 /&gt;</v>
      </c>
    </row>
    <row r="680" spans="1:3" x14ac:dyDescent="0.25">
      <c r="A680" s="5"/>
      <c r="B680" s="27"/>
      <c r="C680" t="str">
        <f>"  &lt;/Genotype&gt;"</f>
        <v xml:space="preserve">  &lt;/Genotype&gt;</v>
      </c>
    </row>
    <row r="681" spans="1:3" x14ac:dyDescent="0.25">
      <c r="A681" s="5" t="s">
        <v>46</v>
      </c>
      <c r="B681" s="27" t="str">
        <f>CONCATENATE("Your ",B633," gene has no variants. A normal gene is referred to as a ",CHAR(34),"wild-type",CHAR(34)," gene.")</f>
        <v>Your CHRNA3 gene has no variants. A normal gene is referred to as a "wild-type" gene.</v>
      </c>
      <c r="C681" t="str">
        <f>CONCATENATE("  &lt;Genotype hgvs=",CHAR(34),B653,B655,";",B655,CHAR(34)," name=",CHAR(34),B641,CHAR(34),"&gt; ")</f>
        <v xml:space="preserve">  &lt;Genotype hgvs="NC_000015.10:g.[78606381=];[78606381=]" name="C78606381T"&gt; </v>
      </c>
    </row>
    <row r="682" spans="1:3" x14ac:dyDescent="0.25">
      <c r="A682" s="6" t="s">
        <v>47</v>
      </c>
      <c r="B682" s="27" t="s">
        <v>148</v>
      </c>
      <c r="C682" t="s">
        <v>13</v>
      </c>
    </row>
    <row r="683" spans="1:3" x14ac:dyDescent="0.25">
      <c r="A683" s="6" t="s">
        <v>43</v>
      </c>
      <c r="B683" s="27">
        <v>46.2</v>
      </c>
      <c r="C683" t="s">
        <v>668</v>
      </c>
    </row>
    <row r="684" spans="1:3" x14ac:dyDescent="0.25">
      <c r="A684" s="5"/>
      <c r="B684" s="27"/>
    </row>
    <row r="685" spans="1:3" x14ac:dyDescent="0.25">
      <c r="A685" s="6"/>
      <c r="B685" s="27"/>
      <c r="C685" t="str">
        <f>CONCATENATE("    ",B681)</f>
        <v xml:space="preserve">    Your CHRNA3 gene has no variants. A normal gene is referred to as a "wild-type" gene.</v>
      </c>
    </row>
    <row r="686" spans="1:3" x14ac:dyDescent="0.25">
      <c r="A686" s="6"/>
      <c r="B686" s="27"/>
    </row>
    <row r="687" spans="1:3" x14ac:dyDescent="0.25">
      <c r="A687" s="6"/>
      <c r="B687" s="27"/>
      <c r="C687" t="s">
        <v>669</v>
      </c>
    </row>
    <row r="688" spans="1:3" x14ac:dyDescent="0.25">
      <c r="A688" s="6"/>
      <c r="B688" s="27"/>
    </row>
    <row r="689" spans="1:3" x14ac:dyDescent="0.25">
      <c r="A689" s="6"/>
      <c r="B689" s="27"/>
      <c r="C689" t="str">
        <f>CONCATENATE("    ",B682)</f>
        <v xml:space="preserve">    This variant is not associated with increased risk.</v>
      </c>
    </row>
    <row r="690" spans="1:3" x14ac:dyDescent="0.25">
      <c r="A690" s="5"/>
      <c r="B690" s="27"/>
    </row>
    <row r="691" spans="1:3" x14ac:dyDescent="0.25">
      <c r="A691" s="5"/>
      <c r="B691" s="27"/>
      <c r="C691" t="s">
        <v>670</v>
      </c>
    </row>
    <row r="692" spans="1:3" x14ac:dyDescent="0.25">
      <c r="A692" s="5"/>
      <c r="B692" s="27"/>
    </row>
    <row r="693" spans="1:3" x14ac:dyDescent="0.25">
      <c r="A693" s="5"/>
      <c r="B693" s="27"/>
      <c r="C693" t="str">
        <f>CONCATENATE( "    &lt;piechart percentage=",B683," /&gt;")</f>
        <v xml:space="preserve">    &lt;piechart percentage=46.2 /&gt;</v>
      </c>
    </row>
    <row r="694" spans="1:3" x14ac:dyDescent="0.25">
      <c r="A694" s="5"/>
      <c r="B694" s="27"/>
      <c r="C694" t="str">
        <f>"  &lt;/Genotype&gt;"</f>
        <v xml:space="preserve">  &lt;/Genotype&gt;</v>
      </c>
    </row>
    <row r="695" spans="1:3" x14ac:dyDescent="0.25">
      <c r="A695" s="5"/>
      <c r="B695" s="27"/>
      <c r="C695" t="str">
        <f>C645</f>
        <v>&lt;# C645T  #&gt;</v>
      </c>
    </row>
    <row r="696" spans="1:3" x14ac:dyDescent="0.25">
      <c r="A696" s="5" t="s">
        <v>35</v>
      </c>
      <c r="B696" s="1" t="s">
        <v>236</v>
      </c>
      <c r="C696" t="str">
        <f>CONCATENATE("  &lt;Genotype hgvs=",CHAR(34),B696,B697,";",B698,CHAR(34)," name=",CHAR(34),B647,CHAR(34),"&gt; ")</f>
        <v xml:space="preserve">  &lt;Genotype hgvs="NC_000017.11:g.[30237328T&gt;C];[30237328=]" name="C645T "&gt; </v>
      </c>
    </row>
    <row r="697" spans="1:3" x14ac:dyDescent="0.25">
      <c r="A697" s="5" t="s">
        <v>36</v>
      </c>
      <c r="B697" s="27" t="s">
        <v>256</v>
      </c>
    </row>
    <row r="698" spans="1:3" x14ac:dyDescent="0.25">
      <c r="A698" s="5" t="s">
        <v>27</v>
      </c>
      <c r="B698" s="27" t="s">
        <v>257</v>
      </c>
      <c r="C698" t="s">
        <v>668</v>
      </c>
    </row>
    <row r="699" spans="1:3" x14ac:dyDescent="0.25">
      <c r="A699" s="5" t="s">
        <v>41</v>
      </c>
      <c r="B699" s="27" t="str">
        <f>CONCATENATE("People with this variant have one copy of the ",B650," variant. This substitution of a single nucleotide is known as a missense mutation.")</f>
        <v>People with this variant have one copy of the [C645T](https://www.ncbi.nlm.nih.gov/clinvar/variation/17503/) variant. This substitution of a single nucleotide is known as a missense mutation.</v>
      </c>
      <c r="C699" t="s">
        <v>13</v>
      </c>
    </row>
    <row r="700" spans="1:3" x14ac:dyDescent="0.25">
      <c r="A700" s="6" t="s">
        <v>42</v>
      </c>
      <c r="B700" s="27" t="s">
        <v>217</v>
      </c>
      <c r="C700" t="str">
        <f>CONCATENATE("    ",B699)</f>
        <v xml:space="preserve">    People with this variant have one copy of the [C645T](https://www.ncbi.nlm.nih.gov/clinvar/variation/17503/) variant. This substitution of a single nucleotide is known as a missense mutation.</v>
      </c>
    </row>
    <row r="701" spans="1:3" x14ac:dyDescent="0.25">
      <c r="A701" s="6" t="s">
        <v>43</v>
      </c>
      <c r="B701" s="27">
        <v>39.700000000000003</v>
      </c>
    </row>
    <row r="702" spans="1:3" x14ac:dyDescent="0.25">
      <c r="A702" s="5"/>
      <c r="B702" s="27"/>
      <c r="C702" t="s">
        <v>669</v>
      </c>
    </row>
    <row r="703" spans="1:3" x14ac:dyDescent="0.25">
      <c r="A703" s="6"/>
      <c r="B703" s="27"/>
    </row>
    <row r="704" spans="1:3" x14ac:dyDescent="0.25">
      <c r="A704" s="6"/>
      <c r="B704" s="27"/>
      <c r="C704" t="str">
        <f>CONCATENATE("    ",B700)</f>
        <v xml:space="preserve">    You are in the Mild Loss of Function category. See below for more information.</v>
      </c>
    </row>
    <row r="705" spans="1:3" x14ac:dyDescent="0.25">
      <c r="A705" s="6"/>
      <c r="B705" s="27"/>
    </row>
    <row r="706" spans="1:3" x14ac:dyDescent="0.25">
      <c r="A706" s="6"/>
      <c r="B706" s="27"/>
      <c r="C706" t="s">
        <v>670</v>
      </c>
    </row>
    <row r="707" spans="1:3" x14ac:dyDescent="0.25">
      <c r="A707" s="5"/>
      <c r="B707" s="27"/>
    </row>
    <row r="708" spans="1:3" x14ac:dyDescent="0.25">
      <c r="A708" s="5"/>
      <c r="B708" s="27"/>
      <c r="C708" t="str">
        <f>CONCATENATE( "    &lt;piechart percentage=",B701," /&gt;")</f>
        <v xml:space="preserve">    &lt;piechart percentage=39.7 /&gt;</v>
      </c>
    </row>
    <row r="709" spans="1:3" x14ac:dyDescent="0.25">
      <c r="A709" s="5"/>
      <c r="B709" s="27"/>
      <c r="C709" t="str">
        <f>"  &lt;/Genotype&gt;"</f>
        <v xml:space="preserve">  &lt;/Genotype&gt;</v>
      </c>
    </row>
    <row r="710" spans="1:3" x14ac:dyDescent="0.25">
      <c r="A710" s="5" t="s">
        <v>44</v>
      </c>
      <c r="B710" s="27" t="str">
        <f>CONCATENATE("People with this variant have two copies of the ",B650," variant. This substitution of a single nucleotide is known as a missense mutation.")</f>
        <v>People with this variant have two copies of the [C645T](https://www.ncbi.nlm.nih.gov/clinvar/variation/17503/) variant. This substitution of a single nucleotide is known as a missense mutation.</v>
      </c>
      <c r="C710" t="str">
        <f>CONCATENATE("  &lt;Genotype hgvs=",CHAR(34),B696,B697,";",B697,CHAR(34)," name=",CHAR(34),B647,CHAR(34),"&gt; ")</f>
        <v xml:space="preserve">  &lt;Genotype hgvs="NC_000017.11:g.[30237328T&gt;C];[30237328T&gt;C]" name="C645T "&gt; </v>
      </c>
    </row>
    <row r="711" spans="1:3" x14ac:dyDescent="0.25">
      <c r="A711" s="6" t="s">
        <v>45</v>
      </c>
      <c r="B711" s="27" t="s">
        <v>192</v>
      </c>
      <c r="C711" t="s">
        <v>13</v>
      </c>
    </row>
    <row r="712" spans="1:3" x14ac:dyDescent="0.25">
      <c r="A712" s="6" t="s">
        <v>43</v>
      </c>
      <c r="B712" s="27">
        <v>42.9</v>
      </c>
      <c r="C712" t="s">
        <v>668</v>
      </c>
    </row>
    <row r="713" spans="1:3" x14ac:dyDescent="0.25">
      <c r="A713" s="6"/>
      <c r="B713" s="27"/>
    </row>
    <row r="714" spans="1:3" x14ac:dyDescent="0.25">
      <c r="A714" s="5"/>
      <c r="B714" s="27"/>
      <c r="C714" t="str">
        <f>CONCATENATE("    ",B710)</f>
        <v xml:space="preserve">    People with this variant have two copies of the [C645T](https://www.ncbi.nlm.nih.gov/clinvar/variation/17503/) variant. This substitution of a single nucleotide is known as a missense mutation.</v>
      </c>
    </row>
    <row r="715" spans="1:3" x14ac:dyDescent="0.25">
      <c r="A715" s="6"/>
      <c r="B715" s="27"/>
    </row>
    <row r="716" spans="1:3" x14ac:dyDescent="0.25">
      <c r="A716" s="6"/>
      <c r="B716" s="27"/>
      <c r="C716" t="s">
        <v>669</v>
      </c>
    </row>
    <row r="717" spans="1:3" x14ac:dyDescent="0.25">
      <c r="A717" s="6"/>
      <c r="B717" s="27"/>
    </row>
    <row r="718" spans="1:3" x14ac:dyDescent="0.25">
      <c r="A718" s="6"/>
      <c r="B718" s="27"/>
      <c r="C718" t="str">
        <f>CONCATENATE("    ",B711)</f>
        <v xml:space="preserve">    You are in the Moderate Loss of Function category. See below for more information.</v>
      </c>
    </row>
    <row r="719" spans="1:3" x14ac:dyDescent="0.25">
      <c r="A719" s="6"/>
      <c r="B719" s="27"/>
    </row>
    <row r="720" spans="1:3" x14ac:dyDescent="0.25">
      <c r="A720" s="5"/>
      <c r="B720" s="27"/>
      <c r="C720" t="s">
        <v>670</v>
      </c>
    </row>
    <row r="721" spans="1:3" x14ac:dyDescent="0.25">
      <c r="A721" s="5"/>
      <c r="B721" s="27"/>
    </row>
    <row r="722" spans="1:3" x14ac:dyDescent="0.25">
      <c r="A722" s="5"/>
      <c r="B722" s="27"/>
      <c r="C722" t="str">
        <f>CONCATENATE( "    &lt;piechart percentage=",B712," /&gt;")</f>
        <v xml:space="preserve">    &lt;piechart percentage=42.9 /&gt;</v>
      </c>
    </row>
    <row r="723" spans="1:3" x14ac:dyDescent="0.25">
      <c r="A723" s="5"/>
      <c r="B723" s="27"/>
      <c r="C723" t="str">
        <f>"  &lt;/Genotype&gt;"</f>
        <v xml:space="preserve">  &lt;/Genotype&gt;</v>
      </c>
    </row>
    <row r="724" spans="1:3" x14ac:dyDescent="0.25">
      <c r="A724" s="5" t="s">
        <v>46</v>
      </c>
      <c r="B724" s="27" t="str">
        <f>CONCATENATE("Your ",B633," gene has no variants. A normal gene is referred to as a ",CHAR(34),"wild-type",CHAR(34)," gene.")</f>
        <v>Your CHRNA3 gene has no variants. A normal gene is referred to as a "wild-type" gene.</v>
      </c>
      <c r="C724" t="str">
        <f>CONCATENATE("  &lt;Genotype hgvs=",CHAR(34),B696,B698,";",B698,CHAR(34)," name=",CHAR(34),B647,CHAR(34),"&gt; ")</f>
        <v xml:space="preserve">  &lt;Genotype hgvs="NC_000017.11:g.[30237328=];[30237328=]" name="C645T "&gt; </v>
      </c>
    </row>
    <row r="725" spans="1:3" x14ac:dyDescent="0.25">
      <c r="A725" s="6" t="s">
        <v>47</v>
      </c>
      <c r="B725" s="27" t="s">
        <v>148</v>
      </c>
      <c r="C725" t="s">
        <v>13</v>
      </c>
    </row>
    <row r="726" spans="1:3" x14ac:dyDescent="0.25">
      <c r="A726" s="6" t="s">
        <v>43</v>
      </c>
      <c r="B726" s="27">
        <v>17.399999999999999</v>
      </c>
      <c r="C726" t="s">
        <v>668</v>
      </c>
    </row>
    <row r="727" spans="1:3" x14ac:dyDescent="0.25">
      <c r="A727" s="5"/>
      <c r="B727" s="27"/>
    </row>
    <row r="728" spans="1:3" x14ac:dyDescent="0.25">
      <c r="A728" s="6"/>
      <c r="B728" s="27"/>
      <c r="C728" t="str">
        <f>CONCATENATE("    ",B724)</f>
        <v xml:space="preserve">    Your CHRNA3 gene has no variants. A normal gene is referred to as a "wild-type" gene.</v>
      </c>
    </row>
    <row r="729" spans="1:3" x14ac:dyDescent="0.25">
      <c r="A729" s="6"/>
      <c r="B729" s="27"/>
    </row>
    <row r="730" spans="1:3" x14ac:dyDescent="0.25">
      <c r="A730" s="6"/>
      <c r="B730" s="27"/>
      <c r="C730" t="s">
        <v>669</v>
      </c>
    </row>
    <row r="731" spans="1:3" x14ac:dyDescent="0.25">
      <c r="A731" s="6"/>
      <c r="B731" s="27"/>
    </row>
    <row r="732" spans="1:3" x14ac:dyDescent="0.25">
      <c r="A732" s="6"/>
      <c r="B732" s="27"/>
      <c r="C732" t="str">
        <f>CONCATENATE("    ",B725)</f>
        <v xml:space="preserve">    This variant is not associated with increased risk.</v>
      </c>
    </row>
    <row r="733" spans="1:3" x14ac:dyDescent="0.25">
      <c r="A733" s="5"/>
      <c r="B733" s="27"/>
    </row>
    <row r="734" spans="1:3" x14ac:dyDescent="0.25">
      <c r="A734" s="5"/>
      <c r="B734" s="27"/>
      <c r="C734" t="s">
        <v>670</v>
      </c>
    </row>
    <row r="735" spans="1:3" x14ac:dyDescent="0.25">
      <c r="A735" s="5"/>
      <c r="B735" s="27"/>
    </row>
    <row r="736" spans="1:3" x14ac:dyDescent="0.25">
      <c r="A736" s="5"/>
      <c r="B736" s="27"/>
      <c r="C736" t="str">
        <f>CONCATENATE( "    &lt;piechart percentage=",B726," /&gt;")</f>
        <v xml:space="preserve">    &lt;piechart percentage=17.4 /&gt;</v>
      </c>
    </row>
    <row r="737" spans="1:3" x14ac:dyDescent="0.25">
      <c r="A737" s="5"/>
      <c r="B737" s="27"/>
      <c r="C737" t="str">
        <f>"  &lt;/Genotype&gt;"</f>
        <v xml:space="preserve">  &lt;/Genotype&gt;</v>
      </c>
    </row>
    <row r="738" spans="1:3" x14ac:dyDescent="0.25">
      <c r="A738" s="5" t="s">
        <v>48</v>
      </c>
      <c r="B738" s="27" t="str">
        <f>CONCATENATE("Your ",B633," gene has an unknown variant.")</f>
        <v>Your CHRNA3 gene has an unknown variant.</v>
      </c>
      <c r="C738" t="str">
        <f>CONCATENATE("  &lt;Genotype hgvs=",CHAR(34),"unknown",CHAR(34),"&gt; ")</f>
        <v xml:space="preserve">  &lt;Genotype hgvs="unknown"&gt; </v>
      </c>
    </row>
    <row r="739" spans="1:3" x14ac:dyDescent="0.25">
      <c r="A739" s="6" t="s">
        <v>48</v>
      </c>
      <c r="B739" s="27" t="s">
        <v>150</v>
      </c>
      <c r="C739" t="s">
        <v>13</v>
      </c>
    </row>
    <row r="740" spans="1:3" x14ac:dyDescent="0.25">
      <c r="A740" s="6" t="s">
        <v>43</v>
      </c>
      <c r="B740" s="27"/>
      <c r="C740" t="s">
        <v>668</v>
      </c>
    </row>
    <row r="741" spans="1:3" x14ac:dyDescent="0.25">
      <c r="A741" s="6"/>
      <c r="B741" s="27"/>
    </row>
    <row r="742" spans="1:3" x14ac:dyDescent="0.25">
      <c r="A742" s="6"/>
      <c r="B742" s="27"/>
      <c r="C742" t="str">
        <f>CONCATENATE("    ",B738)</f>
        <v xml:space="preserve">    Your CHRNA3 gene has an unknown variant.</v>
      </c>
    </row>
    <row r="743" spans="1:3" x14ac:dyDescent="0.25">
      <c r="A743" s="6"/>
      <c r="B743" s="27"/>
    </row>
    <row r="744" spans="1:3" x14ac:dyDescent="0.25">
      <c r="A744" s="6"/>
      <c r="B744" s="27"/>
      <c r="C744" t="s">
        <v>669</v>
      </c>
    </row>
    <row r="745" spans="1:3" x14ac:dyDescent="0.25">
      <c r="A745" s="6"/>
      <c r="B745" s="27"/>
    </row>
    <row r="746" spans="1:3" x14ac:dyDescent="0.25">
      <c r="A746" s="5"/>
      <c r="B746" s="27"/>
      <c r="C746" t="str">
        <f>CONCATENATE("    ",B739)</f>
        <v xml:space="preserve">    The effect is unknown.</v>
      </c>
    </row>
    <row r="747" spans="1:3" x14ac:dyDescent="0.25">
      <c r="A747" s="6"/>
      <c r="B747" s="27"/>
    </row>
    <row r="748" spans="1:3" x14ac:dyDescent="0.25">
      <c r="A748" s="5"/>
      <c r="B748" s="27"/>
      <c r="C748" t="s">
        <v>670</v>
      </c>
    </row>
    <row r="749" spans="1:3" x14ac:dyDescent="0.25">
      <c r="A749" s="5"/>
      <c r="B749" s="27"/>
    </row>
    <row r="750" spans="1:3" x14ac:dyDescent="0.25">
      <c r="A750" s="5"/>
      <c r="B750" s="27"/>
      <c r="C750" t="str">
        <f>CONCATENATE( "    &lt;piechart percentage=",B740," /&gt;")</f>
        <v xml:space="preserve">    &lt;piechart percentage= /&gt;</v>
      </c>
    </row>
    <row r="751" spans="1:3" x14ac:dyDescent="0.25">
      <c r="A751" s="5"/>
      <c r="B751" s="27"/>
      <c r="C751" t="str">
        <f>"  &lt;/Genotype&gt;"</f>
        <v xml:space="preserve">  &lt;/Genotype&gt;</v>
      </c>
    </row>
    <row r="752" spans="1:3" x14ac:dyDescent="0.25">
      <c r="A752" s="5" t="s">
        <v>46</v>
      </c>
      <c r="B752" s="27" t="str">
        <f>CONCATENATE("Your ",B633," gene has no variants. A normal gene is referred to as a ",CHAR(34),"wild-type",CHAR(34)," gene.")</f>
        <v>Your CHRNA3 gene has no variants. A normal gene is referred to as a "wild-type" gene.</v>
      </c>
      <c r="C752" t="str">
        <f>CONCATENATE("  &lt;Genotype hgvs=",CHAR(34),"wild-type",CHAR(34),"&gt;")</f>
        <v xml:space="preserve">  &lt;Genotype hgvs="wild-type"&gt;</v>
      </c>
    </row>
    <row r="753" spans="1:3" x14ac:dyDescent="0.25">
      <c r="A753" s="6" t="s">
        <v>47</v>
      </c>
      <c r="B753" s="27" t="s">
        <v>218</v>
      </c>
      <c r="C753" t="s">
        <v>13</v>
      </c>
    </row>
    <row r="754" spans="1:3" x14ac:dyDescent="0.25">
      <c r="A754" s="6" t="s">
        <v>43</v>
      </c>
      <c r="B754" s="27"/>
      <c r="C754" t="s">
        <v>668</v>
      </c>
    </row>
    <row r="755" spans="1:3" x14ac:dyDescent="0.25">
      <c r="A755" s="6"/>
      <c r="B755" s="27"/>
    </row>
    <row r="756" spans="1:3" x14ac:dyDescent="0.25">
      <c r="A756" s="6"/>
      <c r="B756" s="27"/>
      <c r="C756" t="str">
        <f>CONCATENATE("    ",B752)</f>
        <v xml:space="preserve">    Your CHRNA3 gene has no variants. A normal gene is referred to as a "wild-type" gene.</v>
      </c>
    </row>
    <row r="757" spans="1:3" x14ac:dyDescent="0.25">
      <c r="A757" s="6"/>
      <c r="B757" s="27"/>
    </row>
    <row r="758" spans="1:3" x14ac:dyDescent="0.25">
      <c r="A758" s="6"/>
      <c r="B758" s="27"/>
      <c r="C758" t="s">
        <v>669</v>
      </c>
    </row>
    <row r="759" spans="1:3" x14ac:dyDescent="0.25">
      <c r="A759" s="6"/>
      <c r="B759" s="27"/>
    </row>
    <row r="760" spans="1:3" x14ac:dyDescent="0.25">
      <c r="A760" s="6"/>
      <c r="B760" s="27"/>
      <c r="C760" t="str">
        <f>CONCATENATE("    ",B753)</f>
        <v xml:space="preserve">    Your variant is not associated with any loss of function.</v>
      </c>
    </row>
    <row r="761" spans="1:3" x14ac:dyDescent="0.25">
      <c r="A761" s="6"/>
      <c r="B761" s="27"/>
    </row>
    <row r="762" spans="1:3" x14ac:dyDescent="0.25">
      <c r="A762" s="6"/>
      <c r="B762" s="27"/>
      <c r="C762" t="s">
        <v>670</v>
      </c>
    </row>
    <row r="763" spans="1:3" x14ac:dyDescent="0.25">
      <c r="A763" s="5"/>
      <c r="B763" s="27"/>
    </row>
    <row r="764" spans="1:3" x14ac:dyDescent="0.25">
      <c r="A764" s="6"/>
      <c r="B764" s="27"/>
      <c r="C764" t="str">
        <f>CONCATENATE( "    &lt;piechart percentage=",B754," /&gt;")</f>
        <v xml:space="preserve">    &lt;piechart percentage= /&gt;</v>
      </c>
    </row>
    <row r="765" spans="1:3" x14ac:dyDescent="0.25">
      <c r="A765" s="6"/>
      <c r="B765" s="27"/>
      <c r="C765" t="str">
        <f>"  &lt;/Genotype&gt;"</f>
        <v xml:space="preserve">  &lt;/Genotype&gt;</v>
      </c>
    </row>
    <row r="766" spans="1:3" x14ac:dyDescent="0.25">
      <c r="A766" s="6"/>
      <c r="B766" s="27"/>
      <c r="C766" t="str">
        <f>"&lt;/GeneAnalysis&gt;"</f>
        <v>&lt;/GeneAnalysis&gt;</v>
      </c>
    </row>
    <row r="767" spans="1:3" s="33" customFormat="1" x14ac:dyDescent="0.25"/>
    <row r="768" spans="1:3" s="33" customFormat="1" x14ac:dyDescent="0.25">
      <c r="A768" s="34"/>
      <c r="B768" s="32"/>
    </row>
    <row r="769" spans="1:3" x14ac:dyDescent="0.25">
      <c r="A769" s="6" t="s">
        <v>4</v>
      </c>
      <c r="B769" s="27" t="s">
        <v>336</v>
      </c>
      <c r="C769" t="str">
        <f>CONCATENATE("&lt;GeneAnalysis gene=",CHAR(34),B769,CHAR(34)," interval=",CHAR(34),B770,CHAR(34),"&gt; ")</f>
        <v xml:space="preserve">&lt;GeneAnalysis gene="CHRNA3" interval="NC_000015.10:g.78593052_78621295"&gt; </v>
      </c>
    </row>
    <row r="770" spans="1:3" x14ac:dyDescent="0.25">
      <c r="A770" s="6" t="s">
        <v>23</v>
      </c>
      <c r="B770" s="27" t="s">
        <v>337</v>
      </c>
    </row>
    <row r="771" spans="1:3" x14ac:dyDescent="0.25">
      <c r="A771" s="6" t="s">
        <v>24</v>
      </c>
      <c r="B771" s="27" t="s">
        <v>333</v>
      </c>
      <c r="C771" t="str">
        <f>CONCATENATE("# What are some common mutations of ",B769,"?")</f>
        <v># What are some common mutations of CHRNA3?</v>
      </c>
    </row>
    <row r="772" spans="1:3" x14ac:dyDescent="0.25">
      <c r="A772" s="6" t="s">
        <v>20</v>
      </c>
      <c r="B772" s="27" t="s">
        <v>21</v>
      </c>
      <c r="C772" t="s">
        <v>13</v>
      </c>
    </row>
    <row r="773" spans="1:3" x14ac:dyDescent="0.25">
      <c r="B773" s="27"/>
      <c r="C773" t="str">
        <f>CONCATENATE("There are ",B771," well-known variants in ",B769,": ",B780," and ",B786,".")</f>
        <v>There are two well-known variants in CHRNA3: [C78606381T](https://www.ncbi.nlm.nih.gov/projects/SNP/snp_ref.cgi?rs=12914385) and [C645T](https://www.ncbi.nlm.nih.gov/clinvar/variation/17503/).</v>
      </c>
    </row>
    <row r="774" spans="1:3" x14ac:dyDescent="0.25">
      <c r="B774" s="27"/>
    </row>
    <row r="775" spans="1:3" x14ac:dyDescent="0.25">
      <c r="A775" s="6"/>
      <c r="B775" s="27"/>
      <c r="C775" t="str">
        <f>CONCATENATE("&lt;# ",B777," #&gt;")</f>
        <v>&lt;# C78606381T #&gt;</v>
      </c>
    </row>
    <row r="776" spans="1:3" x14ac:dyDescent="0.25">
      <c r="A776" s="6" t="s">
        <v>25</v>
      </c>
      <c r="B776" s="1" t="s">
        <v>338</v>
      </c>
      <c r="C776" t="str">
        <f>CONCATENATE("  &lt;Variant hgvs=",CHAR(34),B776,CHAR(34)," name=",CHAR(34),B777,CHAR(34),"&gt; ")</f>
        <v xml:space="preserve">  &lt;Variant hgvs="NC_000015.10:g.78606381C&gt;T" name="C78606381T"&gt; </v>
      </c>
    </row>
    <row r="777" spans="1:3" x14ac:dyDescent="0.25">
      <c r="A777" s="5" t="s">
        <v>26</v>
      </c>
      <c r="B777" s="30" t="s">
        <v>340</v>
      </c>
    </row>
    <row r="778" spans="1:3" x14ac:dyDescent="0.25">
      <c r="A778" s="5" t="s">
        <v>27</v>
      </c>
      <c r="B778" s="27" t="s">
        <v>208</v>
      </c>
      <c r="C778" t="str">
        <f>CONCATENATE("    This variant is a change at a specific point in the ",B769," gene from ",B778," to ",B779," resulting in incorrect ",B772," function. This substitution of a single nucleotide is known as a missense variant.")</f>
        <v xml:space="preserve">    This variant is a change at a specific point in the CHRNA3 gene from cytosine (C) to thymine (T) resulting in incorrect protein function. This substitution of a single nucleotide is known as a missense variant.</v>
      </c>
    </row>
    <row r="779" spans="1:3" x14ac:dyDescent="0.25">
      <c r="A779" s="5" t="s">
        <v>28</v>
      </c>
      <c r="B779" s="27" t="s">
        <v>33</v>
      </c>
      <c r="C779" t="s">
        <v>13</v>
      </c>
    </row>
    <row r="780" spans="1:3" x14ac:dyDescent="0.25">
      <c r="A780" s="5" t="s">
        <v>36</v>
      </c>
      <c r="B780" s="30" t="s">
        <v>342</v>
      </c>
      <c r="C780" t="str">
        <f>"  &lt;/Variant&gt;"</f>
        <v xml:space="preserve">  &lt;/Variant&gt;</v>
      </c>
    </row>
    <row r="781" spans="1:3" x14ac:dyDescent="0.25">
      <c r="B781" s="27"/>
      <c r="C781" t="str">
        <f>CONCATENATE("&lt;# ",B783," #&gt;")</f>
        <v>&lt;# C645T  #&gt;</v>
      </c>
    </row>
    <row r="782" spans="1:3" x14ac:dyDescent="0.25">
      <c r="A782" s="6" t="s">
        <v>25</v>
      </c>
      <c r="B782" s="1" t="s">
        <v>339</v>
      </c>
      <c r="C782" t="str">
        <f>CONCATENATE("  &lt;Variant hgvs=",CHAR(34),B782,CHAR(34)," name=",CHAR(34),B783,CHAR(34),"&gt; ")</f>
        <v xml:space="preserve">  &lt;Variant hgvs="NC_000015.10:g.78601997G&gt;A" name="C645T "&gt; </v>
      </c>
    </row>
    <row r="783" spans="1:3" x14ac:dyDescent="0.25">
      <c r="A783" s="5" t="s">
        <v>26</v>
      </c>
      <c r="B783" s="30" t="s">
        <v>341</v>
      </c>
    </row>
    <row r="784" spans="1:3" x14ac:dyDescent="0.25">
      <c r="A784" s="5" t="s">
        <v>27</v>
      </c>
      <c r="B784" s="27" t="s">
        <v>34</v>
      </c>
      <c r="C784" t="str">
        <f>CONCATENATE("    This variant is a change at a specific point in the ",B769," gene from ",B784," to ",B785," resulting in incorrect ",B772," function. This substitution of a single nucleotide is known as a missense variant.")</f>
        <v xml:space="preserve">    This variant is a change at a specific point in the CHRNA3 gene from guanine (G) to adenine (A) resulting in incorrect protein function. This substitution of a single nucleotide is known as a missense variant.</v>
      </c>
    </row>
    <row r="785" spans="1:3" x14ac:dyDescent="0.25">
      <c r="A785" s="5" t="s">
        <v>28</v>
      </c>
      <c r="B785" s="27" t="s">
        <v>62</v>
      </c>
    </row>
    <row r="786" spans="1:3" x14ac:dyDescent="0.25">
      <c r="A786" s="6" t="s">
        <v>36</v>
      </c>
      <c r="B786" s="30" t="s">
        <v>352</v>
      </c>
      <c r="C786" t="str">
        <f>"  &lt;/Variant&gt;"</f>
        <v xml:space="preserve">  &lt;/Variant&gt;</v>
      </c>
    </row>
    <row r="787" spans="1:3" s="33" customFormat="1" x14ac:dyDescent="0.25">
      <c r="A787" s="31"/>
      <c r="B787" s="32"/>
    </row>
    <row r="788" spans="1:3" s="33" customFormat="1" x14ac:dyDescent="0.25">
      <c r="A788" s="31"/>
      <c r="B788" s="32"/>
      <c r="C788" t="str">
        <f>C775</f>
        <v>&lt;# C78606381T #&gt;</v>
      </c>
    </row>
    <row r="789" spans="1:3" x14ac:dyDescent="0.25">
      <c r="A789" s="5" t="s">
        <v>35</v>
      </c>
      <c r="B789" s="40" t="s">
        <v>343</v>
      </c>
      <c r="C789" t="str">
        <f>CONCATENATE("  &lt;Genotype hgvs=",CHAR(34),B789,B790,";",B791,CHAR(34)," name=",CHAR(34),B777,CHAR(34),"&gt; ")</f>
        <v xml:space="preserve">  &lt;Genotype hgvs="NC_000015.10:g.[78606381C&gt;T];[78606381=]" name="C78606381T"&gt; </v>
      </c>
    </row>
    <row r="790" spans="1:3" x14ac:dyDescent="0.25">
      <c r="A790" s="5" t="s">
        <v>36</v>
      </c>
      <c r="B790" s="27" t="s">
        <v>344</v>
      </c>
    </row>
    <row r="791" spans="1:3" x14ac:dyDescent="0.25">
      <c r="A791" s="5" t="s">
        <v>27</v>
      </c>
      <c r="B791" s="27" t="s">
        <v>345</v>
      </c>
      <c r="C791" t="s">
        <v>668</v>
      </c>
    </row>
    <row r="792" spans="1:3" x14ac:dyDescent="0.25">
      <c r="A792" s="5" t="s">
        <v>41</v>
      </c>
      <c r="B792" s="27" t="str">
        <f>CONCATENATE("People with this variant have one copy of the ",B780," variant. This substitution of a single nucleotide is known as a missense mutation.")</f>
        <v>People with this variant have one copy of the [C78606381T](https://www.ncbi.nlm.nih.gov/projects/SNP/snp_ref.cgi?rs=12914385) variant. This substitution of a single nucleotide is known as a missense mutation.</v>
      </c>
      <c r="C792" t="s">
        <v>13</v>
      </c>
    </row>
    <row r="793" spans="1:3" x14ac:dyDescent="0.25">
      <c r="A793" s="6" t="s">
        <v>42</v>
      </c>
      <c r="B793" s="27" t="s">
        <v>217</v>
      </c>
      <c r="C793" t="str">
        <f>CONCATENATE("    ",B792)</f>
        <v xml:space="preserve">    People with this variant have one copy of the [C78606381T](https://www.ncbi.nlm.nih.gov/projects/SNP/snp_ref.cgi?rs=12914385) variant. This substitution of a single nucleotide is known as a missense mutation.</v>
      </c>
    </row>
    <row r="794" spans="1:3" x14ac:dyDescent="0.25">
      <c r="A794" s="6" t="s">
        <v>43</v>
      </c>
      <c r="B794" s="27">
        <v>37.9</v>
      </c>
    </row>
    <row r="795" spans="1:3" x14ac:dyDescent="0.25">
      <c r="A795" s="5"/>
      <c r="B795" s="27"/>
      <c r="C795" t="s">
        <v>669</v>
      </c>
    </row>
    <row r="796" spans="1:3" x14ac:dyDescent="0.25">
      <c r="A796" s="6"/>
      <c r="B796" s="27"/>
    </row>
    <row r="797" spans="1:3" x14ac:dyDescent="0.25">
      <c r="A797" s="6"/>
      <c r="B797" s="27"/>
      <c r="C797" t="str">
        <f>CONCATENATE("    ",B793)</f>
        <v xml:space="preserve">    You are in the Mild Loss of Function category. See below for more information.</v>
      </c>
    </row>
    <row r="798" spans="1:3" x14ac:dyDescent="0.25">
      <c r="A798" s="6"/>
      <c r="B798" s="27"/>
    </row>
    <row r="799" spans="1:3" x14ac:dyDescent="0.25">
      <c r="A799" s="6"/>
      <c r="B799" s="27"/>
      <c r="C799" t="s">
        <v>670</v>
      </c>
    </row>
    <row r="800" spans="1:3" x14ac:dyDescent="0.25">
      <c r="A800" s="5"/>
      <c r="B800" s="27"/>
    </row>
    <row r="801" spans="1:3" x14ac:dyDescent="0.25">
      <c r="A801" s="5"/>
      <c r="B801" s="27"/>
      <c r="C801" t="str">
        <f>CONCATENATE( "    &lt;piechart percentage=",B794," /&gt;")</f>
        <v xml:space="preserve">    &lt;piechart percentage=37.9 /&gt;</v>
      </c>
    </row>
    <row r="802" spans="1:3" x14ac:dyDescent="0.25">
      <c r="A802" s="5"/>
      <c r="B802" s="27"/>
      <c r="C802" t="str">
        <f>"  &lt;/Genotype&gt;"</f>
        <v xml:space="preserve">  &lt;/Genotype&gt;</v>
      </c>
    </row>
    <row r="803" spans="1:3" x14ac:dyDescent="0.25">
      <c r="A803" s="5" t="s">
        <v>44</v>
      </c>
      <c r="B803" s="27" t="s">
        <v>346</v>
      </c>
      <c r="C803" t="str">
        <f>CONCATENATE("  &lt;Genotype hgvs=",CHAR(34),B789,B790,";",B790,CHAR(34)," name=",CHAR(34),B777,CHAR(34),"&gt; ")</f>
        <v xml:space="preserve">  &lt;Genotype hgvs="NC_000015.10:g.[78606381C&gt;T];[78606381C&gt;T]" name="C78606381T"&gt; </v>
      </c>
    </row>
    <row r="804" spans="1:3" x14ac:dyDescent="0.25">
      <c r="A804" s="6" t="s">
        <v>45</v>
      </c>
      <c r="B804" s="27" t="s">
        <v>192</v>
      </c>
      <c r="C804" t="s">
        <v>13</v>
      </c>
    </row>
    <row r="805" spans="1:3" x14ac:dyDescent="0.25">
      <c r="A805" s="6" t="s">
        <v>43</v>
      </c>
      <c r="B805" s="27">
        <v>15.9</v>
      </c>
      <c r="C805" t="s">
        <v>668</v>
      </c>
    </row>
    <row r="806" spans="1:3" x14ac:dyDescent="0.25">
      <c r="A806" s="6"/>
      <c r="B806" s="27"/>
    </row>
    <row r="807" spans="1:3" x14ac:dyDescent="0.25">
      <c r="A807" s="5"/>
      <c r="B807" s="27"/>
      <c r="C807" t="str">
        <f>CONCATENATE("    ",B803)</f>
        <v xml:space="preserve">    People with this variant have two copies of the [C78606381T](https://www.ncbi.nlm.nih.gov/projects/SNP/snp_ref.cgi?rs=12914385) variant. This substitution of a single nucleotide is known as a missense mutation.
</v>
      </c>
    </row>
    <row r="808" spans="1:3" x14ac:dyDescent="0.25">
      <c r="A808" s="6"/>
      <c r="B808" s="27"/>
    </row>
    <row r="809" spans="1:3" x14ac:dyDescent="0.25">
      <c r="A809" s="6"/>
      <c r="B809" s="27"/>
      <c r="C809" t="s">
        <v>669</v>
      </c>
    </row>
    <row r="810" spans="1:3" x14ac:dyDescent="0.25">
      <c r="A810" s="6"/>
      <c r="B810" s="27"/>
    </row>
    <row r="811" spans="1:3" x14ac:dyDescent="0.25">
      <c r="A811" s="6"/>
      <c r="B811" s="27"/>
      <c r="C811" t="str">
        <f>CONCATENATE("    ",B804)</f>
        <v xml:space="preserve">    You are in the Moderate Loss of Function category. See below for more information.</v>
      </c>
    </row>
    <row r="812" spans="1:3" x14ac:dyDescent="0.25">
      <c r="A812" s="6"/>
      <c r="B812" s="27"/>
    </row>
    <row r="813" spans="1:3" x14ac:dyDescent="0.25">
      <c r="A813" s="5"/>
      <c r="B813" s="27"/>
      <c r="C813" t="s">
        <v>670</v>
      </c>
    </row>
    <row r="814" spans="1:3" x14ac:dyDescent="0.25">
      <c r="A814" s="5"/>
      <c r="B814" s="27"/>
    </row>
    <row r="815" spans="1:3" x14ac:dyDescent="0.25">
      <c r="A815" s="5"/>
      <c r="B815" s="27"/>
      <c r="C815" t="str">
        <f>CONCATENATE( "    &lt;piechart percentage=",B805," /&gt;")</f>
        <v xml:space="preserve">    &lt;piechart percentage=15.9 /&gt;</v>
      </c>
    </row>
    <row r="816" spans="1:3" x14ac:dyDescent="0.25">
      <c r="A816" s="5"/>
      <c r="B816" s="27"/>
      <c r="C816" t="str">
        <f>"  &lt;/Genotype&gt;"</f>
        <v xml:space="preserve">  &lt;/Genotype&gt;</v>
      </c>
    </row>
    <row r="817" spans="1:3" x14ac:dyDescent="0.25">
      <c r="A817" s="5" t="s">
        <v>46</v>
      </c>
      <c r="B817" s="27" t="str">
        <f>CONCATENATE("Your ",B769," gene has no variants. A normal gene is referred to as a ",CHAR(34),"wild-type",CHAR(34)," gene.")</f>
        <v>Your CHRNA3 gene has no variants. A normal gene is referred to as a "wild-type" gene.</v>
      </c>
      <c r="C817" t="str">
        <f>CONCATENATE("  &lt;Genotype hgvs=",CHAR(34),B789,B791,";",B791,CHAR(34)," name=",CHAR(34),B777,CHAR(34),"&gt; ")</f>
        <v xml:space="preserve">  &lt;Genotype hgvs="NC_000015.10:g.[78606381=];[78606381=]" name="C78606381T"&gt; </v>
      </c>
    </row>
    <row r="818" spans="1:3" x14ac:dyDescent="0.25">
      <c r="A818" s="6" t="s">
        <v>47</v>
      </c>
      <c r="B818" s="27" t="s">
        <v>148</v>
      </c>
      <c r="C818" t="s">
        <v>13</v>
      </c>
    </row>
    <row r="819" spans="1:3" x14ac:dyDescent="0.25">
      <c r="A819" s="6" t="s">
        <v>43</v>
      </c>
      <c r="B819" s="27">
        <v>46.2</v>
      </c>
      <c r="C819" t="s">
        <v>668</v>
      </c>
    </row>
    <row r="820" spans="1:3" x14ac:dyDescent="0.25">
      <c r="A820" s="5"/>
      <c r="B820" s="27"/>
    </row>
    <row r="821" spans="1:3" x14ac:dyDescent="0.25">
      <c r="A821" s="6"/>
      <c r="B821" s="27"/>
      <c r="C821" t="str">
        <f>CONCATENATE("    ",B817)</f>
        <v xml:space="preserve">    Your CHRNA3 gene has no variants. A normal gene is referred to as a "wild-type" gene.</v>
      </c>
    </row>
    <row r="822" spans="1:3" x14ac:dyDescent="0.25">
      <c r="A822" s="6"/>
      <c r="B822" s="27"/>
    </row>
    <row r="823" spans="1:3" x14ac:dyDescent="0.25">
      <c r="A823" s="6"/>
      <c r="B823" s="27"/>
      <c r="C823" t="s">
        <v>669</v>
      </c>
    </row>
    <row r="824" spans="1:3" x14ac:dyDescent="0.25">
      <c r="A824" s="6"/>
      <c r="B824" s="27"/>
    </row>
    <row r="825" spans="1:3" x14ac:dyDescent="0.25">
      <c r="A825" s="6"/>
      <c r="B825" s="27"/>
      <c r="C825" t="str">
        <f>CONCATENATE("    ",B818)</f>
        <v xml:space="preserve">    This variant is not associated with increased risk.</v>
      </c>
    </row>
    <row r="826" spans="1:3" x14ac:dyDescent="0.25">
      <c r="A826" s="5"/>
      <c r="B826" s="27"/>
    </row>
    <row r="827" spans="1:3" x14ac:dyDescent="0.25">
      <c r="A827" s="5"/>
      <c r="B827" s="27"/>
      <c r="C827" t="s">
        <v>670</v>
      </c>
    </row>
    <row r="828" spans="1:3" x14ac:dyDescent="0.25">
      <c r="A828" s="5"/>
      <c r="B828" s="27"/>
    </row>
    <row r="829" spans="1:3" x14ac:dyDescent="0.25">
      <c r="A829" s="5"/>
      <c r="B829" s="27"/>
      <c r="C829" t="str">
        <f>CONCATENATE( "    &lt;piechart percentage=",B819," /&gt;")</f>
        <v xml:space="preserve">    &lt;piechart percentage=46.2 /&gt;</v>
      </c>
    </row>
    <row r="830" spans="1:3" x14ac:dyDescent="0.25">
      <c r="A830" s="5"/>
      <c r="B830" s="27"/>
      <c r="C830" t="str">
        <f>"  &lt;/Genotype&gt;"</f>
        <v xml:space="preserve">  &lt;/Genotype&gt;</v>
      </c>
    </row>
    <row r="831" spans="1:3" x14ac:dyDescent="0.25">
      <c r="A831" s="5"/>
      <c r="B831" s="27"/>
      <c r="C831" t="str">
        <f>C781</f>
        <v>&lt;# C645T  #&gt;</v>
      </c>
    </row>
    <row r="832" spans="1:3" x14ac:dyDescent="0.25">
      <c r="A832" s="5" t="s">
        <v>35</v>
      </c>
      <c r="B832" s="1" t="s">
        <v>236</v>
      </c>
      <c r="C832" t="str">
        <f>CONCATENATE("  &lt;Genotype hgvs=",CHAR(34),B832,B833,";",B834,CHAR(34)," name=",CHAR(34),B783,CHAR(34),"&gt; ")</f>
        <v xml:space="preserve">  &lt;Genotype hgvs="NC_000017.11:g.[30237328T&gt;C];[30237328=]" name="C645T "&gt; </v>
      </c>
    </row>
    <row r="833" spans="1:3" x14ac:dyDescent="0.25">
      <c r="A833" s="5" t="s">
        <v>36</v>
      </c>
      <c r="B833" s="27" t="s">
        <v>256</v>
      </c>
    </row>
    <row r="834" spans="1:3" x14ac:dyDescent="0.25">
      <c r="A834" s="5" t="s">
        <v>27</v>
      </c>
      <c r="B834" s="27" t="s">
        <v>257</v>
      </c>
      <c r="C834" t="s">
        <v>668</v>
      </c>
    </row>
    <row r="835" spans="1:3" x14ac:dyDescent="0.25">
      <c r="A835" s="5" t="s">
        <v>41</v>
      </c>
      <c r="B835" s="27" t="str">
        <f>CONCATENATE("People with this variant have one copy of the ",B786," variant. This substitution of a single nucleotide is known as a missense mutation.")</f>
        <v>People with this variant have one copy of the [C645T](https://www.ncbi.nlm.nih.gov/clinvar/variation/17503/) variant. This substitution of a single nucleotide is known as a missense mutation.</v>
      </c>
      <c r="C835" t="s">
        <v>13</v>
      </c>
    </row>
    <row r="836" spans="1:3" x14ac:dyDescent="0.25">
      <c r="A836" s="6" t="s">
        <v>42</v>
      </c>
      <c r="B836" s="27" t="s">
        <v>217</v>
      </c>
      <c r="C836" t="str">
        <f>CONCATENATE("    ",B835)</f>
        <v xml:space="preserve">    People with this variant have one copy of the [C645T](https://www.ncbi.nlm.nih.gov/clinvar/variation/17503/) variant. This substitution of a single nucleotide is known as a missense mutation.</v>
      </c>
    </row>
    <row r="837" spans="1:3" x14ac:dyDescent="0.25">
      <c r="A837" s="6" t="s">
        <v>43</v>
      </c>
      <c r="B837" s="27">
        <v>39.700000000000003</v>
      </c>
    </row>
    <row r="838" spans="1:3" x14ac:dyDescent="0.25">
      <c r="A838" s="5"/>
      <c r="B838" s="27"/>
      <c r="C838" t="s">
        <v>669</v>
      </c>
    </row>
    <row r="839" spans="1:3" x14ac:dyDescent="0.25">
      <c r="A839" s="6"/>
      <c r="B839" s="27"/>
    </row>
    <row r="840" spans="1:3" x14ac:dyDescent="0.25">
      <c r="A840" s="6"/>
      <c r="B840" s="27"/>
      <c r="C840" t="str">
        <f>CONCATENATE("    ",B836)</f>
        <v xml:space="preserve">    You are in the Mild Loss of Function category. See below for more information.</v>
      </c>
    </row>
    <row r="841" spans="1:3" x14ac:dyDescent="0.25">
      <c r="A841" s="6"/>
      <c r="B841" s="27"/>
    </row>
    <row r="842" spans="1:3" x14ac:dyDescent="0.25">
      <c r="A842" s="6"/>
      <c r="B842" s="27"/>
      <c r="C842" t="s">
        <v>670</v>
      </c>
    </row>
    <row r="843" spans="1:3" x14ac:dyDescent="0.25">
      <c r="A843" s="5"/>
      <c r="B843" s="27"/>
    </row>
    <row r="844" spans="1:3" x14ac:dyDescent="0.25">
      <c r="A844" s="5"/>
      <c r="B844" s="27"/>
      <c r="C844" t="str">
        <f>CONCATENATE( "    &lt;piechart percentage=",B837," /&gt;")</f>
        <v xml:space="preserve">    &lt;piechart percentage=39.7 /&gt;</v>
      </c>
    </row>
    <row r="845" spans="1:3" x14ac:dyDescent="0.25">
      <c r="A845" s="5"/>
      <c r="B845" s="27"/>
      <c r="C845" t="str">
        <f>"  &lt;/Genotype&gt;"</f>
        <v xml:space="preserve">  &lt;/Genotype&gt;</v>
      </c>
    </row>
    <row r="846" spans="1:3" x14ac:dyDescent="0.25">
      <c r="A846" s="5" t="s">
        <v>44</v>
      </c>
      <c r="B846" s="27" t="str">
        <f>CONCATENATE("People with this variant have two copies of the ",B786," variant. This substitution of a single nucleotide is known as a missense mutation.")</f>
        <v>People with this variant have two copies of the [C645T](https://www.ncbi.nlm.nih.gov/clinvar/variation/17503/) variant. This substitution of a single nucleotide is known as a missense mutation.</v>
      </c>
      <c r="C846" t="str">
        <f>CONCATENATE("  &lt;Genotype hgvs=",CHAR(34),B832,B833,";",B833,CHAR(34)," name=",CHAR(34),B783,CHAR(34),"&gt; ")</f>
        <v xml:space="preserve">  &lt;Genotype hgvs="NC_000017.11:g.[30237328T&gt;C];[30237328T&gt;C]" name="C645T "&gt; </v>
      </c>
    </row>
    <row r="847" spans="1:3" x14ac:dyDescent="0.25">
      <c r="A847" s="6" t="s">
        <v>45</v>
      </c>
      <c r="B847" s="27" t="s">
        <v>192</v>
      </c>
      <c r="C847" t="s">
        <v>13</v>
      </c>
    </row>
    <row r="848" spans="1:3" x14ac:dyDescent="0.25">
      <c r="A848" s="6" t="s">
        <v>43</v>
      </c>
      <c r="B848" s="27">
        <v>42.9</v>
      </c>
      <c r="C848" t="s">
        <v>668</v>
      </c>
    </row>
    <row r="849" spans="1:3" x14ac:dyDescent="0.25">
      <c r="A849" s="6"/>
      <c r="B849" s="27"/>
    </row>
    <row r="850" spans="1:3" x14ac:dyDescent="0.25">
      <c r="A850" s="5"/>
      <c r="B850" s="27"/>
      <c r="C850" t="str">
        <f>CONCATENATE("    ",B846)</f>
        <v xml:space="preserve">    People with this variant have two copies of the [C645T](https://www.ncbi.nlm.nih.gov/clinvar/variation/17503/) variant. This substitution of a single nucleotide is known as a missense mutation.</v>
      </c>
    </row>
    <row r="851" spans="1:3" x14ac:dyDescent="0.25">
      <c r="A851" s="6"/>
      <c r="B851" s="27"/>
    </row>
    <row r="852" spans="1:3" x14ac:dyDescent="0.25">
      <c r="A852" s="6"/>
      <c r="B852" s="27"/>
      <c r="C852" t="s">
        <v>669</v>
      </c>
    </row>
    <row r="853" spans="1:3" x14ac:dyDescent="0.25">
      <c r="A853" s="6"/>
      <c r="B853" s="27"/>
    </row>
    <row r="854" spans="1:3" x14ac:dyDescent="0.25">
      <c r="A854" s="6"/>
      <c r="B854" s="27"/>
      <c r="C854" t="str">
        <f>CONCATENATE("    ",B847)</f>
        <v xml:space="preserve">    You are in the Moderate Loss of Function category. See below for more information.</v>
      </c>
    </row>
    <row r="855" spans="1:3" x14ac:dyDescent="0.25">
      <c r="A855" s="6"/>
      <c r="B855" s="27"/>
    </row>
    <row r="856" spans="1:3" x14ac:dyDescent="0.25">
      <c r="A856" s="5"/>
      <c r="B856" s="27"/>
      <c r="C856" t="s">
        <v>670</v>
      </c>
    </row>
    <row r="857" spans="1:3" x14ac:dyDescent="0.25">
      <c r="A857" s="5"/>
      <c r="B857" s="27"/>
    </row>
    <row r="858" spans="1:3" x14ac:dyDescent="0.25">
      <c r="A858" s="5"/>
      <c r="B858" s="27"/>
      <c r="C858" t="str">
        <f>CONCATENATE( "    &lt;piechart percentage=",B848," /&gt;")</f>
        <v xml:space="preserve">    &lt;piechart percentage=42.9 /&gt;</v>
      </c>
    </row>
    <row r="859" spans="1:3" x14ac:dyDescent="0.25">
      <c r="A859" s="5"/>
      <c r="B859" s="27"/>
      <c r="C859" t="str">
        <f>"  &lt;/Genotype&gt;"</f>
        <v xml:space="preserve">  &lt;/Genotype&gt;</v>
      </c>
    </row>
    <row r="860" spans="1:3" x14ac:dyDescent="0.25">
      <c r="A860" s="5" t="s">
        <v>46</v>
      </c>
      <c r="B860" s="27" t="str">
        <f>CONCATENATE("Your ",B769," gene has no variants. A normal gene is referred to as a ",CHAR(34),"wild-type",CHAR(34)," gene.")</f>
        <v>Your CHRNA3 gene has no variants. A normal gene is referred to as a "wild-type" gene.</v>
      </c>
      <c r="C860" t="str">
        <f>CONCATENATE("  &lt;Genotype hgvs=",CHAR(34),B832,B834,";",B834,CHAR(34)," name=",CHAR(34),B783,CHAR(34),"&gt; ")</f>
        <v xml:space="preserve">  &lt;Genotype hgvs="NC_000017.11:g.[30237328=];[30237328=]" name="C645T "&gt; </v>
      </c>
    </row>
    <row r="861" spans="1:3" x14ac:dyDescent="0.25">
      <c r="A861" s="6" t="s">
        <v>47</v>
      </c>
      <c r="B861" s="27" t="s">
        <v>148</v>
      </c>
      <c r="C861" t="s">
        <v>13</v>
      </c>
    </row>
    <row r="862" spans="1:3" x14ac:dyDescent="0.25">
      <c r="A862" s="6" t="s">
        <v>43</v>
      </c>
      <c r="B862" s="27">
        <v>17.399999999999999</v>
      </c>
      <c r="C862" t="s">
        <v>668</v>
      </c>
    </row>
    <row r="863" spans="1:3" x14ac:dyDescent="0.25">
      <c r="A863" s="5"/>
      <c r="B863" s="27"/>
    </row>
    <row r="864" spans="1:3" x14ac:dyDescent="0.25">
      <c r="A864" s="6"/>
      <c r="B864" s="27"/>
      <c r="C864" t="str">
        <f>CONCATENATE("    ",B860)</f>
        <v xml:space="preserve">    Your CHRNA3 gene has no variants. A normal gene is referred to as a "wild-type" gene.</v>
      </c>
    </row>
    <row r="865" spans="1:3" x14ac:dyDescent="0.25">
      <c r="A865" s="6"/>
      <c r="B865" s="27"/>
    </row>
    <row r="866" spans="1:3" x14ac:dyDescent="0.25">
      <c r="A866" s="6"/>
      <c r="B866" s="27"/>
      <c r="C866" t="s">
        <v>669</v>
      </c>
    </row>
    <row r="867" spans="1:3" x14ac:dyDescent="0.25">
      <c r="A867" s="6"/>
      <c r="B867" s="27"/>
    </row>
    <row r="868" spans="1:3" x14ac:dyDescent="0.25">
      <c r="A868" s="6"/>
      <c r="B868" s="27"/>
      <c r="C868" t="str">
        <f>CONCATENATE("    ",B861)</f>
        <v xml:space="preserve">    This variant is not associated with increased risk.</v>
      </c>
    </row>
    <row r="869" spans="1:3" x14ac:dyDescent="0.25">
      <c r="A869" s="5"/>
      <c r="B869" s="27"/>
    </row>
    <row r="870" spans="1:3" x14ac:dyDescent="0.25">
      <c r="A870" s="5"/>
      <c r="B870" s="27"/>
      <c r="C870" t="s">
        <v>670</v>
      </c>
    </row>
    <row r="871" spans="1:3" x14ac:dyDescent="0.25">
      <c r="A871" s="5"/>
      <c r="B871" s="27"/>
    </row>
    <row r="872" spans="1:3" x14ac:dyDescent="0.25">
      <c r="A872" s="5"/>
      <c r="B872" s="27"/>
      <c r="C872" t="str">
        <f>CONCATENATE( "    &lt;piechart percentage=",B862," /&gt;")</f>
        <v xml:space="preserve">    &lt;piechart percentage=17.4 /&gt;</v>
      </c>
    </row>
    <row r="873" spans="1:3" x14ac:dyDescent="0.25">
      <c r="A873" s="5"/>
      <c r="B873" s="27"/>
      <c r="C873" t="str">
        <f>"  &lt;/Genotype&gt;"</f>
        <v xml:space="preserve">  &lt;/Genotype&gt;</v>
      </c>
    </row>
    <row r="874" spans="1:3" x14ac:dyDescent="0.25">
      <c r="A874" s="5" t="s">
        <v>48</v>
      </c>
      <c r="B874" s="27" t="str">
        <f>CONCATENATE("Your ",B769," gene has an unknown variant.")</f>
        <v>Your CHRNA3 gene has an unknown variant.</v>
      </c>
      <c r="C874" t="str">
        <f>CONCATENATE("  &lt;Genotype hgvs=",CHAR(34),"unknown",CHAR(34),"&gt; ")</f>
        <v xml:space="preserve">  &lt;Genotype hgvs="unknown"&gt; </v>
      </c>
    </row>
    <row r="875" spans="1:3" x14ac:dyDescent="0.25">
      <c r="A875" s="6" t="s">
        <v>48</v>
      </c>
      <c r="B875" s="27" t="s">
        <v>150</v>
      </c>
      <c r="C875" t="s">
        <v>13</v>
      </c>
    </row>
    <row r="876" spans="1:3" x14ac:dyDescent="0.25">
      <c r="A876" s="6" t="s">
        <v>43</v>
      </c>
      <c r="B876" s="27"/>
      <c r="C876" t="s">
        <v>668</v>
      </c>
    </row>
    <row r="877" spans="1:3" x14ac:dyDescent="0.25">
      <c r="A877" s="6"/>
      <c r="B877" s="27"/>
    </row>
    <row r="878" spans="1:3" x14ac:dyDescent="0.25">
      <c r="A878" s="6"/>
      <c r="B878" s="27"/>
      <c r="C878" t="str">
        <f>CONCATENATE("    ",B874)</f>
        <v xml:space="preserve">    Your CHRNA3 gene has an unknown variant.</v>
      </c>
    </row>
    <row r="879" spans="1:3" x14ac:dyDescent="0.25">
      <c r="A879" s="6"/>
      <c r="B879" s="27"/>
    </row>
    <row r="880" spans="1:3" x14ac:dyDescent="0.25">
      <c r="A880" s="6"/>
      <c r="B880" s="27"/>
      <c r="C880" t="s">
        <v>669</v>
      </c>
    </row>
    <row r="881" spans="1:3" x14ac:dyDescent="0.25">
      <c r="A881" s="6"/>
      <c r="B881" s="27"/>
    </row>
    <row r="882" spans="1:3" x14ac:dyDescent="0.25">
      <c r="A882" s="5"/>
      <c r="B882" s="27"/>
      <c r="C882" t="str">
        <f>CONCATENATE("    ",B875)</f>
        <v xml:space="preserve">    The effect is unknown.</v>
      </c>
    </row>
    <row r="883" spans="1:3" x14ac:dyDescent="0.25">
      <c r="A883" s="6"/>
      <c r="B883" s="27"/>
    </row>
    <row r="884" spans="1:3" x14ac:dyDescent="0.25">
      <c r="A884" s="5"/>
      <c r="B884" s="27"/>
      <c r="C884" t="s">
        <v>670</v>
      </c>
    </row>
    <row r="885" spans="1:3" x14ac:dyDescent="0.25">
      <c r="A885" s="5"/>
      <c r="B885" s="27"/>
    </row>
    <row r="886" spans="1:3" x14ac:dyDescent="0.25">
      <c r="A886" s="5"/>
      <c r="B886" s="27"/>
      <c r="C886" t="str">
        <f>CONCATENATE( "    &lt;piechart percentage=",B876," /&gt;")</f>
        <v xml:space="preserve">    &lt;piechart percentage= /&gt;</v>
      </c>
    </row>
    <row r="887" spans="1:3" x14ac:dyDescent="0.25">
      <c r="A887" s="5"/>
      <c r="B887" s="27"/>
      <c r="C887" t="str">
        <f>"  &lt;/Genotype&gt;"</f>
        <v xml:space="preserve">  &lt;/Genotype&gt;</v>
      </c>
    </row>
    <row r="888" spans="1:3" x14ac:dyDescent="0.25">
      <c r="A888" s="5" t="s">
        <v>46</v>
      </c>
      <c r="B888" s="27" t="str">
        <f>CONCATENATE("Your ",B769," gene has no variants. A normal gene is referred to as a ",CHAR(34),"wild-type",CHAR(34)," gene.")</f>
        <v>Your CHRNA3 gene has no variants. A normal gene is referred to as a "wild-type" gene.</v>
      </c>
      <c r="C888" t="str">
        <f>CONCATENATE("  &lt;Genotype hgvs=",CHAR(34),"wild-type",CHAR(34),"&gt;")</f>
        <v xml:space="preserve">  &lt;Genotype hgvs="wild-type"&gt;</v>
      </c>
    </row>
    <row r="889" spans="1:3" x14ac:dyDescent="0.25">
      <c r="A889" s="6" t="s">
        <v>47</v>
      </c>
      <c r="B889" s="27" t="s">
        <v>218</v>
      </c>
      <c r="C889" t="s">
        <v>13</v>
      </c>
    </row>
    <row r="890" spans="1:3" x14ac:dyDescent="0.25">
      <c r="A890" s="6" t="s">
        <v>43</v>
      </c>
      <c r="B890" s="27"/>
      <c r="C890" t="s">
        <v>668</v>
      </c>
    </row>
    <row r="891" spans="1:3" x14ac:dyDescent="0.25">
      <c r="A891" s="6"/>
      <c r="B891" s="27"/>
    </row>
    <row r="892" spans="1:3" x14ac:dyDescent="0.25">
      <c r="A892" s="6"/>
      <c r="B892" s="27"/>
      <c r="C892" t="str">
        <f>CONCATENATE("    ",B888)</f>
        <v xml:space="preserve">    Your CHRNA3 gene has no variants. A normal gene is referred to as a "wild-type" gene.</v>
      </c>
    </row>
    <row r="893" spans="1:3" x14ac:dyDescent="0.25">
      <c r="A893" s="6"/>
      <c r="B893" s="27"/>
    </row>
    <row r="894" spans="1:3" x14ac:dyDescent="0.25">
      <c r="A894" s="6"/>
      <c r="B894" s="27"/>
      <c r="C894" t="s">
        <v>669</v>
      </c>
    </row>
    <row r="895" spans="1:3" x14ac:dyDescent="0.25">
      <c r="A895" s="6"/>
      <c r="B895" s="27"/>
    </row>
    <row r="896" spans="1:3" x14ac:dyDescent="0.25">
      <c r="A896" s="6"/>
      <c r="B896" s="27"/>
      <c r="C896" t="str">
        <f>CONCATENATE("    ",B889)</f>
        <v xml:space="preserve">    Your variant is not associated with any loss of function.</v>
      </c>
    </row>
    <row r="897" spans="1:3" x14ac:dyDescent="0.25">
      <c r="A897" s="6"/>
      <c r="B897" s="27"/>
    </row>
    <row r="898" spans="1:3" x14ac:dyDescent="0.25">
      <c r="A898" s="6"/>
      <c r="B898" s="27"/>
      <c r="C898" t="s">
        <v>670</v>
      </c>
    </row>
    <row r="899" spans="1:3" x14ac:dyDescent="0.25">
      <c r="A899" s="5"/>
      <c r="B899" s="27"/>
    </row>
    <row r="900" spans="1:3" x14ac:dyDescent="0.25">
      <c r="A900" s="6"/>
      <c r="B900" s="27"/>
      <c r="C900" t="str">
        <f>CONCATENATE( "    &lt;piechart percentage=",B890," /&gt;")</f>
        <v xml:space="preserve">    &lt;piechart percentage= /&gt;</v>
      </c>
    </row>
    <row r="901" spans="1:3" x14ac:dyDescent="0.25">
      <c r="A901" s="6"/>
      <c r="B901" s="27"/>
      <c r="C901" t="str">
        <f>"  &lt;/Genotype&gt;"</f>
        <v xml:space="preserve">  &lt;/Genotype&gt;</v>
      </c>
    </row>
    <row r="902" spans="1:3" x14ac:dyDescent="0.25">
      <c r="A902" s="6"/>
      <c r="B902" s="27"/>
      <c r="C902" t="str">
        <f>"&lt;/GeneAnalysis&gt;"</f>
        <v>&lt;/GeneAnalysis&gt;</v>
      </c>
    </row>
    <row r="903" spans="1:3" s="33" customFormat="1" x14ac:dyDescent="0.25"/>
    <row r="904" spans="1:3" s="33" customFormat="1" x14ac:dyDescent="0.25">
      <c r="A904" s="34"/>
      <c r="B904" s="32"/>
    </row>
    <row r="905" spans="1:3" x14ac:dyDescent="0.25">
      <c r="A905" s="6" t="s">
        <v>4</v>
      </c>
      <c r="B905" s="27" t="s">
        <v>336</v>
      </c>
      <c r="C905" t="str">
        <f>CONCATENATE("&lt;GeneAnalysis gene=",CHAR(34),B905,CHAR(34)," interval=",CHAR(34),B906,CHAR(34),"&gt; ")</f>
        <v xml:space="preserve">&lt;GeneAnalysis gene="CHRNA3" interval="NC_000015.10:g.78593052_78621295"&gt; </v>
      </c>
    </row>
    <row r="906" spans="1:3" x14ac:dyDescent="0.25">
      <c r="A906" s="6" t="s">
        <v>23</v>
      </c>
      <c r="B906" s="27" t="s">
        <v>337</v>
      </c>
    </row>
    <row r="907" spans="1:3" x14ac:dyDescent="0.25">
      <c r="A907" s="6" t="s">
        <v>24</v>
      </c>
      <c r="B907" s="27" t="s">
        <v>333</v>
      </c>
      <c r="C907" t="str">
        <f>CONCATENATE("# What are some common mutations of ",B905,"?")</f>
        <v># What are some common mutations of CHRNA3?</v>
      </c>
    </row>
    <row r="908" spans="1:3" x14ac:dyDescent="0.25">
      <c r="A908" s="6" t="s">
        <v>20</v>
      </c>
      <c r="B908" s="27" t="s">
        <v>21</v>
      </c>
      <c r="C908" t="s">
        <v>13</v>
      </c>
    </row>
    <row r="909" spans="1:3" x14ac:dyDescent="0.25">
      <c r="B909" s="27"/>
      <c r="C909" t="str">
        <f>CONCATENATE("There are ",B907," well-known variants in ",B905,": ",B916," and ",B922,".")</f>
        <v>There are two well-known variants in CHRNA3: [C78606381T](https://www.ncbi.nlm.nih.gov/projects/SNP/snp_ref.cgi?rs=12914385) and [C645T](https://www.ncbi.nlm.nih.gov/clinvar/variation/17503/).</v>
      </c>
    </row>
    <row r="910" spans="1:3" x14ac:dyDescent="0.25">
      <c r="B910" s="27"/>
    </row>
    <row r="911" spans="1:3" x14ac:dyDescent="0.25">
      <c r="A911" s="6"/>
      <c r="B911" s="27"/>
      <c r="C911" t="str">
        <f>CONCATENATE("&lt;# ",B913," #&gt;")</f>
        <v>&lt;# C78606381T #&gt;</v>
      </c>
    </row>
    <row r="912" spans="1:3" x14ac:dyDescent="0.25">
      <c r="A912" s="6" t="s">
        <v>25</v>
      </c>
      <c r="B912" s="1" t="s">
        <v>338</v>
      </c>
      <c r="C912" t="str">
        <f>CONCATENATE("  &lt;Variant hgvs=",CHAR(34),B912,CHAR(34)," name=",CHAR(34),B913,CHAR(34),"&gt; ")</f>
        <v xml:space="preserve">  &lt;Variant hgvs="NC_000015.10:g.78606381C&gt;T" name="C78606381T"&gt; </v>
      </c>
    </row>
    <row r="913" spans="1:3" x14ac:dyDescent="0.25">
      <c r="A913" s="5" t="s">
        <v>26</v>
      </c>
      <c r="B913" s="30" t="s">
        <v>340</v>
      </c>
    </row>
    <row r="914" spans="1:3" x14ac:dyDescent="0.25">
      <c r="A914" s="5" t="s">
        <v>27</v>
      </c>
      <c r="B914" s="27" t="s">
        <v>208</v>
      </c>
      <c r="C914" t="str">
        <f>CONCATENATE("    This variant is a change at a specific point in the ",B905," gene from ",B914," to ",B915," resulting in incorrect ",B908," function. This substitution of a single nucleotide is known as a missense variant.")</f>
        <v xml:space="preserve">    This variant is a change at a specific point in the CHRNA3 gene from cytosine (C) to thymine (T) resulting in incorrect protein function. This substitution of a single nucleotide is known as a missense variant.</v>
      </c>
    </row>
    <row r="915" spans="1:3" x14ac:dyDescent="0.25">
      <c r="A915" s="5" t="s">
        <v>28</v>
      </c>
      <c r="B915" s="27" t="s">
        <v>33</v>
      </c>
      <c r="C915" t="s">
        <v>13</v>
      </c>
    </row>
    <row r="916" spans="1:3" x14ac:dyDescent="0.25">
      <c r="A916" s="5" t="s">
        <v>36</v>
      </c>
      <c r="B916" s="30" t="s">
        <v>342</v>
      </c>
      <c r="C916" t="str">
        <f>"  &lt;/Variant&gt;"</f>
        <v xml:space="preserve">  &lt;/Variant&gt;</v>
      </c>
    </row>
    <row r="917" spans="1:3" x14ac:dyDescent="0.25">
      <c r="B917" s="27"/>
      <c r="C917" t="str">
        <f>CONCATENATE("&lt;# ",B919," #&gt;")</f>
        <v>&lt;# C645T  #&gt;</v>
      </c>
    </row>
    <row r="918" spans="1:3" x14ac:dyDescent="0.25">
      <c r="A918" s="6" t="s">
        <v>25</v>
      </c>
      <c r="B918" s="1" t="s">
        <v>339</v>
      </c>
      <c r="C918" t="str">
        <f>CONCATENATE("  &lt;Variant hgvs=",CHAR(34),B918,CHAR(34)," name=",CHAR(34),B919,CHAR(34),"&gt; ")</f>
        <v xml:space="preserve">  &lt;Variant hgvs="NC_000015.10:g.78601997G&gt;A" name="C645T "&gt; </v>
      </c>
    </row>
    <row r="919" spans="1:3" x14ac:dyDescent="0.25">
      <c r="A919" s="5" t="s">
        <v>26</v>
      </c>
      <c r="B919" s="30" t="s">
        <v>341</v>
      </c>
    </row>
    <row r="920" spans="1:3" x14ac:dyDescent="0.25">
      <c r="A920" s="5" t="s">
        <v>27</v>
      </c>
      <c r="B920" s="27" t="s">
        <v>34</v>
      </c>
      <c r="C920" t="str">
        <f>CONCATENATE("    This variant is a change at a specific point in the ",B905," gene from ",B920," to ",B921," resulting in incorrect ",B908," function. This substitution of a single nucleotide is known as a missense variant.")</f>
        <v xml:space="preserve">    This variant is a change at a specific point in the CHRNA3 gene from guanine (G) to adenine (A) resulting in incorrect protein function. This substitution of a single nucleotide is known as a missense variant.</v>
      </c>
    </row>
    <row r="921" spans="1:3" x14ac:dyDescent="0.25">
      <c r="A921" s="5" t="s">
        <v>28</v>
      </c>
      <c r="B921" s="27" t="s">
        <v>62</v>
      </c>
    </row>
    <row r="922" spans="1:3" x14ac:dyDescent="0.25">
      <c r="A922" s="6" t="s">
        <v>36</v>
      </c>
      <c r="B922" s="30" t="s">
        <v>352</v>
      </c>
      <c r="C922" t="str">
        <f>"  &lt;/Variant&gt;"</f>
        <v xml:space="preserve">  &lt;/Variant&gt;</v>
      </c>
    </row>
    <row r="923" spans="1:3" s="33" customFormat="1" x14ac:dyDescent="0.25">
      <c r="A923" s="31"/>
      <c r="B923" s="32"/>
    </row>
    <row r="924" spans="1:3" s="33" customFormat="1" x14ac:dyDescent="0.25">
      <c r="A924" s="31"/>
      <c r="B924" s="32"/>
      <c r="C924" t="str">
        <f>C911</f>
        <v>&lt;# C78606381T #&gt;</v>
      </c>
    </row>
    <row r="925" spans="1:3" x14ac:dyDescent="0.25">
      <c r="A925" s="5" t="s">
        <v>35</v>
      </c>
      <c r="B925" s="40" t="s">
        <v>343</v>
      </c>
      <c r="C925" t="str">
        <f>CONCATENATE("  &lt;Genotype hgvs=",CHAR(34),B925,B926,";",B927,CHAR(34)," name=",CHAR(34),B913,CHAR(34),"&gt; ")</f>
        <v xml:space="preserve">  &lt;Genotype hgvs="NC_000015.10:g.[78606381C&gt;T];[78606381=]" name="C78606381T"&gt; </v>
      </c>
    </row>
    <row r="926" spans="1:3" x14ac:dyDescent="0.25">
      <c r="A926" s="5" t="s">
        <v>36</v>
      </c>
      <c r="B926" s="27" t="s">
        <v>344</v>
      </c>
    </row>
    <row r="927" spans="1:3" x14ac:dyDescent="0.25">
      <c r="A927" s="5" t="s">
        <v>27</v>
      </c>
      <c r="B927" s="27" t="s">
        <v>345</v>
      </c>
      <c r="C927" t="s">
        <v>668</v>
      </c>
    </row>
    <row r="928" spans="1:3" x14ac:dyDescent="0.25">
      <c r="A928" s="5" t="s">
        <v>41</v>
      </c>
      <c r="B928" s="27" t="str">
        <f>CONCATENATE("People with this variant have one copy of the ",B916," variant. This substitution of a single nucleotide is known as a missense mutation.")</f>
        <v>People with this variant have one copy of the [C78606381T](https://www.ncbi.nlm.nih.gov/projects/SNP/snp_ref.cgi?rs=12914385) variant. This substitution of a single nucleotide is known as a missense mutation.</v>
      </c>
      <c r="C928" t="s">
        <v>13</v>
      </c>
    </row>
    <row r="929" spans="1:3" x14ac:dyDescent="0.25">
      <c r="A929" s="6" t="s">
        <v>42</v>
      </c>
      <c r="B929" s="27" t="s">
        <v>217</v>
      </c>
      <c r="C929" t="str">
        <f>CONCATENATE("    ",B928)</f>
        <v xml:space="preserve">    People with this variant have one copy of the [C78606381T](https://www.ncbi.nlm.nih.gov/projects/SNP/snp_ref.cgi?rs=12914385) variant. This substitution of a single nucleotide is known as a missense mutation.</v>
      </c>
    </row>
    <row r="930" spans="1:3" x14ac:dyDescent="0.25">
      <c r="A930" s="6" t="s">
        <v>43</v>
      </c>
      <c r="B930" s="27">
        <v>37.9</v>
      </c>
    </row>
    <row r="931" spans="1:3" x14ac:dyDescent="0.25">
      <c r="A931" s="5"/>
      <c r="B931" s="27"/>
      <c r="C931" t="s">
        <v>669</v>
      </c>
    </row>
    <row r="932" spans="1:3" x14ac:dyDescent="0.25">
      <c r="A932" s="6"/>
      <c r="B932" s="27"/>
    </row>
    <row r="933" spans="1:3" x14ac:dyDescent="0.25">
      <c r="A933" s="6"/>
      <c r="B933" s="27"/>
      <c r="C933" t="str">
        <f>CONCATENATE("    ",B929)</f>
        <v xml:space="preserve">    You are in the Mild Loss of Function category. See below for more information.</v>
      </c>
    </row>
    <row r="934" spans="1:3" x14ac:dyDescent="0.25">
      <c r="A934" s="6"/>
      <c r="B934" s="27"/>
    </row>
    <row r="935" spans="1:3" x14ac:dyDescent="0.25">
      <c r="A935" s="6"/>
      <c r="B935" s="27"/>
      <c r="C935" t="s">
        <v>670</v>
      </c>
    </row>
    <row r="936" spans="1:3" x14ac:dyDescent="0.25">
      <c r="A936" s="5"/>
      <c r="B936" s="27"/>
    </row>
    <row r="937" spans="1:3" x14ac:dyDescent="0.25">
      <c r="A937" s="5"/>
      <c r="B937" s="27"/>
      <c r="C937" t="str">
        <f>CONCATENATE( "    &lt;piechart percentage=",B930," /&gt;")</f>
        <v xml:space="preserve">    &lt;piechart percentage=37.9 /&gt;</v>
      </c>
    </row>
    <row r="938" spans="1:3" x14ac:dyDescent="0.25">
      <c r="A938" s="5"/>
      <c r="B938" s="27"/>
      <c r="C938" t="str">
        <f>"  &lt;/Genotype&gt;"</f>
        <v xml:space="preserve">  &lt;/Genotype&gt;</v>
      </c>
    </row>
    <row r="939" spans="1:3" x14ac:dyDescent="0.25">
      <c r="A939" s="5" t="s">
        <v>44</v>
      </c>
      <c r="B939" s="27" t="s">
        <v>346</v>
      </c>
      <c r="C939" t="str">
        <f>CONCATENATE("  &lt;Genotype hgvs=",CHAR(34),B925,B926,";",B926,CHAR(34)," name=",CHAR(34),B913,CHAR(34),"&gt; ")</f>
        <v xml:space="preserve">  &lt;Genotype hgvs="NC_000015.10:g.[78606381C&gt;T];[78606381C&gt;T]" name="C78606381T"&gt; </v>
      </c>
    </row>
    <row r="940" spans="1:3" x14ac:dyDescent="0.25">
      <c r="A940" s="6" t="s">
        <v>45</v>
      </c>
      <c r="B940" s="27" t="s">
        <v>192</v>
      </c>
      <c r="C940" t="s">
        <v>13</v>
      </c>
    </row>
    <row r="941" spans="1:3" x14ac:dyDescent="0.25">
      <c r="A941" s="6" t="s">
        <v>43</v>
      </c>
      <c r="B941" s="27">
        <v>15.9</v>
      </c>
      <c r="C941" t="s">
        <v>668</v>
      </c>
    </row>
    <row r="942" spans="1:3" x14ac:dyDescent="0.25">
      <c r="A942" s="6"/>
      <c r="B942" s="27"/>
    </row>
    <row r="943" spans="1:3" x14ac:dyDescent="0.25">
      <c r="A943" s="5"/>
      <c r="B943" s="27"/>
      <c r="C943" t="str">
        <f>CONCATENATE("    ",B939)</f>
        <v xml:space="preserve">    People with this variant have two copies of the [C78606381T](https://www.ncbi.nlm.nih.gov/projects/SNP/snp_ref.cgi?rs=12914385) variant. This substitution of a single nucleotide is known as a missense mutation.
</v>
      </c>
    </row>
    <row r="944" spans="1:3" x14ac:dyDescent="0.25">
      <c r="A944" s="6"/>
      <c r="B944" s="27"/>
    </row>
    <row r="945" spans="1:3" x14ac:dyDescent="0.25">
      <c r="A945" s="6"/>
      <c r="B945" s="27"/>
      <c r="C945" t="s">
        <v>669</v>
      </c>
    </row>
    <row r="946" spans="1:3" x14ac:dyDescent="0.25">
      <c r="A946" s="6"/>
      <c r="B946" s="27"/>
    </row>
    <row r="947" spans="1:3" x14ac:dyDescent="0.25">
      <c r="A947" s="6"/>
      <c r="B947" s="27"/>
      <c r="C947" t="str">
        <f>CONCATENATE("    ",B940)</f>
        <v xml:space="preserve">    You are in the Moderate Loss of Function category. See below for more information.</v>
      </c>
    </row>
    <row r="948" spans="1:3" x14ac:dyDescent="0.25">
      <c r="A948" s="6"/>
      <c r="B948" s="27"/>
    </row>
    <row r="949" spans="1:3" x14ac:dyDescent="0.25">
      <c r="A949" s="5"/>
      <c r="B949" s="27"/>
      <c r="C949" t="s">
        <v>670</v>
      </c>
    </row>
    <row r="950" spans="1:3" x14ac:dyDescent="0.25">
      <c r="A950" s="5"/>
      <c r="B950" s="27"/>
    </row>
    <row r="951" spans="1:3" x14ac:dyDescent="0.25">
      <c r="A951" s="5"/>
      <c r="B951" s="27"/>
      <c r="C951" t="str">
        <f>CONCATENATE( "    &lt;piechart percentage=",B941," /&gt;")</f>
        <v xml:space="preserve">    &lt;piechart percentage=15.9 /&gt;</v>
      </c>
    </row>
    <row r="952" spans="1:3" x14ac:dyDescent="0.25">
      <c r="A952" s="5"/>
      <c r="B952" s="27"/>
      <c r="C952" t="str">
        <f>"  &lt;/Genotype&gt;"</f>
        <v xml:space="preserve">  &lt;/Genotype&gt;</v>
      </c>
    </row>
    <row r="953" spans="1:3" x14ac:dyDescent="0.25">
      <c r="A953" s="5" t="s">
        <v>46</v>
      </c>
      <c r="B953" s="27" t="str">
        <f>CONCATENATE("Your ",B905," gene has no variants. A normal gene is referred to as a ",CHAR(34),"wild-type",CHAR(34)," gene.")</f>
        <v>Your CHRNA3 gene has no variants. A normal gene is referred to as a "wild-type" gene.</v>
      </c>
      <c r="C953" t="str">
        <f>CONCATENATE("  &lt;Genotype hgvs=",CHAR(34),B925,B927,";",B927,CHAR(34)," name=",CHAR(34),B913,CHAR(34),"&gt; ")</f>
        <v xml:space="preserve">  &lt;Genotype hgvs="NC_000015.10:g.[78606381=];[78606381=]" name="C78606381T"&gt; </v>
      </c>
    </row>
    <row r="954" spans="1:3" x14ac:dyDescent="0.25">
      <c r="A954" s="6" t="s">
        <v>47</v>
      </c>
      <c r="B954" s="27" t="s">
        <v>148</v>
      </c>
      <c r="C954" t="s">
        <v>13</v>
      </c>
    </row>
    <row r="955" spans="1:3" x14ac:dyDescent="0.25">
      <c r="A955" s="6" t="s">
        <v>43</v>
      </c>
      <c r="B955" s="27">
        <v>46.2</v>
      </c>
      <c r="C955" t="s">
        <v>668</v>
      </c>
    </row>
    <row r="956" spans="1:3" x14ac:dyDescent="0.25">
      <c r="A956" s="5"/>
      <c r="B956" s="27"/>
    </row>
    <row r="957" spans="1:3" x14ac:dyDescent="0.25">
      <c r="A957" s="6"/>
      <c r="B957" s="27"/>
      <c r="C957" t="str">
        <f>CONCATENATE("    ",B953)</f>
        <v xml:space="preserve">    Your CHRNA3 gene has no variants. A normal gene is referred to as a "wild-type" gene.</v>
      </c>
    </row>
    <row r="958" spans="1:3" x14ac:dyDescent="0.25">
      <c r="A958" s="6"/>
      <c r="B958" s="27"/>
    </row>
    <row r="959" spans="1:3" x14ac:dyDescent="0.25">
      <c r="A959" s="6"/>
      <c r="B959" s="27"/>
      <c r="C959" t="s">
        <v>669</v>
      </c>
    </row>
    <row r="960" spans="1:3" x14ac:dyDescent="0.25">
      <c r="A960" s="6"/>
      <c r="B960" s="27"/>
    </row>
    <row r="961" spans="1:3" x14ac:dyDescent="0.25">
      <c r="A961" s="6"/>
      <c r="B961" s="27"/>
      <c r="C961" t="str">
        <f>CONCATENATE("    ",B954)</f>
        <v xml:space="preserve">    This variant is not associated with increased risk.</v>
      </c>
    </row>
    <row r="962" spans="1:3" x14ac:dyDescent="0.25">
      <c r="A962" s="5"/>
      <c r="B962" s="27"/>
    </row>
    <row r="963" spans="1:3" x14ac:dyDescent="0.25">
      <c r="A963" s="5"/>
      <c r="B963" s="27"/>
      <c r="C963" t="s">
        <v>670</v>
      </c>
    </row>
    <row r="964" spans="1:3" x14ac:dyDescent="0.25">
      <c r="A964" s="5"/>
      <c r="B964" s="27"/>
    </row>
    <row r="965" spans="1:3" x14ac:dyDescent="0.25">
      <c r="A965" s="5"/>
      <c r="B965" s="27"/>
      <c r="C965" t="str">
        <f>CONCATENATE( "    &lt;piechart percentage=",B955," /&gt;")</f>
        <v xml:space="preserve">    &lt;piechart percentage=46.2 /&gt;</v>
      </c>
    </row>
    <row r="966" spans="1:3" x14ac:dyDescent="0.25">
      <c r="A966" s="5"/>
      <c r="B966" s="27"/>
      <c r="C966" t="str">
        <f>"  &lt;/Genotype&gt;"</f>
        <v xml:space="preserve">  &lt;/Genotype&gt;</v>
      </c>
    </row>
    <row r="967" spans="1:3" x14ac:dyDescent="0.25">
      <c r="A967" s="5"/>
      <c r="B967" s="27"/>
      <c r="C967" t="str">
        <f>C917</f>
        <v>&lt;# C645T  #&gt;</v>
      </c>
    </row>
    <row r="968" spans="1:3" x14ac:dyDescent="0.25">
      <c r="A968" s="5" t="s">
        <v>35</v>
      </c>
      <c r="B968" s="1" t="s">
        <v>236</v>
      </c>
      <c r="C968" t="str">
        <f>CONCATENATE("  &lt;Genotype hgvs=",CHAR(34),B968,B969,";",B970,CHAR(34)," name=",CHAR(34),B919,CHAR(34),"&gt; ")</f>
        <v xml:space="preserve">  &lt;Genotype hgvs="NC_000017.11:g.[30237328T&gt;C];[30237328=]" name="C645T "&gt; </v>
      </c>
    </row>
    <row r="969" spans="1:3" x14ac:dyDescent="0.25">
      <c r="A969" s="5" t="s">
        <v>36</v>
      </c>
      <c r="B969" s="27" t="s">
        <v>256</v>
      </c>
    </row>
    <row r="970" spans="1:3" x14ac:dyDescent="0.25">
      <c r="A970" s="5" t="s">
        <v>27</v>
      </c>
      <c r="B970" s="27" t="s">
        <v>257</v>
      </c>
      <c r="C970" t="s">
        <v>668</v>
      </c>
    </row>
    <row r="971" spans="1:3" x14ac:dyDescent="0.25">
      <c r="A971" s="5" t="s">
        <v>41</v>
      </c>
      <c r="B971" s="27" t="str">
        <f>CONCATENATE("People with this variant have one copy of the ",B922," variant. This substitution of a single nucleotide is known as a missense mutation.")</f>
        <v>People with this variant have one copy of the [C645T](https://www.ncbi.nlm.nih.gov/clinvar/variation/17503/) variant. This substitution of a single nucleotide is known as a missense mutation.</v>
      </c>
      <c r="C971" t="s">
        <v>13</v>
      </c>
    </row>
    <row r="972" spans="1:3" x14ac:dyDescent="0.25">
      <c r="A972" s="6" t="s">
        <v>42</v>
      </c>
      <c r="B972" s="27" t="s">
        <v>217</v>
      </c>
      <c r="C972" t="str">
        <f>CONCATENATE("    ",B971)</f>
        <v xml:space="preserve">    People with this variant have one copy of the [C645T](https://www.ncbi.nlm.nih.gov/clinvar/variation/17503/) variant. This substitution of a single nucleotide is known as a missense mutation.</v>
      </c>
    </row>
    <row r="973" spans="1:3" x14ac:dyDescent="0.25">
      <c r="A973" s="6" t="s">
        <v>43</v>
      </c>
      <c r="B973" s="27">
        <v>39.700000000000003</v>
      </c>
    </row>
    <row r="974" spans="1:3" x14ac:dyDescent="0.25">
      <c r="A974" s="5"/>
      <c r="B974" s="27"/>
      <c r="C974" t="s">
        <v>669</v>
      </c>
    </row>
    <row r="975" spans="1:3" x14ac:dyDescent="0.25">
      <c r="A975" s="6"/>
      <c r="B975" s="27"/>
    </row>
    <row r="976" spans="1:3" x14ac:dyDescent="0.25">
      <c r="A976" s="6"/>
      <c r="B976" s="27"/>
      <c r="C976" t="str">
        <f>CONCATENATE("    ",B972)</f>
        <v xml:space="preserve">    You are in the Mild Loss of Function category. See below for more information.</v>
      </c>
    </row>
    <row r="977" spans="1:3" x14ac:dyDescent="0.25">
      <c r="A977" s="6"/>
      <c r="B977" s="27"/>
    </row>
    <row r="978" spans="1:3" x14ac:dyDescent="0.25">
      <c r="A978" s="6"/>
      <c r="B978" s="27"/>
      <c r="C978" t="s">
        <v>670</v>
      </c>
    </row>
    <row r="979" spans="1:3" x14ac:dyDescent="0.25">
      <c r="A979" s="5"/>
      <c r="B979" s="27"/>
    </row>
    <row r="980" spans="1:3" x14ac:dyDescent="0.25">
      <c r="A980" s="5"/>
      <c r="B980" s="27"/>
      <c r="C980" t="str">
        <f>CONCATENATE( "    &lt;piechart percentage=",B973," /&gt;")</f>
        <v xml:space="preserve">    &lt;piechart percentage=39.7 /&gt;</v>
      </c>
    </row>
    <row r="981" spans="1:3" x14ac:dyDescent="0.25">
      <c r="A981" s="5"/>
      <c r="B981" s="27"/>
      <c r="C981" t="str">
        <f>"  &lt;/Genotype&gt;"</f>
        <v xml:space="preserve">  &lt;/Genotype&gt;</v>
      </c>
    </row>
    <row r="982" spans="1:3" x14ac:dyDescent="0.25">
      <c r="A982" s="5" t="s">
        <v>44</v>
      </c>
      <c r="B982" s="27" t="str">
        <f>CONCATENATE("People with this variant have two copies of the ",B922," variant. This substitution of a single nucleotide is known as a missense mutation.")</f>
        <v>People with this variant have two copies of the [C645T](https://www.ncbi.nlm.nih.gov/clinvar/variation/17503/) variant. This substitution of a single nucleotide is known as a missense mutation.</v>
      </c>
      <c r="C982" t="str">
        <f>CONCATENATE("  &lt;Genotype hgvs=",CHAR(34),B968,B969,";",B969,CHAR(34)," name=",CHAR(34),B919,CHAR(34),"&gt; ")</f>
        <v xml:space="preserve">  &lt;Genotype hgvs="NC_000017.11:g.[30237328T&gt;C];[30237328T&gt;C]" name="C645T "&gt; </v>
      </c>
    </row>
    <row r="983" spans="1:3" x14ac:dyDescent="0.25">
      <c r="A983" s="6" t="s">
        <v>45</v>
      </c>
      <c r="B983" s="27" t="s">
        <v>192</v>
      </c>
      <c r="C983" t="s">
        <v>13</v>
      </c>
    </row>
    <row r="984" spans="1:3" x14ac:dyDescent="0.25">
      <c r="A984" s="6" t="s">
        <v>43</v>
      </c>
      <c r="B984" s="27">
        <v>42.9</v>
      </c>
      <c r="C984" t="s">
        <v>668</v>
      </c>
    </row>
    <row r="985" spans="1:3" x14ac:dyDescent="0.25">
      <c r="A985" s="6"/>
      <c r="B985" s="27"/>
    </row>
    <row r="986" spans="1:3" x14ac:dyDescent="0.25">
      <c r="A986" s="5"/>
      <c r="B986" s="27"/>
      <c r="C986" t="str">
        <f>CONCATENATE("    ",B982)</f>
        <v xml:space="preserve">    People with this variant have two copies of the [C645T](https://www.ncbi.nlm.nih.gov/clinvar/variation/17503/) variant. This substitution of a single nucleotide is known as a missense mutation.</v>
      </c>
    </row>
    <row r="987" spans="1:3" x14ac:dyDescent="0.25">
      <c r="A987" s="6"/>
      <c r="B987" s="27"/>
    </row>
    <row r="988" spans="1:3" x14ac:dyDescent="0.25">
      <c r="A988" s="6"/>
      <c r="B988" s="27"/>
      <c r="C988" t="s">
        <v>669</v>
      </c>
    </row>
    <row r="989" spans="1:3" x14ac:dyDescent="0.25">
      <c r="A989" s="6"/>
      <c r="B989" s="27"/>
    </row>
    <row r="990" spans="1:3" x14ac:dyDescent="0.25">
      <c r="A990" s="6"/>
      <c r="B990" s="27"/>
      <c r="C990" t="str">
        <f>CONCATENATE("    ",B983)</f>
        <v xml:space="preserve">    You are in the Moderate Loss of Function category. See below for more information.</v>
      </c>
    </row>
    <row r="991" spans="1:3" x14ac:dyDescent="0.25">
      <c r="A991" s="6"/>
      <c r="B991" s="27"/>
    </row>
    <row r="992" spans="1:3" x14ac:dyDescent="0.25">
      <c r="A992" s="5"/>
      <c r="B992" s="27"/>
      <c r="C992" t="s">
        <v>670</v>
      </c>
    </row>
    <row r="993" spans="1:3" x14ac:dyDescent="0.25">
      <c r="A993" s="5"/>
      <c r="B993" s="27"/>
    </row>
    <row r="994" spans="1:3" x14ac:dyDescent="0.25">
      <c r="A994" s="5"/>
      <c r="B994" s="27"/>
      <c r="C994" t="str">
        <f>CONCATENATE( "    &lt;piechart percentage=",B984," /&gt;")</f>
        <v xml:space="preserve">    &lt;piechart percentage=42.9 /&gt;</v>
      </c>
    </row>
    <row r="995" spans="1:3" x14ac:dyDescent="0.25">
      <c r="A995" s="5"/>
      <c r="B995" s="27"/>
      <c r="C995" t="str">
        <f>"  &lt;/Genotype&gt;"</f>
        <v xml:space="preserve">  &lt;/Genotype&gt;</v>
      </c>
    </row>
    <row r="996" spans="1:3" x14ac:dyDescent="0.25">
      <c r="A996" s="5" t="s">
        <v>46</v>
      </c>
      <c r="B996" s="27" t="str">
        <f>CONCATENATE("Your ",B905," gene has no variants. A normal gene is referred to as a ",CHAR(34),"wild-type",CHAR(34)," gene.")</f>
        <v>Your CHRNA3 gene has no variants. A normal gene is referred to as a "wild-type" gene.</v>
      </c>
      <c r="C996" t="str">
        <f>CONCATENATE("  &lt;Genotype hgvs=",CHAR(34),B968,B970,";",B970,CHAR(34)," name=",CHAR(34),B919,CHAR(34),"&gt; ")</f>
        <v xml:space="preserve">  &lt;Genotype hgvs="NC_000017.11:g.[30237328=];[30237328=]" name="C645T "&gt; </v>
      </c>
    </row>
    <row r="997" spans="1:3" x14ac:dyDescent="0.25">
      <c r="A997" s="6" t="s">
        <v>47</v>
      </c>
      <c r="B997" s="27" t="s">
        <v>148</v>
      </c>
      <c r="C997" t="s">
        <v>13</v>
      </c>
    </row>
    <row r="998" spans="1:3" x14ac:dyDescent="0.25">
      <c r="A998" s="6" t="s">
        <v>43</v>
      </c>
      <c r="B998" s="27">
        <v>17.399999999999999</v>
      </c>
      <c r="C998" t="s">
        <v>668</v>
      </c>
    </row>
    <row r="999" spans="1:3" x14ac:dyDescent="0.25">
      <c r="A999" s="5"/>
      <c r="B999" s="27"/>
    </row>
    <row r="1000" spans="1:3" x14ac:dyDescent="0.25">
      <c r="A1000" s="6"/>
      <c r="B1000" s="27"/>
      <c r="C1000" t="str">
        <f>CONCATENATE("    ",B996)</f>
        <v xml:space="preserve">    Your CHRNA3 gene has no variants. A normal gene is referred to as a "wild-type" gene.</v>
      </c>
    </row>
    <row r="1001" spans="1:3" x14ac:dyDescent="0.25">
      <c r="A1001" s="6"/>
      <c r="B1001" s="27"/>
    </row>
    <row r="1002" spans="1:3" x14ac:dyDescent="0.25">
      <c r="A1002" s="6"/>
      <c r="B1002" s="27"/>
      <c r="C1002" t="s">
        <v>669</v>
      </c>
    </row>
    <row r="1003" spans="1:3" x14ac:dyDescent="0.25">
      <c r="A1003" s="6"/>
      <c r="B1003" s="27"/>
    </row>
    <row r="1004" spans="1:3" x14ac:dyDescent="0.25">
      <c r="A1004" s="6"/>
      <c r="B1004" s="27"/>
      <c r="C1004" t="str">
        <f>CONCATENATE("    ",B997)</f>
        <v xml:space="preserve">    This variant is not associated with increased risk.</v>
      </c>
    </row>
    <row r="1005" spans="1:3" x14ac:dyDescent="0.25">
      <c r="A1005" s="5"/>
      <c r="B1005" s="27"/>
    </row>
    <row r="1006" spans="1:3" x14ac:dyDescent="0.25">
      <c r="A1006" s="5"/>
      <c r="B1006" s="27"/>
      <c r="C1006" t="s">
        <v>670</v>
      </c>
    </row>
    <row r="1007" spans="1:3" x14ac:dyDescent="0.25">
      <c r="A1007" s="5"/>
      <c r="B1007" s="27"/>
    </row>
    <row r="1008" spans="1:3" x14ac:dyDescent="0.25">
      <c r="A1008" s="5"/>
      <c r="B1008" s="27"/>
      <c r="C1008" t="str">
        <f>CONCATENATE( "    &lt;piechart percentage=",B998," /&gt;")</f>
        <v xml:space="preserve">    &lt;piechart percentage=17.4 /&gt;</v>
      </c>
    </row>
    <row r="1009" spans="1:3" x14ac:dyDescent="0.25">
      <c r="A1009" s="5"/>
      <c r="B1009" s="27"/>
      <c r="C1009" t="str">
        <f>"  &lt;/Genotype&gt;"</f>
        <v xml:space="preserve">  &lt;/Genotype&gt;</v>
      </c>
    </row>
    <row r="1010" spans="1:3" x14ac:dyDescent="0.25">
      <c r="A1010" s="5" t="s">
        <v>48</v>
      </c>
      <c r="B1010" s="27" t="str">
        <f>CONCATENATE("Your ",B905," gene has an unknown variant.")</f>
        <v>Your CHRNA3 gene has an unknown variant.</v>
      </c>
      <c r="C1010" t="str">
        <f>CONCATENATE("  &lt;Genotype hgvs=",CHAR(34),"unknown",CHAR(34),"&gt; ")</f>
        <v xml:space="preserve">  &lt;Genotype hgvs="unknown"&gt; </v>
      </c>
    </row>
    <row r="1011" spans="1:3" x14ac:dyDescent="0.25">
      <c r="A1011" s="6" t="s">
        <v>48</v>
      </c>
      <c r="B1011" s="27" t="s">
        <v>150</v>
      </c>
      <c r="C1011" t="s">
        <v>13</v>
      </c>
    </row>
    <row r="1012" spans="1:3" x14ac:dyDescent="0.25">
      <c r="A1012" s="6" t="s">
        <v>43</v>
      </c>
      <c r="B1012" s="27"/>
      <c r="C1012" t="s">
        <v>668</v>
      </c>
    </row>
    <row r="1013" spans="1:3" x14ac:dyDescent="0.25">
      <c r="A1013" s="6"/>
      <c r="B1013" s="27"/>
    </row>
    <row r="1014" spans="1:3" x14ac:dyDescent="0.25">
      <c r="A1014" s="6"/>
      <c r="B1014" s="27"/>
      <c r="C1014" t="str">
        <f>CONCATENATE("    ",B1010)</f>
        <v xml:space="preserve">    Your CHRNA3 gene has an unknown variant.</v>
      </c>
    </row>
    <row r="1015" spans="1:3" x14ac:dyDescent="0.25">
      <c r="A1015" s="6"/>
      <c r="B1015" s="27"/>
    </row>
    <row r="1016" spans="1:3" x14ac:dyDescent="0.25">
      <c r="A1016" s="6"/>
      <c r="B1016" s="27"/>
      <c r="C1016" t="s">
        <v>669</v>
      </c>
    </row>
    <row r="1017" spans="1:3" x14ac:dyDescent="0.25">
      <c r="A1017" s="6"/>
      <c r="B1017" s="27"/>
    </row>
    <row r="1018" spans="1:3" x14ac:dyDescent="0.25">
      <c r="A1018" s="5"/>
      <c r="B1018" s="27"/>
      <c r="C1018" t="str">
        <f>CONCATENATE("    ",B1011)</f>
        <v xml:space="preserve">    The effect is unknown.</v>
      </c>
    </row>
    <row r="1019" spans="1:3" x14ac:dyDescent="0.25">
      <c r="A1019" s="6"/>
      <c r="B1019" s="27"/>
    </row>
    <row r="1020" spans="1:3" x14ac:dyDescent="0.25">
      <c r="A1020" s="5"/>
      <c r="B1020" s="27"/>
      <c r="C1020" t="s">
        <v>670</v>
      </c>
    </row>
    <row r="1021" spans="1:3" x14ac:dyDescent="0.25">
      <c r="A1021" s="5"/>
      <c r="B1021" s="27"/>
    </row>
    <row r="1022" spans="1:3" x14ac:dyDescent="0.25">
      <c r="A1022" s="5"/>
      <c r="B1022" s="27"/>
      <c r="C1022" t="str">
        <f>CONCATENATE( "    &lt;piechart percentage=",B1012," /&gt;")</f>
        <v xml:space="preserve">    &lt;piechart percentage= /&gt;</v>
      </c>
    </row>
    <row r="1023" spans="1:3" x14ac:dyDescent="0.25">
      <c r="A1023" s="5"/>
      <c r="B1023" s="27"/>
      <c r="C1023" t="str">
        <f>"  &lt;/Genotype&gt;"</f>
        <v xml:space="preserve">  &lt;/Genotype&gt;</v>
      </c>
    </row>
    <row r="1024" spans="1:3" x14ac:dyDescent="0.25">
      <c r="A1024" s="5" t="s">
        <v>46</v>
      </c>
      <c r="B1024" s="27" t="str">
        <f>CONCATENATE("Your ",B905," gene has no variants. A normal gene is referred to as a ",CHAR(34),"wild-type",CHAR(34)," gene.")</f>
        <v>Your CHRNA3 gene has no variants. A normal gene is referred to as a "wild-type" gene.</v>
      </c>
      <c r="C1024" t="str">
        <f>CONCATENATE("  &lt;Genotype hgvs=",CHAR(34),"wild-type",CHAR(34),"&gt;")</f>
        <v xml:space="preserve">  &lt;Genotype hgvs="wild-type"&gt;</v>
      </c>
    </row>
    <row r="1025" spans="1:3" x14ac:dyDescent="0.25">
      <c r="A1025" s="6" t="s">
        <v>47</v>
      </c>
      <c r="B1025" s="27" t="s">
        <v>218</v>
      </c>
      <c r="C1025" t="s">
        <v>13</v>
      </c>
    </row>
    <row r="1026" spans="1:3" x14ac:dyDescent="0.25">
      <c r="A1026" s="6" t="s">
        <v>43</v>
      </c>
      <c r="B1026" s="27"/>
      <c r="C1026" t="s">
        <v>668</v>
      </c>
    </row>
    <row r="1027" spans="1:3" x14ac:dyDescent="0.25">
      <c r="A1027" s="6"/>
      <c r="B1027" s="27"/>
    </row>
    <row r="1028" spans="1:3" x14ac:dyDescent="0.25">
      <c r="A1028" s="6"/>
      <c r="B1028" s="27"/>
      <c r="C1028" t="str">
        <f>CONCATENATE("    ",B1024)</f>
        <v xml:space="preserve">    Your CHRNA3 gene has no variants. A normal gene is referred to as a "wild-type" gene.</v>
      </c>
    </row>
    <row r="1029" spans="1:3" x14ac:dyDescent="0.25">
      <c r="A1029" s="6"/>
      <c r="B1029" s="27"/>
    </row>
    <row r="1030" spans="1:3" x14ac:dyDescent="0.25">
      <c r="A1030" s="6"/>
      <c r="B1030" s="27"/>
      <c r="C1030" t="s">
        <v>669</v>
      </c>
    </row>
    <row r="1031" spans="1:3" x14ac:dyDescent="0.25">
      <c r="A1031" s="6"/>
      <c r="B1031" s="27"/>
    </row>
    <row r="1032" spans="1:3" x14ac:dyDescent="0.25">
      <c r="A1032" s="6"/>
      <c r="B1032" s="27"/>
      <c r="C1032" t="str">
        <f>CONCATENATE("    ",B1025)</f>
        <v xml:space="preserve">    Your variant is not associated with any loss of function.</v>
      </c>
    </row>
    <row r="1033" spans="1:3" x14ac:dyDescent="0.25">
      <c r="A1033" s="6"/>
      <c r="B1033" s="27"/>
    </row>
    <row r="1034" spans="1:3" x14ac:dyDescent="0.25">
      <c r="A1034" s="6"/>
      <c r="B1034" s="27"/>
      <c r="C1034" t="s">
        <v>670</v>
      </c>
    </row>
    <row r="1035" spans="1:3" x14ac:dyDescent="0.25">
      <c r="A1035" s="5"/>
      <c r="B1035" s="27"/>
    </row>
    <row r="1036" spans="1:3" x14ac:dyDescent="0.25">
      <c r="A1036" s="6"/>
      <c r="B1036" s="27"/>
      <c r="C1036" t="str">
        <f>CONCATENATE( "    &lt;piechart percentage=",B1026," /&gt;")</f>
        <v xml:space="preserve">    &lt;piechart percentage= /&gt;</v>
      </c>
    </row>
    <row r="1037" spans="1:3" x14ac:dyDescent="0.25">
      <c r="A1037" s="6"/>
      <c r="B1037" s="27"/>
      <c r="C1037" t="str">
        <f>"  &lt;/Genotype&gt;"</f>
        <v xml:space="preserve">  &lt;/Genotype&gt;</v>
      </c>
    </row>
    <row r="1038" spans="1:3" x14ac:dyDescent="0.25">
      <c r="A1038" s="6"/>
      <c r="B1038" s="27"/>
      <c r="C1038" t="str">
        <f>"&lt;/GeneAnalysis&gt;"</f>
        <v>&lt;/GeneAnalysis&gt;</v>
      </c>
    </row>
    <row r="1039" spans="1:3" s="33" customFormat="1" x14ac:dyDescent="0.25"/>
    <row r="1040" spans="1:3" s="33" customFormat="1" x14ac:dyDescent="0.25">
      <c r="A1040" s="34"/>
      <c r="B1040" s="32"/>
    </row>
    <row r="1041" spans="1:3" x14ac:dyDescent="0.25">
      <c r="A1041" s="6" t="s">
        <v>4</v>
      </c>
      <c r="B1041" s="27" t="s">
        <v>336</v>
      </c>
      <c r="C1041" t="str">
        <f>CONCATENATE("&lt;GeneAnalysis gene=",CHAR(34),B1041,CHAR(34)," interval=",CHAR(34),B1042,CHAR(34),"&gt; ")</f>
        <v xml:space="preserve">&lt;GeneAnalysis gene="CHRNA3" interval="NC_000015.10:g.78593052_78621295"&gt; </v>
      </c>
    </row>
    <row r="1042" spans="1:3" x14ac:dyDescent="0.25">
      <c r="A1042" s="6" t="s">
        <v>23</v>
      </c>
      <c r="B1042" s="27" t="s">
        <v>337</v>
      </c>
    </row>
    <row r="1043" spans="1:3" x14ac:dyDescent="0.25">
      <c r="A1043" s="6" t="s">
        <v>24</v>
      </c>
      <c r="B1043" s="27" t="s">
        <v>333</v>
      </c>
      <c r="C1043" t="str">
        <f>CONCATENATE("# What are some common mutations of ",B1041,"?")</f>
        <v># What are some common mutations of CHRNA3?</v>
      </c>
    </row>
    <row r="1044" spans="1:3" x14ac:dyDescent="0.25">
      <c r="A1044" s="6" t="s">
        <v>20</v>
      </c>
      <c r="B1044" s="27" t="s">
        <v>21</v>
      </c>
      <c r="C1044" t="s">
        <v>13</v>
      </c>
    </row>
    <row r="1045" spans="1:3" x14ac:dyDescent="0.25">
      <c r="B1045" s="27"/>
      <c r="C1045" t="str">
        <f>CONCATENATE("There are ",B1043," well-known variants in ",B1041,": ",B1052," and ",B1058,".")</f>
        <v>There are two well-known variants in CHRNA3: [C78606381T](https://www.ncbi.nlm.nih.gov/projects/SNP/snp_ref.cgi?rs=12914385) and [C645T](https://www.ncbi.nlm.nih.gov/clinvar/variation/17503/).</v>
      </c>
    </row>
    <row r="1046" spans="1:3" x14ac:dyDescent="0.25">
      <c r="B1046" s="27"/>
    </row>
    <row r="1047" spans="1:3" x14ac:dyDescent="0.25">
      <c r="A1047" s="6"/>
      <c r="B1047" s="27"/>
      <c r="C1047" t="str">
        <f>CONCATENATE("&lt;# ",B1049," #&gt;")</f>
        <v>&lt;# C78606381T #&gt;</v>
      </c>
    </row>
    <row r="1048" spans="1:3" x14ac:dyDescent="0.25">
      <c r="A1048" s="6" t="s">
        <v>25</v>
      </c>
      <c r="B1048" s="1" t="s">
        <v>338</v>
      </c>
      <c r="C1048" t="str">
        <f>CONCATENATE("  &lt;Variant hgvs=",CHAR(34),B1048,CHAR(34)," name=",CHAR(34),B1049,CHAR(34),"&gt; ")</f>
        <v xml:space="preserve">  &lt;Variant hgvs="NC_000015.10:g.78606381C&gt;T" name="C78606381T"&gt; </v>
      </c>
    </row>
    <row r="1049" spans="1:3" x14ac:dyDescent="0.25">
      <c r="A1049" s="5" t="s">
        <v>26</v>
      </c>
      <c r="B1049" s="30" t="s">
        <v>340</v>
      </c>
    </row>
    <row r="1050" spans="1:3" x14ac:dyDescent="0.25">
      <c r="A1050" s="5" t="s">
        <v>27</v>
      </c>
      <c r="B1050" s="27" t="s">
        <v>208</v>
      </c>
      <c r="C1050" t="str">
        <f>CONCATENATE("    This variant is a change at a specific point in the ",B1041," gene from ",B1050," to ",B1051," resulting in incorrect ",B1044," function. This substitution of a single nucleotide is known as a missense variant.")</f>
        <v xml:space="preserve">    This variant is a change at a specific point in the CHRNA3 gene from cytosine (C) to thymine (T) resulting in incorrect protein function. This substitution of a single nucleotide is known as a missense variant.</v>
      </c>
    </row>
    <row r="1051" spans="1:3" x14ac:dyDescent="0.25">
      <c r="A1051" s="5" t="s">
        <v>28</v>
      </c>
      <c r="B1051" s="27" t="s">
        <v>33</v>
      </c>
      <c r="C1051" t="s">
        <v>13</v>
      </c>
    </row>
    <row r="1052" spans="1:3" x14ac:dyDescent="0.25">
      <c r="A1052" s="5" t="s">
        <v>36</v>
      </c>
      <c r="B1052" s="30" t="s">
        <v>342</v>
      </c>
      <c r="C1052" t="str">
        <f>"  &lt;/Variant&gt;"</f>
        <v xml:space="preserve">  &lt;/Variant&gt;</v>
      </c>
    </row>
    <row r="1053" spans="1:3" x14ac:dyDescent="0.25">
      <c r="B1053" s="27"/>
      <c r="C1053" t="str">
        <f>CONCATENATE("&lt;# ",B1055," #&gt;")</f>
        <v>&lt;# C645T  #&gt;</v>
      </c>
    </row>
    <row r="1054" spans="1:3" x14ac:dyDescent="0.25">
      <c r="A1054" s="6" t="s">
        <v>25</v>
      </c>
      <c r="B1054" s="1" t="s">
        <v>339</v>
      </c>
      <c r="C1054" t="str">
        <f>CONCATENATE("  &lt;Variant hgvs=",CHAR(34),B1054,CHAR(34)," name=",CHAR(34),B1055,CHAR(34),"&gt; ")</f>
        <v xml:space="preserve">  &lt;Variant hgvs="NC_000015.10:g.78601997G&gt;A" name="C645T "&gt; </v>
      </c>
    </row>
    <row r="1055" spans="1:3" x14ac:dyDescent="0.25">
      <c r="A1055" s="5" t="s">
        <v>26</v>
      </c>
      <c r="B1055" s="30" t="s">
        <v>341</v>
      </c>
    </row>
    <row r="1056" spans="1:3" x14ac:dyDescent="0.25">
      <c r="A1056" s="5" t="s">
        <v>27</v>
      </c>
      <c r="B1056" s="27" t="s">
        <v>34</v>
      </c>
      <c r="C1056" t="str">
        <f>CONCATENATE("    This variant is a change at a specific point in the ",B1041," gene from ",B1056," to ",B1057," resulting in incorrect ",B1044," function. This substitution of a single nucleotide is known as a missense variant.")</f>
        <v xml:space="preserve">    This variant is a change at a specific point in the CHRNA3 gene from guanine (G) to adenine (A) resulting in incorrect protein function. This substitution of a single nucleotide is known as a missense variant.</v>
      </c>
    </row>
    <row r="1057" spans="1:3" x14ac:dyDescent="0.25">
      <c r="A1057" s="5" t="s">
        <v>28</v>
      </c>
      <c r="B1057" s="27" t="s">
        <v>62</v>
      </c>
    </row>
    <row r="1058" spans="1:3" x14ac:dyDescent="0.25">
      <c r="A1058" s="6" t="s">
        <v>36</v>
      </c>
      <c r="B1058" s="30" t="s">
        <v>352</v>
      </c>
      <c r="C1058" t="str">
        <f>"  &lt;/Variant&gt;"</f>
        <v xml:space="preserve">  &lt;/Variant&gt;</v>
      </c>
    </row>
    <row r="1059" spans="1:3" s="33" customFormat="1" x14ac:dyDescent="0.25">
      <c r="A1059" s="31"/>
      <c r="B1059" s="32"/>
    </row>
    <row r="1060" spans="1:3" s="33" customFormat="1" x14ac:dyDescent="0.25">
      <c r="A1060" s="31"/>
      <c r="B1060" s="32"/>
      <c r="C1060" t="str">
        <f>C1047</f>
        <v>&lt;# C78606381T #&gt;</v>
      </c>
    </row>
    <row r="1061" spans="1:3" x14ac:dyDescent="0.25">
      <c r="A1061" s="5" t="s">
        <v>35</v>
      </c>
      <c r="B1061" s="40" t="s">
        <v>343</v>
      </c>
      <c r="C1061" t="str">
        <f>CONCATENATE("  &lt;Genotype hgvs=",CHAR(34),B1061,B1062,";",B1063,CHAR(34)," name=",CHAR(34),B1049,CHAR(34),"&gt; ")</f>
        <v xml:space="preserve">  &lt;Genotype hgvs="NC_000015.10:g.[78606381C&gt;T];[78606381=]" name="C78606381T"&gt; </v>
      </c>
    </row>
    <row r="1062" spans="1:3" x14ac:dyDescent="0.25">
      <c r="A1062" s="5" t="s">
        <v>36</v>
      </c>
      <c r="B1062" s="27" t="s">
        <v>344</v>
      </c>
    </row>
    <row r="1063" spans="1:3" x14ac:dyDescent="0.25">
      <c r="A1063" s="5" t="s">
        <v>27</v>
      </c>
      <c r="B1063" s="27" t="s">
        <v>345</v>
      </c>
      <c r="C1063" t="s">
        <v>668</v>
      </c>
    </row>
    <row r="1064" spans="1:3" x14ac:dyDescent="0.25">
      <c r="A1064" s="5" t="s">
        <v>41</v>
      </c>
      <c r="B1064" s="27" t="str">
        <f>CONCATENATE("People with this variant have one copy of the ",B1052," variant. This substitution of a single nucleotide is known as a missense mutation.")</f>
        <v>People with this variant have one copy of the [C78606381T](https://www.ncbi.nlm.nih.gov/projects/SNP/snp_ref.cgi?rs=12914385) variant. This substitution of a single nucleotide is known as a missense mutation.</v>
      </c>
      <c r="C1064" t="s">
        <v>13</v>
      </c>
    </row>
    <row r="1065" spans="1:3" x14ac:dyDescent="0.25">
      <c r="A1065" s="6" t="s">
        <v>42</v>
      </c>
      <c r="B1065" s="27" t="s">
        <v>217</v>
      </c>
      <c r="C1065" t="str">
        <f>CONCATENATE("    ",B1064)</f>
        <v xml:space="preserve">    People with this variant have one copy of the [C78606381T](https://www.ncbi.nlm.nih.gov/projects/SNP/snp_ref.cgi?rs=12914385) variant. This substitution of a single nucleotide is known as a missense mutation.</v>
      </c>
    </row>
    <row r="1066" spans="1:3" x14ac:dyDescent="0.25">
      <c r="A1066" s="6" t="s">
        <v>43</v>
      </c>
      <c r="B1066" s="27">
        <v>37.9</v>
      </c>
    </row>
    <row r="1067" spans="1:3" x14ac:dyDescent="0.25">
      <c r="A1067" s="5"/>
      <c r="B1067" s="27"/>
      <c r="C1067" t="s">
        <v>669</v>
      </c>
    </row>
    <row r="1068" spans="1:3" x14ac:dyDescent="0.25">
      <c r="A1068" s="6"/>
      <c r="B1068" s="27"/>
    </row>
    <row r="1069" spans="1:3" x14ac:dyDescent="0.25">
      <c r="A1069" s="6"/>
      <c r="B1069" s="27"/>
      <c r="C1069" t="str">
        <f>CONCATENATE("    ",B1065)</f>
        <v xml:space="preserve">    You are in the Mild Loss of Function category. See below for more information.</v>
      </c>
    </row>
    <row r="1070" spans="1:3" x14ac:dyDescent="0.25">
      <c r="A1070" s="6"/>
      <c r="B1070" s="27"/>
    </row>
    <row r="1071" spans="1:3" x14ac:dyDescent="0.25">
      <c r="A1071" s="6"/>
      <c r="B1071" s="27"/>
      <c r="C1071" t="s">
        <v>670</v>
      </c>
    </row>
    <row r="1072" spans="1:3" x14ac:dyDescent="0.25">
      <c r="A1072" s="5"/>
      <c r="B1072" s="27"/>
    </row>
    <row r="1073" spans="1:3" x14ac:dyDescent="0.25">
      <c r="A1073" s="5"/>
      <c r="B1073" s="27"/>
      <c r="C1073" t="str">
        <f>CONCATENATE( "    &lt;piechart percentage=",B1066," /&gt;")</f>
        <v xml:space="preserve">    &lt;piechart percentage=37.9 /&gt;</v>
      </c>
    </row>
    <row r="1074" spans="1:3" x14ac:dyDescent="0.25">
      <c r="A1074" s="5"/>
      <c r="B1074" s="27"/>
      <c r="C1074" t="str">
        <f>"  &lt;/Genotype&gt;"</f>
        <v xml:space="preserve">  &lt;/Genotype&gt;</v>
      </c>
    </row>
    <row r="1075" spans="1:3" x14ac:dyDescent="0.25">
      <c r="A1075" s="5" t="s">
        <v>44</v>
      </c>
      <c r="B1075" s="27" t="s">
        <v>346</v>
      </c>
      <c r="C1075" t="str">
        <f>CONCATENATE("  &lt;Genotype hgvs=",CHAR(34),B1061,B1062,";",B1062,CHAR(34)," name=",CHAR(34),B1049,CHAR(34),"&gt; ")</f>
        <v xml:space="preserve">  &lt;Genotype hgvs="NC_000015.10:g.[78606381C&gt;T];[78606381C&gt;T]" name="C78606381T"&gt; </v>
      </c>
    </row>
    <row r="1076" spans="1:3" x14ac:dyDescent="0.25">
      <c r="A1076" s="6" t="s">
        <v>45</v>
      </c>
      <c r="B1076" s="27" t="s">
        <v>192</v>
      </c>
      <c r="C1076" t="s">
        <v>13</v>
      </c>
    </row>
    <row r="1077" spans="1:3" x14ac:dyDescent="0.25">
      <c r="A1077" s="6" t="s">
        <v>43</v>
      </c>
      <c r="B1077" s="27">
        <v>15.9</v>
      </c>
      <c r="C1077" t="s">
        <v>668</v>
      </c>
    </row>
    <row r="1078" spans="1:3" x14ac:dyDescent="0.25">
      <c r="A1078" s="6"/>
      <c r="B1078" s="27"/>
    </row>
    <row r="1079" spans="1:3" x14ac:dyDescent="0.25">
      <c r="A1079" s="5"/>
      <c r="B1079" s="27"/>
      <c r="C1079" t="str">
        <f>CONCATENATE("    ",B1075)</f>
        <v xml:space="preserve">    People with this variant have two copies of the [C78606381T](https://www.ncbi.nlm.nih.gov/projects/SNP/snp_ref.cgi?rs=12914385) variant. This substitution of a single nucleotide is known as a missense mutation.
</v>
      </c>
    </row>
    <row r="1080" spans="1:3" x14ac:dyDescent="0.25">
      <c r="A1080" s="6"/>
      <c r="B1080" s="27"/>
    </row>
    <row r="1081" spans="1:3" x14ac:dyDescent="0.25">
      <c r="A1081" s="6"/>
      <c r="B1081" s="27"/>
      <c r="C1081" t="s">
        <v>669</v>
      </c>
    </row>
    <row r="1082" spans="1:3" x14ac:dyDescent="0.25">
      <c r="A1082" s="6"/>
      <c r="B1082" s="27"/>
    </row>
    <row r="1083" spans="1:3" x14ac:dyDescent="0.25">
      <c r="A1083" s="6"/>
      <c r="B1083" s="27"/>
      <c r="C1083" t="str">
        <f>CONCATENATE("    ",B1076)</f>
        <v xml:space="preserve">    You are in the Moderate Loss of Function category. See below for more information.</v>
      </c>
    </row>
    <row r="1084" spans="1:3" x14ac:dyDescent="0.25">
      <c r="A1084" s="6"/>
      <c r="B1084" s="27"/>
    </row>
    <row r="1085" spans="1:3" x14ac:dyDescent="0.25">
      <c r="A1085" s="5"/>
      <c r="B1085" s="27"/>
      <c r="C1085" t="s">
        <v>670</v>
      </c>
    </row>
    <row r="1086" spans="1:3" x14ac:dyDescent="0.25">
      <c r="A1086" s="5"/>
      <c r="B1086" s="27"/>
    </row>
    <row r="1087" spans="1:3" x14ac:dyDescent="0.25">
      <c r="A1087" s="5"/>
      <c r="B1087" s="27"/>
      <c r="C1087" t="str">
        <f>CONCATENATE( "    &lt;piechart percentage=",B1077," /&gt;")</f>
        <v xml:space="preserve">    &lt;piechart percentage=15.9 /&gt;</v>
      </c>
    </row>
    <row r="1088" spans="1:3" x14ac:dyDescent="0.25">
      <c r="A1088" s="5"/>
      <c r="B1088" s="27"/>
      <c r="C1088" t="str">
        <f>"  &lt;/Genotype&gt;"</f>
        <v xml:space="preserve">  &lt;/Genotype&gt;</v>
      </c>
    </row>
    <row r="1089" spans="1:3" x14ac:dyDescent="0.25">
      <c r="A1089" s="5" t="s">
        <v>46</v>
      </c>
      <c r="B1089" s="27" t="str">
        <f>CONCATENATE("Your ",B1041," gene has no variants. A normal gene is referred to as a ",CHAR(34),"wild-type",CHAR(34)," gene.")</f>
        <v>Your CHRNA3 gene has no variants. A normal gene is referred to as a "wild-type" gene.</v>
      </c>
      <c r="C1089" t="str">
        <f>CONCATENATE("  &lt;Genotype hgvs=",CHAR(34),B1061,B1063,";",B1063,CHAR(34)," name=",CHAR(34),B1049,CHAR(34),"&gt; ")</f>
        <v xml:space="preserve">  &lt;Genotype hgvs="NC_000015.10:g.[78606381=];[78606381=]" name="C78606381T"&gt; </v>
      </c>
    </row>
    <row r="1090" spans="1:3" x14ac:dyDescent="0.25">
      <c r="A1090" s="6" t="s">
        <v>47</v>
      </c>
      <c r="B1090" s="27" t="s">
        <v>148</v>
      </c>
      <c r="C1090" t="s">
        <v>13</v>
      </c>
    </row>
    <row r="1091" spans="1:3" x14ac:dyDescent="0.25">
      <c r="A1091" s="6" t="s">
        <v>43</v>
      </c>
      <c r="B1091" s="27">
        <v>46.2</v>
      </c>
      <c r="C1091" t="s">
        <v>668</v>
      </c>
    </row>
    <row r="1092" spans="1:3" x14ac:dyDescent="0.25">
      <c r="A1092" s="5"/>
      <c r="B1092" s="27"/>
    </row>
    <row r="1093" spans="1:3" x14ac:dyDescent="0.25">
      <c r="A1093" s="6"/>
      <c r="B1093" s="27"/>
      <c r="C1093" t="str">
        <f>CONCATENATE("    ",B1089)</f>
        <v xml:space="preserve">    Your CHRNA3 gene has no variants. A normal gene is referred to as a "wild-type" gene.</v>
      </c>
    </row>
    <row r="1094" spans="1:3" x14ac:dyDescent="0.25">
      <c r="A1094" s="6"/>
      <c r="B1094" s="27"/>
    </row>
    <row r="1095" spans="1:3" x14ac:dyDescent="0.25">
      <c r="A1095" s="6"/>
      <c r="B1095" s="27"/>
      <c r="C1095" t="s">
        <v>669</v>
      </c>
    </row>
    <row r="1096" spans="1:3" x14ac:dyDescent="0.25">
      <c r="A1096" s="6"/>
      <c r="B1096" s="27"/>
    </row>
    <row r="1097" spans="1:3" x14ac:dyDescent="0.25">
      <c r="A1097" s="6"/>
      <c r="B1097" s="27"/>
      <c r="C1097" t="str">
        <f>CONCATENATE("    ",B1090)</f>
        <v xml:space="preserve">    This variant is not associated with increased risk.</v>
      </c>
    </row>
    <row r="1098" spans="1:3" x14ac:dyDescent="0.25">
      <c r="A1098" s="5"/>
      <c r="B1098" s="27"/>
    </row>
    <row r="1099" spans="1:3" x14ac:dyDescent="0.25">
      <c r="A1099" s="5"/>
      <c r="B1099" s="27"/>
      <c r="C1099" t="s">
        <v>670</v>
      </c>
    </row>
    <row r="1100" spans="1:3" x14ac:dyDescent="0.25">
      <c r="A1100" s="5"/>
      <c r="B1100" s="27"/>
    </row>
    <row r="1101" spans="1:3" x14ac:dyDescent="0.25">
      <c r="A1101" s="5"/>
      <c r="B1101" s="27"/>
      <c r="C1101" t="str">
        <f>CONCATENATE( "    &lt;piechart percentage=",B1091," /&gt;")</f>
        <v xml:space="preserve">    &lt;piechart percentage=46.2 /&gt;</v>
      </c>
    </row>
    <row r="1102" spans="1:3" x14ac:dyDescent="0.25">
      <c r="A1102" s="5"/>
      <c r="B1102" s="27"/>
      <c r="C1102" t="str">
        <f>"  &lt;/Genotype&gt;"</f>
        <v xml:space="preserve">  &lt;/Genotype&gt;</v>
      </c>
    </row>
    <row r="1103" spans="1:3" x14ac:dyDescent="0.25">
      <c r="A1103" s="5"/>
      <c r="B1103" s="27"/>
      <c r="C1103" t="str">
        <f>C1053</f>
        <v>&lt;# C645T  #&gt;</v>
      </c>
    </row>
    <row r="1104" spans="1:3" x14ac:dyDescent="0.25">
      <c r="A1104" s="5" t="s">
        <v>35</v>
      </c>
      <c r="B1104" s="1" t="s">
        <v>236</v>
      </c>
      <c r="C1104" t="str">
        <f>CONCATENATE("  &lt;Genotype hgvs=",CHAR(34),B1104,B1105,";",B1106,CHAR(34)," name=",CHAR(34),B1055,CHAR(34),"&gt; ")</f>
        <v xml:space="preserve">  &lt;Genotype hgvs="NC_000017.11:g.[30237328T&gt;C];[30237328=]" name="C645T "&gt; </v>
      </c>
    </row>
    <row r="1105" spans="1:3" x14ac:dyDescent="0.25">
      <c r="A1105" s="5" t="s">
        <v>36</v>
      </c>
      <c r="B1105" s="27" t="s">
        <v>256</v>
      </c>
    </row>
    <row r="1106" spans="1:3" x14ac:dyDescent="0.25">
      <c r="A1106" s="5" t="s">
        <v>27</v>
      </c>
      <c r="B1106" s="27" t="s">
        <v>257</v>
      </c>
      <c r="C1106" t="s">
        <v>668</v>
      </c>
    </row>
    <row r="1107" spans="1:3" x14ac:dyDescent="0.25">
      <c r="A1107" s="5" t="s">
        <v>41</v>
      </c>
      <c r="B1107" s="27" t="str">
        <f>CONCATENATE("People with this variant have one copy of the ",B1058," variant. This substitution of a single nucleotide is known as a missense mutation.")</f>
        <v>People with this variant have one copy of the [C645T](https://www.ncbi.nlm.nih.gov/clinvar/variation/17503/) variant. This substitution of a single nucleotide is known as a missense mutation.</v>
      </c>
      <c r="C1107" t="s">
        <v>13</v>
      </c>
    </row>
    <row r="1108" spans="1:3" x14ac:dyDescent="0.25">
      <c r="A1108" s="6" t="s">
        <v>42</v>
      </c>
      <c r="B1108" s="27" t="s">
        <v>217</v>
      </c>
      <c r="C1108" t="str">
        <f>CONCATENATE("    ",B1107)</f>
        <v xml:space="preserve">    People with this variant have one copy of the [C645T](https://www.ncbi.nlm.nih.gov/clinvar/variation/17503/) variant. This substitution of a single nucleotide is known as a missense mutation.</v>
      </c>
    </row>
    <row r="1109" spans="1:3" x14ac:dyDescent="0.25">
      <c r="A1109" s="6" t="s">
        <v>43</v>
      </c>
      <c r="B1109" s="27">
        <v>39.700000000000003</v>
      </c>
    </row>
    <row r="1110" spans="1:3" x14ac:dyDescent="0.25">
      <c r="A1110" s="5"/>
      <c r="B1110" s="27"/>
      <c r="C1110" t="s">
        <v>669</v>
      </c>
    </row>
    <row r="1111" spans="1:3" x14ac:dyDescent="0.25">
      <c r="A1111" s="6"/>
      <c r="B1111" s="27"/>
    </row>
    <row r="1112" spans="1:3" x14ac:dyDescent="0.25">
      <c r="A1112" s="6"/>
      <c r="B1112" s="27"/>
      <c r="C1112" t="str">
        <f>CONCATENATE("    ",B1108)</f>
        <v xml:space="preserve">    You are in the Mild Loss of Function category. See below for more information.</v>
      </c>
    </row>
    <row r="1113" spans="1:3" x14ac:dyDescent="0.25">
      <c r="A1113" s="6"/>
      <c r="B1113" s="27"/>
    </row>
    <row r="1114" spans="1:3" x14ac:dyDescent="0.25">
      <c r="A1114" s="6"/>
      <c r="B1114" s="27"/>
      <c r="C1114" t="s">
        <v>670</v>
      </c>
    </row>
    <row r="1115" spans="1:3" x14ac:dyDescent="0.25">
      <c r="A1115" s="5"/>
      <c r="B1115" s="27"/>
    </row>
    <row r="1116" spans="1:3" x14ac:dyDescent="0.25">
      <c r="A1116" s="5"/>
      <c r="B1116" s="27"/>
      <c r="C1116" t="str">
        <f>CONCATENATE( "    &lt;piechart percentage=",B1109," /&gt;")</f>
        <v xml:space="preserve">    &lt;piechart percentage=39.7 /&gt;</v>
      </c>
    </row>
    <row r="1117" spans="1:3" x14ac:dyDescent="0.25">
      <c r="A1117" s="5"/>
      <c r="B1117" s="27"/>
      <c r="C1117" t="str">
        <f>"  &lt;/Genotype&gt;"</f>
        <v xml:space="preserve">  &lt;/Genotype&gt;</v>
      </c>
    </row>
    <row r="1118" spans="1:3" x14ac:dyDescent="0.25">
      <c r="A1118" s="5" t="s">
        <v>44</v>
      </c>
      <c r="B1118" s="27" t="str">
        <f>CONCATENATE("People with this variant have two copies of the ",B1058," variant. This substitution of a single nucleotide is known as a missense mutation.")</f>
        <v>People with this variant have two copies of the [C645T](https://www.ncbi.nlm.nih.gov/clinvar/variation/17503/) variant. This substitution of a single nucleotide is known as a missense mutation.</v>
      </c>
      <c r="C1118" t="str">
        <f>CONCATENATE("  &lt;Genotype hgvs=",CHAR(34),B1104,B1105,";",B1105,CHAR(34)," name=",CHAR(34),B1055,CHAR(34),"&gt; ")</f>
        <v xml:space="preserve">  &lt;Genotype hgvs="NC_000017.11:g.[30237328T&gt;C];[30237328T&gt;C]" name="C645T "&gt; </v>
      </c>
    </row>
    <row r="1119" spans="1:3" x14ac:dyDescent="0.25">
      <c r="A1119" s="6" t="s">
        <v>45</v>
      </c>
      <c r="B1119" s="27" t="s">
        <v>192</v>
      </c>
      <c r="C1119" t="s">
        <v>13</v>
      </c>
    </row>
    <row r="1120" spans="1:3" x14ac:dyDescent="0.25">
      <c r="A1120" s="6" t="s">
        <v>43</v>
      </c>
      <c r="B1120" s="27">
        <v>42.9</v>
      </c>
      <c r="C1120" t="s">
        <v>668</v>
      </c>
    </row>
    <row r="1121" spans="1:3" x14ac:dyDescent="0.25">
      <c r="A1121" s="6"/>
      <c r="B1121" s="27"/>
    </row>
    <row r="1122" spans="1:3" x14ac:dyDescent="0.25">
      <c r="A1122" s="5"/>
      <c r="B1122" s="27"/>
      <c r="C1122" t="str">
        <f>CONCATENATE("    ",B1118)</f>
        <v xml:space="preserve">    People with this variant have two copies of the [C645T](https://www.ncbi.nlm.nih.gov/clinvar/variation/17503/) variant. This substitution of a single nucleotide is known as a missense mutation.</v>
      </c>
    </row>
    <row r="1123" spans="1:3" x14ac:dyDescent="0.25">
      <c r="A1123" s="6"/>
      <c r="B1123" s="27"/>
    </row>
    <row r="1124" spans="1:3" x14ac:dyDescent="0.25">
      <c r="A1124" s="6"/>
      <c r="B1124" s="27"/>
      <c r="C1124" t="s">
        <v>669</v>
      </c>
    </row>
    <row r="1125" spans="1:3" x14ac:dyDescent="0.25">
      <c r="A1125" s="6"/>
      <c r="B1125" s="27"/>
    </row>
    <row r="1126" spans="1:3" x14ac:dyDescent="0.25">
      <c r="A1126" s="6"/>
      <c r="B1126" s="27"/>
      <c r="C1126" t="str">
        <f>CONCATENATE("    ",B1119)</f>
        <v xml:space="preserve">    You are in the Moderate Loss of Function category. See below for more information.</v>
      </c>
    </row>
    <row r="1127" spans="1:3" x14ac:dyDescent="0.25">
      <c r="A1127" s="6"/>
      <c r="B1127" s="27"/>
    </row>
    <row r="1128" spans="1:3" x14ac:dyDescent="0.25">
      <c r="A1128" s="5"/>
      <c r="B1128" s="27"/>
      <c r="C1128" t="s">
        <v>670</v>
      </c>
    </row>
    <row r="1129" spans="1:3" x14ac:dyDescent="0.25">
      <c r="A1129" s="5"/>
      <c r="B1129" s="27"/>
    </row>
    <row r="1130" spans="1:3" x14ac:dyDescent="0.25">
      <c r="A1130" s="5"/>
      <c r="B1130" s="27"/>
      <c r="C1130" t="str">
        <f>CONCATENATE( "    &lt;piechart percentage=",B1120," /&gt;")</f>
        <v xml:space="preserve">    &lt;piechart percentage=42.9 /&gt;</v>
      </c>
    </row>
    <row r="1131" spans="1:3" x14ac:dyDescent="0.25">
      <c r="A1131" s="5"/>
      <c r="B1131" s="27"/>
      <c r="C1131" t="str">
        <f>"  &lt;/Genotype&gt;"</f>
        <v xml:space="preserve">  &lt;/Genotype&gt;</v>
      </c>
    </row>
    <row r="1132" spans="1:3" x14ac:dyDescent="0.25">
      <c r="A1132" s="5" t="s">
        <v>46</v>
      </c>
      <c r="B1132" s="27" t="str">
        <f>CONCATENATE("Your ",B1041," gene has no variants. A normal gene is referred to as a ",CHAR(34),"wild-type",CHAR(34)," gene.")</f>
        <v>Your CHRNA3 gene has no variants. A normal gene is referred to as a "wild-type" gene.</v>
      </c>
      <c r="C1132" t="str">
        <f>CONCATENATE("  &lt;Genotype hgvs=",CHAR(34),B1104,B1106,";",B1106,CHAR(34)," name=",CHAR(34),B1055,CHAR(34),"&gt; ")</f>
        <v xml:space="preserve">  &lt;Genotype hgvs="NC_000017.11:g.[30237328=];[30237328=]" name="C645T "&gt; </v>
      </c>
    </row>
    <row r="1133" spans="1:3" x14ac:dyDescent="0.25">
      <c r="A1133" s="6" t="s">
        <v>47</v>
      </c>
      <c r="B1133" s="27" t="s">
        <v>148</v>
      </c>
      <c r="C1133" t="s">
        <v>13</v>
      </c>
    </row>
    <row r="1134" spans="1:3" x14ac:dyDescent="0.25">
      <c r="A1134" s="6" t="s">
        <v>43</v>
      </c>
      <c r="B1134" s="27">
        <v>17.399999999999999</v>
      </c>
      <c r="C1134" t="s">
        <v>668</v>
      </c>
    </row>
    <row r="1135" spans="1:3" x14ac:dyDescent="0.25">
      <c r="A1135" s="5"/>
      <c r="B1135" s="27"/>
    </row>
    <row r="1136" spans="1:3" x14ac:dyDescent="0.25">
      <c r="A1136" s="6"/>
      <c r="B1136" s="27"/>
      <c r="C1136" t="str">
        <f>CONCATENATE("    ",B1132)</f>
        <v xml:space="preserve">    Your CHRNA3 gene has no variants. A normal gene is referred to as a "wild-type" gene.</v>
      </c>
    </row>
    <row r="1137" spans="1:3" x14ac:dyDescent="0.25">
      <c r="A1137" s="6"/>
      <c r="B1137" s="27"/>
    </row>
    <row r="1138" spans="1:3" x14ac:dyDescent="0.25">
      <c r="A1138" s="6"/>
      <c r="B1138" s="27"/>
      <c r="C1138" t="s">
        <v>669</v>
      </c>
    </row>
    <row r="1139" spans="1:3" x14ac:dyDescent="0.25">
      <c r="A1139" s="6"/>
      <c r="B1139" s="27"/>
    </row>
    <row r="1140" spans="1:3" x14ac:dyDescent="0.25">
      <c r="A1140" s="6"/>
      <c r="B1140" s="27"/>
      <c r="C1140" t="str">
        <f>CONCATENATE("    ",B1133)</f>
        <v xml:space="preserve">    This variant is not associated with increased risk.</v>
      </c>
    </row>
    <row r="1141" spans="1:3" x14ac:dyDescent="0.25">
      <c r="A1141" s="5"/>
      <c r="B1141" s="27"/>
    </row>
    <row r="1142" spans="1:3" x14ac:dyDescent="0.25">
      <c r="A1142" s="5"/>
      <c r="B1142" s="27"/>
      <c r="C1142" t="s">
        <v>670</v>
      </c>
    </row>
    <row r="1143" spans="1:3" x14ac:dyDescent="0.25">
      <c r="A1143" s="5"/>
      <c r="B1143" s="27"/>
    </row>
    <row r="1144" spans="1:3" x14ac:dyDescent="0.25">
      <c r="A1144" s="5"/>
      <c r="B1144" s="27"/>
      <c r="C1144" t="str">
        <f>CONCATENATE( "    &lt;piechart percentage=",B1134," /&gt;")</f>
        <v xml:space="preserve">    &lt;piechart percentage=17.4 /&gt;</v>
      </c>
    </row>
    <row r="1145" spans="1:3" x14ac:dyDescent="0.25">
      <c r="A1145" s="5"/>
      <c r="B1145" s="27"/>
      <c r="C1145" t="str">
        <f>"  &lt;/Genotype&gt;"</f>
        <v xml:space="preserve">  &lt;/Genotype&gt;</v>
      </c>
    </row>
    <row r="1146" spans="1:3" x14ac:dyDescent="0.25">
      <c r="A1146" s="5" t="s">
        <v>48</v>
      </c>
      <c r="B1146" s="27" t="str">
        <f>CONCATENATE("Your ",B1041," gene has an unknown variant.")</f>
        <v>Your CHRNA3 gene has an unknown variant.</v>
      </c>
      <c r="C1146" t="str">
        <f>CONCATENATE("  &lt;Genotype hgvs=",CHAR(34),"unknown",CHAR(34),"&gt; ")</f>
        <v xml:space="preserve">  &lt;Genotype hgvs="unknown"&gt; </v>
      </c>
    </row>
    <row r="1147" spans="1:3" x14ac:dyDescent="0.25">
      <c r="A1147" s="6" t="s">
        <v>48</v>
      </c>
      <c r="B1147" s="27" t="s">
        <v>150</v>
      </c>
      <c r="C1147" t="s">
        <v>13</v>
      </c>
    </row>
    <row r="1148" spans="1:3" x14ac:dyDescent="0.25">
      <c r="A1148" s="6" t="s">
        <v>43</v>
      </c>
      <c r="B1148" s="27"/>
      <c r="C1148" t="s">
        <v>668</v>
      </c>
    </row>
    <row r="1149" spans="1:3" x14ac:dyDescent="0.25">
      <c r="A1149" s="6"/>
      <c r="B1149" s="27"/>
    </row>
    <row r="1150" spans="1:3" x14ac:dyDescent="0.25">
      <c r="A1150" s="6"/>
      <c r="B1150" s="27"/>
      <c r="C1150" t="str">
        <f>CONCATENATE("    ",B1146)</f>
        <v xml:space="preserve">    Your CHRNA3 gene has an unknown variant.</v>
      </c>
    </row>
    <row r="1151" spans="1:3" x14ac:dyDescent="0.25">
      <c r="A1151" s="6"/>
      <c r="B1151" s="27"/>
    </row>
    <row r="1152" spans="1:3" x14ac:dyDescent="0.25">
      <c r="A1152" s="6"/>
      <c r="B1152" s="27"/>
      <c r="C1152" t="s">
        <v>669</v>
      </c>
    </row>
    <row r="1153" spans="1:3" x14ac:dyDescent="0.25">
      <c r="A1153" s="6"/>
      <c r="B1153" s="27"/>
    </row>
    <row r="1154" spans="1:3" x14ac:dyDescent="0.25">
      <c r="A1154" s="5"/>
      <c r="B1154" s="27"/>
      <c r="C1154" t="str">
        <f>CONCATENATE("    ",B1147)</f>
        <v xml:space="preserve">    The effect is unknown.</v>
      </c>
    </row>
    <row r="1155" spans="1:3" x14ac:dyDescent="0.25">
      <c r="A1155" s="6"/>
      <c r="B1155" s="27"/>
    </row>
    <row r="1156" spans="1:3" x14ac:dyDescent="0.25">
      <c r="A1156" s="5"/>
      <c r="B1156" s="27"/>
      <c r="C1156" t="s">
        <v>670</v>
      </c>
    </row>
    <row r="1157" spans="1:3" x14ac:dyDescent="0.25">
      <c r="A1157" s="5"/>
      <c r="B1157" s="27"/>
    </row>
    <row r="1158" spans="1:3" x14ac:dyDescent="0.25">
      <c r="A1158" s="5"/>
      <c r="B1158" s="27"/>
      <c r="C1158" t="str">
        <f>CONCATENATE( "    &lt;piechart percentage=",B1148," /&gt;")</f>
        <v xml:space="preserve">    &lt;piechart percentage= /&gt;</v>
      </c>
    </row>
    <row r="1159" spans="1:3" x14ac:dyDescent="0.25">
      <c r="A1159" s="5"/>
      <c r="B1159" s="27"/>
      <c r="C1159" t="str">
        <f>"  &lt;/Genotype&gt;"</f>
        <v xml:space="preserve">  &lt;/Genotype&gt;</v>
      </c>
    </row>
    <row r="1160" spans="1:3" x14ac:dyDescent="0.25">
      <c r="A1160" s="5" t="s">
        <v>46</v>
      </c>
      <c r="B1160" s="27" t="str">
        <f>CONCATENATE("Your ",B1041," gene has no variants. A normal gene is referred to as a ",CHAR(34),"wild-type",CHAR(34)," gene.")</f>
        <v>Your CHRNA3 gene has no variants. A normal gene is referred to as a "wild-type" gene.</v>
      </c>
      <c r="C1160" t="str">
        <f>CONCATENATE("  &lt;Genotype hgvs=",CHAR(34),"wild-type",CHAR(34),"&gt;")</f>
        <v xml:space="preserve">  &lt;Genotype hgvs="wild-type"&gt;</v>
      </c>
    </row>
    <row r="1161" spans="1:3" x14ac:dyDescent="0.25">
      <c r="A1161" s="6" t="s">
        <v>47</v>
      </c>
      <c r="B1161" s="27" t="s">
        <v>218</v>
      </c>
      <c r="C1161" t="s">
        <v>13</v>
      </c>
    </row>
    <row r="1162" spans="1:3" x14ac:dyDescent="0.25">
      <c r="A1162" s="6" t="s">
        <v>43</v>
      </c>
      <c r="B1162" s="27"/>
      <c r="C1162" t="s">
        <v>668</v>
      </c>
    </row>
    <row r="1163" spans="1:3" x14ac:dyDescent="0.25">
      <c r="A1163" s="6"/>
      <c r="B1163" s="27"/>
    </row>
    <row r="1164" spans="1:3" x14ac:dyDescent="0.25">
      <c r="A1164" s="6"/>
      <c r="B1164" s="27"/>
      <c r="C1164" t="str">
        <f>CONCATENATE("    ",B1160)</f>
        <v xml:space="preserve">    Your CHRNA3 gene has no variants. A normal gene is referred to as a "wild-type" gene.</v>
      </c>
    </row>
    <row r="1165" spans="1:3" x14ac:dyDescent="0.25">
      <c r="A1165" s="6"/>
      <c r="B1165" s="27"/>
    </row>
    <row r="1166" spans="1:3" x14ac:dyDescent="0.25">
      <c r="A1166" s="6"/>
      <c r="B1166" s="27"/>
      <c r="C1166" t="s">
        <v>669</v>
      </c>
    </row>
    <row r="1167" spans="1:3" x14ac:dyDescent="0.25">
      <c r="A1167" s="6"/>
      <c r="B1167" s="27"/>
    </row>
    <row r="1168" spans="1:3" x14ac:dyDescent="0.25">
      <c r="A1168" s="6"/>
      <c r="B1168" s="27"/>
      <c r="C1168" t="str">
        <f>CONCATENATE("    ",B1161)</f>
        <v xml:space="preserve">    Your variant is not associated with any loss of function.</v>
      </c>
    </row>
    <row r="1169" spans="1:3" x14ac:dyDescent="0.25">
      <c r="A1169" s="6"/>
      <c r="B1169" s="27"/>
    </row>
    <row r="1170" spans="1:3" x14ac:dyDescent="0.25">
      <c r="A1170" s="6"/>
      <c r="B1170" s="27"/>
      <c r="C1170" t="s">
        <v>670</v>
      </c>
    </row>
    <row r="1171" spans="1:3" x14ac:dyDescent="0.25">
      <c r="A1171" s="5"/>
      <c r="B1171" s="27"/>
    </row>
    <row r="1172" spans="1:3" x14ac:dyDescent="0.25">
      <c r="A1172" s="6"/>
      <c r="B1172" s="27"/>
      <c r="C1172" t="str">
        <f>CONCATENATE( "    &lt;piechart percentage=",B1162," /&gt;")</f>
        <v xml:space="preserve">    &lt;piechart percentage= /&gt;</v>
      </c>
    </row>
    <row r="1173" spans="1:3" x14ac:dyDescent="0.25">
      <c r="A1173" s="6"/>
      <c r="B1173" s="27"/>
      <c r="C1173" t="str">
        <f>"  &lt;/Genotype&gt;"</f>
        <v xml:space="preserve">  &lt;/Genotype&gt;</v>
      </c>
    </row>
    <row r="1174" spans="1:3" x14ac:dyDescent="0.25">
      <c r="A1174" s="6"/>
      <c r="B1174" s="27"/>
      <c r="C1174" t="str">
        <f>"&lt;/GeneAnalysis&gt;"</f>
        <v>&lt;/GeneAnalysis&gt;</v>
      </c>
    </row>
    <row r="1175" spans="1:3" s="33" customFormat="1" x14ac:dyDescent="0.25"/>
    <row r="1176" spans="1:3" s="33" customFormat="1" x14ac:dyDescent="0.25">
      <c r="A1176" s="34"/>
      <c r="B1176" s="32"/>
    </row>
    <row r="1177" spans="1:3" x14ac:dyDescent="0.25">
      <c r="A1177" s="6" t="s">
        <v>4</v>
      </c>
      <c r="B1177" s="27" t="s">
        <v>336</v>
      </c>
      <c r="C1177" t="str">
        <f>CONCATENATE("&lt;GeneAnalysis gene=",CHAR(34),B1177,CHAR(34)," interval=",CHAR(34),B1178,CHAR(34),"&gt; ")</f>
        <v xml:space="preserve">&lt;GeneAnalysis gene="CHRNA3" interval="NC_000015.10:g.78593052_78621295"&gt; </v>
      </c>
    </row>
    <row r="1178" spans="1:3" x14ac:dyDescent="0.25">
      <c r="A1178" s="6" t="s">
        <v>23</v>
      </c>
      <c r="B1178" s="27" t="s">
        <v>337</v>
      </c>
    </row>
    <row r="1179" spans="1:3" x14ac:dyDescent="0.25">
      <c r="A1179" s="6" t="s">
        <v>24</v>
      </c>
      <c r="B1179" s="27" t="s">
        <v>333</v>
      </c>
      <c r="C1179" t="str">
        <f>CONCATENATE("# What are some common mutations of ",B1177,"?")</f>
        <v># What are some common mutations of CHRNA3?</v>
      </c>
    </row>
    <row r="1180" spans="1:3" x14ac:dyDescent="0.25">
      <c r="A1180" s="6" t="s">
        <v>20</v>
      </c>
      <c r="B1180" s="27" t="s">
        <v>21</v>
      </c>
      <c r="C1180" t="s">
        <v>13</v>
      </c>
    </row>
    <row r="1181" spans="1:3" x14ac:dyDescent="0.25">
      <c r="B1181" s="27"/>
      <c r="C1181" t="str">
        <f>CONCATENATE("There are ",B1179," well-known variants in ",B1177,": ",B1188," and ",B1194,".")</f>
        <v>There are two well-known variants in CHRNA3: [C78606381T](https://www.ncbi.nlm.nih.gov/projects/SNP/snp_ref.cgi?rs=12914385) and [C645T](https://www.ncbi.nlm.nih.gov/clinvar/variation/17503/).</v>
      </c>
    </row>
    <row r="1182" spans="1:3" x14ac:dyDescent="0.25">
      <c r="B1182" s="27"/>
    </row>
    <row r="1183" spans="1:3" x14ac:dyDescent="0.25">
      <c r="A1183" s="6"/>
      <c r="B1183" s="27"/>
      <c r="C1183" t="str">
        <f>CONCATENATE("&lt;# ",B1185," #&gt;")</f>
        <v>&lt;# C78606381T #&gt;</v>
      </c>
    </row>
    <row r="1184" spans="1:3" x14ac:dyDescent="0.25">
      <c r="A1184" s="6" t="s">
        <v>25</v>
      </c>
      <c r="B1184" s="1" t="s">
        <v>338</v>
      </c>
      <c r="C1184" t="str">
        <f>CONCATENATE("  &lt;Variant hgvs=",CHAR(34),B1184,CHAR(34)," name=",CHAR(34),B1185,CHAR(34),"&gt; ")</f>
        <v xml:space="preserve">  &lt;Variant hgvs="NC_000015.10:g.78606381C&gt;T" name="C78606381T"&gt; </v>
      </c>
    </row>
    <row r="1185" spans="1:3" x14ac:dyDescent="0.25">
      <c r="A1185" s="5" t="s">
        <v>26</v>
      </c>
      <c r="B1185" s="30" t="s">
        <v>340</v>
      </c>
    </row>
    <row r="1186" spans="1:3" x14ac:dyDescent="0.25">
      <c r="A1186" s="5" t="s">
        <v>27</v>
      </c>
      <c r="B1186" s="27" t="s">
        <v>208</v>
      </c>
      <c r="C1186" t="str">
        <f>CONCATENATE("    This variant is a change at a specific point in the ",B1177," gene from ",B1186," to ",B1187," resulting in incorrect ",B1180," function. This substitution of a single nucleotide is known as a missense variant.")</f>
        <v xml:space="preserve">    This variant is a change at a specific point in the CHRNA3 gene from cytosine (C) to thymine (T) resulting in incorrect protein function. This substitution of a single nucleotide is known as a missense variant.</v>
      </c>
    </row>
    <row r="1187" spans="1:3" x14ac:dyDescent="0.25">
      <c r="A1187" s="5" t="s">
        <v>28</v>
      </c>
      <c r="B1187" s="27" t="s">
        <v>33</v>
      </c>
      <c r="C1187" t="s">
        <v>13</v>
      </c>
    </row>
    <row r="1188" spans="1:3" x14ac:dyDescent="0.25">
      <c r="A1188" s="5" t="s">
        <v>36</v>
      </c>
      <c r="B1188" s="30" t="s">
        <v>342</v>
      </c>
      <c r="C1188" t="str">
        <f>"  &lt;/Variant&gt;"</f>
        <v xml:space="preserve">  &lt;/Variant&gt;</v>
      </c>
    </row>
    <row r="1189" spans="1:3" x14ac:dyDescent="0.25">
      <c r="B1189" s="27"/>
      <c r="C1189" t="str">
        <f>CONCATENATE("&lt;# ",B1191," #&gt;")</f>
        <v>&lt;# C645T  #&gt;</v>
      </c>
    </row>
    <row r="1190" spans="1:3" x14ac:dyDescent="0.25">
      <c r="A1190" s="6" t="s">
        <v>25</v>
      </c>
      <c r="B1190" s="1" t="s">
        <v>339</v>
      </c>
      <c r="C1190" t="str">
        <f>CONCATENATE("  &lt;Variant hgvs=",CHAR(34),B1190,CHAR(34)," name=",CHAR(34),B1191,CHAR(34),"&gt; ")</f>
        <v xml:space="preserve">  &lt;Variant hgvs="NC_000015.10:g.78601997G&gt;A" name="C645T "&gt; </v>
      </c>
    </row>
    <row r="1191" spans="1:3" x14ac:dyDescent="0.25">
      <c r="A1191" s="5" t="s">
        <v>26</v>
      </c>
      <c r="B1191" s="30" t="s">
        <v>341</v>
      </c>
    </row>
    <row r="1192" spans="1:3" x14ac:dyDescent="0.25">
      <c r="A1192" s="5" t="s">
        <v>27</v>
      </c>
      <c r="B1192" s="27" t="s">
        <v>34</v>
      </c>
      <c r="C1192" t="str">
        <f>CONCATENATE("    This variant is a change at a specific point in the ",B1177," gene from ",B1192," to ",B1193," resulting in incorrect ",B1180," function. This substitution of a single nucleotide is known as a missense variant.")</f>
        <v xml:space="preserve">    This variant is a change at a specific point in the CHRNA3 gene from guanine (G) to adenine (A) resulting in incorrect protein function. This substitution of a single nucleotide is known as a missense variant.</v>
      </c>
    </row>
    <row r="1193" spans="1:3" x14ac:dyDescent="0.25">
      <c r="A1193" s="5" t="s">
        <v>28</v>
      </c>
      <c r="B1193" s="27" t="s">
        <v>62</v>
      </c>
    </row>
    <row r="1194" spans="1:3" x14ac:dyDescent="0.25">
      <c r="A1194" s="6" t="s">
        <v>36</v>
      </c>
      <c r="B1194" s="30" t="s">
        <v>352</v>
      </c>
      <c r="C1194" t="str">
        <f>"  &lt;/Variant&gt;"</f>
        <v xml:space="preserve">  &lt;/Variant&gt;</v>
      </c>
    </row>
    <row r="1195" spans="1:3" s="33" customFormat="1" x14ac:dyDescent="0.25">
      <c r="A1195" s="31"/>
      <c r="B1195" s="32"/>
    </row>
    <row r="1196" spans="1:3" s="33" customFormat="1" x14ac:dyDescent="0.25">
      <c r="A1196" s="31"/>
      <c r="B1196" s="32"/>
      <c r="C1196" t="str">
        <f>C1183</f>
        <v>&lt;# C78606381T #&gt;</v>
      </c>
    </row>
    <row r="1197" spans="1:3" x14ac:dyDescent="0.25">
      <c r="A1197" s="5" t="s">
        <v>35</v>
      </c>
      <c r="B1197" s="40" t="s">
        <v>343</v>
      </c>
      <c r="C1197" t="str">
        <f>CONCATENATE("  &lt;Genotype hgvs=",CHAR(34),B1197,B1198,";",B1199,CHAR(34)," name=",CHAR(34),B1185,CHAR(34),"&gt; ")</f>
        <v xml:space="preserve">  &lt;Genotype hgvs="NC_000015.10:g.[78606381C&gt;T];[78606381=]" name="C78606381T"&gt; </v>
      </c>
    </row>
    <row r="1198" spans="1:3" x14ac:dyDescent="0.25">
      <c r="A1198" s="5" t="s">
        <v>36</v>
      </c>
      <c r="B1198" s="27" t="s">
        <v>344</v>
      </c>
    </row>
    <row r="1199" spans="1:3" x14ac:dyDescent="0.25">
      <c r="A1199" s="5" t="s">
        <v>27</v>
      </c>
      <c r="B1199" s="27" t="s">
        <v>345</v>
      </c>
      <c r="C1199" t="s">
        <v>668</v>
      </c>
    </row>
    <row r="1200" spans="1:3" x14ac:dyDescent="0.25">
      <c r="A1200" s="5" t="s">
        <v>41</v>
      </c>
      <c r="B1200" s="27" t="str">
        <f>CONCATENATE("People with this variant have one copy of the ",B1188," variant. This substitution of a single nucleotide is known as a missense mutation.")</f>
        <v>People with this variant have one copy of the [C78606381T](https://www.ncbi.nlm.nih.gov/projects/SNP/snp_ref.cgi?rs=12914385) variant. This substitution of a single nucleotide is known as a missense mutation.</v>
      </c>
      <c r="C1200" t="s">
        <v>13</v>
      </c>
    </row>
    <row r="1201" spans="1:3" x14ac:dyDescent="0.25">
      <c r="A1201" s="6" t="s">
        <v>42</v>
      </c>
      <c r="B1201" s="27" t="s">
        <v>217</v>
      </c>
      <c r="C1201" t="str">
        <f>CONCATENATE("    ",B1200)</f>
        <v xml:space="preserve">    People with this variant have one copy of the [C78606381T](https://www.ncbi.nlm.nih.gov/projects/SNP/snp_ref.cgi?rs=12914385) variant. This substitution of a single nucleotide is known as a missense mutation.</v>
      </c>
    </row>
    <row r="1202" spans="1:3" x14ac:dyDescent="0.25">
      <c r="A1202" s="6" t="s">
        <v>43</v>
      </c>
      <c r="B1202" s="27">
        <v>37.9</v>
      </c>
    </row>
    <row r="1203" spans="1:3" x14ac:dyDescent="0.25">
      <c r="A1203" s="5"/>
      <c r="B1203" s="27"/>
      <c r="C1203" t="s">
        <v>669</v>
      </c>
    </row>
    <row r="1204" spans="1:3" x14ac:dyDescent="0.25">
      <c r="A1204" s="6"/>
      <c r="B1204" s="27"/>
    </row>
    <row r="1205" spans="1:3" x14ac:dyDescent="0.25">
      <c r="A1205" s="6"/>
      <c r="B1205" s="27"/>
      <c r="C1205" t="str">
        <f>CONCATENATE("    ",B1201)</f>
        <v xml:space="preserve">    You are in the Mild Loss of Function category. See below for more information.</v>
      </c>
    </row>
    <row r="1206" spans="1:3" x14ac:dyDescent="0.25">
      <c r="A1206" s="6"/>
      <c r="B1206" s="27"/>
    </row>
    <row r="1207" spans="1:3" x14ac:dyDescent="0.25">
      <c r="A1207" s="6"/>
      <c r="B1207" s="27"/>
      <c r="C1207" t="s">
        <v>670</v>
      </c>
    </row>
    <row r="1208" spans="1:3" x14ac:dyDescent="0.25">
      <c r="A1208" s="5"/>
      <c r="B1208" s="27"/>
    </row>
    <row r="1209" spans="1:3" x14ac:dyDescent="0.25">
      <c r="A1209" s="5"/>
      <c r="B1209" s="27"/>
      <c r="C1209" t="str">
        <f>CONCATENATE( "    &lt;piechart percentage=",B1202," /&gt;")</f>
        <v xml:space="preserve">    &lt;piechart percentage=37.9 /&gt;</v>
      </c>
    </row>
    <row r="1210" spans="1:3" x14ac:dyDescent="0.25">
      <c r="A1210" s="5"/>
      <c r="B1210" s="27"/>
      <c r="C1210" t="str">
        <f>"  &lt;/Genotype&gt;"</f>
        <v xml:space="preserve">  &lt;/Genotype&gt;</v>
      </c>
    </row>
    <row r="1211" spans="1:3" x14ac:dyDescent="0.25">
      <c r="A1211" s="5" t="s">
        <v>44</v>
      </c>
      <c r="B1211" s="27" t="s">
        <v>346</v>
      </c>
      <c r="C1211" t="str">
        <f>CONCATENATE("  &lt;Genotype hgvs=",CHAR(34),B1197,B1198,";",B1198,CHAR(34)," name=",CHAR(34),B1185,CHAR(34),"&gt; ")</f>
        <v xml:space="preserve">  &lt;Genotype hgvs="NC_000015.10:g.[78606381C&gt;T];[78606381C&gt;T]" name="C78606381T"&gt; </v>
      </c>
    </row>
    <row r="1212" spans="1:3" x14ac:dyDescent="0.25">
      <c r="A1212" s="6" t="s">
        <v>45</v>
      </c>
      <c r="B1212" s="27" t="s">
        <v>192</v>
      </c>
      <c r="C1212" t="s">
        <v>13</v>
      </c>
    </row>
    <row r="1213" spans="1:3" x14ac:dyDescent="0.25">
      <c r="A1213" s="6" t="s">
        <v>43</v>
      </c>
      <c r="B1213" s="27">
        <v>15.9</v>
      </c>
      <c r="C1213" t="s">
        <v>668</v>
      </c>
    </row>
    <row r="1214" spans="1:3" x14ac:dyDescent="0.25">
      <c r="A1214" s="6"/>
      <c r="B1214" s="27"/>
    </row>
    <row r="1215" spans="1:3" x14ac:dyDescent="0.25">
      <c r="A1215" s="5"/>
      <c r="B1215" s="27"/>
      <c r="C1215" t="str">
        <f>CONCATENATE("    ",B1211)</f>
        <v xml:space="preserve">    People with this variant have two copies of the [C78606381T](https://www.ncbi.nlm.nih.gov/projects/SNP/snp_ref.cgi?rs=12914385) variant. This substitution of a single nucleotide is known as a missense mutation.
</v>
      </c>
    </row>
    <row r="1216" spans="1:3" x14ac:dyDescent="0.25">
      <c r="A1216" s="6"/>
      <c r="B1216" s="27"/>
    </row>
    <row r="1217" spans="1:3" x14ac:dyDescent="0.25">
      <c r="A1217" s="6"/>
      <c r="B1217" s="27"/>
      <c r="C1217" t="s">
        <v>669</v>
      </c>
    </row>
    <row r="1218" spans="1:3" x14ac:dyDescent="0.25">
      <c r="A1218" s="6"/>
      <c r="B1218" s="27"/>
    </row>
    <row r="1219" spans="1:3" x14ac:dyDescent="0.25">
      <c r="A1219" s="6"/>
      <c r="B1219" s="27"/>
      <c r="C1219" t="str">
        <f>CONCATENATE("    ",B1212)</f>
        <v xml:space="preserve">    You are in the Moderate Loss of Function category. See below for more information.</v>
      </c>
    </row>
    <row r="1220" spans="1:3" x14ac:dyDescent="0.25">
      <c r="A1220" s="6"/>
      <c r="B1220" s="27"/>
    </row>
    <row r="1221" spans="1:3" x14ac:dyDescent="0.25">
      <c r="A1221" s="5"/>
      <c r="B1221" s="27"/>
      <c r="C1221" t="s">
        <v>670</v>
      </c>
    </row>
    <row r="1222" spans="1:3" x14ac:dyDescent="0.25">
      <c r="A1222" s="5"/>
      <c r="B1222" s="27"/>
    </row>
    <row r="1223" spans="1:3" x14ac:dyDescent="0.25">
      <c r="A1223" s="5"/>
      <c r="B1223" s="27"/>
      <c r="C1223" t="str">
        <f>CONCATENATE( "    &lt;piechart percentage=",B1213," /&gt;")</f>
        <v xml:space="preserve">    &lt;piechart percentage=15.9 /&gt;</v>
      </c>
    </row>
    <row r="1224" spans="1:3" x14ac:dyDescent="0.25">
      <c r="A1224" s="5"/>
      <c r="B1224" s="27"/>
      <c r="C1224" t="str">
        <f>"  &lt;/Genotype&gt;"</f>
        <v xml:space="preserve">  &lt;/Genotype&gt;</v>
      </c>
    </row>
    <row r="1225" spans="1:3" x14ac:dyDescent="0.25">
      <c r="A1225" s="5" t="s">
        <v>46</v>
      </c>
      <c r="B1225" s="27" t="str">
        <f>CONCATENATE("Your ",B1177," gene has no variants. A normal gene is referred to as a ",CHAR(34),"wild-type",CHAR(34)," gene.")</f>
        <v>Your CHRNA3 gene has no variants. A normal gene is referred to as a "wild-type" gene.</v>
      </c>
      <c r="C1225" t="str">
        <f>CONCATENATE("  &lt;Genotype hgvs=",CHAR(34),B1197,B1199,";",B1199,CHAR(34)," name=",CHAR(34),B1185,CHAR(34),"&gt; ")</f>
        <v xml:space="preserve">  &lt;Genotype hgvs="NC_000015.10:g.[78606381=];[78606381=]" name="C78606381T"&gt; </v>
      </c>
    </row>
    <row r="1226" spans="1:3" x14ac:dyDescent="0.25">
      <c r="A1226" s="6" t="s">
        <v>47</v>
      </c>
      <c r="B1226" s="27" t="s">
        <v>148</v>
      </c>
      <c r="C1226" t="s">
        <v>13</v>
      </c>
    </row>
    <row r="1227" spans="1:3" x14ac:dyDescent="0.25">
      <c r="A1227" s="6" t="s">
        <v>43</v>
      </c>
      <c r="B1227" s="27">
        <v>46.2</v>
      </c>
      <c r="C1227" t="s">
        <v>668</v>
      </c>
    </row>
    <row r="1228" spans="1:3" x14ac:dyDescent="0.25">
      <c r="A1228" s="5"/>
      <c r="B1228" s="27"/>
    </row>
    <row r="1229" spans="1:3" x14ac:dyDescent="0.25">
      <c r="A1229" s="6"/>
      <c r="B1229" s="27"/>
      <c r="C1229" t="str">
        <f>CONCATENATE("    ",B1225)</f>
        <v xml:space="preserve">    Your CHRNA3 gene has no variants. A normal gene is referred to as a "wild-type" gene.</v>
      </c>
    </row>
    <row r="1230" spans="1:3" x14ac:dyDescent="0.25">
      <c r="A1230" s="6"/>
      <c r="B1230" s="27"/>
    </row>
    <row r="1231" spans="1:3" x14ac:dyDescent="0.25">
      <c r="A1231" s="6"/>
      <c r="B1231" s="27"/>
      <c r="C1231" t="s">
        <v>669</v>
      </c>
    </row>
    <row r="1232" spans="1:3" x14ac:dyDescent="0.25">
      <c r="A1232" s="6"/>
      <c r="B1232" s="27"/>
    </row>
    <row r="1233" spans="1:3" x14ac:dyDescent="0.25">
      <c r="A1233" s="6"/>
      <c r="B1233" s="27"/>
      <c r="C1233" t="str">
        <f>CONCATENATE("    ",B1226)</f>
        <v xml:space="preserve">    This variant is not associated with increased risk.</v>
      </c>
    </row>
    <row r="1234" spans="1:3" x14ac:dyDescent="0.25">
      <c r="A1234" s="5"/>
      <c r="B1234" s="27"/>
    </row>
    <row r="1235" spans="1:3" x14ac:dyDescent="0.25">
      <c r="A1235" s="5"/>
      <c r="B1235" s="27"/>
      <c r="C1235" t="s">
        <v>670</v>
      </c>
    </row>
    <row r="1236" spans="1:3" x14ac:dyDescent="0.25">
      <c r="A1236" s="5"/>
      <c r="B1236" s="27"/>
    </row>
    <row r="1237" spans="1:3" x14ac:dyDescent="0.25">
      <c r="A1237" s="5"/>
      <c r="B1237" s="27"/>
      <c r="C1237" t="str">
        <f>CONCATENATE( "    &lt;piechart percentage=",B1227," /&gt;")</f>
        <v xml:space="preserve">    &lt;piechart percentage=46.2 /&gt;</v>
      </c>
    </row>
    <row r="1238" spans="1:3" x14ac:dyDescent="0.25">
      <c r="A1238" s="5"/>
      <c r="B1238" s="27"/>
      <c r="C1238" t="str">
        <f>"  &lt;/Genotype&gt;"</f>
        <v xml:space="preserve">  &lt;/Genotype&gt;</v>
      </c>
    </row>
    <row r="1239" spans="1:3" x14ac:dyDescent="0.25">
      <c r="A1239" s="5"/>
      <c r="B1239" s="27"/>
      <c r="C1239" t="str">
        <f>C1189</f>
        <v>&lt;# C645T  #&gt;</v>
      </c>
    </row>
    <row r="1240" spans="1:3" x14ac:dyDescent="0.25">
      <c r="A1240" s="5" t="s">
        <v>35</v>
      </c>
      <c r="B1240" s="1" t="s">
        <v>236</v>
      </c>
      <c r="C1240" t="str">
        <f>CONCATENATE("  &lt;Genotype hgvs=",CHAR(34),B1240,B1241,";",B1242,CHAR(34)," name=",CHAR(34),B1191,CHAR(34),"&gt; ")</f>
        <v xml:space="preserve">  &lt;Genotype hgvs="NC_000017.11:g.[30237328T&gt;C];[30237328=]" name="C645T "&gt; </v>
      </c>
    </row>
    <row r="1241" spans="1:3" x14ac:dyDescent="0.25">
      <c r="A1241" s="5" t="s">
        <v>36</v>
      </c>
      <c r="B1241" s="27" t="s">
        <v>256</v>
      </c>
    </row>
    <row r="1242" spans="1:3" x14ac:dyDescent="0.25">
      <c r="A1242" s="5" t="s">
        <v>27</v>
      </c>
      <c r="B1242" s="27" t="s">
        <v>257</v>
      </c>
      <c r="C1242" t="s">
        <v>668</v>
      </c>
    </row>
    <row r="1243" spans="1:3" x14ac:dyDescent="0.25">
      <c r="A1243" s="5" t="s">
        <v>41</v>
      </c>
      <c r="B1243" s="27" t="str">
        <f>CONCATENATE("People with this variant have one copy of the ",B1194," variant. This substitution of a single nucleotide is known as a missense mutation.")</f>
        <v>People with this variant have one copy of the [C645T](https://www.ncbi.nlm.nih.gov/clinvar/variation/17503/) variant. This substitution of a single nucleotide is known as a missense mutation.</v>
      </c>
      <c r="C1243" t="s">
        <v>13</v>
      </c>
    </row>
    <row r="1244" spans="1:3" x14ac:dyDescent="0.25">
      <c r="A1244" s="6" t="s">
        <v>42</v>
      </c>
      <c r="B1244" s="27" t="s">
        <v>217</v>
      </c>
      <c r="C1244" t="str">
        <f>CONCATENATE("    ",B1243)</f>
        <v xml:space="preserve">    People with this variant have one copy of the [C645T](https://www.ncbi.nlm.nih.gov/clinvar/variation/17503/) variant. This substitution of a single nucleotide is known as a missense mutation.</v>
      </c>
    </row>
    <row r="1245" spans="1:3" x14ac:dyDescent="0.25">
      <c r="A1245" s="6" t="s">
        <v>43</v>
      </c>
      <c r="B1245" s="27">
        <v>39.700000000000003</v>
      </c>
    </row>
    <row r="1246" spans="1:3" x14ac:dyDescent="0.25">
      <c r="A1246" s="5"/>
      <c r="B1246" s="27"/>
      <c r="C1246" t="s">
        <v>669</v>
      </c>
    </row>
    <row r="1247" spans="1:3" x14ac:dyDescent="0.25">
      <c r="A1247" s="6"/>
      <c r="B1247" s="27"/>
    </row>
    <row r="1248" spans="1:3" x14ac:dyDescent="0.25">
      <c r="A1248" s="6"/>
      <c r="B1248" s="27"/>
      <c r="C1248" t="str">
        <f>CONCATENATE("    ",B1244)</f>
        <v xml:space="preserve">    You are in the Mild Loss of Function category. See below for more information.</v>
      </c>
    </row>
    <row r="1249" spans="1:3" x14ac:dyDescent="0.25">
      <c r="A1249" s="6"/>
      <c r="B1249" s="27"/>
    </row>
    <row r="1250" spans="1:3" x14ac:dyDescent="0.25">
      <c r="A1250" s="6"/>
      <c r="B1250" s="27"/>
      <c r="C1250" t="s">
        <v>670</v>
      </c>
    </row>
    <row r="1251" spans="1:3" x14ac:dyDescent="0.25">
      <c r="A1251" s="5"/>
      <c r="B1251" s="27"/>
    </row>
    <row r="1252" spans="1:3" x14ac:dyDescent="0.25">
      <c r="A1252" s="5"/>
      <c r="B1252" s="27"/>
      <c r="C1252" t="str">
        <f>CONCATENATE( "    &lt;piechart percentage=",B1245," /&gt;")</f>
        <v xml:space="preserve">    &lt;piechart percentage=39.7 /&gt;</v>
      </c>
    </row>
    <row r="1253" spans="1:3" x14ac:dyDescent="0.25">
      <c r="A1253" s="5"/>
      <c r="B1253" s="27"/>
      <c r="C1253" t="str">
        <f>"  &lt;/Genotype&gt;"</f>
        <v xml:space="preserve">  &lt;/Genotype&gt;</v>
      </c>
    </row>
    <row r="1254" spans="1:3" x14ac:dyDescent="0.25">
      <c r="A1254" s="5" t="s">
        <v>44</v>
      </c>
      <c r="B1254" s="27" t="str">
        <f>CONCATENATE("People with this variant have two copies of the ",B1194," variant. This substitution of a single nucleotide is known as a missense mutation.")</f>
        <v>People with this variant have two copies of the [C645T](https://www.ncbi.nlm.nih.gov/clinvar/variation/17503/) variant. This substitution of a single nucleotide is known as a missense mutation.</v>
      </c>
      <c r="C1254" t="str">
        <f>CONCATENATE("  &lt;Genotype hgvs=",CHAR(34),B1240,B1241,";",B1241,CHAR(34)," name=",CHAR(34),B1191,CHAR(34),"&gt; ")</f>
        <v xml:space="preserve">  &lt;Genotype hgvs="NC_000017.11:g.[30237328T&gt;C];[30237328T&gt;C]" name="C645T "&gt; </v>
      </c>
    </row>
    <row r="1255" spans="1:3" x14ac:dyDescent="0.25">
      <c r="A1255" s="6" t="s">
        <v>45</v>
      </c>
      <c r="B1255" s="27" t="s">
        <v>192</v>
      </c>
      <c r="C1255" t="s">
        <v>13</v>
      </c>
    </row>
    <row r="1256" spans="1:3" x14ac:dyDescent="0.25">
      <c r="A1256" s="6" t="s">
        <v>43</v>
      </c>
      <c r="B1256" s="27">
        <v>42.9</v>
      </c>
      <c r="C1256" t="s">
        <v>668</v>
      </c>
    </row>
    <row r="1257" spans="1:3" x14ac:dyDescent="0.25">
      <c r="A1257" s="6"/>
      <c r="B1257" s="27"/>
    </row>
    <row r="1258" spans="1:3" x14ac:dyDescent="0.25">
      <c r="A1258" s="5"/>
      <c r="B1258" s="27"/>
      <c r="C1258" t="str">
        <f>CONCATENATE("    ",B1254)</f>
        <v xml:space="preserve">    People with this variant have two copies of the [C645T](https://www.ncbi.nlm.nih.gov/clinvar/variation/17503/) variant. This substitution of a single nucleotide is known as a missense mutation.</v>
      </c>
    </row>
    <row r="1259" spans="1:3" x14ac:dyDescent="0.25">
      <c r="A1259" s="6"/>
      <c r="B1259" s="27"/>
    </row>
    <row r="1260" spans="1:3" x14ac:dyDescent="0.25">
      <c r="A1260" s="6"/>
      <c r="B1260" s="27"/>
      <c r="C1260" t="s">
        <v>669</v>
      </c>
    </row>
    <row r="1261" spans="1:3" x14ac:dyDescent="0.25">
      <c r="A1261" s="6"/>
      <c r="B1261" s="27"/>
    </row>
    <row r="1262" spans="1:3" x14ac:dyDescent="0.25">
      <c r="A1262" s="6"/>
      <c r="B1262" s="27"/>
      <c r="C1262" t="str">
        <f>CONCATENATE("    ",B1255)</f>
        <v xml:space="preserve">    You are in the Moderate Loss of Function category. See below for more information.</v>
      </c>
    </row>
    <row r="1263" spans="1:3" x14ac:dyDescent="0.25">
      <c r="A1263" s="6"/>
      <c r="B1263" s="27"/>
    </row>
    <row r="1264" spans="1:3" x14ac:dyDescent="0.25">
      <c r="A1264" s="5"/>
      <c r="B1264" s="27"/>
      <c r="C1264" t="s">
        <v>670</v>
      </c>
    </row>
    <row r="1265" spans="1:3" x14ac:dyDescent="0.25">
      <c r="A1265" s="5"/>
      <c r="B1265" s="27"/>
    </row>
    <row r="1266" spans="1:3" x14ac:dyDescent="0.25">
      <c r="A1266" s="5"/>
      <c r="B1266" s="27"/>
      <c r="C1266" t="str">
        <f>CONCATENATE( "    &lt;piechart percentage=",B1256," /&gt;")</f>
        <v xml:space="preserve">    &lt;piechart percentage=42.9 /&gt;</v>
      </c>
    </row>
    <row r="1267" spans="1:3" x14ac:dyDescent="0.25">
      <c r="A1267" s="5"/>
      <c r="B1267" s="27"/>
      <c r="C1267" t="str">
        <f>"  &lt;/Genotype&gt;"</f>
        <v xml:space="preserve">  &lt;/Genotype&gt;</v>
      </c>
    </row>
    <row r="1268" spans="1:3" x14ac:dyDescent="0.25">
      <c r="A1268" s="5" t="s">
        <v>46</v>
      </c>
      <c r="B1268" s="27" t="str">
        <f>CONCATENATE("Your ",B1177," gene has no variants. A normal gene is referred to as a ",CHAR(34),"wild-type",CHAR(34)," gene.")</f>
        <v>Your CHRNA3 gene has no variants. A normal gene is referred to as a "wild-type" gene.</v>
      </c>
      <c r="C1268" t="str">
        <f>CONCATENATE("  &lt;Genotype hgvs=",CHAR(34),B1240,B1242,";",B1242,CHAR(34)," name=",CHAR(34),B1191,CHAR(34),"&gt; ")</f>
        <v xml:space="preserve">  &lt;Genotype hgvs="NC_000017.11:g.[30237328=];[30237328=]" name="C645T "&gt; </v>
      </c>
    </row>
    <row r="1269" spans="1:3" x14ac:dyDescent="0.25">
      <c r="A1269" s="6" t="s">
        <v>47</v>
      </c>
      <c r="B1269" s="27" t="s">
        <v>148</v>
      </c>
      <c r="C1269" t="s">
        <v>13</v>
      </c>
    </row>
    <row r="1270" spans="1:3" x14ac:dyDescent="0.25">
      <c r="A1270" s="6" t="s">
        <v>43</v>
      </c>
      <c r="B1270" s="27">
        <v>17.399999999999999</v>
      </c>
      <c r="C1270" t="s">
        <v>668</v>
      </c>
    </row>
    <row r="1271" spans="1:3" x14ac:dyDescent="0.25">
      <c r="A1271" s="5"/>
      <c r="B1271" s="27"/>
    </row>
    <row r="1272" spans="1:3" x14ac:dyDescent="0.25">
      <c r="A1272" s="6"/>
      <c r="B1272" s="27"/>
      <c r="C1272" t="str">
        <f>CONCATENATE("    ",B1268)</f>
        <v xml:space="preserve">    Your CHRNA3 gene has no variants. A normal gene is referred to as a "wild-type" gene.</v>
      </c>
    </row>
    <row r="1273" spans="1:3" x14ac:dyDescent="0.25">
      <c r="A1273" s="6"/>
      <c r="B1273" s="27"/>
    </row>
    <row r="1274" spans="1:3" x14ac:dyDescent="0.25">
      <c r="A1274" s="6"/>
      <c r="B1274" s="27"/>
      <c r="C1274" t="s">
        <v>669</v>
      </c>
    </row>
    <row r="1275" spans="1:3" x14ac:dyDescent="0.25">
      <c r="A1275" s="6"/>
      <c r="B1275" s="27"/>
    </row>
    <row r="1276" spans="1:3" x14ac:dyDescent="0.25">
      <c r="A1276" s="6"/>
      <c r="B1276" s="27"/>
      <c r="C1276" t="str">
        <f>CONCATENATE("    ",B1269)</f>
        <v xml:space="preserve">    This variant is not associated with increased risk.</v>
      </c>
    </row>
    <row r="1277" spans="1:3" x14ac:dyDescent="0.25">
      <c r="A1277" s="5"/>
      <c r="B1277" s="27"/>
    </row>
    <row r="1278" spans="1:3" x14ac:dyDescent="0.25">
      <c r="A1278" s="5"/>
      <c r="B1278" s="27"/>
      <c r="C1278" t="s">
        <v>670</v>
      </c>
    </row>
    <row r="1279" spans="1:3" x14ac:dyDescent="0.25">
      <c r="A1279" s="5"/>
      <c r="B1279" s="27"/>
    </row>
    <row r="1280" spans="1:3" x14ac:dyDescent="0.25">
      <c r="A1280" s="5"/>
      <c r="B1280" s="27"/>
      <c r="C1280" t="str">
        <f>CONCATENATE( "    &lt;piechart percentage=",B1270," /&gt;")</f>
        <v xml:space="preserve">    &lt;piechart percentage=17.4 /&gt;</v>
      </c>
    </row>
    <row r="1281" spans="1:3" x14ac:dyDescent="0.25">
      <c r="A1281" s="5"/>
      <c r="B1281" s="27"/>
      <c r="C1281" t="str">
        <f>"  &lt;/Genotype&gt;"</f>
        <v xml:space="preserve">  &lt;/Genotype&gt;</v>
      </c>
    </row>
    <row r="1282" spans="1:3" x14ac:dyDescent="0.25">
      <c r="A1282" s="5" t="s">
        <v>48</v>
      </c>
      <c r="B1282" s="27" t="str">
        <f>CONCATENATE("Your ",B1177," gene has an unknown variant.")</f>
        <v>Your CHRNA3 gene has an unknown variant.</v>
      </c>
      <c r="C1282" t="str">
        <f>CONCATENATE("  &lt;Genotype hgvs=",CHAR(34),"unknown",CHAR(34),"&gt; ")</f>
        <v xml:space="preserve">  &lt;Genotype hgvs="unknown"&gt; </v>
      </c>
    </row>
    <row r="1283" spans="1:3" x14ac:dyDescent="0.25">
      <c r="A1283" s="6" t="s">
        <v>48</v>
      </c>
      <c r="B1283" s="27" t="s">
        <v>150</v>
      </c>
      <c r="C1283" t="s">
        <v>13</v>
      </c>
    </row>
    <row r="1284" spans="1:3" x14ac:dyDescent="0.25">
      <c r="A1284" s="6" t="s">
        <v>43</v>
      </c>
      <c r="B1284" s="27"/>
      <c r="C1284" t="s">
        <v>668</v>
      </c>
    </row>
    <row r="1285" spans="1:3" x14ac:dyDescent="0.25">
      <c r="A1285" s="6"/>
      <c r="B1285" s="27"/>
    </row>
    <row r="1286" spans="1:3" x14ac:dyDescent="0.25">
      <c r="A1286" s="6"/>
      <c r="B1286" s="27"/>
      <c r="C1286" t="str">
        <f>CONCATENATE("    ",B1282)</f>
        <v xml:space="preserve">    Your CHRNA3 gene has an unknown variant.</v>
      </c>
    </row>
    <row r="1287" spans="1:3" x14ac:dyDescent="0.25">
      <c r="A1287" s="6"/>
      <c r="B1287" s="27"/>
    </row>
    <row r="1288" spans="1:3" x14ac:dyDescent="0.25">
      <c r="A1288" s="6"/>
      <c r="B1288" s="27"/>
      <c r="C1288" t="s">
        <v>669</v>
      </c>
    </row>
    <row r="1289" spans="1:3" x14ac:dyDescent="0.25">
      <c r="A1289" s="6"/>
      <c r="B1289" s="27"/>
    </row>
    <row r="1290" spans="1:3" x14ac:dyDescent="0.25">
      <c r="A1290" s="5"/>
      <c r="B1290" s="27"/>
      <c r="C1290" t="str">
        <f>CONCATENATE("    ",B1283)</f>
        <v xml:space="preserve">    The effect is unknown.</v>
      </c>
    </row>
    <row r="1291" spans="1:3" x14ac:dyDescent="0.25">
      <c r="A1291" s="6"/>
      <c r="B1291" s="27"/>
    </row>
    <row r="1292" spans="1:3" x14ac:dyDescent="0.25">
      <c r="A1292" s="5"/>
      <c r="B1292" s="27"/>
      <c r="C1292" t="s">
        <v>670</v>
      </c>
    </row>
    <row r="1293" spans="1:3" x14ac:dyDescent="0.25">
      <c r="A1293" s="5"/>
      <c r="B1293" s="27"/>
    </row>
    <row r="1294" spans="1:3" x14ac:dyDescent="0.25">
      <c r="A1294" s="5"/>
      <c r="B1294" s="27"/>
      <c r="C1294" t="str">
        <f>CONCATENATE( "    &lt;piechart percentage=",B1284," /&gt;")</f>
        <v xml:space="preserve">    &lt;piechart percentage= /&gt;</v>
      </c>
    </row>
    <row r="1295" spans="1:3" x14ac:dyDescent="0.25">
      <c r="A1295" s="5"/>
      <c r="B1295" s="27"/>
      <c r="C1295" t="str">
        <f>"  &lt;/Genotype&gt;"</f>
        <v xml:space="preserve">  &lt;/Genotype&gt;</v>
      </c>
    </row>
    <row r="1296" spans="1:3" x14ac:dyDescent="0.25">
      <c r="A1296" s="5" t="s">
        <v>46</v>
      </c>
      <c r="B1296" s="27" t="str">
        <f>CONCATENATE("Your ",B1177," gene has no variants. A normal gene is referred to as a ",CHAR(34),"wild-type",CHAR(34)," gene.")</f>
        <v>Your CHRNA3 gene has no variants. A normal gene is referred to as a "wild-type" gene.</v>
      </c>
      <c r="C1296" t="str">
        <f>CONCATENATE("  &lt;Genotype hgvs=",CHAR(34),"wild-type",CHAR(34),"&gt;")</f>
        <v xml:space="preserve">  &lt;Genotype hgvs="wild-type"&gt;</v>
      </c>
    </row>
    <row r="1297" spans="1:3" x14ac:dyDescent="0.25">
      <c r="A1297" s="6" t="s">
        <v>47</v>
      </c>
      <c r="B1297" s="27" t="s">
        <v>218</v>
      </c>
      <c r="C1297" t="s">
        <v>13</v>
      </c>
    </row>
    <row r="1298" spans="1:3" x14ac:dyDescent="0.25">
      <c r="A1298" s="6" t="s">
        <v>43</v>
      </c>
      <c r="B1298" s="27"/>
      <c r="C1298" t="s">
        <v>668</v>
      </c>
    </row>
    <row r="1299" spans="1:3" x14ac:dyDescent="0.25">
      <c r="A1299" s="6"/>
      <c r="B1299" s="27"/>
    </row>
    <row r="1300" spans="1:3" x14ac:dyDescent="0.25">
      <c r="A1300" s="6"/>
      <c r="B1300" s="27"/>
      <c r="C1300" t="str">
        <f>CONCATENATE("    ",B1296)</f>
        <v xml:space="preserve">    Your CHRNA3 gene has no variants. A normal gene is referred to as a "wild-type" gene.</v>
      </c>
    </row>
    <row r="1301" spans="1:3" x14ac:dyDescent="0.25">
      <c r="A1301" s="6"/>
      <c r="B1301" s="27"/>
    </row>
    <row r="1302" spans="1:3" x14ac:dyDescent="0.25">
      <c r="A1302" s="6"/>
      <c r="B1302" s="27"/>
      <c r="C1302" t="s">
        <v>669</v>
      </c>
    </row>
    <row r="1303" spans="1:3" x14ac:dyDescent="0.25">
      <c r="A1303" s="6"/>
      <c r="B1303" s="27"/>
    </row>
    <row r="1304" spans="1:3" x14ac:dyDescent="0.25">
      <c r="A1304" s="6"/>
      <c r="B1304" s="27"/>
      <c r="C1304" t="str">
        <f>CONCATENATE("    ",B1297)</f>
        <v xml:space="preserve">    Your variant is not associated with any loss of function.</v>
      </c>
    </row>
    <row r="1305" spans="1:3" x14ac:dyDescent="0.25">
      <c r="A1305" s="6"/>
      <c r="B1305" s="27"/>
    </row>
    <row r="1306" spans="1:3" x14ac:dyDescent="0.25">
      <c r="A1306" s="6"/>
      <c r="B1306" s="27"/>
      <c r="C1306" t="s">
        <v>670</v>
      </c>
    </row>
    <row r="1307" spans="1:3" x14ac:dyDescent="0.25">
      <c r="A1307" s="5"/>
      <c r="B1307" s="27"/>
    </row>
    <row r="1308" spans="1:3" x14ac:dyDescent="0.25">
      <c r="A1308" s="6"/>
      <c r="B1308" s="27"/>
      <c r="C1308" t="str">
        <f>CONCATENATE( "    &lt;piechart percentage=",B1298," /&gt;")</f>
        <v xml:space="preserve">    &lt;piechart percentage= /&gt;</v>
      </c>
    </row>
    <row r="1309" spans="1:3" x14ac:dyDescent="0.25">
      <c r="A1309" s="6"/>
      <c r="B1309" s="27"/>
      <c r="C1309" t="str">
        <f>"  &lt;/Genotype&gt;"</f>
        <v xml:space="preserve">  &lt;/Genotype&gt;</v>
      </c>
    </row>
    <row r="1310" spans="1:3" x14ac:dyDescent="0.25">
      <c r="A1310" s="6"/>
      <c r="B1310" s="27"/>
      <c r="C1310" t="str">
        <f>"&lt;/GeneAnalysis&gt;"</f>
        <v>&lt;/GeneAnalysis&gt;</v>
      </c>
    </row>
    <row r="1311" spans="1:3" s="33" customFormat="1" x14ac:dyDescent="0.25"/>
    <row r="1312" spans="1:3" s="33" customFormat="1" x14ac:dyDescent="0.25">
      <c r="A1312" s="34"/>
      <c r="B1312" s="32"/>
    </row>
    <row r="1313" spans="1:3" x14ac:dyDescent="0.25">
      <c r="A1313" s="6" t="s">
        <v>4</v>
      </c>
      <c r="B1313" s="27" t="s">
        <v>336</v>
      </c>
      <c r="C1313" t="str">
        <f>CONCATENATE("&lt;GeneAnalysis gene=",CHAR(34),B1313,CHAR(34)," interval=",CHAR(34),B1314,CHAR(34),"&gt; ")</f>
        <v xml:space="preserve">&lt;GeneAnalysis gene="CHRNA3" interval="NC_000015.10:g.78593052_78621295"&gt; </v>
      </c>
    </row>
    <row r="1314" spans="1:3" x14ac:dyDescent="0.25">
      <c r="A1314" s="6" t="s">
        <v>23</v>
      </c>
      <c r="B1314" s="27" t="s">
        <v>337</v>
      </c>
    </row>
    <row r="1315" spans="1:3" x14ac:dyDescent="0.25">
      <c r="A1315" s="6" t="s">
        <v>24</v>
      </c>
      <c r="B1315" s="27" t="s">
        <v>333</v>
      </c>
      <c r="C1315" t="str">
        <f>CONCATENATE("# What are some common mutations of ",B1313,"?")</f>
        <v># What are some common mutations of CHRNA3?</v>
      </c>
    </row>
    <row r="1316" spans="1:3" x14ac:dyDescent="0.25">
      <c r="A1316" s="6" t="s">
        <v>20</v>
      </c>
      <c r="B1316" s="27" t="s">
        <v>21</v>
      </c>
      <c r="C1316" t="s">
        <v>13</v>
      </c>
    </row>
    <row r="1317" spans="1:3" x14ac:dyDescent="0.25">
      <c r="B1317" s="27"/>
      <c r="C1317" t="str">
        <f>CONCATENATE("There are ",B1315," well-known variants in ",B1313,": ",B1324," and ",B1330,".")</f>
        <v>There are two well-known variants in CHRNA3: [C78606381T](https://www.ncbi.nlm.nih.gov/projects/SNP/snp_ref.cgi?rs=12914385) and [C645T](https://www.ncbi.nlm.nih.gov/clinvar/variation/17503/).</v>
      </c>
    </row>
    <row r="1318" spans="1:3" x14ac:dyDescent="0.25">
      <c r="B1318" s="27"/>
    </row>
    <row r="1319" spans="1:3" x14ac:dyDescent="0.25">
      <c r="A1319" s="6"/>
      <c r="B1319" s="27"/>
      <c r="C1319" t="str">
        <f>CONCATENATE("&lt;# ",B1321," #&gt;")</f>
        <v>&lt;# C78606381T #&gt;</v>
      </c>
    </row>
    <row r="1320" spans="1:3" x14ac:dyDescent="0.25">
      <c r="A1320" s="6" t="s">
        <v>25</v>
      </c>
      <c r="B1320" s="1" t="s">
        <v>338</v>
      </c>
      <c r="C1320" t="str">
        <f>CONCATENATE("  &lt;Variant hgvs=",CHAR(34),B1320,CHAR(34)," name=",CHAR(34),B1321,CHAR(34),"&gt; ")</f>
        <v xml:space="preserve">  &lt;Variant hgvs="NC_000015.10:g.78606381C&gt;T" name="C78606381T"&gt; </v>
      </c>
    </row>
    <row r="1321" spans="1:3" x14ac:dyDescent="0.25">
      <c r="A1321" s="5" t="s">
        <v>26</v>
      </c>
      <c r="B1321" s="30" t="s">
        <v>340</v>
      </c>
    </row>
    <row r="1322" spans="1:3" x14ac:dyDescent="0.25">
      <c r="A1322" s="5" t="s">
        <v>27</v>
      </c>
      <c r="B1322" s="27" t="s">
        <v>208</v>
      </c>
      <c r="C1322" t="str">
        <f>CONCATENATE("    This variant is a change at a specific point in the ",B1313," gene from ",B1322," to ",B1323," resulting in incorrect ",B1316," function. This substitution of a single nucleotide is known as a missense variant.")</f>
        <v xml:space="preserve">    This variant is a change at a specific point in the CHRNA3 gene from cytosine (C) to thymine (T) resulting in incorrect protein function. This substitution of a single nucleotide is known as a missense variant.</v>
      </c>
    </row>
    <row r="1323" spans="1:3" x14ac:dyDescent="0.25">
      <c r="A1323" s="5" t="s">
        <v>28</v>
      </c>
      <c r="B1323" s="27" t="s">
        <v>33</v>
      </c>
      <c r="C1323" t="s">
        <v>13</v>
      </c>
    </row>
    <row r="1324" spans="1:3" x14ac:dyDescent="0.25">
      <c r="A1324" s="5" t="s">
        <v>36</v>
      </c>
      <c r="B1324" s="30" t="s">
        <v>342</v>
      </c>
      <c r="C1324" t="str">
        <f>"  &lt;/Variant&gt;"</f>
        <v xml:space="preserve">  &lt;/Variant&gt;</v>
      </c>
    </row>
    <row r="1325" spans="1:3" x14ac:dyDescent="0.25">
      <c r="B1325" s="27"/>
      <c r="C1325" t="str">
        <f>CONCATENATE("&lt;# ",B1327," #&gt;")</f>
        <v>&lt;# C645T  #&gt;</v>
      </c>
    </row>
    <row r="1326" spans="1:3" x14ac:dyDescent="0.25">
      <c r="A1326" s="6" t="s">
        <v>25</v>
      </c>
      <c r="B1326" s="1" t="s">
        <v>339</v>
      </c>
      <c r="C1326" t="str">
        <f>CONCATENATE("  &lt;Variant hgvs=",CHAR(34),B1326,CHAR(34)," name=",CHAR(34),B1327,CHAR(34),"&gt; ")</f>
        <v xml:space="preserve">  &lt;Variant hgvs="NC_000015.10:g.78601997G&gt;A" name="C645T "&gt; </v>
      </c>
    </row>
    <row r="1327" spans="1:3" x14ac:dyDescent="0.25">
      <c r="A1327" s="5" t="s">
        <v>26</v>
      </c>
      <c r="B1327" s="30" t="s">
        <v>341</v>
      </c>
    </row>
    <row r="1328" spans="1:3" x14ac:dyDescent="0.25">
      <c r="A1328" s="5" t="s">
        <v>27</v>
      </c>
      <c r="B1328" s="27" t="s">
        <v>34</v>
      </c>
      <c r="C1328" t="str">
        <f>CONCATENATE("    This variant is a change at a specific point in the ",B1313," gene from ",B1328," to ",B1329," resulting in incorrect ",B1316," function. This substitution of a single nucleotide is known as a missense variant.")</f>
        <v xml:space="preserve">    This variant is a change at a specific point in the CHRNA3 gene from guanine (G) to adenine (A) resulting in incorrect protein function. This substitution of a single nucleotide is known as a missense variant.</v>
      </c>
    </row>
    <row r="1329" spans="1:3" x14ac:dyDescent="0.25">
      <c r="A1329" s="5" t="s">
        <v>28</v>
      </c>
      <c r="B1329" s="27" t="s">
        <v>62</v>
      </c>
    </row>
    <row r="1330" spans="1:3" x14ac:dyDescent="0.25">
      <c r="A1330" s="6" t="s">
        <v>36</v>
      </c>
      <c r="B1330" s="30" t="s">
        <v>352</v>
      </c>
      <c r="C1330" t="str">
        <f>"  &lt;/Variant&gt;"</f>
        <v xml:space="preserve">  &lt;/Variant&gt;</v>
      </c>
    </row>
    <row r="1331" spans="1:3" s="33" customFormat="1" x14ac:dyDescent="0.25">
      <c r="A1331" s="31"/>
      <c r="B1331" s="32"/>
    </row>
    <row r="1332" spans="1:3" s="33" customFormat="1" x14ac:dyDescent="0.25">
      <c r="A1332" s="31"/>
      <c r="B1332" s="32"/>
      <c r="C1332" t="str">
        <f>C1319</f>
        <v>&lt;# C78606381T #&gt;</v>
      </c>
    </row>
    <row r="1333" spans="1:3" x14ac:dyDescent="0.25">
      <c r="A1333" s="5" t="s">
        <v>35</v>
      </c>
      <c r="B1333" s="40" t="s">
        <v>343</v>
      </c>
      <c r="C1333" t="str">
        <f>CONCATENATE("  &lt;Genotype hgvs=",CHAR(34),B1333,B1334,";",B1335,CHAR(34)," name=",CHAR(34),B1321,CHAR(34),"&gt; ")</f>
        <v xml:space="preserve">  &lt;Genotype hgvs="NC_000015.10:g.[78606381C&gt;T];[78606381=]" name="C78606381T"&gt; </v>
      </c>
    </row>
    <row r="1334" spans="1:3" x14ac:dyDescent="0.25">
      <c r="A1334" s="5" t="s">
        <v>36</v>
      </c>
      <c r="B1334" s="27" t="s">
        <v>344</v>
      </c>
    </row>
    <row r="1335" spans="1:3" x14ac:dyDescent="0.25">
      <c r="A1335" s="5" t="s">
        <v>27</v>
      </c>
      <c r="B1335" s="27" t="s">
        <v>345</v>
      </c>
      <c r="C1335" t="s">
        <v>668</v>
      </c>
    </row>
    <row r="1336" spans="1:3" x14ac:dyDescent="0.25">
      <c r="A1336" s="5" t="s">
        <v>41</v>
      </c>
      <c r="B1336" s="27" t="str">
        <f>CONCATENATE("People with this variant have one copy of the ",B1324," variant. This substitution of a single nucleotide is known as a missense mutation.")</f>
        <v>People with this variant have one copy of the [C78606381T](https://www.ncbi.nlm.nih.gov/projects/SNP/snp_ref.cgi?rs=12914385) variant. This substitution of a single nucleotide is known as a missense mutation.</v>
      </c>
      <c r="C1336" t="s">
        <v>13</v>
      </c>
    </row>
    <row r="1337" spans="1:3" x14ac:dyDescent="0.25">
      <c r="A1337" s="6" t="s">
        <v>42</v>
      </c>
      <c r="B1337" s="27" t="s">
        <v>217</v>
      </c>
      <c r="C1337" t="str">
        <f>CONCATENATE("    ",B1336)</f>
        <v xml:space="preserve">    People with this variant have one copy of the [C78606381T](https://www.ncbi.nlm.nih.gov/projects/SNP/snp_ref.cgi?rs=12914385) variant. This substitution of a single nucleotide is known as a missense mutation.</v>
      </c>
    </row>
    <row r="1338" spans="1:3" x14ac:dyDescent="0.25">
      <c r="A1338" s="6" t="s">
        <v>43</v>
      </c>
      <c r="B1338" s="27">
        <v>37.9</v>
      </c>
    </row>
    <row r="1339" spans="1:3" x14ac:dyDescent="0.25">
      <c r="A1339" s="5"/>
      <c r="B1339" s="27"/>
      <c r="C1339" t="s">
        <v>669</v>
      </c>
    </row>
    <row r="1340" spans="1:3" x14ac:dyDescent="0.25">
      <c r="A1340" s="6"/>
      <c r="B1340" s="27"/>
    </row>
    <row r="1341" spans="1:3" x14ac:dyDescent="0.25">
      <c r="A1341" s="6"/>
      <c r="B1341" s="27"/>
      <c r="C1341" t="str">
        <f>CONCATENATE("    ",B1337)</f>
        <v xml:space="preserve">    You are in the Mild Loss of Function category. See below for more information.</v>
      </c>
    </row>
    <row r="1342" spans="1:3" x14ac:dyDescent="0.25">
      <c r="A1342" s="6"/>
      <c r="B1342" s="27"/>
    </row>
    <row r="1343" spans="1:3" x14ac:dyDescent="0.25">
      <c r="A1343" s="6"/>
      <c r="B1343" s="27"/>
      <c r="C1343" t="s">
        <v>670</v>
      </c>
    </row>
    <row r="1344" spans="1:3" x14ac:dyDescent="0.25">
      <c r="A1344" s="5"/>
      <c r="B1344" s="27"/>
    </row>
    <row r="1345" spans="1:3" x14ac:dyDescent="0.25">
      <c r="A1345" s="5"/>
      <c r="B1345" s="27"/>
      <c r="C1345" t="str">
        <f>CONCATENATE( "    &lt;piechart percentage=",B1338," /&gt;")</f>
        <v xml:space="preserve">    &lt;piechart percentage=37.9 /&gt;</v>
      </c>
    </row>
    <row r="1346" spans="1:3" x14ac:dyDescent="0.25">
      <c r="A1346" s="5"/>
      <c r="B1346" s="27"/>
      <c r="C1346" t="str">
        <f>"  &lt;/Genotype&gt;"</f>
        <v xml:space="preserve">  &lt;/Genotype&gt;</v>
      </c>
    </row>
    <row r="1347" spans="1:3" x14ac:dyDescent="0.25">
      <c r="A1347" s="5" t="s">
        <v>44</v>
      </c>
      <c r="B1347" s="27" t="s">
        <v>346</v>
      </c>
      <c r="C1347" t="str">
        <f>CONCATENATE("  &lt;Genotype hgvs=",CHAR(34),B1333,B1334,";",B1334,CHAR(34)," name=",CHAR(34),B1321,CHAR(34),"&gt; ")</f>
        <v xml:space="preserve">  &lt;Genotype hgvs="NC_000015.10:g.[78606381C&gt;T];[78606381C&gt;T]" name="C78606381T"&gt; </v>
      </c>
    </row>
    <row r="1348" spans="1:3" x14ac:dyDescent="0.25">
      <c r="A1348" s="6" t="s">
        <v>45</v>
      </c>
      <c r="B1348" s="27" t="s">
        <v>192</v>
      </c>
      <c r="C1348" t="s">
        <v>13</v>
      </c>
    </row>
    <row r="1349" spans="1:3" x14ac:dyDescent="0.25">
      <c r="A1349" s="6" t="s">
        <v>43</v>
      </c>
      <c r="B1349" s="27">
        <v>15.9</v>
      </c>
      <c r="C1349" t="s">
        <v>668</v>
      </c>
    </row>
    <row r="1350" spans="1:3" x14ac:dyDescent="0.25">
      <c r="A1350" s="6"/>
      <c r="B1350" s="27"/>
    </row>
    <row r="1351" spans="1:3" x14ac:dyDescent="0.25">
      <c r="A1351" s="5"/>
      <c r="B1351" s="27"/>
      <c r="C1351" t="str">
        <f>CONCATENATE("    ",B1347)</f>
        <v xml:space="preserve">    People with this variant have two copies of the [C78606381T](https://www.ncbi.nlm.nih.gov/projects/SNP/snp_ref.cgi?rs=12914385) variant. This substitution of a single nucleotide is known as a missense mutation.
</v>
      </c>
    </row>
    <row r="1352" spans="1:3" x14ac:dyDescent="0.25">
      <c r="A1352" s="6"/>
      <c r="B1352" s="27"/>
    </row>
    <row r="1353" spans="1:3" x14ac:dyDescent="0.25">
      <c r="A1353" s="6"/>
      <c r="B1353" s="27"/>
      <c r="C1353" t="s">
        <v>669</v>
      </c>
    </row>
    <row r="1354" spans="1:3" x14ac:dyDescent="0.25">
      <c r="A1354" s="6"/>
      <c r="B1354" s="27"/>
    </row>
    <row r="1355" spans="1:3" x14ac:dyDescent="0.25">
      <c r="A1355" s="6"/>
      <c r="B1355" s="27"/>
      <c r="C1355" t="str">
        <f>CONCATENATE("    ",B1348)</f>
        <v xml:space="preserve">    You are in the Moderate Loss of Function category. See below for more information.</v>
      </c>
    </row>
    <row r="1356" spans="1:3" x14ac:dyDescent="0.25">
      <c r="A1356" s="6"/>
      <c r="B1356" s="27"/>
    </row>
    <row r="1357" spans="1:3" x14ac:dyDescent="0.25">
      <c r="A1357" s="5"/>
      <c r="B1357" s="27"/>
      <c r="C1357" t="s">
        <v>670</v>
      </c>
    </row>
    <row r="1358" spans="1:3" x14ac:dyDescent="0.25">
      <c r="A1358" s="5"/>
      <c r="B1358" s="27"/>
    </row>
    <row r="1359" spans="1:3" x14ac:dyDescent="0.25">
      <c r="A1359" s="5"/>
      <c r="B1359" s="27"/>
      <c r="C1359" t="str">
        <f>CONCATENATE( "    &lt;piechart percentage=",B1349," /&gt;")</f>
        <v xml:space="preserve">    &lt;piechart percentage=15.9 /&gt;</v>
      </c>
    </row>
    <row r="1360" spans="1:3" x14ac:dyDescent="0.25">
      <c r="A1360" s="5"/>
      <c r="B1360" s="27"/>
      <c r="C1360" t="str">
        <f>"  &lt;/Genotype&gt;"</f>
        <v xml:space="preserve">  &lt;/Genotype&gt;</v>
      </c>
    </row>
    <row r="1361" spans="1:3" x14ac:dyDescent="0.25">
      <c r="A1361" s="5" t="s">
        <v>46</v>
      </c>
      <c r="B1361" s="27" t="str">
        <f>CONCATENATE("Your ",B1313," gene has no variants. A normal gene is referred to as a ",CHAR(34),"wild-type",CHAR(34)," gene.")</f>
        <v>Your CHRNA3 gene has no variants. A normal gene is referred to as a "wild-type" gene.</v>
      </c>
      <c r="C1361" t="str">
        <f>CONCATENATE("  &lt;Genotype hgvs=",CHAR(34),B1333,B1335,";",B1335,CHAR(34)," name=",CHAR(34),B1321,CHAR(34),"&gt; ")</f>
        <v xml:space="preserve">  &lt;Genotype hgvs="NC_000015.10:g.[78606381=];[78606381=]" name="C78606381T"&gt; </v>
      </c>
    </row>
    <row r="1362" spans="1:3" x14ac:dyDescent="0.25">
      <c r="A1362" s="6" t="s">
        <v>47</v>
      </c>
      <c r="B1362" s="27" t="s">
        <v>148</v>
      </c>
      <c r="C1362" t="s">
        <v>13</v>
      </c>
    </row>
    <row r="1363" spans="1:3" x14ac:dyDescent="0.25">
      <c r="A1363" s="6" t="s">
        <v>43</v>
      </c>
      <c r="B1363" s="27">
        <v>46.2</v>
      </c>
      <c r="C1363" t="s">
        <v>668</v>
      </c>
    </row>
    <row r="1364" spans="1:3" x14ac:dyDescent="0.25">
      <c r="A1364" s="5"/>
      <c r="B1364" s="27"/>
    </row>
    <row r="1365" spans="1:3" x14ac:dyDescent="0.25">
      <c r="A1365" s="6"/>
      <c r="B1365" s="27"/>
      <c r="C1365" t="str">
        <f>CONCATENATE("    ",B1361)</f>
        <v xml:space="preserve">    Your CHRNA3 gene has no variants. A normal gene is referred to as a "wild-type" gene.</v>
      </c>
    </row>
    <row r="1366" spans="1:3" x14ac:dyDescent="0.25">
      <c r="A1366" s="6"/>
      <c r="B1366" s="27"/>
    </row>
    <row r="1367" spans="1:3" x14ac:dyDescent="0.25">
      <c r="A1367" s="6"/>
      <c r="B1367" s="27"/>
      <c r="C1367" t="s">
        <v>669</v>
      </c>
    </row>
    <row r="1368" spans="1:3" x14ac:dyDescent="0.25">
      <c r="A1368" s="6"/>
      <c r="B1368" s="27"/>
    </row>
    <row r="1369" spans="1:3" x14ac:dyDescent="0.25">
      <c r="A1369" s="6"/>
      <c r="B1369" s="27"/>
      <c r="C1369" t="str">
        <f>CONCATENATE("    ",B1362)</f>
        <v xml:space="preserve">    This variant is not associated with increased risk.</v>
      </c>
    </row>
    <row r="1370" spans="1:3" x14ac:dyDescent="0.25">
      <c r="A1370" s="5"/>
      <c r="B1370" s="27"/>
    </row>
    <row r="1371" spans="1:3" x14ac:dyDescent="0.25">
      <c r="A1371" s="5"/>
      <c r="B1371" s="27"/>
      <c r="C1371" t="s">
        <v>670</v>
      </c>
    </row>
    <row r="1372" spans="1:3" x14ac:dyDescent="0.25">
      <c r="A1372" s="5"/>
      <c r="B1372" s="27"/>
    </row>
    <row r="1373" spans="1:3" x14ac:dyDescent="0.25">
      <c r="A1373" s="5"/>
      <c r="B1373" s="27"/>
      <c r="C1373" t="str">
        <f>CONCATENATE( "    &lt;piechart percentage=",B1363," /&gt;")</f>
        <v xml:space="preserve">    &lt;piechart percentage=46.2 /&gt;</v>
      </c>
    </row>
    <row r="1374" spans="1:3" x14ac:dyDescent="0.25">
      <c r="A1374" s="5"/>
      <c r="B1374" s="27"/>
      <c r="C1374" t="str">
        <f>"  &lt;/Genotype&gt;"</f>
        <v xml:space="preserve">  &lt;/Genotype&gt;</v>
      </c>
    </row>
    <row r="1375" spans="1:3" x14ac:dyDescent="0.25">
      <c r="A1375" s="5"/>
      <c r="B1375" s="27"/>
      <c r="C1375" t="str">
        <f>C1325</f>
        <v>&lt;# C645T  #&gt;</v>
      </c>
    </row>
    <row r="1376" spans="1:3" x14ac:dyDescent="0.25">
      <c r="A1376" s="5" t="s">
        <v>35</v>
      </c>
      <c r="B1376" s="1" t="s">
        <v>236</v>
      </c>
      <c r="C1376" t="str">
        <f>CONCATENATE("  &lt;Genotype hgvs=",CHAR(34),B1376,B1377,";",B1378,CHAR(34)," name=",CHAR(34),B1327,CHAR(34),"&gt; ")</f>
        <v xml:space="preserve">  &lt;Genotype hgvs="NC_000017.11:g.[30237328T&gt;C];[30237328=]" name="C645T "&gt; </v>
      </c>
    </row>
    <row r="1377" spans="1:3" x14ac:dyDescent="0.25">
      <c r="A1377" s="5" t="s">
        <v>36</v>
      </c>
      <c r="B1377" s="27" t="s">
        <v>256</v>
      </c>
    </row>
    <row r="1378" spans="1:3" x14ac:dyDescent="0.25">
      <c r="A1378" s="5" t="s">
        <v>27</v>
      </c>
      <c r="B1378" s="27" t="s">
        <v>257</v>
      </c>
      <c r="C1378" t="s">
        <v>668</v>
      </c>
    </row>
    <row r="1379" spans="1:3" x14ac:dyDescent="0.25">
      <c r="A1379" s="5" t="s">
        <v>41</v>
      </c>
      <c r="B1379" s="27" t="str">
        <f>CONCATENATE("People with this variant have one copy of the ",B1330," variant. This substitution of a single nucleotide is known as a missense mutation.")</f>
        <v>People with this variant have one copy of the [C645T](https://www.ncbi.nlm.nih.gov/clinvar/variation/17503/) variant. This substitution of a single nucleotide is known as a missense mutation.</v>
      </c>
      <c r="C1379" t="s">
        <v>13</v>
      </c>
    </row>
    <row r="1380" spans="1:3" x14ac:dyDescent="0.25">
      <c r="A1380" s="6" t="s">
        <v>42</v>
      </c>
      <c r="B1380" s="27" t="s">
        <v>217</v>
      </c>
      <c r="C1380" t="str">
        <f>CONCATENATE("    ",B1379)</f>
        <v xml:space="preserve">    People with this variant have one copy of the [C645T](https://www.ncbi.nlm.nih.gov/clinvar/variation/17503/) variant. This substitution of a single nucleotide is known as a missense mutation.</v>
      </c>
    </row>
    <row r="1381" spans="1:3" x14ac:dyDescent="0.25">
      <c r="A1381" s="6" t="s">
        <v>43</v>
      </c>
      <c r="B1381" s="27">
        <v>39.700000000000003</v>
      </c>
    </row>
    <row r="1382" spans="1:3" x14ac:dyDescent="0.25">
      <c r="A1382" s="5"/>
      <c r="B1382" s="27"/>
      <c r="C1382" t="s">
        <v>669</v>
      </c>
    </row>
    <row r="1383" spans="1:3" x14ac:dyDescent="0.25">
      <c r="A1383" s="6"/>
      <c r="B1383" s="27"/>
    </row>
    <row r="1384" spans="1:3" x14ac:dyDescent="0.25">
      <c r="A1384" s="6"/>
      <c r="B1384" s="27"/>
      <c r="C1384" t="str">
        <f>CONCATENATE("    ",B1380)</f>
        <v xml:space="preserve">    You are in the Mild Loss of Function category. See below for more information.</v>
      </c>
    </row>
    <row r="1385" spans="1:3" x14ac:dyDescent="0.25">
      <c r="A1385" s="6"/>
      <c r="B1385" s="27"/>
    </row>
    <row r="1386" spans="1:3" x14ac:dyDescent="0.25">
      <c r="A1386" s="6"/>
      <c r="B1386" s="27"/>
      <c r="C1386" t="s">
        <v>670</v>
      </c>
    </row>
    <row r="1387" spans="1:3" x14ac:dyDescent="0.25">
      <c r="A1387" s="5"/>
      <c r="B1387" s="27"/>
    </row>
    <row r="1388" spans="1:3" x14ac:dyDescent="0.25">
      <c r="A1388" s="5"/>
      <c r="B1388" s="27"/>
      <c r="C1388" t="str">
        <f>CONCATENATE( "    &lt;piechart percentage=",B1381," /&gt;")</f>
        <v xml:space="preserve">    &lt;piechart percentage=39.7 /&gt;</v>
      </c>
    </row>
    <row r="1389" spans="1:3" x14ac:dyDescent="0.25">
      <c r="A1389" s="5"/>
      <c r="B1389" s="27"/>
      <c r="C1389" t="str">
        <f>"  &lt;/Genotype&gt;"</f>
        <v xml:space="preserve">  &lt;/Genotype&gt;</v>
      </c>
    </row>
    <row r="1390" spans="1:3" x14ac:dyDescent="0.25">
      <c r="A1390" s="5" t="s">
        <v>44</v>
      </c>
      <c r="B1390" s="27" t="str">
        <f>CONCATENATE("People with this variant have two copies of the ",B1330," variant. This substitution of a single nucleotide is known as a missense mutation.")</f>
        <v>People with this variant have two copies of the [C645T](https://www.ncbi.nlm.nih.gov/clinvar/variation/17503/) variant. This substitution of a single nucleotide is known as a missense mutation.</v>
      </c>
      <c r="C1390" t="str">
        <f>CONCATENATE("  &lt;Genotype hgvs=",CHAR(34),B1376,B1377,";",B1377,CHAR(34)," name=",CHAR(34),B1327,CHAR(34),"&gt; ")</f>
        <v xml:space="preserve">  &lt;Genotype hgvs="NC_000017.11:g.[30237328T&gt;C];[30237328T&gt;C]" name="C645T "&gt; </v>
      </c>
    </row>
    <row r="1391" spans="1:3" x14ac:dyDescent="0.25">
      <c r="A1391" s="6" t="s">
        <v>45</v>
      </c>
      <c r="B1391" s="27" t="s">
        <v>192</v>
      </c>
      <c r="C1391" t="s">
        <v>13</v>
      </c>
    </row>
    <row r="1392" spans="1:3" x14ac:dyDescent="0.25">
      <c r="A1392" s="6" t="s">
        <v>43</v>
      </c>
      <c r="B1392" s="27">
        <v>42.9</v>
      </c>
      <c r="C1392" t="s">
        <v>668</v>
      </c>
    </row>
    <row r="1393" spans="1:3" x14ac:dyDescent="0.25">
      <c r="A1393" s="6"/>
      <c r="B1393" s="27"/>
    </row>
    <row r="1394" spans="1:3" x14ac:dyDescent="0.25">
      <c r="A1394" s="5"/>
      <c r="B1394" s="27"/>
      <c r="C1394" t="str">
        <f>CONCATENATE("    ",B1390)</f>
        <v xml:space="preserve">    People with this variant have two copies of the [C645T](https://www.ncbi.nlm.nih.gov/clinvar/variation/17503/) variant. This substitution of a single nucleotide is known as a missense mutation.</v>
      </c>
    </row>
    <row r="1395" spans="1:3" x14ac:dyDescent="0.25">
      <c r="A1395" s="6"/>
      <c r="B1395" s="27"/>
    </row>
    <row r="1396" spans="1:3" x14ac:dyDescent="0.25">
      <c r="A1396" s="6"/>
      <c r="B1396" s="27"/>
      <c r="C1396" t="s">
        <v>669</v>
      </c>
    </row>
    <row r="1397" spans="1:3" x14ac:dyDescent="0.25">
      <c r="A1397" s="6"/>
      <c r="B1397" s="27"/>
    </row>
    <row r="1398" spans="1:3" x14ac:dyDescent="0.25">
      <c r="A1398" s="6"/>
      <c r="B1398" s="27"/>
      <c r="C1398" t="str">
        <f>CONCATENATE("    ",B1391)</f>
        <v xml:space="preserve">    You are in the Moderate Loss of Function category. See below for more information.</v>
      </c>
    </row>
    <row r="1399" spans="1:3" x14ac:dyDescent="0.25">
      <c r="A1399" s="6"/>
      <c r="B1399" s="27"/>
    </row>
    <row r="1400" spans="1:3" x14ac:dyDescent="0.25">
      <c r="A1400" s="5"/>
      <c r="B1400" s="27"/>
      <c r="C1400" t="s">
        <v>670</v>
      </c>
    </row>
    <row r="1401" spans="1:3" x14ac:dyDescent="0.25">
      <c r="A1401" s="5"/>
      <c r="B1401" s="27"/>
    </row>
    <row r="1402" spans="1:3" x14ac:dyDescent="0.25">
      <c r="A1402" s="5"/>
      <c r="B1402" s="27"/>
      <c r="C1402" t="str">
        <f>CONCATENATE( "    &lt;piechart percentage=",B1392," /&gt;")</f>
        <v xml:space="preserve">    &lt;piechart percentage=42.9 /&gt;</v>
      </c>
    </row>
    <row r="1403" spans="1:3" x14ac:dyDescent="0.25">
      <c r="A1403" s="5"/>
      <c r="B1403" s="27"/>
      <c r="C1403" t="str">
        <f>"  &lt;/Genotype&gt;"</f>
        <v xml:space="preserve">  &lt;/Genotype&gt;</v>
      </c>
    </row>
    <row r="1404" spans="1:3" x14ac:dyDescent="0.25">
      <c r="A1404" s="5" t="s">
        <v>46</v>
      </c>
      <c r="B1404" s="27" t="str">
        <f>CONCATENATE("Your ",B1313," gene has no variants. A normal gene is referred to as a ",CHAR(34),"wild-type",CHAR(34)," gene.")</f>
        <v>Your CHRNA3 gene has no variants. A normal gene is referred to as a "wild-type" gene.</v>
      </c>
      <c r="C1404" t="str">
        <f>CONCATENATE("  &lt;Genotype hgvs=",CHAR(34),B1376,B1378,";",B1378,CHAR(34)," name=",CHAR(34),B1327,CHAR(34),"&gt; ")</f>
        <v xml:space="preserve">  &lt;Genotype hgvs="NC_000017.11:g.[30237328=];[30237328=]" name="C645T "&gt; </v>
      </c>
    </row>
    <row r="1405" spans="1:3" x14ac:dyDescent="0.25">
      <c r="A1405" s="6" t="s">
        <v>47</v>
      </c>
      <c r="B1405" s="27" t="s">
        <v>148</v>
      </c>
      <c r="C1405" t="s">
        <v>13</v>
      </c>
    </row>
    <row r="1406" spans="1:3" x14ac:dyDescent="0.25">
      <c r="A1406" s="6" t="s">
        <v>43</v>
      </c>
      <c r="B1406" s="27">
        <v>17.399999999999999</v>
      </c>
      <c r="C1406" t="s">
        <v>668</v>
      </c>
    </row>
    <row r="1407" spans="1:3" x14ac:dyDescent="0.25">
      <c r="A1407" s="5"/>
      <c r="B1407" s="27"/>
    </row>
    <row r="1408" spans="1:3" x14ac:dyDescent="0.25">
      <c r="A1408" s="6"/>
      <c r="B1408" s="27"/>
      <c r="C1408" t="str">
        <f>CONCATENATE("    ",B1404)</f>
        <v xml:space="preserve">    Your CHRNA3 gene has no variants. A normal gene is referred to as a "wild-type" gene.</v>
      </c>
    </row>
    <row r="1409" spans="1:3" x14ac:dyDescent="0.25">
      <c r="A1409" s="6"/>
      <c r="B1409" s="27"/>
    </row>
    <row r="1410" spans="1:3" x14ac:dyDescent="0.25">
      <c r="A1410" s="6"/>
      <c r="B1410" s="27"/>
      <c r="C1410" t="s">
        <v>669</v>
      </c>
    </row>
    <row r="1411" spans="1:3" x14ac:dyDescent="0.25">
      <c r="A1411" s="6"/>
      <c r="B1411" s="27"/>
    </row>
    <row r="1412" spans="1:3" x14ac:dyDescent="0.25">
      <c r="A1412" s="6"/>
      <c r="B1412" s="27"/>
      <c r="C1412" t="str">
        <f>CONCATENATE("    ",B1405)</f>
        <v xml:space="preserve">    This variant is not associated with increased risk.</v>
      </c>
    </row>
    <row r="1413" spans="1:3" x14ac:dyDescent="0.25">
      <c r="A1413" s="5"/>
      <c r="B1413" s="27"/>
    </row>
    <row r="1414" spans="1:3" x14ac:dyDescent="0.25">
      <c r="A1414" s="5"/>
      <c r="B1414" s="27"/>
      <c r="C1414" t="s">
        <v>670</v>
      </c>
    </row>
    <row r="1415" spans="1:3" x14ac:dyDescent="0.25">
      <c r="A1415" s="5"/>
      <c r="B1415" s="27"/>
    </row>
    <row r="1416" spans="1:3" x14ac:dyDescent="0.25">
      <c r="A1416" s="5"/>
      <c r="B1416" s="27"/>
      <c r="C1416" t="str">
        <f>CONCATENATE( "    &lt;piechart percentage=",B1406," /&gt;")</f>
        <v xml:space="preserve">    &lt;piechart percentage=17.4 /&gt;</v>
      </c>
    </row>
    <row r="1417" spans="1:3" x14ac:dyDescent="0.25">
      <c r="A1417" s="5"/>
      <c r="B1417" s="27"/>
      <c r="C1417" t="str">
        <f>"  &lt;/Genotype&gt;"</f>
        <v xml:space="preserve">  &lt;/Genotype&gt;</v>
      </c>
    </row>
    <row r="1418" spans="1:3" x14ac:dyDescent="0.25">
      <c r="A1418" s="5" t="s">
        <v>48</v>
      </c>
      <c r="B1418" s="27" t="str">
        <f>CONCATENATE("Your ",B1313," gene has an unknown variant.")</f>
        <v>Your CHRNA3 gene has an unknown variant.</v>
      </c>
      <c r="C1418" t="str">
        <f>CONCATENATE("  &lt;Genotype hgvs=",CHAR(34),"unknown",CHAR(34),"&gt; ")</f>
        <v xml:space="preserve">  &lt;Genotype hgvs="unknown"&gt; </v>
      </c>
    </row>
    <row r="1419" spans="1:3" x14ac:dyDescent="0.25">
      <c r="A1419" s="6" t="s">
        <v>48</v>
      </c>
      <c r="B1419" s="27" t="s">
        <v>150</v>
      </c>
      <c r="C1419" t="s">
        <v>13</v>
      </c>
    </row>
    <row r="1420" spans="1:3" x14ac:dyDescent="0.25">
      <c r="A1420" s="6" t="s">
        <v>43</v>
      </c>
      <c r="B1420" s="27"/>
      <c r="C1420" t="s">
        <v>668</v>
      </c>
    </row>
    <row r="1421" spans="1:3" x14ac:dyDescent="0.25">
      <c r="A1421" s="6"/>
      <c r="B1421" s="27"/>
    </row>
    <row r="1422" spans="1:3" x14ac:dyDescent="0.25">
      <c r="A1422" s="6"/>
      <c r="B1422" s="27"/>
      <c r="C1422" t="str">
        <f>CONCATENATE("    ",B1418)</f>
        <v xml:space="preserve">    Your CHRNA3 gene has an unknown variant.</v>
      </c>
    </row>
    <row r="1423" spans="1:3" x14ac:dyDescent="0.25">
      <c r="A1423" s="6"/>
      <c r="B1423" s="27"/>
    </row>
    <row r="1424" spans="1:3" x14ac:dyDescent="0.25">
      <c r="A1424" s="6"/>
      <c r="B1424" s="27"/>
      <c r="C1424" t="s">
        <v>669</v>
      </c>
    </row>
    <row r="1425" spans="1:3" x14ac:dyDescent="0.25">
      <c r="A1425" s="6"/>
      <c r="B1425" s="27"/>
    </row>
    <row r="1426" spans="1:3" x14ac:dyDescent="0.25">
      <c r="A1426" s="5"/>
      <c r="B1426" s="27"/>
      <c r="C1426" t="str">
        <f>CONCATENATE("    ",B1419)</f>
        <v xml:space="preserve">    The effect is unknown.</v>
      </c>
    </row>
    <row r="1427" spans="1:3" x14ac:dyDescent="0.25">
      <c r="A1427" s="6"/>
      <c r="B1427" s="27"/>
    </row>
    <row r="1428" spans="1:3" x14ac:dyDescent="0.25">
      <c r="A1428" s="5"/>
      <c r="B1428" s="27"/>
      <c r="C1428" t="s">
        <v>670</v>
      </c>
    </row>
    <row r="1429" spans="1:3" x14ac:dyDescent="0.25">
      <c r="A1429" s="5"/>
      <c r="B1429" s="27"/>
    </row>
    <row r="1430" spans="1:3" x14ac:dyDescent="0.25">
      <c r="A1430" s="5"/>
      <c r="B1430" s="27"/>
      <c r="C1430" t="str">
        <f>CONCATENATE( "    &lt;piechart percentage=",B1420," /&gt;")</f>
        <v xml:space="preserve">    &lt;piechart percentage= /&gt;</v>
      </c>
    </row>
    <row r="1431" spans="1:3" x14ac:dyDescent="0.25">
      <c r="A1431" s="5"/>
      <c r="B1431" s="27"/>
      <c r="C1431" t="str">
        <f>"  &lt;/Genotype&gt;"</f>
        <v xml:space="preserve">  &lt;/Genotype&gt;</v>
      </c>
    </row>
    <row r="1432" spans="1:3" x14ac:dyDescent="0.25">
      <c r="A1432" s="5" t="s">
        <v>46</v>
      </c>
      <c r="B1432" s="27" t="str">
        <f>CONCATENATE("Your ",B1313," gene has no variants. A normal gene is referred to as a ",CHAR(34),"wild-type",CHAR(34)," gene.")</f>
        <v>Your CHRNA3 gene has no variants. A normal gene is referred to as a "wild-type" gene.</v>
      </c>
      <c r="C1432" t="str">
        <f>CONCATENATE("  &lt;Genotype hgvs=",CHAR(34),"wild-type",CHAR(34),"&gt;")</f>
        <v xml:space="preserve">  &lt;Genotype hgvs="wild-type"&gt;</v>
      </c>
    </row>
    <row r="1433" spans="1:3" x14ac:dyDescent="0.25">
      <c r="A1433" s="6" t="s">
        <v>47</v>
      </c>
      <c r="B1433" s="27" t="s">
        <v>218</v>
      </c>
      <c r="C1433" t="s">
        <v>13</v>
      </c>
    </row>
    <row r="1434" spans="1:3" x14ac:dyDescent="0.25">
      <c r="A1434" s="6" t="s">
        <v>43</v>
      </c>
      <c r="B1434" s="27"/>
      <c r="C1434" t="s">
        <v>668</v>
      </c>
    </row>
    <row r="1435" spans="1:3" x14ac:dyDescent="0.25">
      <c r="A1435" s="6"/>
      <c r="B1435" s="27"/>
    </row>
    <row r="1436" spans="1:3" x14ac:dyDescent="0.25">
      <c r="A1436" s="6"/>
      <c r="B1436" s="27"/>
      <c r="C1436" t="str">
        <f>CONCATENATE("    ",B1432)</f>
        <v xml:space="preserve">    Your CHRNA3 gene has no variants. A normal gene is referred to as a "wild-type" gene.</v>
      </c>
    </row>
    <row r="1437" spans="1:3" x14ac:dyDescent="0.25">
      <c r="A1437" s="6"/>
      <c r="B1437" s="27"/>
    </row>
    <row r="1438" spans="1:3" x14ac:dyDescent="0.25">
      <c r="A1438" s="6"/>
      <c r="B1438" s="27"/>
      <c r="C1438" t="s">
        <v>669</v>
      </c>
    </row>
    <row r="1439" spans="1:3" x14ac:dyDescent="0.25">
      <c r="A1439" s="6"/>
      <c r="B1439" s="27"/>
    </row>
    <row r="1440" spans="1:3" x14ac:dyDescent="0.25">
      <c r="A1440" s="6"/>
      <c r="B1440" s="27"/>
      <c r="C1440" t="str">
        <f>CONCATENATE("    ",B1433)</f>
        <v xml:space="preserve">    Your variant is not associated with any loss of function.</v>
      </c>
    </row>
    <row r="1441" spans="1:3" x14ac:dyDescent="0.25">
      <c r="A1441" s="6"/>
      <c r="B1441" s="27"/>
    </row>
    <row r="1442" spans="1:3" x14ac:dyDescent="0.25">
      <c r="A1442" s="6"/>
      <c r="B1442" s="27"/>
      <c r="C1442" t="s">
        <v>670</v>
      </c>
    </row>
    <row r="1443" spans="1:3" x14ac:dyDescent="0.25">
      <c r="A1443" s="5"/>
      <c r="B1443" s="27"/>
    </row>
    <row r="1444" spans="1:3" x14ac:dyDescent="0.25">
      <c r="A1444" s="6"/>
      <c r="B1444" s="27"/>
      <c r="C1444" t="str">
        <f>CONCATENATE( "    &lt;piechart percentage=",B1434," /&gt;")</f>
        <v xml:space="preserve">    &lt;piechart percentage= /&gt;</v>
      </c>
    </row>
    <row r="1445" spans="1:3" x14ac:dyDescent="0.25">
      <c r="A1445" s="6"/>
      <c r="B1445" s="27"/>
      <c r="C1445" t="str">
        <f>"  &lt;/Genotype&gt;"</f>
        <v xml:space="preserve">  &lt;/Genotype&gt;</v>
      </c>
    </row>
    <row r="1446" spans="1:3" x14ac:dyDescent="0.25">
      <c r="A1446" s="6"/>
      <c r="B1446" s="27"/>
      <c r="C1446" t="str">
        <f>"&lt;/GeneAnalysis&gt;"</f>
        <v>&lt;/GeneAnalysis&gt;</v>
      </c>
    </row>
    <row r="1447" spans="1:3" s="33" customFormat="1" x14ac:dyDescent="0.25"/>
    <row r="1448" spans="1:3" s="33" customFormat="1" x14ac:dyDescent="0.25">
      <c r="A1448" s="34"/>
      <c r="B1448" s="32"/>
    </row>
    <row r="1449" spans="1:3" x14ac:dyDescent="0.25">
      <c r="A1449" s="6" t="s">
        <v>4</v>
      </c>
      <c r="B1449" s="27" t="s">
        <v>336</v>
      </c>
      <c r="C1449" t="str">
        <f>CONCATENATE("&lt;GeneAnalysis gene=",CHAR(34),B1449,CHAR(34)," interval=",CHAR(34),B1450,CHAR(34),"&gt; ")</f>
        <v xml:space="preserve">&lt;GeneAnalysis gene="CHRNA3" interval="NC_000015.10:g.78593052_78621295"&gt; </v>
      </c>
    </row>
    <row r="1450" spans="1:3" x14ac:dyDescent="0.25">
      <c r="A1450" s="6" t="s">
        <v>23</v>
      </c>
      <c r="B1450" s="27" t="s">
        <v>337</v>
      </c>
    </row>
    <row r="1451" spans="1:3" x14ac:dyDescent="0.25">
      <c r="A1451" s="6" t="s">
        <v>24</v>
      </c>
      <c r="B1451" s="27" t="s">
        <v>333</v>
      </c>
      <c r="C1451" t="str">
        <f>CONCATENATE("# What are some common mutations of ",B1449,"?")</f>
        <v># What are some common mutations of CHRNA3?</v>
      </c>
    </row>
    <row r="1452" spans="1:3" x14ac:dyDescent="0.25">
      <c r="A1452" s="6" t="s">
        <v>20</v>
      </c>
      <c r="B1452" s="27" t="s">
        <v>21</v>
      </c>
      <c r="C1452" t="s">
        <v>13</v>
      </c>
    </row>
    <row r="1453" spans="1:3" x14ac:dyDescent="0.25">
      <c r="B1453" s="27"/>
      <c r="C1453" t="str">
        <f>CONCATENATE("There are ",B1451," well-known variants in ",B1449,": ",B1460," and ",B1466,".")</f>
        <v>There are two well-known variants in CHRNA3: [C78606381T](https://www.ncbi.nlm.nih.gov/projects/SNP/snp_ref.cgi?rs=12914385) and [C645T](https://www.ncbi.nlm.nih.gov/clinvar/variation/17503/).</v>
      </c>
    </row>
    <row r="1454" spans="1:3" x14ac:dyDescent="0.25">
      <c r="B1454" s="27"/>
    </row>
    <row r="1455" spans="1:3" x14ac:dyDescent="0.25">
      <c r="A1455" s="6"/>
      <c r="B1455" s="27"/>
      <c r="C1455" t="str">
        <f>CONCATENATE("&lt;# ",B1457," #&gt;")</f>
        <v>&lt;# C78606381T #&gt;</v>
      </c>
    </row>
    <row r="1456" spans="1:3" x14ac:dyDescent="0.25">
      <c r="A1456" s="6" t="s">
        <v>25</v>
      </c>
      <c r="B1456" s="1" t="s">
        <v>338</v>
      </c>
      <c r="C1456" t="str">
        <f>CONCATENATE("  &lt;Variant hgvs=",CHAR(34),B1456,CHAR(34)," name=",CHAR(34),B1457,CHAR(34),"&gt; ")</f>
        <v xml:space="preserve">  &lt;Variant hgvs="NC_000015.10:g.78606381C&gt;T" name="C78606381T"&gt; </v>
      </c>
    </row>
    <row r="1457" spans="1:3" x14ac:dyDescent="0.25">
      <c r="A1457" s="5" t="s">
        <v>26</v>
      </c>
      <c r="B1457" s="30" t="s">
        <v>340</v>
      </c>
    </row>
    <row r="1458" spans="1:3" x14ac:dyDescent="0.25">
      <c r="A1458" s="5" t="s">
        <v>27</v>
      </c>
      <c r="B1458" s="27" t="s">
        <v>208</v>
      </c>
      <c r="C1458" t="str">
        <f>CONCATENATE("    This variant is a change at a specific point in the ",B1449," gene from ",B1458," to ",B1459," resulting in incorrect ",B1452," function. This substitution of a single nucleotide is known as a missense variant.")</f>
        <v xml:space="preserve">    This variant is a change at a specific point in the CHRNA3 gene from cytosine (C) to thymine (T) resulting in incorrect protein function. This substitution of a single nucleotide is known as a missense variant.</v>
      </c>
    </row>
    <row r="1459" spans="1:3" x14ac:dyDescent="0.25">
      <c r="A1459" s="5" t="s">
        <v>28</v>
      </c>
      <c r="B1459" s="27" t="s">
        <v>33</v>
      </c>
      <c r="C1459" t="s">
        <v>13</v>
      </c>
    </row>
    <row r="1460" spans="1:3" x14ac:dyDescent="0.25">
      <c r="A1460" s="5" t="s">
        <v>36</v>
      </c>
      <c r="B1460" s="30" t="s">
        <v>342</v>
      </c>
      <c r="C1460" t="str">
        <f>"  &lt;/Variant&gt;"</f>
        <v xml:space="preserve">  &lt;/Variant&gt;</v>
      </c>
    </row>
    <row r="1461" spans="1:3" x14ac:dyDescent="0.25">
      <c r="B1461" s="27"/>
      <c r="C1461" t="str">
        <f>CONCATENATE("&lt;# ",B1463," #&gt;")</f>
        <v>&lt;# C645T  #&gt;</v>
      </c>
    </row>
    <row r="1462" spans="1:3" x14ac:dyDescent="0.25">
      <c r="A1462" s="6" t="s">
        <v>25</v>
      </c>
      <c r="B1462" s="1" t="s">
        <v>339</v>
      </c>
      <c r="C1462" t="str">
        <f>CONCATENATE("  &lt;Variant hgvs=",CHAR(34),B1462,CHAR(34)," name=",CHAR(34),B1463,CHAR(34),"&gt; ")</f>
        <v xml:space="preserve">  &lt;Variant hgvs="NC_000015.10:g.78601997G&gt;A" name="C645T "&gt; </v>
      </c>
    </row>
    <row r="1463" spans="1:3" x14ac:dyDescent="0.25">
      <c r="A1463" s="5" t="s">
        <v>26</v>
      </c>
      <c r="B1463" s="30" t="s">
        <v>341</v>
      </c>
    </row>
    <row r="1464" spans="1:3" x14ac:dyDescent="0.25">
      <c r="A1464" s="5" t="s">
        <v>27</v>
      </c>
      <c r="B1464" s="27" t="s">
        <v>34</v>
      </c>
      <c r="C1464" t="str">
        <f>CONCATENATE("    This variant is a change at a specific point in the ",B1449," gene from ",B1464," to ",B1465," resulting in incorrect ",B1452," function. This substitution of a single nucleotide is known as a missense variant.")</f>
        <v xml:space="preserve">    This variant is a change at a specific point in the CHRNA3 gene from guanine (G) to adenine (A) resulting in incorrect protein function. This substitution of a single nucleotide is known as a missense variant.</v>
      </c>
    </row>
    <row r="1465" spans="1:3" x14ac:dyDescent="0.25">
      <c r="A1465" s="5" t="s">
        <v>28</v>
      </c>
      <c r="B1465" s="27" t="s">
        <v>62</v>
      </c>
    </row>
    <row r="1466" spans="1:3" x14ac:dyDescent="0.25">
      <c r="A1466" s="6" t="s">
        <v>36</v>
      </c>
      <c r="B1466" s="30" t="s">
        <v>352</v>
      </c>
      <c r="C1466" t="str">
        <f>"  &lt;/Variant&gt;"</f>
        <v xml:space="preserve">  &lt;/Variant&gt;</v>
      </c>
    </row>
    <row r="1467" spans="1:3" s="33" customFormat="1" x14ac:dyDescent="0.25">
      <c r="A1467" s="31"/>
      <c r="B1467" s="32"/>
    </row>
    <row r="1468" spans="1:3" s="33" customFormat="1" x14ac:dyDescent="0.25">
      <c r="A1468" s="31"/>
      <c r="B1468" s="32"/>
      <c r="C1468" t="str">
        <f>C1455</f>
        <v>&lt;# C78606381T #&gt;</v>
      </c>
    </row>
    <row r="1469" spans="1:3" x14ac:dyDescent="0.25">
      <c r="A1469" s="5" t="s">
        <v>35</v>
      </c>
      <c r="B1469" s="40" t="s">
        <v>343</v>
      </c>
      <c r="C1469" t="str">
        <f>CONCATENATE("  &lt;Genotype hgvs=",CHAR(34),B1469,B1470,";",B1471,CHAR(34)," name=",CHAR(34),B1457,CHAR(34),"&gt; ")</f>
        <v xml:space="preserve">  &lt;Genotype hgvs="NC_000015.10:g.[78606381C&gt;T];[78606381=]" name="C78606381T"&gt; </v>
      </c>
    </row>
    <row r="1470" spans="1:3" x14ac:dyDescent="0.25">
      <c r="A1470" s="5" t="s">
        <v>36</v>
      </c>
      <c r="B1470" s="27" t="s">
        <v>344</v>
      </c>
    </row>
    <row r="1471" spans="1:3" x14ac:dyDescent="0.25">
      <c r="A1471" s="5" t="s">
        <v>27</v>
      </c>
      <c r="B1471" s="27" t="s">
        <v>345</v>
      </c>
      <c r="C1471" t="s">
        <v>668</v>
      </c>
    </row>
    <row r="1472" spans="1:3" x14ac:dyDescent="0.25">
      <c r="A1472" s="5" t="s">
        <v>41</v>
      </c>
      <c r="B1472" s="27" t="str">
        <f>CONCATENATE("People with this variant have one copy of the ",B1460," variant. This substitution of a single nucleotide is known as a missense mutation.")</f>
        <v>People with this variant have one copy of the [C78606381T](https://www.ncbi.nlm.nih.gov/projects/SNP/snp_ref.cgi?rs=12914385) variant. This substitution of a single nucleotide is known as a missense mutation.</v>
      </c>
      <c r="C1472" t="s">
        <v>13</v>
      </c>
    </row>
    <row r="1473" spans="1:3" x14ac:dyDescent="0.25">
      <c r="A1473" s="6" t="s">
        <v>42</v>
      </c>
      <c r="B1473" s="27" t="s">
        <v>217</v>
      </c>
      <c r="C1473" t="str">
        <f>CONCATENATE("    ",B1472)</f>
        <v xml:space="preserve">    People with this variant have one copy of the [C78606381T](https://www.ncbi.nlm.nih.gov/projects/SNP/snp_ref.cgi?rs=12914385) variant. This substitution of a single nucleotide is known as a missense mutation.</v>
      </c>
    </row>
    <row r="1474" spans="1:3" x14ac:dyDescent="0.25">
      <c r="A1474" s="6" t="s">
        <v>43</v>
      </c>
      <c r="B1474" s="27">
        <v>37.9</v>
      </c>
    </row>
    <row r="1475" spans="1:3" x14ac:dyDescent="0.25">
      <c r="A1475" s="5"/>
      <c r="B1475" s="27"/>
      <c r="C1475" t="s">
        <v>669</v>
      </c>
    </row>
    <row r="1476" spans="1:3" x14ac:dyDescent="0.25">
      <c r="A1476" s="6"/>
      <c r="B1476" s="27"/>
    </row>
    <row r="1477" spans="1:3" x14ac:dyDescent="0.25">
      <c r="A1477" s="6"/>
      <c r="B1477" s="27"/>
      <c r="C1477" t="str">
        <f>CONCATENATE("    ",B1473)</f>
        <v xml:space="preserve">    You are in the Mild Loss of Function category. See below for more information.</v>
      </c>
    </row>
    <row r="1478" spans="1:3" x14ac:dyDescent="0.25">
      <c r="A1478" s="6"/>
      <c r="B1478" s="27"/>
    </row>
    <row r="1479" spans="1:3" x14ac:dyDescent="0.25">
      <c r="A1479" s="6"/>
      <c r="B1479" s="27"/>
      <c r="C1479" t="s">
        <v>670</v>
      </c>
    </row>
    <row r="1480" spans="1:3" x14ac:dyDescent="0.25">
      <c r="A1480" s="5"/>
      <c r="B1480" s="27"/>
    </row>
    <row r="1481" spans="1:3" x14ac:dyDescent="0.25">
      <c r="A1481" s="5"/>
      <c r="B1481" s="27"/>
      <c r="C1481" t="str">
        <f>CONCATENATE( "    &lt;piechart percentage=",B1474," /&gt;")</f>
        <v xml:space="preserve">    &lt;piechart percentage=37.9 /&gt;</v>
      </c>
    </row>
    <row r="1482" spans="1:3" x14ac:dyDescent="0.25">
      <c r="A1482" s="5"/>
      <c r="B1482" s="27"/>
      <c r="C1482" t="str">
        <f>"  &lt;/Genotype&gt;"</f>
        <v xml:space="preserve">  &lt;/Genotype&gt;</v>
      </c>
    </row>
    <row r="1483" spans="1:3" x14ac:dyDescent="0.25">
      <c r="A1483" s="5" t="s">
        <v>44</v>
      </c>
      <c r="B1483" s="27" t="s">
        <v>346</v>
      </c>
      <c r="C1483" t="str">
        <f>CONCATENATE("  &lt;Genotype hgvs=",CHAR(34),B1469,B1470,";",B1470,CHAR(34)," name=",CHAR(34),B1457,CHAR(34),"&gt; ")</f>
        <v xml:space="preserve">  &lt;Genotype hgvs="NC_000015.10:g.[78606381C&gt;T];[78606381C&gt;T]" name="C78606381T"&gt; </v>
      </c>
    </row>
    <row r="1484" spans="1:3" x14ac:dyDescent="0.25">
      <c r="A1484" s="6" t="s">
        <v>45</v>
      </c>
      <c r="B1484" s="27" t="s">
        <v>192</v>
      </c>
      <c r="C1484" t="s">
        <v>13</v>
      </c>
    </row>
    <row r="1485" spans="1:3" x14ac:dyDescent="0.25">
      <c r="A1485" s="6" t="s">
        <v>43</v>
      </c>
      <c r="B1485" s="27">
        <v>15.9</v>
      </c>
      <c r="C1485" t="s">
        <v>668</v>
      </c>
    </row>
    <row r="1486" spans="1:3" x14ac:dyDescent="0.25">
      <c r="A1486" s="6"/>
      <c r="B1486" s="27"/>
    </row>
    <row r="1487" spans="1:3" x14ac:dyDescent="0.25">
      <c r="A1487" s="5"/>
      <c r="B1487" s="27"/>
      <c r="C1487" t="str">
        <f>CONCATENATE("    ",B1483)</f>
        <v xml:space="preserve">    People with this variant have two copies of the [C78606381T](https://www.ncbi.nlm.nih.gov/projects/SNP/snp_ref.cgi?rs=12914385) variant. This substitution of a single nucleotide is known as a missense mutation.
</v>
      </c>
    </row>
    <row r="1488" spans="1:3" x14ac:dyDescent="0.25">
      <c r="A1488" s="6"/>
      <c r="B1488" s="27"/>
    </row>
    <row r="1489" spans="1:3" x14ac:dyDescent="0.25">
      <c r="A1489" s="6"/>
      <c r="B1489" s="27"/>
      <c r="C1489" t="s">
        <v>669</v>
      </c>
    </row>
    <row r="1490" spans="1:3" x14ac:dyDescent="0.25">
      <c r="A1490" s="6"/>
      <c r="B1490" s="27"/>
    </row>
    <row r="1491" spans="1:3" x14ac:dyDescent="0.25">
      <c r="A1491" s="6"/>
      <c r="B1491" s="27"/>
      <c r="C1491" t="str">
        <f>CONCATENATE("    ",B1484)</f>
        <v xml:space="preserve">    You are in the Moderate Loss of Function category. See below for more information.</v>
      </c>
    </row>
    <row r="1492" spans="1:3" x14ac:dyDescent="0.25">
      <c r="A1492" s="6"/>
      <c r="B1492" s="27"/>
    </row>
    <row r="1493" spans="1:3" x14ac:dyDescent="0.25">
      <c r="A1493" s="5"/>
      <c r="B1493" s="27"/>
      <c r="C1493" t="s">
        <v>670</v>
      </c>
    </row>
    <row r="1494" spans="1:3" x14ac:dyDescent="0.25">
      <c r="A1494" s="5"/>
      <c r="B1494" s="27"/>
    </row>
    <row r="1495" spans="1:3" x14ac:dyDescent="0.25">
      <c r="A1495" s="5"/>
      <c r="B1495" s="27"/>
      <c r="C1495" t="str">
        <f>CONCATENATE( "    &lt;piechart percentage=",B1485," /&gt;")</f>
        <v xml:space="preserve">    &lt;piechart percentage=15.9 /&gt;</v>
      </c>
    </row>
    <row r="1496" spans="1:3" x14ac:dyDescent="0.25">
      <c r="A1496" s="5"/>
      <c r="B1496" s="27"/>
      <c r="C1496" t="str">
        <f>"  &lt;/Genotype&gt;"</f>
        <v xml:space="preserve">  &lt;/Genotype&gt;</v>
      </c>
    </row>
    <row r="1497" spans="1:3" x14ac:dyDescent="0.25">
      <c r="A1497" s="5" t="s">
        <v>46</v>
      </c>
      <c r="B1497" s="27" t="str">
        <f>CONCATENATE("Your ",B1449," gene has no variants. A normal gene is referred to as a ",CHAR(34),"wild-type",CHAR(34)," gene.")</f>
        <v>Your CHRNA3 gene has no variants. A normal gene is referred to as a "wild-type" gene.</v>
      </c>
      <c r="C1497" t="str">
        <f>CONCATENATE("  &lt;Genotype hgvs=",CHAR(34),B1469,B1471,";",B1471,CHAR(34)," name=",CHAR(34),B1457,CHAR(34),"&gt; ")</f>
        <v xml:space="preserve">  &lt;Genotype hgvs="NC_000015.10:g.[78606381=];[78606381=]" name="C78606381T"&gt; </v>
      </c>
    </row>
    <row r="1498" spans="1:3" x14ac:dyDescent="0.25">
      <c r="A1498" s="6" t="s">
        <v>47</v>
      </c>
      <c r="B1498" s="27" t="s">
        <v>148</v>
      </c>
      <c r="C1498" t="s">
        <v>13</v>
      </c>
    </row>
    <row r="1499" spans="1:3" x14ac:dyDescent="0.25">
      <c r="A1499" s="6" t="s">
        <v>43</v>
      </c>
      <c r="B1499" s="27">
        <v>46.2</v>
      </c>
      <c r="C1499" t="s">
        <v>668</v>
      </c>
    </row>
    <row r="1500" spans="1:3" x14ac:dyDescent="0.25">
      <c r="A1500" s="5"/>
      <c r="B1500" s="27"/>
    </row>
    <row r="1501" spans="1:3" x14ac:dyDescent="0.25">
      <c r="A1501" s="6"/>
      <c r="B1501" s="27"/>
      <c r="C1501" t="str">
        <f>CONCATENATE("    ",B1497)</f>
        <v xml:space="preserve">    Your CHRNA3 gene has no variants. A normal gene is referred to as a "wild-type" gene.</v>
      </c>
    </row>
    <row r="1502" spans="1:3" x14ac:dyDescent="0.25">
      <c r="A1502" s="6"/>
      <c r="B1502" s="27"/>
    </row>
    <row r="1503" spans="1:3" x14ac:dyDescent="0.25">
      <c r="A1503" s="6"/>
      <c r="B1503" s="27"/>
      <c r="C1503" t="s">
        <v>669</v>
      </c>
    </row>
    <row r="1504" spans="1:3" x14ac:dyDescent="0.25">
      <c r="A1504" s="6"/>
      <c r="B1504" s="27"/>
    </row>
    <row r="1505" spans="1:3" x14ac:dyDescent="0.25">
      <c r="A1505" s="6"/>
      <c r="B1505" s="27"/>
      <c r="C1505" t="str">
        <f>CONCATENATE("    ",B1498)</f>
        <v xml:space="preserve">    This variant is not associated with increased risk.</v>
      </c>
    </row>
    <row r="1506" spans="1:3" x14ac:dyDescent="0.25">
      <c r="A1506" s="5"/>
      <c r="B1506" s="27"/>
    </row>
    <row r="1507" spans="1:3" x14ac:dyDescent="0.25">
      <c r="A1507" s="5"/>
      <c r="B1507" s="27"/>
      <c r="C1507" t="s">
        <v>670</v>
      </c>
    </row>
    <row r="1508" spans="1:3" x14ac:dyDescent="0.25">
      <c r="A1508" s="5"/>
      <c r="B1508" s="27"/>
    </row>
    <row r="1509" spans="1:3" x14ac:dyDescent="0.25">
      <c r="A1509" s="5"/>
      <c r="B1509" s="27"/>
      <c r="C1509" t="str">
        <f>CONCATENATE( "    &lt;piechart percentage=",B1499," /&gt;")</f>
        <v xml:space="preserve">    &lt;piechart percentage=46.2 /&gt;</v>
      </c>
    </row>
    <row r="1510" spans="1:3" x14ac:dyDescent="0.25">
      <c r="A1510" s="5"/>
      <c r="B1510" s="27"/>
      <c r="C1510" t="str">
        <f>"  &lt;/Genotype&gt;"</f>
        <v xml:space="preserve">  &lt;/Genotype&gt;</v>
      </c>
    </row>
    <row r="1511" spans="1:3" x14ac:dyDescent="0.25">
      <c r="A1511" s="5"/>
      <c r="B1511" s="27"/>
      <c r="C1511" t="str">
        <f>C1461</f>
        <v>&lt;# C645T  #&gt;</v>
      </c>
    </row>
    <row r="1512" spans="1:3" x14ac:dyDescent="0.25">
      <c r="A1512" s="5" t="s">
        <v>35</v>
      </c>
      <c r="B1512" s="1" t="s">
        <v>236</v>
      </c>
      <c r="C1512" t="str">
        <f>CONCATENATE("  &lt;Genotype hgvs=",CHAR(34),B1512,B1513,";",B1514,CHAR(34)," name=",CHAR(34),B1463,CHAR(34),"&gt; ")</f>
        <v xml:space="preserve">  &lt;Genotype hgvs="NC_000017.11:g.[30237328T&gt;C];[30237328=]" name="C645T "&gt; </v>
      </c>
    </row>
    <row r="1513" spans="1:3" x14ac:dyDescent="0.25">
      <c r="A1513" s="5" t="s">
        <v>36</v>
      </c>
      <c r="B1513" s="27" t="s">
        <v>256</v>
      </c>
    </row>
    <row r="1514" spans="1:3" x14ac:dyDescent="0.25">
      <c r="A1514" s="5" t="s">
        <v>27</v>
      </c>
      <c r="B1514" s="27" t="s">
        <v>257</v>
      </c>
      <c r="C1514" t="s">
        <v>668</v>
      </c>
    </row>
    <row r="1515" spans="1:3" x14ac:dyDescent="0.25">
      <c r="A1515" s="5" t="s">
        <v>41</v>
      </c>
      <c r="B1515" s="27" t="str">
        <f>CONCATENATE("People with this variant have one copy of the ",B1466," variant. This substitution of a single nucleotide is known as a missense mutation.")</f>
        <v>People with this variant have one copy of the [C645T](https://www.ncbi.nlm.nih.gov/clinvar/variation/17503/) variant. This substitution of a single nucleotide is known as a missense mutation.</v>
      </c>
      <c r="C1515" t="s">
        <v>13</v>
      </c>
    </row>
    <row r="1516" spans="1:3" x14ac:dyDescent="0.25">
      <c r="A1516" s="6" t="s">
        <v>42</v>
      </c>
      <c r="B1516" s="27" t="s">
        <v>217</v>
      </c>
      <c r="C1516" t="str">
        <f>CONCATENATE("    ",B1515)</f>
        <v xml:space="preserve">    People with this variant have one copy of the [C645T](https://www.ncbi.nlm.nih.gov/clinvar/variation/17503/) variant. This substitution of a single nucleotide is known as a missense mutation.</v>
      </c>
    </row>
    <row r="1517" spans="1:3" x14ac:dyDescent="0.25">
      <c r="A1517" s="6" t="s">
        <v>43</v>
      </c>
      <c r="B1517" s="27">
        <v>39.700000000000003</v>
      </c>
    </row>
    <row r="1518" spans="1:3" x14ac:dyDescent="0.25">
      <c r="A1518" s="5"/>
      <c r="B1518" s="27"/>
      <c r="C1518" t="s">
        <v>669</v>
      </c>
    </row>
    <row r="1519" spans="1:3" x14ac:dyDescent="0.25">
      <c r="A1519" s="6"/>
      <c r="B1519" s="27"/>
    </row>
    <row r="1520" spans="1:3" x14ac:dyDescent="0.25">
      <c r="A1520" s="6"/>
      <c r="B1520" s="27"/>
      <c r="C1520" t="str">
        <f>CONCATENATE("    ",B1516)</f>
        <v xml:space="preserve">    You are in the Mild Loss of Function category. See below for more information.</v>
      </c>
    </row>
    <row r="1521" spans="1:3" x14ac:dyDescent="0.25">
      <c r="A1521" s="6"/>
      <c r="B1521" s="27"/>
    </row>
    <row r="1522" spans="1:3" x14ac:dyDescent="0.25">
      <c r="A1522" s="6"/>
      <c r="B1522" s="27"/>
      <c r="C1522" t="s">
        <v>670</v>
      </c>
    </row>
    <row r="1523" spans="1:3" x14ac:dyDescent="0.25">
      <c r="A1523" s="5"/>
      <c r="B1523" s="27"/>
    </row>
    <row r="1524" spans="1:3" x14ac:dyDescent="0.25">
      <c r="A1524" s="5"/>
      <c r="B1524" s="27"/>
      <c r="C1524" t="str">
        <f>CONCATENATE( "    &lt;piechart percentage=",B1517," /&gt;")</f>
        <v xml:space="preserve">    &lt;piechart percentage=39.7 /&gt;</v>
      </c>
    </row>
    <row r="1525" spans="1:3" x14ac:dyDescent="0.25">
      <c r="A1525" s="5"/>
      <c r="B1525" s="27"/>
      <c r="C1525" t="str">
        <f>"  &lt;/Genotype&gt;"</f>
        <v xml:space="preserve">  &lt;/Genotype&gt;</v>
      </c>
    </row>
    <row r="1526" spans="1:3" x14ac:dyDescent="0.25">
      <c r="A1526" s="5" t="s">
        <v>44</v>
      </c>
      <c r="B1526" s="27" t="str">
        <f>CONCATENATE("People with this variant have two copies of the ",B1466," variant. This substitution of a single nucleotide is known as a missense mutation.")</f>
        <v>People with this variant have two copies of the [C645T](https://www.ncbi.nlm.nih.gov/clinvar/variation/17503/) variant. This substitution of a single nucleotide is known as a missense mutation.</v>
      </c>
      <c r="C1526" t="str">
        <f>CONCATENATE("  &lt;Genotype hgvs=",CHAR(34),B1512,B1513,";",B1513,CHAR(34)," name=",CHAR(34),B1463,CHAR(34),"&gt; ")</f>
        <v xml:space="preserve">  &lt;Genotype hgvs="NC_000017.11:g.[30237328T&gt;C];[30237328T&gt;C]" name="C645T "&gt; </v>
      </c>
    </row>
    <row r="1527" spans="1:3" x14ac:dyDescent="0.25">
      <c r="A1527" s="6" t="s">
        <v>45</v>
      </c>
      <c r="B1527" s="27" t="s">
        <v>192</v>
      </c>
      <c r="C1527" t="s">
        <v>13</v>
      </c>
    </row>
    <row r="1528" spans="1:3" x14ac:dyDescent="0.25">
      <c r="A1528" s="6" t="s">
        <v>43</v>
      </c>
      <c r="B1528" s="27">
        <v>42.9</v>
      </c>
      <c r="C1528" t="s">
        <v>668</v>
      </c>
    </row>
    <row r="1529" spans="1:3" x14ac:dyDescent="0.25">
      <c r="A1529" s="6"/>
      <c r="B1529" s="27"/>
    </row>
    <row r="1530" spans="1:3" x14ac:dyDescent="0.25">
      <c r="A1530" s="5"/>
      <c r="B1530" s="27"/>
      <c r="C1530" t="str">
        <f>CONCATENATE("    ",B1526)</f>
        <v xml:space="preserve">    People with this variant have two copies of the [C645T](https://www.ncbi.nlm.nih.gov/clinvar/variation/17503/) variant. This substitution of a single nucleotide is known as a missense mutation.</v>
      </c>
    </row>
    <row r="1531" spans="1:3" x14ac:dyDescent="0.25">
      <c r="A1531" s="6"/>
      <c r="B1531" s="27"/>
    </row>
    <row r="1532" spans="1:3" x14ac:dyDescent="0.25">
      <c r="A1532" s="6"/>
      <c r="B1532" s="27"/>
      <c r="C1532" t="s">
        <v>669</v>
      </c>
    </row>
    <row r="1533" spans="1:3" x14ac:dyDescent="0.25">
      <c r="A1533" s="6"/>
      <c r="B1533" s="27"/>
    </row>
    <row r="1534" spans="1:3" x14ac:dyDescent="0.25">
      <c r="A1534" s="6"/>
      <c r="B1534" s="27"/>
      <c r="C1534" t="str">
        <f>CONCATENATE("    ",B1527)</f>
        <v xml:space="preserve">    You are in the Moderate Loss of Function category. See below for more information.</v>
      </c>
    </row>
    <row r="1535" spans="1:3" x14ac:dyDescent="0.25">
      <c r="A1535" s="6"/>
      <c r="B1535" s="27"/>
    </row>
    <row r="1536" spans="1:3" x14ac:dyDescent="0.25">
      <c r="A1536" s="5"/>
      <c r="B1536" s="27"/>
      <c r="C1536" t="s">
        <v>670</v>
      </c>
    </row>
    <row r="1537" spans="1:3" x14ac:dyDescent="0.25">
      <c r="A1537" s="5"/>
      <c r="B1537" s="27"/>
    </row>
    <row r="1538" spans="1:3" x14ac:dyDescent="0.25">
      <c r="A1538" s="5"/>
      <c r="B1538" s="27"/>
      <c r="C1538" t="str">
        <f>CONCATENATE( "    &lt;piechart percentage=",B1528," /&gt;")</f>
        <v xml:space="preserve">    &lt;piechart percentage=42.9 /&gt;</v>
      </c>
    </row>
    <row r="1539" spans="1:3" x14ac:dyDescent="0.25">
      <c r="A1539" s="5"/>
      <c r="B1539" s="27"/>
      <c r="C1539" t="str">
        <f>"  &lt;/Genotype&gt;"</f>
        <v xml:space="preserve">  &lt;/Genotype&gt;</v>
      </c>
    </row>
    <row r="1540" spans="1:3" x14ac:dyDescent="0.25">
      <c r="A1540" s="5" t="s">
        <v>46</v>
      </c>
      <c r="B1540" s="27" t="str">
        <f>CONCATENATE("Your ",B1449," gene has no variants. A normal gene is referred to as a ",CHAR(34),"wild-type",CHAR(34)," gene.")</f>
        <v>Your CHRNA3 gene has no variants. A normal gene is referred to as a "wild-type" gene.</v>
      </c>
      <c r="C1540" t="str">
        <f>CONCATENATE("  &lt;Genotype hgvs=",CHAR(34),B1512,B1514,";",B1514,CHAR(34)," name=",CHAR(34),B1463,CHAR(34),"&gt; ")</f>
        <v xml:space="preserve">  &lt;Genotype hgvs="NC_000017.11:g.[30237328=];[30237328=]" name="C645T "&gt; </v>
      </c>
    </row>
    <row r="1541" spans="1:3" x14ac:dyDescent="0.25">
      <c r="A1541" s="6" t="s">
        <v>47</v>
      </c>
      <c r="B1541" s="27" t="s">
        <v>148</v>
      </c>
      <c r="C1541" t="s">
        <v>13</v>
      </c>
    </row>
    <row r="1542" spans="1:3" x14ac:dyDescent="0.25">
      <c r="A1542" s="6" t="s">
        <v>43</v>
      </c>
      <c r="B1542" s="27">
        <v>17.399999999999999</v>
      </c>
      <c r="C1542" t="s">
        <v>668</v>
      </c>
    </row>
    <row r="1543" spans="1:3" x14ac:dyDescent="0.25">
      <c r="A1543" s="5"/>
      <c r="B1543" s="27"/>
    </row>
    <row r="1544" spans="1:3" x14ac:dyDescent="0.25">
      <c r="A1544" s="6"/>
      <c r="B1544" s="27"/>
      <c r="C1544" t="str">
        <f>CONCATENATE("    ",B1540)</f>
        <v xml:space="preserve">    Your CHRNA3 gene has no variants. A normal gene is referred to as a "wild-type" gene.</v>
      </c>
    </row>
    <row r="1545" spans="1:3" x14ac:dyDescent="0.25">
      <c r="A1545" s="6"/>
      <c r="B1545" s="27"/>
    </row>
    <row r="1546" spans="1:3" x14ac:dyDescent="0.25">
      <c r="A1546" s="6"/>
      <c r="B1546" s="27"/>
      <c r="C1546" t="s">
        <v>669</v>
      </c>
    </row>
    <row r="1547" spans="1:3" x14ac:dyDescent="0.25">
      <c r="A1547" s="6"/>
      <c r="B1547" s="27"/>
    </row>
    <row r="1548" spans="1:3" x14ac:dyDescent="0.25">
      <c r="A1548" s="6"/>
      <c r="B1548" s="27"/>
      <c r="C1548" t="str">
        <f>CONCATENATE("    ",B1541)</f>
        <v xml:space="preserve">    This variant is not associated with increased risk.</v>
      </c>
    </row>
    <row r="1549" spans="1:3" x14ac:dyDescent="0.25">
      <c r="A1549" s="5"/>
      <c r="B1549" s="27"/>
    </row>
    <row r="1550" spans="1:3" x14ac:dyDescent="0.25">
      <c r="A1550" s="5"/>
      <c r="B1550" s="27"/>
      <c r="C1550" t="s">
        <v>670</v>
      </c>
    </row>
    <row r="1551" spans="1:3" x14ac:dyDescent="0.25">
      <c r="A1551" s="5"/>
      <c r="B1551" s="27"/>
    </row>
    <row r="1552" spans="1:3" x14ac:dyDescent="0.25">
      <c r="A1552" s="5"/>
      <c r="B1552" s="27"/>
      <c r="C1552" t="str">
        <f>CONCATENATE( "    &lt;piechart percentage=",B1542," /&gt;")</f>
        <v xml:space="preserve">    &lt;piechart percentage=17.4 /&gt;</v>
      </c>
    </row>
    <row r="1553" spans="1:3" x14ac:dyDescent="0.25">
      <c r="A1553" s="5"/>
      <c r="B1553" s="27"/>
      <c r="C1553" t="str">
        <f>"  &lt;/Genotype&gt;"</f>
        <v xml:space="preserve">  &lt;/Genotype&gt;</v>
      </c>
    </row>
    <row r="1554" spans="1:3" x14ac:dyDescent="0.25">
      <c r="A1554" s="5" t="s">
        <v>48</v>
      </c>
      <c r="B1554" s="27" t="str">
        <f>CONCATENATE("Your ",B1449," gene has an unknown variant.")</f>
        <v>Your CHRNA3 gene has an unknown variant.</v>
      </c>
      <c r="C1554" t="str">
        <f>CONCATENATE("  &lt;Genotype hgvs=",CHAR(34),"unknown",CHAR(34),"&gt; ")</f>
        <v xml:space="preserve">  &lt;Genotype hgvs="unknown"&gt; </v>
      </c>
    </row>
    <row r="1555" spans="1:3" x14ac:dyDescent="0.25">
      <c r="A1555" s="6" t="s">
        <v>48</v>
      </c>
      <c r="B1555" s="27" t="s">
        <v>150</v>
      </c>
      <c r="C1555" t="s">
        <v>13</v>
      </c>
    </row>
    <row r="1556" spans="1:3" x14ac:dyDescent="0.25">
      <c r="A1556" s="6" t="s">
        <v>43</v>
      </c>
      <c r="B1556" s="27"/>
      <c r="C1556" t="s">
        <v>668</v>
      </c>
    </row>
    <row r="1557" spans="1:3" x14ac:dyDescent="0.25">
      <c r="A1557" s="6"/>
      <c r="B1557" s="27"/>
    </row>
    <row r="1558" spans="1:3" x14ac:dyDescent="0.25">
      <c r="A1558" s="6"/>
      <c r="B1558" s="27"/>
      <c r="C1558" t="str">
        <f>CONCATENATE("    ",B1554)</f>
        <v xml:space="preserve">    Your CHRNA3 gene has an unknown variant.</v>
      </c>
    </row>
    <row r="1559" spans="1:3" x14ac:dyDescent="0.25">
      <c r="A1559" s="6"/>
      <c r="B1559" s="27"/>
    </row>
    <row r="1560" spans="1:3" x14ac:dyDescent="0.25">
      <c r="A1560" s="6"/>
      <c r="B1560" s="27"/>
      <c r="C1560" t="s">
        <v>669</v>
      </c>
    </row>
    <row r="1561" spans="1:3" x14ac:dyDescent="0.25">
      <c r="A1561" s="6"/>
      <c r="B1561" s="27"/>
    </row>
    <row r="1562" spans="1:3" x14ac:dyDescent="0.25">
      <c r="A1562" s="5"/>
      <c r="B1562" s="27"/>
      <c r="C1562" t="str">
        <f>CONCATENATE("    ",B1555)</f>
        <v xml:space="preserve">    The effect is unknown.</v>
      </c>
    </row>
    <row r="1563" spans="1:3" x14ac:dyDescent="0.25">
      <c r="A1563" s="6"/>
      <c r="B1563" s="27"/>
    </row>
    <row r="1564" spans="1:3" x14ac:dyDescent="0.25">
      <c r="A1564" s="5"/>
      <c r="B1564" s="27"/>
      <c r="C1564" t="s">
        <v>670</v>
      </c>
    </row>
    <row r="1565" spans="1:3" x14ac:dyDescent="0.25">
      <c r="A1565" s="5"/>
      <c r="B1565" s="27"/>
    </row>
    <row r="1566" spans="1:3" x14ac:dyDescent="0.25">
      <c r="A1566" s="5"/>
      <c r="B1566" s="27"/>
      <c r="C1566" t="str">
        <f>CONCATENATE( "    &lt;piechart percentage=",B1556," /&gt;")</f>
        <v xml:space="preserve">    &lt;piechart percentage= /&gt;</v>
      </c>
    </row>
    <row r="1567" spans="1:3" x14ac:dyDescent="0.25">
      <c r="A1567" s="5"/>
      <c r="B1567" s="27"/>
      <c r="C1567" t="str">
        <f>"  &lt;/Genotype&gt;"</f>
        <v xml:space="preserve">  &lt;/Genotype&gt;</v>
      </c>
    </row>
    <row r="1568" spans="1:3" x14ac:dyDescent="0.25">
      <c r="A1568" s="5" t="s">
        <v>46</v>
      </c>
      <c r="B1568" s="27" t="str">
        <f>CONCATENATE("Your ",B1449," gene has no variants. A normal gene is referred to as a ",CHAR(34),"wild-type",CHAR(34)," gene.")</f>
        <v>Your CHRNA3 gene has no variants. A normal gene is referred to as a "wild-type" gene.</v>
      </c>
      <c r="C1568" t="str">
        <f>CONCATENATE("  &lt;Genotype hgvs=",CHAR(34),"wild-type",CHAR(34),"&gt;")</f>
        <v xml:space="preserve">  &lt;Genotype hgvs="wild-type"&gt;</v>
      </c>
    </row>
    <row r="1569" spans="1:3" x14ac:dyDescent="0.25">
      <c r="A1569" s="6" t="s">
        <v>47</v>
      </c>
      <c r="B1569" s="27" t="s">
        <v>218</v>
      </c>
      <c r="C1569" t="s">
        <v>13</v>
      </c>
    </row>
    <row r="1570" spans="1:3" x14ac:dyDescent="0.25">
      <c r="A1570" s="6" t="s">
        <v>43</v>
      </c>
      <c r="B1570" s="27"/>
      <c r="C1570" t="s">
        <v>668</v>
      </c>
    </row>
    <row r="1571" spans="1:3" x14ac:dyDescent="0.25">
      <c r="A1571" s="6"/>
      <c r="B1571" s="27"/>
    </row>
    <row r="1572" spans="1:3" x14ac:dyDescent="0.25">
      <c r="A1572" s="6"/>
      <c r="B1572" s="27"/>
      <c r="C1572" t="str">
        <f>CONCATENATE("    ",B1568)</f>
        <v xml:space="preserve">    Your CHRNA3 gene has no variants. A normal gene is referred to as a "wild-type" gene.</v>
      </c>
    </row>
    <row r="1573" spans="1:3" x14ac:dyDescent="0.25">
      <c r="A1573" s="6"/>
      <c r="B1573" s="27"/>
    </row>
    <row r="1574" spans="1:3" x14ac:dyDescent="0.25">
      <c r="A1574" s="6"/>
      <c r="B1574" s="27"/>
      <c r="C1574" t="s">
        <v>669</v>
      </c>
    </row>
    <row r="1575" spans="1:3" x14ac:dyDescent="0.25">
      <c r="A1575" s="6"/>
      <c r="B1575" s="27"/>
    </row>
    <row r="1576" spans="1:3" x14ac:dyDescent="0.25">
      <c r="A1576" s="6"/>
      <c r="B1576" s="27"/>
      <c r="C1576" t="str">
        <f>CONCATENATE("    ",B1569)</f>
        <v xml:space="preserve">    Your variant is not associated with any loss of function.</v>
      </c>
    </row>
    <row r="1577" spans="1:3" x14ac:dyDescent="0.25">
      <c r="A1577" s="6"/>
      <c r="B1577" s="27"/>
    </row>
    <row r="1578" spans="1:3" x14ac:dyDescent="0.25">
      <c r="A1578" s="6"/>
      <c r="B1578" s="27"/>
      <c r="C1578" t="s">
        <v>670</v>
      </c>
    </row>
    <row r="1579" spans="1:3" x14ac:dyDescent="0.25">
      <c r="A1579" s="5"/>
      <c r="B1579" s="27"/>
    </row>
    <row r="1580" spans="1:3" x14ac:dyDescent="0.25">
      <c r="A1580" s="6"/>
      <c r="B1580" s="27"/>
      <c r="C1580" t="str">
        <f>CONCATENATE( "    &lt;piechart percentage=",B1570," /&gt;")</f>
        <v xml:space="preserve">    &lt;piechart percentage= /&gt;</v>
      </c>
    </row>
    <row r="1581" spans="1:3" x14ac:dyDescent="0.25">
      <c r="A1581" s="6"/>
      <c r="B1581" s="27"/>
      <c r="C1581" t="str">
        <f>"  &lt;/Genotype&gt;"</f>
        <v xml:space="preserve">  &lt;/Genotype&gt;</v>
      </c>
    </row>
    <row r="1582" spans="1:3" x14ac:dyDescent="0.25">
      <c r="A1582" s="6"/>
      <c r="B1582" s="27"/>
      <c r="C1582" t="str">
        <f>"&lt;/GeneAnalysis&gt;"</f>
        <v>&lt;/GeneAnalysis&gt;</v>
      </c>
    </row>
    <row r="1583" spans="1:3" s="33" customFormat="1" x14ac:dyDescent="0.25"/>
    <row r="1584" spans="1:3" s="33" customFormat="1" x14ac:dyDescent="0.25">
      <c r="A1584" s="34"/>
      <c r="B1584" s="32"/>
    </row>
    <row r="1585" spans="1:3" x14ac:dyDescent="0.25">
      <c r="A1585" s="6" t="s">
        <v>4</v>
      </c>
      <c r="B1585" s="27" t="s">
        <v>336</v>
      </c>
      <c r="C1585" t="str">
        <f>CONCATENATE("&lt;GeneAnalysis gene=",CHAR(34),B1585,CHAR(34)," interval=",CHAR(34),B1586,CHAR(34),"&gt; ")</f>
        <v xml:space="preserve">&lt;GeneAnalysis gene="CHRNA3" interval="NC_000015.10:g.78593052_78621295"&gt; </v>
      </c>
    </row>
    <row r="1586" spans="1:3" x14ac:dyDescent="0.25">
      <c r="A1586" s="6" t="s">
        <v>23</v>
      </c>
      <c r="B1586" s="27" t="s">
        <v>337</v>
      </c>
    </row>
    <row r="1587" spans="1:3" x14ac:dyDescent="0.25">
      <c r="A1587" s="6" t="s">
        <v>24</v>
      </c>
      <c r="B1587" s="27" t="s">
        <v>333</v>
      </c>
      <c r="C1587" t="str">
        <f>CONCATENATE("# What are some common mutations of ",B1585,"?")</f>
        <v># What are some common mutations of CHRNA3?</v>
      </c>
    </row>
    <row r="1588" spans="1:3" x14ac:dyDescent="0.25">
      <c r="A1588" s="6" t="s">
        <v>20</v>
      </c>
      <c r="B1588" s="27" t="s">
        <v>21</v>
      </c>
      <c r="C1588" t="s">
        <v>13</v>
      </c>
    </row>
    <row r="1589" spans="1:3" x14ac:dyDescent="0.25">
      <c r="B1589" s="27"/>
      <c r="C1589" t="str">
        <f>CONCATENATE("There are ",B1587," well-known variants in ",B1585,": ",B1596," and ",B1602,".")</f>
        <v>There are two well-known variants in CHRNA3: [C78606381T](https://www.ncbi.nlm.nih.gov/projects/SNP/snp_ref.cgi?rs=12914385) and [C645T](https://www.ncbi.nlm.nih.gov/clinvar/variation/17503/).</v>
      </c>
    </row>
    <row r="1590" spans="1:3" x14ac:dyDescent="0.25">
      <c r="B1590" s="27"/>
    </row>
    <row r="1591" spans="1:3" x14ac:dyDescent="0.25">
      <c r="A1591" s="6"/>
      <c r="B1591" s="27"/>
      <c r="C1591" t="str">
        <f>CONCATENATE("&lt;# ",B1593," #&gt;")</f>
        <v>&lt;# C78606381T #&gt;</v>
      </c>
    </row>
    <row r="1592" spans="1:3" x14ac:dyDescent="0.25">
      <c r="A1592" s="6" t="s">
        <v>25</v>
      </c>
      <c r="B1592" s="1" t="s">
        <v>338</v>
      </c>
      <c r="C1592" t="str">
        <f>CONCATENATE("  &lt;Variant hgvs=",CHAR(34),B1592,CHAR(34)," name=",CHAR(34),B1593,CHAR(34),"&gt; ")</f>
        <v xml:space="preserve">  &lt;Variant hgvs="NC_000015.10:g.78606381C&gt;T" name="C78606381T"&gt; </v>
      </c>
    </row>
    <row r="1593" spans="1:3" x14ac:dyDescent="0.25">
      <c r="A1593" s="5" t="s">
        <v>26</v>
      </c>
      <c r="B1593" s="30" t="s">
        <v>340</v>
      </c>
    </row>
    <row r="1594" spans="1:3" x14ac:dyDescent="0.25">
      <c r="A1594" s="5" t="s">
        <v>27</v>
      </c>
      <c r="B1594" s="27" t="s">
        <v>208</v>
      </c>
      <c r="C1594" t="str">
        <f>CONCATENATE("    This variant is a change at a specific point in the ",B1585," gene from ",B1594," to ",B1595," resulting in incorrect ",B1588," function. This substitution of a single nucleotide is known as a missense variant.")</f>
        <v xml:space="preserve">    This variant is a change at a specific point in the CHRNA3 gene from cytosine (C) to thymine (T) resulting in incorrect protein function. This substitution of a single nucleotide is known as a missense variant.</v>
      </c>
    </row>
    <row r="1595" spans="1:3" x14ac:dyDescent="0.25">
      <c r="A1595" s="5" t="s">
        <v>28</v>
      </c>
      <c r="B1595" s="27" t="s">
        <v>33</v>
      </c>
      <c r="C1595" t="s">
        <v>13</v>
      </c>
    </row>
    <row r="1596" spans="1:3" x14ac:dyDescent="0.25">
      <c r="A1596" s="5" t="s">
        <v>36</v>
      </c>
      <c r="B1596" s="30" t="s">
        <v>342</v>
      </c>
      <c r="C1596" t="str">
        <f>"  &lt;/Variant&gt;"</f>
        <v xml:space="preserve">  &lt;/Variant&gt;</v>
      </c>
    </row>
    <row r="1597" spans="1:3" x14ac:dyDescent="0.25">
      <c r="B1597" s="27"/>
      <c r="C1597" t="str">
        <f>CONCATENATE("&lt;# ",B1599," #&gt;")</f>
        <v>&lt;# C645T  #&gt;</v>
      </c>
    </row>
    <row r="1598" spans="1:3" x14ac:dyDescent="0.25">
      <c r="A1598" s="6" t="s">
        <v>25</v>
      </c>
      <c r="B1598" s="1" t="s">
        <v>339</v>
      </c>
      <c r="C1598" t="str">
        <f>CONCATENATE("  &lt;Variant hgvs=",CHAR(34),B1598,CHAR(34)," name=",CHAR(34),B1599,CHAR(34),"&gt; ")</f>
        <v xml:space="preserve">  &lt;Variant hgvs="NC_000015.10:g.78601997G&gt;A" name="C645T "&gt; </v>
      </c>
    </row>
    <row r="1599" spans="1:3" x14ac:dyDescent="0.25">
      <c r="A1599" s="5" t="s">
        <v>26</v>
      </c>
      <c r="B1599" s="30" t="s">
        <v>341</v>
      </c>
    </row>
    <row r="1600" spans="1:3" x14ac:dyDescent="0.25">
      <c r="A1600" s="5" t="s">
        <v>27</v>
      </c>
      <c r="B1600" s="27" t="s">
        <v>34</v>
      </c>
      <c r="C1600" t="str">
        <f>CONCATENATE("    This variant is a change at a specific point in the ",B1585," gene from ",B1600," to ",B1601," resulting in incorrect ",B1588," function. This substitution of a single nucleotide is known as a missense variant.")</f>
        <v xml:space="preserve">    This variant is a change at a specific point in the CHRNA3 gene from guanine (G) to adenine (A) resulting in incorrect protein function. This substitution of a single nucleotide is known as a missense variant.</v>
      </c>
    </row>
    <row r="1601" spans="1:3" x14ac:dyDescent="0.25">
      <c r="A1601" s="5" t="s">
        <v>28</v>
      </c>
      <c r="B1601" s="27" t="s">
        <v>62</v>
      </c>
    </row>
    <row r="1602" spans="1:3" x14ac:dyDescent="0.25">
      <c r="A1602" s="6" t="s">
        <v>36</v>
      </c>
      <c r="B1602" s="30" t="s">
        <v>352</v>
      </c>
      <c r="C1602" t="str">
        <f>"  &lt;/Variant&gt;"</f>
        <v xml:space="preserve">  &lt;/Variant&gt;</v>
      </c>
    </row>
    <row r="1603" spans="1:3" s="33" customFormat="1" x14ac:dyDescent="0.25">
      <c r="A1603" s="31"/>
      <c r="B1603" s="32"/>
    </row>
    <row r="1604" spans="1:3" s="33" customFormat="1" x14ac:dyDescent="0.25">
      <c r="A1604" s="31"/>
      <c r="B1604" s="32"/>
      <c r="C1604" t="str">
        <f>C1591</f>
        <v>&lt;# C78606381T #&gt;</v>
      </c>
    </row>
    <row r="1605" spans="1:3" x14ac:dyDescent="0.25">
      <c r="A1605" s="5" t="s">
        <v>35</v>
      </c>
      <c r="B1605" s="40" t="s">
        <v>343</v>
      </c>
      <c r="C1605" t="str">
        <f>CONCATENATE("  &lt;Genotype hgvs=",CHAR(34),B1605,B1606,";",B1607,CHAR(34)," name=",CHAR(34),B1593,CHAR(34),"&gt; ")</f>
        <v xml:space="preserve">  &lt;Genotype hgvs="NC_000015.10:g.[78606381C&gt;T];[78606381=]" name="C78606381T"&gt; </v>
      </c>
    </row>
    <row r="1606" spans="1:3" x14ac:dyDescent="0.25">
      <c r="A1606" s="5" t="s">
        <v>36</v>
      </c>
      <c r="B1606" s="27" t="s">
        <v>344</v>
      </c>
    </row>
    <row r="1607" spans="1:3" x14ac:dyDescent="0.25">
      <c r="A1607" s="5" t="s">
        <v>27</v>
      </c>
      <c r="B1607" s="27" t="s">
        <v>345</v>
      </c>
      <c r="C1607" t="s">
        <v>668</v>
      </c>
    </row>
    <row r="1608" spans="1:3" x14ac:dyDescent="0.25">
      <c r="A1608" s="5" t="s">
        <v>41</v>
      </c>
      <c r="B1608" s="27" t="str">
        <f>CONCATENATE("People with this variant have one copy of the ",B1596," variant. This substitution of a single nucleotide is known as a missense mutation.")</f>
        <v>People with this variant have one copy of the [C78606381T](https://www.ncbi.nlm.nih.gov/projects/SNP/snp_ref.cgi?rs=12914385) variant. This substitution of a single nucleotide is known as a missense mutation.</v>
      </c>
      <c r="C1608" t="s">
        <v>13</v>
      </c>
    </row>
    <row r="1609" spans="1:3" x14ac:dyDescent="0.25">
      <c r="A1609" s="6" t="s">
        <v>42</v>
      </c>
      <c r="B1609" s="27" t="s">
        <v>217</v>
      </c>
      <c r="C1609" t="str">
        <f>CONCATENATE("    ",B1608)</f>
        <v xml:space="preserve">    People with this variant have one copy of the [C78606381T](https://www.ncbi.nlm.nih.gov/projects/SNP/snp_ref.cgi?rs=12914385) variant. This substitution of a single nucleotide is known as a missense mutation.</v>
      </c>
    </row>
    <row r="1610" spans="1:3" x14ac:dyDescent="0.25">
      <c r="A1610" s="6" t="s">
        <v>43</v>
      </c>
      <c r="B1610" s="27">
        <v>37.9</v>
      </c>
    </row>
    <row r="1611" spans="1:3" x14ac:dyDescent="0.25">
      <c r="A1611" s="5"/>
      <c r="B1611" s="27"/>
      <c r="C1611" t="s">
        <v>669</v>
      </c>
    </row>
    <row r="1612" spans="1:3" x14ac:dyDescent="0.25">
      <c r="A1612" s="6"/>
      <c r="B1612" s="27"/>
    </row>
    <row r="1613" spans="1:3" x14ac:dyDescent="0.25">
      <c r="A1613" s="6"/>
      <c r="B1613" s="27"/>
      <c r="C1613" t="str">
        <f>CONCATENATE("    ",B1609)</f>
        <v xml:space="preserve">    You are in the Mild Loss of Function category. See below for more information.</v>
      </c>
    </row>
    <row r="1614" spans="1:3" x14ac:dyDescent="0.25">
      <c r="A1614" s="6"/>
      <c r="B1614" s="27"/>
    </row>
    <row r="1615" spans="1:3" x14ac:dyDescent="0.25">
      <c r="A1615" s="6"/>
      <c r="B1615" s="27"/>
      <c r="C1615" t="s">
        <v>670</v>
      </c>
    </row>
    <row r="1616" spans="1:3" x14ac:dyDescent="0.25">
      <c r="A1616" s="5"/>
      <c r="B1616" s="27"/>
    </row>
    <row r="1617" spans="1:3" x14ac:dyDescent="0.25">
      <c r="A1617" s="5"/>
      <c r="B1617" s="27"/>
      <c r="C1617" t="str">
        <f>CONCATENATE( "    &lt;piechart percentage=",B1610," /&gt;")</f>
        <v xml:space="preserve">    &lt;piechart percentage=37.9 /&gt;</v>
      </c>
    </row>
    <row r="1618" spans="1:3" x14ac:dyDescent="0.25">
      <c r="A1618" s="5"/>
      <c r="B1618" s="27"/>
      <c r="C1618" t="str">
        <f>"  &lt;/Genotype&gt;"</f>
        <v xml:space="preserve">  &lt;/Genotype&gt;</v>
      </c>
    </row>
    <row r="1619" spans="1:3" x14ac:dyDescent="0.25">
      <c r="A1619" s="5" t="s">
        <v>44</v>
      </c>
      <c r="B1619" s="27" t="s">
        <v>346</v>
      </c>
      <c r="C1619" t="str">
        <f>CONCATENATE("  &lt;Genotype hgvs=",CHAR(34),B1605,B1606,";",B1606,CHAR(34)," name=",CHAR(34),B1593,CHAR(34),"&gt; ")</f>
        <v xml:space="preserve">  &lt;Genotype hgvs="NC_000015.10:g.[78606381C&gt;T];[78606381C&gt;T]" name="C78606381T"&gt; </v>
      </c>
    </row>
    <row r="1620" spans="1:3" x14ac:dyDescent="0.25">
      <c r="A1620" s="6" t="s">
        <v>45</v>
      </c>
      <c r="B1620" s="27" t="s">
        <v>192</v>
      </c>
      <c r="C1620" t="s">
        <v>13</v>
      </c>
    </row>
    <row r="1621" spans="1:3" x14ac:dyDescent="0.25">
      <c r="A1621" s="6" t="s">
        <v>43</v>
      </c>
      <c r="B1621" s="27">
        <v>15.9</v>
      </c>
      <c r="C1621" t="s">
        <v>668</v>
      </c>
    </row>
    <row r="1622" spans="1:3" x14ac:dyDescent="0.25">
      <c r="A1622" s="6"/>
      <c r="B1622" s="27"/>
    </row>
    <row r="1623" spans="1:3" x14ac:dyDescent="0.25">
      <c r="A1623" s="5"/>
      <c r="B1623" s="27"/>
      <c r="C1623" t="str">
        <f>CONCATENATE("    ",B1619)</f>
        <v xml:space="preserve">    People with this variant have two copies of the [C78606381T](https://www.ncbi.nlm.nih.gov/projects/SNP/snp_ref.cgi?rs=12914385) variant. This substitution of a single nucleotide is known as a missense mutation.
</v>
      </c>
    </row>
    <row r="1624" spans="1:3" x14ac:dyDescent="0.25">
      <c r="A1624" s="6"/>
      <c r="B1624" s="27"/>
    </row>
    <row r="1625" spans="1:3" x14ac:dyDescent="0.25">
      <c r="A1625" s="6"/>
      <c r="B1625" s="27"/>
      <c r="C1625" t="s">
        <v>669</v>
      </c>
    </row>
    <row r="1626" spans="1:3" x14ac:dyDescent="0.25">
      <c r="A1626" s="6"/>
      <c r="B1626" s="27"/>
    </row>
    <row r="1627" spans="1:3" x14ac:dyDescent="0.25">
      <c r="A1627" s="6"/>
      <c r="B1627" s="27"/>
      <c r="C1627" t="str">
        <f>CONCATENATE("    ",B1620)</f>
        <v xml:space="preserve">    You are in the Moderate Loss of Function category. See below for more information.</v>
      </c>
    </row>
    <row r="1628" spans="1:3" x14ac:dyDescent="0.25">
      <c r="A1628" s="6"/>
      <c r="B1628" s="27"/>
    </row>
    <row r="1629" spans="1:3" x14ac:dyDescent="0.25">
      <c r="A1629" s="5"/>
      <c r="B1629" s="27"/>
      <c r="C1629" t="s">
        <v>670</v>
      </c>
    </row>
    <row r="1630" spans="1:3" x14ac:dyDescent="0.25">
      <c r="A1630" s="5"/>
      <c r="B1630" s="27"/>
    </row>
    <row r="1631" spans="1:3" x14ac:dyDescent="0.25">
      <c r="A1631" s="5"/>
      <c r="B1631" s="27"/>
      <c r="C1631" t="str">
        <f>CONCATENATE( "    &lt;piechart percentage=",B1621," /&gt;")</f>
        <v xml:space="preserve">    &lt;piechart percentage=15.9 /&gt;</v>
      </c>
    </row>
    <row r="1632" spans="1:3" x14ac:dyDescent="0.25">
      <c r="A1632" s="5"/>
      <c r="B1632" s="27"/>
      <c r="C1632" t="str">
        <f>"  &lt;/Genotype&gt;"</f>
        <v xml:space="preserve">  &lt;/Genotype&gt;</v>
      </c>
    </row>
    <row r="1633" spans="1:3" x14ac:dyDescent="0.25">
      <c r="A1633" s="5" t="s">
        <v>46</v>
      </c>
      <c r="B1633" s="27" t="str">
        <f>CONCATENATE("Your ",B1585," gene has no variants. A normal gene is referred to as a ",CHAR(34),"wild-type",CHAR(34)," gene.")</f>
        <v>Your CHRNA3 gene has no variants. A normal gene is referred to as a "wild-type" gene.</v>
      </c>
      <c r="C1633" t="str">
        <f>CONCATENATE("  &lt;Genotype hgvs=",CHAR(34),B1605,B1607,";",B1607,CHAR(34)," name=",CHAR(34),B1593,CHAR(34),"&gt; ")</f>
        <v xml:space="preserve">  &lt;Genotype hgvs="NC_000015.10:g.[78606381=];[78606381=]" name="C78606381T"&gt; </v>
      </c>
    </row>
    <row r="1634" spans="1:3" x14ac:dyDescent="0.25">
      <c r="A1634" s="6" t="s">
        <v>47</v>
      </c>
      <c r="B1634" s="27" t="s">
        <v>148</v>
      </c>
      <c r="C1634" t="s">
        <v>13</v>
      </c>
    </row>
    <row r="1635" spans="1:3" x14ac:dyDescent="0.25">
      <c r="A1635" s="6" t="s">
        <v>43</v>
      </c>
      <c r="B1635" s="27">
        <v>46.2</v>
      </c>
      <c r="C1635" t="s">
        <v>668</v>
      </c>
    </row>
    <row r="1636" spans="1:3" x14ac:dyDescent="0.25">
      <c r="A1636" s="5"/>
      <c r="B1636" s="27"/>
    </row>
    <row r="1637" spans="1:3" x14ac:dyDescent="0.25">
      <c r="A1637" s="6"/>
      <c r="B1637" s="27"/>
      <c r="C1637" t="str">
        <f>CONCATENATE("    ",B1633)</f>
        <v xml:space="preserve">    Your CHRNA3 gene has no variants. A normal gene is referred to as a "wild-type" gene.</v>
      </c>
    </row>
    <row r="1638" spans="1:3" x14ac:dyDescent="0.25">
      <c r="A1638" s="6"/>
      <c r="B1638" s="27"/>
    </row>
    <row r="1639" spans="1:3" x14ac:dyDescent="0.25">
      <c r="A1639" s="6"/>
      <c r="B1639" s="27"/>
      <c r="C1639" t="s">
        <v>669</v>
      </c>
    </row>
    <row r="1640" spans="1:3" x14ac:dyDescent="0.25">
      <c r="A1640" s="6"/>
      <c r="B1640" s="27"/>
    </row>
    <row r="1641" spans="1:3" x14ac:dyDescent="0.25">
      <c r="A1641" s="6"/>
      <c r="B1641" s="27"/>
      <c r="C1641" t="str">
        <f>CONCATENATE("    ",B1634)</f>
        <v xml:space="preserve">    This variant is not associated with increased risk.</v>
      </c>
    </row>
    <row r="1642" spans="1:3" x14ac:dyDescent="0.25">
      <c r="A1642" s="5"/>
      <c r="B1642" s="27"/>
    </row>
    <row r="1643" spans="1:3" x14ac:dyDescent="0.25">
      <c r="A1643" s="5"/>
      <c r="B1643" s="27"/>
      <c r="C1643" t="s">
        <v>670</v>
      </c>
    </row>
    <row r="1644" spans="1:3" x14ac:dyDescent="0.25">
      <c r="A1644" s="5"/>
      <c r="B1644" s="27"/>
    </row>
    <row r="1645" spans="1:3" x14ac:dyDescent="0.25">
      <c r="A1645" s="5"/>
      <c r="B1645" s="27"/>
      <c r="C1645" t="str">
        <f>CONCATENATE( "    &lt;piechart percentage=",B1635," /&gt;")</f>
        <v xml:space="preserve">    &lt;piechart percentage=46.2 /&gt;</v>
      </c>
    </row>
    <row r="1646" spans="1:3" x14ac:dyDescent="0.25">
      <c r="A1646" s="5"/>
      <c r="B1646" s="27"/>
      <c r="C1646" t="str">
        <f>"  &lt;/Genotype&gt;"</f>
        <v xml:space="preserve">  &lt;/Genotype&gt;</v>
      </c>
    </row>
    <row r="1647" spans="1:3" x14ac:dyDescent="0.25">
      <c r="A1647" s="5"/>
      <c r="B1647" s="27"/>
      <c r="C1647" t="str">
        <f>C1597</f>
        <v>&lt;# C645T  #&gt;</v>
      </c>
    </row>
    <row r="1648" spans="1:3" x14ac:dyDescent="0.25">
      <c r="A1648" s="5" t="s">
        <v>35</v>
      </c>
      <c r="B1648" s="1" t="s">
        <v>236</v>
      </c>
      <c r="C1648" t="str">
        <f>CONCATENATE("  &lt;Genotype hgvs=",CHAR(34),B1648,B1649,";",B1650,CHAR(34)," name=",CHAR(34),B1599,CHAR(34),"&gt; ")</f>
        <v xml:space="preserve">  &lt;Genotype hgvs="NC_000017.11:g.[30237328T&gt;C];[30237328=]" name="C645T "&gt; </v>
      </c>
    </row>
    <row r="1649" spans="1:3" x14ac:dyDescent="0.25">
      <c r="A1649" s="5" t="s">
        <v>36</v>
      </c>
      <c r="B1649" s="27" t="s">
        <v>256</v>
      </c>
    </row>
    <row r="1650" spans="1:3" x14ac:dyDescent="0.25">
      <c r="A1650" s="5" t="s">
        <v>27</v>
      </c>
      <c r="B1650" s="27" t="s">
        <v>257</v>
      </c>
      <c r="C1650" t="s">
        <v>668</v>
      </c>
    </row>
    <row r="1651" spans="1:3" x14ac:dyDescent="0.25">
      <c r="A1651" s="5" t="s">
        <v>41</v>
      </c>
      <c r="B1651" s="27" t="str">
        <f>CONCATENATE("People with this variant have one copy of the ",B1602," variant. This substitution of a single nucleotide is known as a missense mutation.")</f>
        <v>People with this variant have one copy of the [C645T](https://www.ncbi.nlm.nih.gov/clinvar/variation/17503/) variant. This substitution of a single nucleotide is known as a missense mutation.</v>
      </c>
      <c r="C1651" t="s">
        <v>13</v>
      </c>
    </row>
    <row r="1652" spans="1:3" x14ac:dyDescent="0.25">
      <c r="A1652" s="6" t="s">
        <v>42</v>
      </c>
      <c r="B1652" s="27" t="s">
        <v>217</v>
      </c>
      <c r="C1652" t="str">
        <f>CONCATENATE("    ",B1651)</f>
        <v xml:space="preserve">    People with this variant have one copy of the [C645T](https://www.ncbi.nlm.nih.gov/clinvar/variation/17503/) variant. This substitution of a single nucleotide is known as a missense mutation.</v>
      </c>
    </row>
    <row r="1653" spans="1:3" x14ac:dyDescent="0.25">
      <c r="A1653" s="6" t="s">
        <v>43</v>
      </c>
      <c r="B1653" s="27">
        <v>39.700000000000003</v>
      </c>
    </row>
    <row r="1654" spans="1:3" x14ac:dyDescent="0.25">
      <c r="A1654" s="5"/>
      <c r="B1654" s="27"/>
      <c r="C1654" t="s">
        <v>669</v>
      </c>
    </row>
    <row r="1655" spans="1:3" x14ac:dyDescent="0.25">
      <c r="A1655" s="6"/>
      <c r="B1655" s="27"/>
    </row>
    <row r="1656" spans="1:3" x14ac:dyDescent="0.25">
      <c r="A1656" s="6"/>
      <c r="B1656" s="27"/>
      <c r="C1656" t="str">
        <f>CONCATENATE("    ",B1652)</f>
        <v xml:space="preserve">    You are in the Mild Loss of Function category. See below for more information.</v>
      </c>
    </row>
    <row r="1657" spans="1:3" x14ac:dyDescent="0.25">
      <c r="A1657" s="6"/>
      <c r="B1657" s="27"/>
    </row>
    <row r="1658" spans="1:3" x14ac:dyDescent="0.25">
      <c r="A1658" s="6"/>
      <c r="B1658" s="27"/>
      <c r="C1658" t="s">
        <v>670</v>
      </c>
    </row>
    <row r="1659" spans="1:3" x14ac:dyDescent="0.25">
      <c r="A1659" s="5"/>
      <c r="B1659" s="27"/>
    </row>
    <row r="1660" spans="1:3" x14ac:dyDescent="0.25">
      <c r="A1660" s="5"/>
      <c r="B1660" s="27"/>
      <c r="C1660" t="str">
        <f>CONCATENATE( "    &lt;piechart percentage=",B1653," /&gt;")</f>
        <v xml:space="preserve">    &lt;piechart percentage=39.7 /&gt;</v>
      </c>
    </row>
    <row r="1661" spans="1:3" x14ac:dyDescent="0.25">
      <c r="A1661" s="5"/>
      <c r="B1661" s="27"/>
      <c r="C1661" t="str">
        <f>"  &lt;/Genotype&gt;"</f>
        <v xml:space="preserve">  &lt;/Genotype&gt;</v>
      </c>
    </row>
    <row r="1662" spans="1:3" x14ac:dyDescent="0.25">
      <c r="A1662" s="5" t="s">
        <v>44</v>
      </c>
      <c r="B1662" s="27" t="str">
        <f>CONCATENATE("People with this variant have two copies of the ",B1602," variant. This substitution of a single nucleotide is known as a missense mutation.")</f>
        <v>People with this variant have two copies of the [C645T](https://www.ncbi.nlm.nih.gov/clinvar/variation/17503/) variant. This substitution of a single nucleotide is known as a missense mutation.</v>
      </c>
      <c r="C1662" t="str">
        <f>CONCATENATE("  &lt;Genotype hgvs=",CHAR(34),B1648,B1649,";",B1649,CHAR(34)," name=",CHAR(34),B1599,CHAR(34),"&gt; ")</f>
        <v xml:space="preserve">  &lt;Genotype hgvs="NC_000017.11:g.[30237328T&gt;C];[30237328T&gt;C]" name="C645T "&gt; </v>
      </c>
    </row>
    <row r="1663" spans="1:3" x14ac:dyDescent="0.25">
      <c r="A1663" s="6" t="s">
        <v>45</v>
      </c>
      <c r="B1663" s="27" t="s">
        <v>192</v>
      </c>
      <c r="C1663" t="s">
        <v>13</v>
      </c>
    </row>
    <row r="1664" spans="1:3" x14ac:dyDescent="0.25">
      <c r="A1664" s="6" t="s">
        <v>43</v>
      </c>
      <c r="B1664" s="27">
        <v>42.9</v>
      </c>
      <c r="C1664" t="s">
        <v>668</v>
      </c>
    </row>
    <row r="1665" spans="1:3" x14ac:dyDescent="0.25">
      <c r="A1665" s="6"/>
      <c r="B1665" s="27"/>
    </row>
    <row r="1666" spans="1:3" x14ac:dyDescent="0.25">
      <c r="A1666" s="5"/>
      <c r="B1666" s="27"/>
      <c r="C1666" t="str">
        <f>CONCATENATE("    ",B1662)</f>
        <v xml:space="preserve">    People with this variant have two copies of the [C645T](https://www.ncbi.nlm.nih.gov/clinvar/variation/17503/) variant. This substitution of a single nucleotide is known as a missense mutation.</v>
      </c>
    </row>
    <row r="1667" spans="1:3" x14ac:dyDescent="0.25">
      <c r="A1667" s="6"/>
      <c r="B1667" s="27"/>
    </row>
    <row r="1668" spans="1:3" x14ac:dyDescent="0.25">
      <c r="A1668" s="6"/>
      <c r="B1668" s="27"/>
      <c r="C1668" t="s">
        <v>669</v>
      </c>
    </row>
    <row r="1669" spans="1:3" x14ac:dyDescent="0.25">
      <c r="A1669" s="6"/>
      <c r="B1669" s="27"/>
    </row>
    <row r="1670" spans="1:3" x14ac:dyDescent="0.25">
      <c r="A1670" s="6"/>
      <c r="B1670" s="27"/>
      <c r="C1670" t="str">
        <f>CONCATENATE("    ",B1663)</f>
        <v xml:space="preserve">    You are in the Moderate Loss of Function category. See below for more information.</v>
      </c>
    </row>
    <row r="1671" spans="1:3" x14ac:dyDescent="0.25">
      <c r="A1671" s="6"/>
      <c r="B1671" s="27"/>
    </row>
    <row r="1672" spans="1:3" x14ac:dyDescent="0.25">
      <c r="A1672" s="5"/>
      <c r="B1672" s="27"/>
      <c r="C1672" t="s">
        <v>670</v>
      </c>
    </row>
    <row r="1673" spans="1:3" x14ac:dyDescent="0.25">
      <c r="A1673" s="5"/>
      <c r="B1673" s="27"/>
    </row>
    <row r="1674" spans="1:3" x14ac:dyDescent="0.25">
      <c r="A1674" s="5"/>
      <c r="B1674" s="27"/>
      <c r="C1674" t="str">
        <f>CONCATENATE( "    &lt;piechart percentage=",B1664," /&gt;")</f>
        <v xml:space="preserve">    &lt;piechart percentage=42.9 /&gt;</v>
      </c>
    </row>
    <row r="1675" spans="1:3" x14ac:dyDescent="0.25">
      <c r="A1675" s="5"/>
      <c r="B1675" s="27"/>
      <c r="C1675" t="str">
        <f>"  &lt;/Genotype&gt;"</f>
        <v xml:space="preserve">  &lt;/Genotype&gt;</v>
      </c>
    </row>
    <row r="1676" spans="1:3" x14ac:dyDescent="0.25">
      <c r="A1676" s="5" t="s">
        <v>46</v>
      </c>
      <c r="B1676" s="27" t="str">
        <f>CONCATENATE("Your ",B1585," gene has no variants. A normal gene is referred to as a ",CHAR(34),"wild-type",CHAR(34)," gene.")</f>
        <v>Your CHRNA3 gene has no variants. A normal gene is referred to as a "wild-type" gene.</v>
      </c>
      <c r="C1676" t="str">
        <f>CONCATENATE("  &lt;Genotype hgvs=",CHAR(34),B1648,B1650,";",B1650,CHAR(34)," name=",CHAR(34),B1599,CHAR(34),"&gt; ")</f>
        <v xml:space="preserve">  &lt;Genotype hgvs="NC_000017.11:g.[30237328=];[30237328=]" name="C645T "&gt; </v>
      </c>
    </row>
    <row r="1677" spans="1:3" x14ac:dyDescent="0.25">
      <c r="A1677" s="6" t="s">
        <v>47</v>
      </c>
      <c r="B1677" s="27" t="s">
        <v>148</v>
      </c>
      <c r="C1677" t="s">
        <v>13</v>
      </c>
    </row>
    <row r="1678" spans="1:3" x14ac:dyDescent="0.25">
      <c r="A1678" s="6" t="s">
        <v>43</v>
      </c>
      <c r="B1678" s="27">
        <v>17.399999999999999</v>
      </c>
      <c r="C1678" t="s">
        <v>668</v>
      </c>
    </row>
    <row r="1679" spans="1:3" x14ac:dyDescent="0.25">
      <c r="A1679" s="5"/>
      <c r="B1679" s="27"/>
    </row>
    <row r="1680" spans="1:3" x14ac:dyDescent="0.25">
      <c r="A1680" s="6"/>
      <c r="B1680" s="27"/>
      <c r="C1680" t="str">
        <f>CONCATENATE("    ",B1676)</f>
        <v xml:space="preserve">    Your CHRNA3 gene has no variants. A normal gene is referred to as a "wild-type" gene.</v>
      </c>
    </row>
    <row r="1681" spans="1:3" x14ac:dyDescent="0.25">
      <c r="A1681" s="6"/>
      <c r="B1681" s="27"/>
    </row>
    <row r="1682" spans="1:3" x14ac:dyDescent="0.25">
      <c r="A1682" s="6"/>
      <c r="B1682" s="27"/>
      <c r="C1682" t="s">
        <v>669</v>
      </c>
    </row>
    <row r="1683" spans="1:3" x14ac:dyDescent="0.25">
      <c r="A1683" s="6"/>
      <c r="B1683" s="27"/>
    </row>
    <row r="1684" spans="1:3" x14ac:dyDescent="0.25">
      <c r="A1684" s="6"/>
      <c r="B1684" s="27"/>
      <c r="C1684" t="str">
        <f>CONCATENATE("    ",B1677)</f>
        <v xml:space="preserve">    This variant is not associated with increased risk.</v>
      </c>
    </row>
    <row r="1685" spans="1:3" x14ac:dyDescent="0.25">
      <c r="A1685" s="5"/>
      <c r="B1685" s="27"/>
    </row>
    <row r="1686" spans="1:3" x14ac:dyDescent="0.25">
      <c r="A1686" s="5"/>
      <c r="B1686" s="27"/>
      <c r="C1686" t="s">
        <v>670</v>
      </c>
    </row>
    <row r="1687" spans="1:3" x14ac:dyDescent="0.25">
      <c r="A1687" s="5"/>
      <c r="B1687" s="27"/>
    </row>
    <row r="1688" spans="1:3" x14ac:dyDescent="0.25">
      <c r="A1688" s="5"/>
      <c r="B1688" s="27"/>
      <c r="C1688" t="str">
        <f>CONCATENATE( "    &lt;piechart percentage=",B1678," /&gt;")</f>
        <v xml:space="preserve">    &lt;piechart percentage=17.4 /&gt;</v>
      </c>
    </row>
    <row r="1689" spans="1:3" x14ac:dyDescent="0.25">
      <c r="A1689" s="5"/>
      <c r="B1689" s="27"/>
      <c r="C1689" t="str">
        <f>"  &lt;/Genotype&gt;"</f>
        <v xml:space="preserve">  &lt;/Genotype&gt;</v>
      </c>
    </row>
    <row r="1690" spans="1:3" x14ac:dyDescent="0.25">
      <c r="A1690" s="5" t="s">
        <v>48</v>
      </c>
      <c r="B1690" s="27" t="str">
        <f>CONCATENATE("Your ",B1585," gene has an unknown variant.")</f>
        <v>Your CHRNA3 gene has an unknown variant.</v>
      </c>
      <c r="C1690" t="str">
        <f>CONCATENATE("  &lt;Genotype hgvs=",CHAR(34),"unknown",CHAR(34),"&gt; ")</f>
        <v xml:space="preserve">  &lt;Genotype hgvs="unknown"&gt; </v>
      </c>
    </row>
    <row r="1691" spans="1:3" x14ac:dyDescent="0.25">
      <c r="A1691" s="6" t="s">
        <v>48</v>
      </c>
      <c r="B1691" s="27" t="s">
        <v>150</v>
      </c>
      <c r="C1691" t="s">
        <v>13</v>
      </c>
    </row>
    <row r="1692" spans="1:3" x14ac:dyDescent="0.25">
      <c r="A1692" s="6" t="s">
        <v>43</v>
      </c>
      <c r="B1692" s="27"/>
      <c r="C1692" t="s">
        <v>668</v>
      </c>
    </row>
    <row r="1693" spans="1:3" x14ac:dyDescent="0.25">
      <c r="A1693" s="6"/>
      <c r="B1693" s="27"/>
    </row>
    <row r="1694" spans="1:3" x14ac:dyDescent="0.25">
      <c r="A1694" s="6"/>
      <c r="B1694" s="27"/>
      <c r="C1694" t="str">
        <f>CONCATENATE("    ",B1690)</f>
        <v xml:space="preserve">    Your CHRNA3 gene has an unknown variant.</v>
      </c>
    </row>
    <row r="1695" spans="1:3" x14ac:dyDescent="0.25">
      <c r="A1695" s="6"/>
      <c r="B1695" s="27"/>
    </row>
    <row r="1696" spans="1:3" x14ac:dyDescent="0.25">
      <c r="A1696" s="6"/>
      <c r="B1696" s="27"/>
      <c r="C1696" t="s">
        <v>669</v>
      </c>
    </row>
    <row r="1697" spans="1:3" x14ac:dyDescent="0.25">
      <c r="A1697" s="6"/>
      <c r="B1697" s="27"/>
    </row>
    <row r="1698" spans="1:3" x14ac:dyDescent="0.25">
      <c r="A1698" s="5"/>
      <c r="B1698" s="27"/>
      <c r="C1698" t="str">
        <f>CONCATENATE("    ",B1691)</f>
        <v xml:space="preserve">    The effect is unknown.</v>
      </c>
    </row>
    <row r="1699" spans="1:3" x14ac:dyDescent="0.25">
      <c r="A1699" s="6"/>
      <c r="B1699" s="27"/>
    </row>
    <row r="1700" spans="1:3" x14ac:dyDescent="0.25">
      <c r="A1700" s="5"/>
      <c r="B1700" s="27"/>
      <c r="C1700" t="s">
        <v>670</v>
      </c>
    </row>
    <row r="1701" spans="1:3" x14ac:dyDescent="0.25">
      <c r="A1701" s="5"/>
      <c r="B1701" s="27"/>
    </row>
    <row r="1702" spans="1:3" x14ac:dyDescent="0.25">
      <c r="A1702" s="5"/>
      <c r="B1702" s="27"/>
      <c r="C1702" t="str">
        <f>CONCATENATE( "    &lt;piechart percentage=",B1692," /&gt;")</f>
        <v xml:space="preserve">    &lt;piechart percentage= /&gt;</v>
      </c>
    </row>
    <row r="1703" spans="1:3" x14ac:dyDescent="0.25">
      <c r="A1703" s="5"/>
      <c r="B1703" s="27"/>
      <c r="C1703" t="str">
        <f>"  &lt;/Genotype&gt;"</f>
        <v xml:space="preserve">  &lt;/Genotype&gt;</v>
      </c>
    </row>
    <row r="1704" spans="1:3" x14ac:dyDescent="0.25">
      <c r="A1704" s="5" t="s">
        <v>46</v>
      </c>
      <c r="B1704" s="27" t="str">
        <f>CONCATENATE("Your ",B1585," gene has no variants. A normal gene is referred to as a ",CHAR(34),"wild-type",CHAR(34)," gene.")</f>
        <v>Your CHRNA3 gene has no variants. A normal gene is referred to as a "wild-type" gene.</v>
      </c>
      <c r="C1704" t="str">
        <f>CONCATENATE("  &lt;Genotype hgvs=",CHAR(34),"wild-type",CHAR(34),"&gt;")</f>
        <v xml:space="preserve">  &lt;Genotype hgvs="wild-type"&gt;</v>
      </c>
    </row>
    <row r="1705" spans="1:3" x14ac:dyDescent="0.25">
      <c r="A1705" s="6" t="s">
        <v>47</v>
      </c>
      <c r="B1705" s="27" t="s">
        <v>218</v>
      </c>
      <c r="C1705" t="s">
        <v>13</v>
      </c>
    </row>
    <row r="1706" spans="1:3" x14ac:dyDescent="0.25">
      <c r="A1706" s="6" t="s">
        <v>43</v>
      </c>
      <c r="B1706" s="27"/>
      <c r="C1706" t="s">
        <v>668</v>
      </c>
    </row>
    <row r="1707" spans="1:3" x14ac:dyDescent="0.25">
      <c r="A1707" s="6"/>
      <c r="B1707" s="27"/>
    </row>
    <row r="1708" spans="1:3" x14ac:dyDescent="0.25">
      <c r="A1708" s="6"/>
      <c r="B1708" s="27"/>
      <c r="C1708" t="str">
        <f>CONCATENATE("    ",B1704)</f>
        <v xml:space="preserve">    Your CHRNA3 gene has no variants. A normal gene is referred to as a "wild-type" gene.</v>
      </c>
    </row>
    <row r="1709" spans="1:3" x14ac:dyDescent="0.25">
      <c r="A1709" s="6"/>
      <c r="B1709" s="27"/>
    </row>
    <row r="1710" spans="1:3" x14ac:dyDescent="0.25">
      <c r="A1710" s="6"/>
      <c r="B1710" s="27"/>
      <c r="C1710" t="s">
        <v>669</v>
      </c>
    </row>
    <row r="1711" spans="1:3" x14ac:dyDescent="0.25">
      <c r="A1711" s="6"/>
      <c r="B1711" s="27"/>
    </row>
    <row r="1712" spans="1:3" x14ac:dyDescent="0.25">
      <c r="A1712" s="6"/>
      <c r="B1712" s="27"/>
      <c r="C1712" t="str">
        <f>CONCATENATE("    ",B1705)</f>
        <v xml:space="preserve">    Your variant is not associated with any loss of function.</v>
      </c>
    </row>
    <row r="1713" spans="1:3" x14ac:dyDescent="0.25">
      <c r="A1713" s="6"/>
      <c r="B1713" s="27"/>
    </row>
    <row r="1714" spans="1:3" x14ac:dyDescent="0.25">
      <c r="A1714" s="6"/>
      <c r="B1714" s="27"/>
      <c r="C1714" t="s">
        <v>670</v>
      </c>
    </row>
    <row r="1715" spans="1:3" x14ac:dyDescent="0.25">
      <c r="A1715" s="5"/>
      <c r="B1715" s="27"/>
    </row>
    <row r="1716" spans="1:3" x14ac:dyDescent="0.25">
      <c r="A1716" s="6"/>
      <c r="B1716" s="27"/>
      <c r="C1716" t="str">
        <f>CONCATENATE( "    &lt;piechart percentage=",B1706," /&gt;")</f>
        <v xml:space="preserve">    &lt;piechart percentage= /&gt;</v>
      </c>
    </row>
    <row r="1717" spans="1:3" x14ac:dyDescent="0.25">
      <c r="A1717" s="6"/>
      <c r="B1717" s="27"/>
      <c r="C1717" t="str">
        <f>"  &lt;/Genotype&gt;"</f>
        <v xml:space="preserve">  &lt;/Genotype&gt;</v>
      </c>
    </row>
    <row r="1718" spans="1:3" x14ac:dyDescent="0.25">
      <c r="A1718" s="6"/>
      <c r="B1718" s="27"/>
      <c r="C1718" t="str">
        <f>"&lt;/GeneAnalysis&gt;"</f>
        <v>&lt;/GeneAnalysis&gt;</v>
      </c>
    </row>
    <row r="1719" spans="1:3" s="33" customFormat="1" x14ac:dyDescent="0.25"/>
    <row r="1720" spans="1:3" s="33" customFormat="1" x14ac:dyDescent="0.25">
      <c r="A1720" s="34"/>
      <c r="B1720" s="32"/>
    </row>
    <row r="1721" spans="1:3" x14ac:dyDescent="0.25">
      <c r="A1721" s="6" t="s">
        <v>4</v>
      </c>
      <c r="B1721" s="27" t="s">
        <v>336</v>
      </c>
      <c r="C1721" t="str">
        <f>CONCATENATE("&lt;GeneAnalysis gene=",CHAR(34),B1721,CHAR(34)," interval=",CHAR(34),B1722,CHAR(34),"&gt; ")</f>
        <v xml:space="preserve">&lt;GeneAnalysis gene="CHRNA3" interval="NC_000015.10:g.78593052_78621295"&gt; </v>
      </c>
    </row>
    <row r="1722" spans="1:3" x14ac:dyDescent="0.25">
      <c r="A1722" s="6" t="s">
        <v>23</v>
      </c>
      <c r="B1722" s="27" t="s">
        <v>337</v>
      </c>
    </row>
    <row r="1723" spans="1:3" x14ac:dyDescent="0.25">
      <c r="A1723" s="6" t="s">
        <v>24</v>
      </c>
      <c r="B1723" s="27" t="s">
        <v>333</v>
      </c>
      <c r="C1723" t="str">
        <f>CONCATENATE("# What are some common mutations of ",B1721,"?")</f>
        <v># What are some common mutations of CHRNA3?</v>
      </c>
    </row>
    <row r="1724" spans="1:3" x14ac:dyDescent="0.25">
      <c r="A1724" s="6" t="s">
        <v>20</v>
      </c>
      <c r="B1724" s="27" t="s">
        <v>21</v>
      </c>
      <c r="C1724" t="s">
        <v>13</v>
      </c>
    </row>
    <row r="1725" spans="1:3" x14ac:dyDescent="0.25">
      <c r="B1725" s="27"/>
      <c r="C1725" t="str">
        <f>CONCATENATE("There are ",B1723," well-known variants in ",B1721,": ",B1732," and ",B1738,".")</f>
        <v>There are two well-known variants in CHRNA3: [C78606381T](https://www.ncbi.nlm.nih.gov/projects/SNP/snp_ref.cgi?rs=12914385) and [C645T](https://www.ncbi.nlm.nih.gov/clinvar/variation/17503/).</v>
      </c>
    </row>
    <row r="1726" spans="1:3" x14ac:dyDescent="0.25">
      <c r="B1726" s="27"/>
    </row>
    <row r="1727" spans="1:3" x14ac:dyDescent="0.25">
      <c r="A1727" s="6"/>
      <c r="B1727" s="27"/>
      <c r="C1727" t="str">
        <f>CONCATENATE("&lt;# ",B1729," #&gt;")</f>
        <v>&lt;# C78606381T #&gt;</v>
      </c>
    </row>
    <row r="1728" spans="1:3" x14ac:dyDescent="0.25">
      <c r="A1728" s="6" t="s">
        <v>25</v>
      </c>
      <c r="B1728" s="1" t="s">
        <v>338</v>
      </c>
      <c r="C1728" t="str">
        <f>CONCATENATE("  &lt;Variant hgvs=",CHAR(34),B1728,CHAR(34)," name=",CHAR(34),B1729,CHAR(34),"&gt; ")</f>
        <v xml:space="preserve">  &lt;Variant hgvs="NC_000015.10:g.78606381C&gt;T" name="C78606381T"&gt; </v>
      </c>
    </row>
    <row r="1729" spans="1:3" x14ac:dyDescent="0.25">
      <c r="A1729" s="5" t="s">
        <v>26</v>
      </c>
      <c r="B1729" s="30" t="s">
        <v>340</v>
      </c>
    </row>
    <row r="1730" spans="1:3" x14ac:dyDescent="0.25">
      <c r="A1730" s="5" t="s">
        <v>27</v>
      </c>
      <c r="B1730" s="27" t="s">
        <v>208</v>
      </c>
      <c r="C1730" t="str">
        <f>CONCATENATE("    This variant is a change at a specific point in the ",B1721," gene from ",B1730," to ",B1731," resulting in incorrect ",B1724," function. This substitution of a single nucleotide is known as a missense variant.")</f>
        <v xml:space="preserve">    This variant is a change at a specific point in the CHRNA3 gene from cytosine (C) to thymine (T) resulting in incorrect protein function. This substitution of a single nucleotide is known as a missense variant.</v>
      </c>
    </row>
    <row r="1731" spans="1:3" x14ac:dyDescent="0.25">
      <c r="A1731" s="5" t="s">
        <v>28</v>
      </c>
      <c r="B1731" s="27" t="s">
        <v>33</v>
      </c>
      <c r="C1731" t="s">
        <v>13</v>
      </c>
    </row>
    <row r="1732" spans="1:3" x14ac:dyDescent="0.25">
      <c r="A1732" s="5" t="s">
        <v>36</v>
      </c>
      <c r="B1732" s="30" t="s">
        <v>342</v>
      </c>
      <c r="C1732" t="str">
        <f>"  &lt;/Variant&gt;"</f>
        <v xml:space="preserve">  &lt;/Variant&gt;</v>
      </c>
    </row>
    <row r="1733" spans="1:3" x14ac:dyDescent="0.25">
      <c r="B1733" s="27"/>
      <c r="C1733" t="str">
        <f>CONCATENATE("&lt;# ",B1735," #&gt;")</f>
        <v>&lt;# C645T  #&gt;</v>
      </c>
    </row>
    <row r="1734" spans="1:3" x14ac:dyDescent="0.25">
      <c r="A1734" s="6" t="s">
        <v>25</v>
      </c>
      <c r="B1734" s="1" t="s">
        <v>339</v>
      </c>
      <c r="C1734" t="str">
        <f>CONCATENATE("  &lt;Variant hgvs=",CHAR(34),B1734,CHAR(34)," name=",CHAR(34),B1735,CHAR(34),"&gt; ")</f>
        <v xml:space="preserve">  &lt;Variant hgvs="NC_000015.10:g.78601997G&gt;A" name="C645T "&gt; </v>
      </c>
    </row>
    <row r="1735" spans="1:3" x14ac:dyDescent="0.25">
      <c r="A1735" s="5" t="s">
        <v>26</v>
      </c>
      <c r="B1735" s="30" t="s">
        <v>341</v>
      </c>
    </row>
    <row r="1736" spans="1:3" x14ac:dyDescent="0.25">
      <c r="A1736" s="5" t="s">
        <v>27</v>
      </c>
      <c r="B1736" s="27" t="s">
        <v>34</v>
      </c>
      <c r="C1736" t="str">
        <f>CONCATENATE("    This variant is a change at a specific point in the ",B1721," gene from ",B1736," to ",B1737," resulting in incorrect ",B1724," function. This substitution of a single nucleotide is known as a missense variant.")</f>
        <v xml:space="preserve">    This variant is a change at a specific point in the CHRNA3 gene from guanine (G) to adenine (A) resulting in incorrect protein function. This substitution of a single nucleotide is known as a missense variant.</v>
      </c>
    </row>
    <row r="1737" spans="1:3" x14ac:dyDescent="0.25">
      <c r="A1737" s="5" t="s">
        <v>28</v>
      </c>
      <c r="B1737" s="27" t="s">
        <v>62</v>
      </c>
    </row>
    <row r="1738" spans="1:3" x14ac:dyDescent="0.25">
      <c r="A1738" s="6" t="s">
        <v>36</v>
      </c>
      <c r="B1738" s="30" t="s">
        <v>352</v>
      </c>
      <c r="C1738" t="str">
        <f>"  &lt;/Variant&gt;"</f>
        <v xml:space="preserve">  &lt;/Variant&gt;</v>
      </c>
    </row>
    <row r="1739" spans="1:3" s="33" customFormat="1" x14ac:dyDescent="0.25">
      <c r="A1739" s="31"/>
      <c r="B1739" s="32"/>
    </row>
    <row r="1740" spans="1:3" s="33" customFormat="1" x14ac:dyDescent="0.25">
      <c r="A1740" s="31"/>
      <c r="B1740" s="32"/>
      <c r="C1740" t="str">
        <f>C1727</f>
        <v>&lt;# C78606381T #&gt;</v>
      </c>
    </row>
    <row r="1741" spans="1:3" x14ac:dyDescent="0.25">
      <c r="A1741" s="5" t="s">
        <v>35</v>
      </c>
      <c r="B1741" s="40" t="s">
        <v>343</v>
      </c>
      <c r="C1741" t="str">
        <f>CONCATENATE("  &lt;Genotype hgvs=",CHAR(34),B1741,B1742,";",B1743,CHAR(34)," name=",CHAR(34),B1729,CHAR(34),"&gt; ")</f>
        <v xml:space="preserve">  &lt;Genotype hgvs="NC_000015.10:g.[78606381C&gt;T];[78606381=]" name="C78606381T"&gt; </v>
      </c>
    </row>
    <row r="1742" spans="1:3" x14ac:dyDescent="0.25">
      <c r="A1742" s="5" t="s">
        <v>36</v>
      </c>
      <c r="B1742" s="27" t="s">
        <v>344</v>
      </c>
    </row>
    <row r="1743" spans="1:3" x14ac:dyDescent="0.25">
      <c r="A1743" s="5" t="s">
        <v>27</v>
      </c>
      <c r="B1743" s="27" t="s">
        <v>345</v>
      </c>
      <c r="C1743" t="s">
        <v>668</v>
      </c>
    </row>
    <row r="1744" spans="1:3" x14ac:dyDescent="0.25">
      <c r="A1744" s="5" t="s">
        <v>41</v>
      </c>
      <c r="B1744" s="27" t="str">
        <f>CONCATENATE("People with this variant have one copy of the ",B1732," variant. This substitution of a single nucleotide is known as a missense mutation.")</f>
        <v>People with this variant have one copy of the [C78606381T](https://www.ncbi.nlm.nih.gov/projects/SNP/snp_ref.cgi?rs=12914385) variant. This substitution of a single nucleotide is known as a missense mutation.</v>
      </c>
      <c r="C1744" t="s">
        <v>13</v>
      </c>
    </row>
    <row r="1745" spans="1:3" x14ac:dyDescent="0.25">
      <c r="A1745" s="6" t="s">
        <v>42</v>
      </c>
      <c r="B1745" s="27" t="s">
        <v>217</v>
      </c>
      <c r="C1745" t="str">
        <f>CONCATENATE("    ",B1744)</f>
        <v xml:space="preserve">    People with this variant have one copy of the [C78606381T](https://www.ncbi.nlm.nih.gov/projects/SNP/snp_ref.cgi?rs=12914385) variant. This substitution of a single nucleotide is known as a missense mutation.</v>
      </c>
    </row>
    <row r="1746" spans="1:3" x14ac:dyDescent="0.25">
      <c r="A1746" s="6" t="s">
        <v>43</v>
      </c>
      <c r="B1746" s="27">
        <v>37.9</v>
      </c>
    </row>
    <row r="1747" spans="1:3" x14ac:dyDescent="0.25">
      <c r="A1747" s="5"/>
      <c r="B1747" s="27"/>
      <c r="C1747" t="s">
        <v>669</v>
      </c>
    </row>
    <row r="1748" spans="1:3" x14ac:dyDescent="0.25">
      <c r="A1748" s="6"/>
      <c r="B1748" s="27"/>
    </row>
    <row r="1749" spans="1:3" x14ac:dyDescent="0.25">
      <c r="A1749" s="6"/>
      <c r="B1749" s="27"/>
      <c r="C1749" t="str">
        <f>CONCATENATE("    ",B1745)</f>
        <v xml:space="preserve">    You are in the Mild Loss of Function category. See below for more information.</v>
      </c>
    </row>
    <row r="1750" spans="1:3" x14ac:dyDescent="0.25">
      <c r="A1750" s="6"/>
      <c r="B1750" s="27"/>
    </row>
    <row r="1751" spans="1:3" x14ac:dyDescent="0.25">
      <c r="A1751" s="6"/>
      <c r="B1751" s="27"/>
      <c r="C1751" t="s">
        <v>670</v>
      </c>
    </row>
    <row r="1752" spans="1:3" x14ac:dyDescent="0.25">
      <c r="A1752" s="5"/>
      <c r="B1752" s="27"/>
    </row>
    <row r="1753" spans="1:3" x14ac:dyDescent="0.25">
      <c r="A1753" s="5"/>
      <c r="B1753" s="27"/>
      <c r="C1753" t="str">
        <f>CONCATENATE( "    &lt;piechart percentage=",B1746," /&gt;")</f>
        <v xml:space="preserve">    &lt;piechart percentage=37.9 /&gt;</v>
      </c>
    </row>
    <row r="1754" spans="1:3" x14ac:dyDescent="0.25">
      <c r="A1754" s="5"/>
      <c r="B1754" s="27"/>
      <c r="C1754" t="str">
        <f>"  &lt;/Genotype&gt;"</f>
        <v xml:space="preserve">  &lt;/Genotype&gt;</v>
      </c>
    </row>
    <row r="1755" spans="1:3" x14ac:dyDescent="0.25">
      <c r="A1755" s="5" t="s">
        <v>44</v>
      </c>
      <c r="B1755" s="27" t="s">
        <v>346</v>
      </c>
      <c r="C1755" t="str">
        <f>CONCATENATE("  &lt;Genotype hgvs=",CHAR(34),B1741,B1742,";",B1742,CHAR(34)," name=",CHAR(34),B1729,CHAR(34),"&gt; ")</f>
        <v xml:space="preserve">  &lt;Genotype hgvs="NC_000015.10:g.[78606381C&gt;T];[78606381C&gt;T]" name="C78606381T"&gt; </v>
      </c>
    </row>
    <row r="1756" spans="1:3" x14ac:dyDescent="0.25">
      <c r="A1756" s="6" t="s">
        <v>45</v>
      </c>
      <c r="B1756" s="27" t="s">
        <v>192</v>
      </c>
      <c r="C1756" t="s">
        <v>13</v>
      </c>
    </row>
    <row r="1757" spans="1:3" x14ac:dyDescent="0.25">
      <c r="A1757" s="6" t="s">
        <v>43</v>
      </c>
      <c r="B1757" s="27">
        <v>15.9</v>
      </c>
      <c r="C1757" t="s">
        <v>668</v>
      </c>
    </row>
    <row r="1758" spans="1:3" x14ac:dyDescent="0.25">
      <c r="A1758" s="6"/>
      <c r="B1758" s="27"/>
    </row>
    <row r="1759" spans="1:3" x14ac:dyDescent="0.25">
      <c r="A1759" s="5"/>
      <c r="B1759" s="27"/>
      <c r="C1759" t="str">
        <f>CONCATENATE("    ",B1755)</f>
        <v xml:space="preserve">    People with this variant have two copies of the [C78606381T](https://www.ncbi.nlm.nih.gov/projects/SNP/snp_ref.cgi?rs=12914385) variant. This substitution of a single nucleotide is known as a missense mutation.
</v>
      </c>
    </row>
    <row r="1760" spans="1:3" x14ac:dyDescent="0.25">
      <c r="A1760" s="6"/>
      <c r="B1760" s="27"/>
    </row>
    <row r="1761" spans="1:3" x14ac:dyDescent="0.25">
      <c r="A1761" s="6"/>
      <c r="B1761" s="27"/>
      <c r="C1761" t="s">
        <v>669</v>
      </c>
    </row>
    <row r="1762" spans="1:3" x14ac:dyDescent="0.25">
      <c r="A1762" s="6"/>
      <c r="B1762" s="27"/>
    </row>
    <row r="1763" spans="1:3" x14ac:dyDescent="0.25">
      <c r="A1763" s="6"/>
      <c r="B1763" s="27"/>
      <c r="C1763" t="str">
        <f>CONCATENATE("    ",B1756)</f>
        <v xml:space="preserve">    You are in the Moderate Loss of Function category. See below for more information.</v>
      </c>
    </row>
    <row r="1764" spans="1:3" x14ac:dyDescent="0.25">
      <c r="A1764" s="6"/>
      <c r="B1764" s="27"/>
    </row>
    <row r="1765" spans="1:3" x14ac:dyDescent="0.25">
      <c r="A1765" s="5"/>
      <c r="B1765" s="27"/>
      <c r="C1765" t="s">
        <v>670</v>
      </c>
    </row>
    <row r="1766" spans="1:3" x14ac:dyDescent="0.25">
      <c r="A1766" s="5"/>
      <c r="B1766" s="27"/>
    </row>
    <row r="1767" spans="1:3" x14ac:dyDescent="0.25">
      <c r="A1767" s="5"/>
      <c r="B1767" s="27"/>
      <c r="C1767" t="str">
        <f>CONCATENATE( "    &lt;piechart percentage=",B1757," /&gt;")</f>
        <v xml:space="preserve">    &lt;piechart percentage=15.9 /&gt;</v>
      </c>
    </row>
    <row r="1768" spans="1:3" x14ac:dyDescent="0.25">
      <c r="A1768" s="5"/>
      <c r="B1768" s="27"/>
      <c r="C1768" t="str">
        <f>"  &lt;/Genotype&gt;"</f>
        <v xml:space="preserve">  &lt;/Genotype&gt;</v>
      </c>
    </row>
    <row r="1769" spans="1:3" x14ac:dyDescent="0.25">
      <c r="A1769" s="5" t="s">
        <v>46</v>
      </c>
      <c r="B1769" s="27" t="str">
        <f>CONCATENATE("Your ",B1721," gene has no variants. A normal gene is referred to as a ",CHAR(34),"wild-type",CHAR(34)," gene.")</f>
        <v>Your CHRNA3 gene has no variants. A normal gene is referred to as a "wild-type" gene.</v>
      </c>
      <c r="C1769" t="str">
        <f>CONCATENATE("  &lt;Genotype hgvs=",CHAR(34),B1741,B1743,";",B1743,CHAR(34)," name=",CHAR(34),B1729,CHAR(34),"&gt; ")</f>
        <v xml:space="preserve">  &lt;Genotype hgvs="NC_000015.10:g.[78606381=];[78606381=]" name="C78606381T"&gt; </v>
      </c>
    </row>
    <row r="1770" spans="1:3" x14ac:dyDescent="0.25">
      <c r="A1770" s="6" t="s">
        <v>47</v>
      </c>
      <c r="B1770" s="27" t="s">
        <v>148</v>
      </c>
      <c r="C1770" t="s">
        <v>13</v>
      </c>
    </row>
    <row r="1771" spans="1:3" x14ac:dyDescent="0.25">
      <c r="A1771" s="6" t="s">
        <v>43</v>
      </c>
      <c r="B1771" s="27">
        <v>46.2</v>
      </c>
      <c r="C1771" t="s">
        <v>668</v>
      </c>
    </row>
    <row r="1772" spans="1:3" x14ac:dyDescent="0.25">
      <c r="A1772" s="5"/>
      <c r="B1772" s="27"/>
    </row>
    <row r="1773" spans="1:3" x14ac:dyDescent="0.25">
      <c r="A1773" s="6"/>
      <c r="B1773" s="27"/>
      <c r="C1773" t="str">
        <f>CONCATENATE("    ",B1769)</f>
        <v xml:space="preserve">    Your CHRNA3 gene has no variants. A normal gene is referred to as a "wild-type" gene.</v>
      </c>
    </row>
    <row r="1774" spans="1:3" x14ac:dyDescent="0.25">
      <c r="A1774" s="6"/>
      <c r="B1774" s="27"/>
    </row>
    <row r="1775" spans="1:3" x14ac:dyDescent="0.25">
      <c r="A1775" s="6"/>
      <c r="B1775" s="27"/>
      <c r="C1775" t="s">
        <v>669</v>
      </c>
    </row>
    <row r="1776" spans="1:3" x14ac:dyDescent="0.25">
      <c r="A1776" s="6"/>
      <c r="B1776" s="27"/>
    </row>
    <row r="1777" spans="1:3" x14ac:dyDescent="0.25">
      <c r="A1777" s="6"/>
      <c r="B1777" s="27"/>
      <c r="C1777" t="str">
        <f>CONCATENATE("    ",B1770)</f>
        <v xml:space="preserve">    This variant is not associated with increased risk.</v>
      </c>
    </row>
    <row r="1778" spans="1:3" x14ac:dyDescent="0.25">
      <c r="A1778" s="5"/>
      <c r="B1778" s="27"/>
    </row>
    <row r="1779" spans="1:3" x14ac:dyDescent="0.25">
      <c r="A1779" s="5"/>
      <c r="B1779" s="27"/>
      <c r="C1779" t="s">
        <v>670</v>
      </c>
    </row>
    <row r="1780" spans="1:3" x14ac:dyDescent="0.25">
      <c r="A1780" s="5"/>
      <c r="B1780" s="27"/>
    </row>
    <row r="1781" spans="1:3" x14ac:dyDescent="0.25">
      <c r="A1781" s="5"/>
      <c r="B1781" s="27"/>
      <c r="C1781" t="str">
        <f>CONCATENATE( "    &lt;piechart percentage=",B1771," /&gt;")</f>
        <v xml:space="preserve">    &lt;piechart percentage=46.2 /&gt;</v>
      </c>
    </row>
    <row r="1782" spans="1:3" x14ac:dyDescent="0.25">
      <c r="A1782" s="5"/>
      <c r="B1782" s="27"/>
      <c r="C1782" t="str">
        <f>"  &lt;/Genotype&gt;"</f>
        <v xml:space="preserve">  &lt;/Genotype&gt;</v>
      </c>
    </row>
    <row r="1783" spans="1:3" x14ac:dyDescent="0.25">
      <c r="A1783" s="5"/>
      <c r="B1783" s="27"/>
      <c r="C1783" t="str">
        <f>C1733</f>
        <v>&lt;# C645T  #&gt;</v>
      </c>
    </row>
    <row r="1784" spans="1:3" x14ac:dyDescent="0.25">
      <c r="A1784" s="5" t="s">
        <v>35</v>
      </c>
      <c r="B1784" s="1" t="s">
        <v>236</v>
      </c>
      <c r="C1784" t="str">
        <f>CONCATENATE("  &lt;Genotype hgvs=",CHAR(34),B1784,B1785,";",B1786,CHAR(34)," name=",CHAR(34),B1735,CHAR(34),"&gt; ")</f>
        <v xml:space="preserve">  &lt;Genotype hgvs="NC_000017.11:g.[30237328T&gt;C];[30237328=]" name="C645T "&gt; </v>
      </c>
    </row>
    <row r="1785" spans="1:3" x14ac:dyDescent="0.25">
      <c r="A1785" s="5" t="s">
        <v>36</v>
      </c>
      <c r="B1785" s="27" t="s">
        <v>256</v>
      </c>
    </row>
    <row r="1786" spans="1:3" x14ac:dyDescent="0.25">
      <c r="A1786" s="5" t="s">
        <v>27</v>
      </c>
      <c r="B1786" s="27" t="s">
        <v>257</v>
      </c>
      <c r="C1786" t="s">
        <v>668</v>
      </c>
    </row>
    <row r="1787" spans="1:3" x14ac:dyDescent="0.25">
      <c r="A1787" s="5" t="s">
        <v>41</v>
      </c>
      <c r="B1787" s="27" t="str">
        <f>CONCATENATE("People with this variant have one copy of the ",B1738," variant. This substitution of a single nucleotide is known as a missense mutation.")</f>
        <v>People with this variant have one copy of the [C645T](https://www.ncbi.nlm.nih.gov/clinvar/variation/17503/) variant. This substitution of a single nucleotide is known as a missense mutation.</v>
      </c>
      <c r="C1787" t="s">
        <v>13</v>
      </c>
    </row>
    <row r="1788" spans="1:3" x14ac:dyDescent="0.25">
      <c r="A1788" s="6" t="s">
        <v>42</v>
      </c>
      <c r="B1788" s="27" t="s">
        <v>217</v>
      </c>
      <c r="C1788" t="str">
        <f>CONCATENATE("    ",B1787)</f>
        <v xml:space="preserve">    People with this variant have one copy of the [C645T](https://www.ncbi.nlm.nih.gov/clinvar/variation/17503/) variant. This substitution of a single nucleotide is known as a missense mutation.</v>
      </c>
    </row>
    <row r="1789" spans="1:3" x14ac:dyDescent="0.25">
      <c r="A1789" s="6" t="s">
        <v>43</v>
      </c>
      <c r="B1789" s="27">
        <v>39.700000000000003</v>
      </c>
    </row>
    <row r="1790" spans="1:3" x14ac:dyDescent="0.25">
      <c r="A1790" s="5"/>
      <c r="B1790" s="27"/>
      <c r="C1790" t="s">
        <v>669</v>
      </c>
    </row>
    <row r="1791" spans="1:3" x14ac:dyDescent="0.25">
      <c r="A1791" s="6"/>
      <c r="B1791" s="27"/>
    </row>
    <row r="1792" spans="1:3" x14ac:dyDescent="0.25">
      <c r="A1792" s="6"/>
      <c r="B1792" s="27"/>
      <c r="C1792" t="str">
        <f>CONCATENATE("    ",B1788)</f>
        <v xml:space="preserve">    You are in the Mild Loss of Function category. See below for more information.</v>
      </c>
    </row>
    <row r="1793" spans="1:3" x14ac:dyDescent="0.25">
      <c r="A1793" s="6"/>
      <c r="B1793" s="27"/>
    </row>
    <row r="1794" spans="1:3" x14ac:dyDescent="0.25">
      <c r="A1794" s="6"/>
      <c r="B1794" s="27"/>
      <c r="C1794" t="s">
        <v>670</v>
      </c>
    </row>
    <row r="1795" spans="1:3" x14ac:dyDescent="0.25">
      <c r="A1795" s="5"/>
      <c r="B1795" s="27"/>
    </row>
    <row r="1796" spans="1:3" x14ac:dyDescent="0.25">
      <c r="A1796" s="5"/>
      <c r="B1796" s="27"/>
      <c r="C1796" t="str">
        <f>CONCATENATE( "    &lt;piechart percentage=",B1789," /&gt;")</f>
        <v xml:space="preserve">    &lt;piechart percentage=39.7 /&gt;</v>
      </c>
    </row>
    <row r="1797" spans="1:3" x14ac:dyDescent="0.25">
      <c r="A1797" s="5"/>
      <c r="B1797" s="27"/>
      <c r="C1797" t="str">
        <f>"  &lt;/Genotype&gt;"</f>
        <v xml:space="preserve">  &lt;/Genotype&gt;</v>
      </c>
    </row>
    <row r="1798" spans="1:3" x14ac:dyDescent="0.25">
      <c r="A1798" s="5" t="s">
        <v>44</v>
      </c>
      <c r="B1798" s="27" t="str">
        <f>CONCATENATE("People with this variant have two copies of the ",B1738," variant. This substitution of a single nucleotide is known as a missense mutation.")</f>
        <v>People with this variant have two copies of the [C645T](https://www.ncbi.nlm.nih.gov/clinvar/variation/17503/) variant. This substitution of a single nucleotide is known as a missense mutation.</v>
      </c>
      <c r="C1798" t="str">
        <f>CONCATENATE("  &lt;Genotype hgvs=",CHAR(34),B1784,B1785,";",B1785,CHAR(34)," name=",CHAR(34),B1735,CHAR(34),"&gt; ")</f>
        <v xml:space="preserve">  &lt;Genotype hgvs="NC_000017.11:g.[30237328T&gt;C];[30237328T&gt;C]" name="C645T "&gt; </v>
      </c>
    </row>
    <row r="1799" spans="1:3" x14ac:dyDescent="0.25">
      <c r="A1799" s="6" t="s">
        <v>45</v>
      </c>
      <c r="B1799" s="27" t="s">
        <v>192</v>
      </c>
      <c r="C1799" t="s">
        <v>13</v>
      </c>
    </row>
    <row r="1800" spans="1:3" x14ac:dyDescent="0.25">
      <c r="A1800" s="6" t="s">
        <v>43</v>
      </c>
      <c r="B1800" s="27">
        <v>42.9</v>
      </c>
      <c r="C1800" t="s">
        <v>668</v>
      </c>
    </row>
    <row r="1801" spans="1:3" x14ac:dyDescent="0.25">
      <c r="A1801" s="6"/>
      <c r="B1801" s="27"/>
    </row>
    <row r="1802" spans="1:3" x14ac:dyDescent="0.25">
      <c r="A1802" s="5"/>
      <c r="B1802" s="27"/>
      <c r="C1802" t="str">
        <f>CONCATENATE("    ",B1798)</f>
        <v xml:space="preserve">    People with this variant have two copies of the [C645T](https://www.ncbi.nlm.nih.gov/clinvar/variation/17503/) variant. This substitution of a single nucleotide is known as a missense mutation.</v>
      </c>
    </row>
    <row r="1803" spans="1:3" x14ac:dyDescent="0.25">
      <c r="A1803" s="6"/>
      <c r="B1803" s="27"/>
    </row>
    <row r="1804" spans="1:3" x14ac:dyDescent="0.25">
      <c r="A1804" s="6"/>
      <c r="B1804" s="27"/>
      <c r="C1804" t="s">
        <v>669</v>
      </c>
    </row>
    <row r="1805" spans="1:3" x14ac:dyDescent="0.25">
      <c r="A1805" s="6"/>
      <c r="B1805" s="27"/>
    </row>
    <row r="1806" spans="1:3" x14ac:dyDescent="0.25">
      <c r="A1806" s="6"/>
      <c r="B1806" s="27"/>
      <c r="C1806" t="str">
        <f>CONCATENATE("    ",B1799)</f>
        <v xml:space="preserve">    You are in the Moderate Loss of Function category. See below for more information.</v>
      </c>
    </row>
    <row r="1807" spans="1:3" x14ac:dyDescent="0.25">
      <c r="A1807" s="6"/>
      <c r="B1807" s="27"/>
    </row>
    <row r="1808" spans="1:3" x14ac:dyDescent="0.25">
      <c r="A1808" s="5"/>
      <c r="B1808" s="27"/>
      <c r="C1808" t="s">
        <v>670</v>
      </c>
    </row>
    <row r="1809" spans="1:3" x14ac:dyDescent="0.25">
      <c r="A1809" s="5"/>
      <c r="B1809" s="27"/>
    </row>
    <row r="1810" spans="1:3" x14ac:dyDescent="0.25">
      <c r="A1810" s="5"/>
      <c r="B1810" s="27"/>
      <c r="C1810" t="str">
        <f>CONCATENATE( "    &lt;piechart percentage=",B1800," /&gt;")</f>
        <v xml:space="preserve">    &lt;piechart percentage=42.9 /&gt;</v>
      </c>
    </row>
    <row r="1811" spans="1:3" x14ac:dyDescent="0.25">
      <c r="A1811" s="5"/>
      <c r="B1811" s="27"/>
      <c r="C1811" t="str">
        <f>"  &lt;/Genotype&gt;"</f>
        <v xml:space="preserve">  &lt;/Genotype&gt;</v>
      </c>
    </row>
    <row r="1812" spans="1:3" x14ac:dyDescent="0.25">
      <c r="A1812" s="5" t="s">
        <v>46</v>
      </c>
      <c r="B1812" s="27" t="str">
        <f>CONCATENATE("Your ",B1721," gene has no variants. A normal gene is referred to as a ",CHAR(34),"wild-type",CHAR(34)," gene.")</f>
        <v>Your CHRNA3 gene has no variants. A normal gene is referred to as a "wild-type" gene.</v>
      </c>
      <c r="C1812" t="str">
        <f>CONCATENATE("  &lt;Genotype hgvs=",CHAR(34),B1784,B1786,";",B1786,CHAR(34)," name=",CHAR(34),B1735,CHAR(34),"&gt; ")</f>
        <v xml:space="preserve">  &lt;Genotype hgvs="NC_000017.11:g.[30237328=];[30237328=]" name="C645T "&gt; </v>
      </c>
    </row>
    <row r="1813" spans="1:3" x14ac:dyDescent="0.25">
      <c r="A1813" s="6" t="s">
        <v>47</v>
      </c>
      <c r="B1813" s="27" t="s">
        <v>148</v>
      </c>
      <c r="C1813" t="s">
        <v>13</v>
      </c>
    </row>
    <row r="1814" spans="1:3" x14ac:dyDescent="0.25">
      <c r="A1814" s="6" t="s">
        <v>43</v>
      </c>
      <c r="B1814" s="27">
        <v>17.399999999999999</v>
      </c>
      <c r="C1814" t="s">
        <v>668</v>
      </c>
    </row>
    <row r="1815" spans="1:3" x14ac:dyDescent="0.25">
      <c r="A1815" s="5"/>
      <c r="B1815" s="27"/>
    </row>
    <row r="1816" spans="1:3" x14ac:dyDescent="0.25">
      <c r="A1816" s="6"/>
      <c r="B1816" s="27"/>
      <c r="C1816" t="str">
        <f>CONCATENATE("    ",B1812)</f>
        <v xml:space="preserve">    Your CHRNA3 gene has no variants. A normal gene is referred to as a "wild-type" gene.</v>
      </c>
    </row>
    <row r="1817" spans="1:3" x14ac:dyDescent="0.25">
      <c r="A1817" s="6"/>
      <c r="B1817" s="27"/>
    </row>
    <row r="1818" spans="1:3" x14ac:dyDescent="0.25">
      <c r="A1818" s="6"/>
      <c r="B1818" s="27"/>
      <c r="C1818" t="s">
        <v>669</v>
      </c>
    </row>
    <row r="1819" spans="1:3" x14ac:dyDescent="0.25">
      <c r="A1819" s="6"/>
      <c r="B1819" s="27"/>
    </row>
    <row r="1820" spans="1:3" x14ac:dyDescent="0.25">
      <c r="A1820" s="6"/>
      <c r="B1820" s="27"/>
      <c r="C1820" t="str">
        <f>CONCATENATE("    ",B1813)</f>
        <v xml:space="preserve">    This variant is not associated with increased risk.</v>
      </c>
    </row>
    <row r="1821" spans="1:3" x14ac:dyDescent="0.25">
      <c r="A1821" s="5"/>
      <c r="B1821" s="27"/>
    </row>
    <row r="1822" spans="1:3" x14ac:dyDescent="0.25">
      <c r="A1822" s="5"/>
      <c r="B1822" s="27"/>
      <c r="C1822" t="s">
        <v>670</v>
      </c>
    </row>
    <row r="1823" spans="1:3" x14ac:dyDescent="0.25">
      <c r="A1823" s="5"/>
      <c r="B1823" s="27"/>
    </row>
    <row r="1824" spans="1:3" x14ac:dyDescent="0.25">
      <c r="A1824" s="5"/>
      <c r="B1824" s="27"/>
      <c r="C1824" t="str">
        <f>CONCATENATE( "    &lt;piechart percentage=",B1814," /&gt;")</f>
        <v xml:space="preserve">    &lt;piechart percentage=17.4 /&gt;</v>
      </c>
    </row>
    <row r="1825" spans="1:3" x14ac:dyDescent="0.25">
      <c r="A1825" s="5"/>
      <c r="B1825" s="27"/>
      <c r="C1825" t="str">
        <f>"  &lt;/Genotype&gt;"</f>
        <v xml:space="preserve">  &lt;/Genotype&gt;</v>
      </c>
    </row>
    <row r="1826" spans="1:3" x14ac:dyDescent="0.25">
      <c r="A1826" s="5" t="s">
        <v>48</v>
      </c>
      <c r="B1826" s="27" t="str">
        <f>CONCATENATE("Your ",B1721," gene has an unknown variant.")</f>
        <v>Your CHRNA3 gene has an unknown variant.</v>
      </c>
      <c r="C1826" t="str">
        <f>CONCATENATE("  &lt;Genotype hgvs=",CHAR(34),"unknown",CHAR(34),"&gt; ")</f>
        <v xml:space="preserve">  &lt;Genotype hgvs="unknown"&gt; </v>
      </c>
    </row>
    <row r="1827" spans="1:3" x14ac:dyDescent="0.25">
      <c r="A1827" s="6" t="s">
        <v>48</v>
      </c>
      <c r="B1827" s="27" t="s">
        <v>150</v>
      </c>
      <c r="C1827" t="s">
        <v>13</v>
      </c>
    </row>
    <row r="1828" spans="1:3" x14ac:dyDescent="0.25">
      <c r="A1828" s="6" t="s">
        <v>43</v>
      </c>
      <c r="B1828" s="27"/>
      <c r="C1828" t="s">
        <v>668</v>
      </c>
    </row>
    <row r="1829" spans="1:3" x14ac:dyDescent="0.25">
      <c r="A1829" s="6"/>
      <c r="B1829" s="27"/>
    </row>
    <row r="1830" spans="1:3" x14ac:dyDescent="0.25">
      <c r="A1830" s="6"/>
      <c r="B1830" s="27"/>
      <c r="C1830" t="str">
        <f>CONCATENATE("    ",B1826)</f>
        <v xml:space="preserve">    Your CHRNA3 gene has an unknown variant.</v>
      </c>
    </row>
    <row r="1831" spans="1:3" x14ac:dyDescent="0.25">
      <c r="A1831" s="6"/>
      <c r="B1831" s="27"/>
    </row>
    <row r="1832" spans="1:3" x14ac:dyDescent="0.25">
      <c r="A1832" s="6"/>
      <c r="B1832" s="27"/>
      <c r="C1832" t="s">
        <v>669</v>
      </c>
    </row>
    <row r="1833" spans="1:3" x14ac:dyDescent="0.25">
      <c r="A1833" s="6"/>
      <c r="B1833" s="27"/>
    </row>
    <row r="1834" spans="1:3" x14ac:dyDescent="0.25">
      <c r="A1834" s="5"/>
      <c r="B1834" s="27"/>
      <c r="C1834" t="str">
        <f>CONCATENATE("    ",B1827)</f>
        <v xml:space="preserve">    The effect is unknown.</v>
      </c>
    </row>
    <row r="1835" spans="1:3" x14ac:dyDescent="0.25">
      <c r="A1835" s="6"/>
      <c r="B1835" s="27"/>
    </row>
    <row r="1836" spans="1:3" x14ac:dyDescent="0.25">
      <c r="A1836" s="5"/>
      <c r="B1836" s="27"/>
      <c r="C1836" t="s">
        <v>670</v>
      </c>
    </row>
    <row r="1837" spans="1:3" x14ac:dyDescent="0.25">
      <c r="A1837" s="5"/>
      <c r="B1837" s="27"/>
    </row>
    <row r="1838" spans="1:3" x14ac:dyDescent="0.25">
      <c r="A1838" s="5"/>
      <c r="B1838" s="27"/>
      <c r="C1838" t="str">
        <f>CONCATENATE( "    &lt;piechart percentage=",B1828," /&gt;")</f>
        <v xml:space="preserve">    &lt;piechart percentage= /&gt;</v>
      </c>
    </row>
    <row r="1839" spans="1:3" x14ac:dyDescent="0.25">
      <c r="A1839" s="5"/>
      <c r="B1839" s="27"/>
      <c r="C1839" t="str">
        <f>"  &lt;/Genotype&gt;"</f>
        <v xml:space="preserve">  &lt;/Genotype&gt;</v>
      </c>
    </row>
    <row r="1840" spans="1:3" x14ac:dyDescent="0.25">
      <c r="A1840" s="5" t="s">
        <v>46</v>
      </c>
      <c r="B1840" s="27" t="str">
        <f>CONCATENATE("Your ",B1721," gene has no variants. A normal gene is referred to as a ",CHAR(34),"wild-type",CHAR(34)," gene.")</f>
        <v>Your CHRNA3 gene has no variants. A normal gene is referred to as a "wild-type" gene.</v>
      </c>
      <c r="C1840" t="str">
        <f>CONCATENATE("  &lt;Genotype hgvs=",CHAR(34),"wild-type",CHAR(34),"&gt;")</f>
        <v xml:space="preserve">  &lt;Genotype hgvs="wild-type"&gt;</v>
      </c>
    </row>
    <row r="1841" spans="1:3" x14ac:dyDescent="0.25">
      <c r="A1841" s="6" t="s">
        <v>47</v>
      </c>
      <c r="B1841" s="27" t="s">
        <v>218</v>
      </c>
      <c r="C1841" t="s">
        <v>13</v>
      </c>
    </row>
    <row r="1842" spans="1:3" x14ac:dyDescent="0.25">
      <c r="A1842" s="6" t="s">
        <v>43</v>
      </c>
      <c r="B1842" s="27"/>
      <c r="C1842" t="s">
        <v>668</v>
      </c>
    </row>
    <row r="1843" spans="1:3" x14ac:dyDescent="0.25">
      <c r="A1843" s="6"/>
      <c r="B1843" s="27"/>
    </row>
    <row r="1844" spans="1:3" x14ac:dyDescent="0.25">
      <c r="A1844" s="6"/>
      <c r="B1844" s="27"/>
      <c r="C1844" t="str">
        <f>CONCATENATE("    ",B1840)</f>
        <v xml:space="preserve">    Your CHRNA3 gene has no variants. A normal gene is referred to as a "wild-type" gene.</v>
      </c>
    </row>
    <row r="1845" spans="1:3" x14ac:dyDescent="0.25">
      <c r="A1845" s="6"/>
      <c r="B1845" s="27"/>
    </row>
    <row r="1846" spans="1:3" x14ac:dyDescent="0.25">
      <c r="A1846" s="6"/>
      <c r="B1846" s="27"/>
      <c r="C1846" t="s">
        <v>669</v>
      </c>
    </row>
    <row r="1847" spans="1:3" x14ac:dyDescent="0.25">
      <c r="A1847" s="6"/>
      <c r="B1847" s="27"/>
    </row>
    <row r="1848" spans="1:3" x14ac:dyDescent="0.25">
      <c r="A1848" s="6"/>
      <c r="B1848" s="27"/>
      <c r="C1848" t="str">
        <f>CONCATENATE("    ",B1841)</f>
        <v xml:space="preserve">    Your variant is not associated with any loss of function.</v>
      </c>
    </row>
    <row r="1849" spans="1:3" x14ac:dyDescent="0.25">
      <c r="A1849" s="6"/>
      <c r="B1849" s="27"/>
    </row>
    <row r="1850" spans="1:3" x14ac:dyDescent="0.25">
      <c r="A1850" s="6"/>
      <c r="B1850" s="27"/>
      <c r="C1850" t="s">
        <v>670</v>
      </c>
    </row>
    <row r="1851" spans="1:3" x14ac:dyDescent="0.25">
      <c r="A1851" s="5"/>
      <c r="B1851" s="27"/>
    </row>
    <row r="1852" spans="1:3" x14ac:dyDescent="0.25">
      <c r="A1852" s="6"/>
      <c r="B1852" s="27"/>
      <c r="C1852" t="str">
        <f>CONCATENATE( "    &lt;piechart percentage=",B1842," /&gt;")</f>
        <v xml:space="preserve">    &lt;piechart percentage= /&gt;</v>
      </c>
    </row>
    <row r="1853" spans="1:3" x14ac:dyDescent="0.25">
      <c r="A1853" s="6"/>
      <c r="B1853" s="27"/>
      <c r="C1853" t="str">
        <f>"  &lt;/Genotype&gt;"</f>
        <v xml:space="preserve">  &lt;/Genotype&gt;</v>
      </c>
    </row>
    <row r="1854" spans="1:3" x14ac:dyDescent="0.25">
      <c r="A1854" s="6"/>
      <c r="B1854" s="27"/>
      <c r="C1854" t="str">
        <f>"&lt;/GeneAnalysis&gt;"</f>
        <v>&lt;/GeneAnalysis&gt;</v>
      </c>
    </row>
    <row r="1855" spans="1:3" s="33" customFormat="1" x14ac:dyDescent="0.25"/>
    <row r="1856" spans="1:3" s="33" customFormat="1" x14ac:dyDescent="0.25">
      <c r="A1856" s="34"/>
      <c r="B1856" s="32"/>
    </row>
    <row r="1857" spans="1:3" x14ac:dyDescent="0.25">
      <c r="A1857" s="6" t="s">
        <v>4</v>
      </c>
      <c r="B1857" s="27" t="s">
        <v>336</v>
      </c>
      <c r="C1857" t="str">
        <f>CONCATENATE("&lt;GeneAnalysis gene=",CHAR(34),B1857,CHAR(34)," interval=",CHAR(34),B1858,CHAR(34),"&gt; ")</f>
        <v xml:space="preserve">&lt;GeneAnalysis gene="CHRNA3" interval="NC_000015.10:g.78593052_78621295"&gt; </v>
      </c>
    </row>
    <row r="1858" spans="1:3" x14ac:dyDescent="0.25">
      <c r="A1858" s="6" t="s">
        <v>23</v>
      </c>
      <c r="B1858" s="27" t="s">
        <v>337</v>
      </c>
    </row>
    <row r="1859" spans="1:3" x14ac:dyDescent="0.25">
      <c r="A1859" s="6" t="s">
        <v>24</v>
      </c>
      <c r="B1859" s="27" t="s">
        <v>333</v>
      </c>
      <c r="C1859" t="str">
        <f>CONCATENATE("# What are some common mutations of ",B1857,"?")</f>
        <v># What are some common mutations of CHRNA3?</v>
      </c>
    </row>
    <row r="1860" spans="1:3" x14ac:dyDescent="0.25">
      <c r="A1860" s="6" t="s">
        <v>20</v>
      </c>
      <c r="B1860" s="27" t="s">
        <v>21</v>
      </c>
      <c r="C1860" t="s">
        <v>13</v>
      </c>
    </row>
    <row r="1861" spans="1:3" x14ac:dyDescent="0.25">
      <c r="B1861" s="27"/>
      <c r="C1861" t="str">
        <f>CONCATENATE("There are ",B1859," well-known variants in ",B1857,": ",B1868," and ",B1874,".")</f>
        <v>There are two well-known variants in CHRNA3: [C78606381T](https://www.ncbi.nlm.nih.gov/projects/SNP/snp_ref.cgi?rs=12914385) and [C645T](https://www.ncbi.nlm.nih.gov/clinvar/variation/17503/).</v>
      </c>
    </row>
    <row r="1862" spans="1:3" x14ac:dyDescent="0.25">
      <c r="B1862" s="27"/>
    </row>
    <row r="1863" spans="1:3" x14ac:dyDescent="0.25">
      <c r="A1863" s="6"/>
      <c r="B1863" s="27"/>
      <c r="C1863" t="str">
        <f>CONCATENATE("&lt;# ",B1865," #&gt;")</f>
        <v>&lt;# C78606381T #&gt;</v>
      </c>
    </row>
    <row r="1864" spans="1:3" x14ac:dyDescent="0.25">
      <c r="A1864" s="6" t="s">
        <v>25</v>
      </c>
      <c r="B1864" s="1" t="s">
        <v>338</v>
      </c>
      <c r="C1864" t="str">
        <f>CONCATENATE("  &lt;Variant hgvs=",CHAR(34),B1864,CHAR(34)," name=",CHAR(34),B1865,CHAR(34),"&gt; ")</f>
        <v xml:space="preserve">  &lt;Variant hgvs="NC_000015.10:g.78606381C&gt;T" name="C78606381T"&gt; </v>
      </c>
    </row>
    <row r="1865" spans="1:3" x14ac:dyDescent="0.25">
      <c r="A1865" s="5" t="s">
        <v>26</v>
      </c>
      <c r="B1865" s="30" t="s">
        <v>340</v>
      </c>
    </row>
    <row r="1866" spans="1:3" x14ac:dyDescent="0.25">
      <c r="A1866" s="5" t="s">
        <v>27</v>
      </c>
      <c r="B1866" s="27" t="s">
        <v>208</v>
      </c>
      <c r="C1866" t="str">
        <f>CONCATENATE("    This variant is a change at a specific point in the ",B1857," gene from ",B1866," to ",B1867," resulting in incorrect ",B1860," function. This substitution of a single nucleotide is known as a missense variant.")</f>
        <v xml:space="preserve">    This variant is a change at a specific point in the CHRNA3 gene from cytosine (C) to thymine (T) resulting in incorrect protein function. This substitution of a single nucleotide is known as a missense variant.</v>
      </c>
    </row>
    <row r="1867" spans="1:3" x14ac:dyDescent="0.25">
      <c r="A1867" s="5" t="s">
        <v>28</v>
      </c>
      <c r="B1867" s="27" t="s">
        <v>33</v>
      </c>
      <c r="C1867" t="s">
        <v>13</v>
      </c>
    </row>
    <row r="1868" spans="1:3" x14ac:dyDescent="0.25">
      <c r="A1868" s="5" t="s">
        <v>36</v>
      </c>
      <c r="B1868" s="30" t="s">
        <v>342</v>
      </c>
      <c r="C1868" t="str">
        <f>"  &lt;/Variant&gt;"</f>
        <v xml:space="preserve">  &lt;/Variant&gt;</v>
      </c>
    </row>
    <row r="1869" spans="1:3" x14ac:dyDescent="0.25">
      <c r="B1869" s="27"/>
      <c r="C1869" t="str">
        <f>CONCATENATE("&lt;# ",B1871," #&gt;")</f>
        <v>&lt;# C645T  #&gt;</v>
      </c>
    </row>
    <row r="1870" spans="1:3" x14ac:dyDescent="0.25">
      <c r="A1870" s="6" t="s">
        <v>25</v>
      </c>
      <c r="B1870" s="1" t="s">
        <v>339</v>
      </c>
      <c r="C1870" t="str">
        <f>CONCATENATE("  &lt;Variant hgvs=",CHAR(34),B1870,CHAR(34)," name=",CHAR(34),B1871,CHAR(34),"&gt; ")</f>
        <v xml:space="preserve">  &lt;Variant hgvs="NC_000015.10:g.78601997G&gt;A" name="C645T "&gt; </v>
      </c>
    </row>
    <row r="1871" spans="1:3" x14ac:dyDescent="0.25">
      <c r="A1871" s="5" t="s">
        <v>26</v>
      </c>
      <c r="B1871" s="30" t="s">
        <v>341</v>
      </c>
    </row>
    <row r="1872" spans="1:3" x14ac:dyDescent="0.25">
      <c r="A1872" s="5" t="s">
        <v>27</v>
      </c>
      <c r="B1872" s="27" t="s">
        <v>34</v>
      </c>
      <c r="C1872" t="str">
        <f>CONCATENATE("    This variant is a change at a specific point in the ",B1857," gene from ",B1872," to ",B1873," resulting in incorrect ",B1860," function. This substitution of a single nucleotide is known as a missense variant.")</f>
        <v xml:space="preserve">    This variant is a change at a specific point in the CHRNA3 gene from guanine (G) to adenine (A) resulting in incorrect protein function. This substitution of a single nucleotide is known as a missense variant.</v>
      </c>
    </row>
    <row r="1873" spans="1:3" x14ac:dyDescent="0.25">
      <c r="A1873" s="5" t="s">
        <v>28</v>
      </c>
      <c r="B1873" s="27" t="s">
        <v>62</v>
      </c>
    </row>
    <row r="1874" spans="1:3" x14ac:dyDescent="0.25">
      <c r="A1874" s="6" t="s">
        <v>36</v>
      </c>
      <c r="B1874" s="30" t="s">
        <v>352</v>
      </c>
      <c r="C1874" t="str">
        <f>"  &lt;/Variant&gt;"</f>
        <v xml:space="preserve">  &lt;/Variant&gt;</v>
      </c>
    </row>
    <row r="1875" spans="1:3" s="33" customFormat="1" x14ac:dyDescent="0.25">
      <c r="A1875" s="31"/>
      <c r="B1875" s="32"/>
    </row>
    <row r="1876" spans="1:3" s="33" customFormat="1" x14ac:dyDescent="0.25">
      <c r="A1876" s="31"/>
      <c r="B1876" s="32"/>
      <c r="C1876" t="str">
        <f>C1863</f>
        <v>&lt;# C78606381T #&gt;</v>
      </c>
    </row>
    <row r="1877" spans="1:3" x14ac:dyDescent="0.25">
      <c r="A1877" s="5" t="s">
        <v>35</v>
      </c>
      <c r="B1877" s="40" t="s">
        <v>343</v>
      </c>
      <c r="C1877" t="str">
        <f>CONCATENATE("  &lt;Genotype hgvs=",CHAR(34),B1877,B1878,";",B1879,CHAR(34)," name=",CHAR(34),B1865,CHAR(34),"&gt; ")</f>
        <v xml:space="preserve">  &lt;Genotype hgvs="NC_000015.10:g.[78606381C&gt;T];[78606381=]" name="C78606381T"&gt; </v>
      </c>
    </row>
    <row r="1878" spans="1:3" x14ac:dyDescent="0.25">
      <c r="A1878" s="5" t="s">
        <v>36</v>
      </c>
      <c r="B1878" s="27" t="s">
        <v>344</v>
      </c>
    </row>
    <row r="1879" spans="1:3" x14ac:dyDescent="0.25">
      <c r="A1879" s="5" t="s">
        <v>27</v>
      </c>
      <c r="B1879" s="27" t="s">
        <v>345</v>
      </c>
      <c r="C1879" t="s">
        <v>668</v>
      </c>
    </row>
    <row r="1880" spans="1:3" x14ac:dyDescent="0.25">
      <c r="A1880" s="5" t="s">
        <v>41</v>
      </c>
      <c r="B1880" s="27" t="str">
        <f>CONCATENATE("People with this variant have one copy of the ",B1868," variant. This substitution of a single nucleotide is known as a missense mutation.")</f>
        <v>People with this variant have one copy of the [C78606381T](https://www.ncbi.nlm.nih.gov/projects/SNP/snp_ref.cgi?rs=12914385) variant. This substitution of a single nucleotide is known as a missense mutation.</v>
      </c>
      <c r="C1880" t="s">
        <v>13</v>
      </c>
    </row>
    <row r="1881" spans="1:3" x14ac:dyDescent="0.25">
      <c r="A1881" s="6" t="s">
        <v>42</v>
      </c>
      <c r="B1881" s="27" t="s">
        <v>217</v>
      </c>
      <c r="C1881" t="str">
        <f>CONCATENATE("    ",B1880)</f>
        <v xml:space="preserve">    People with this variant have one copy of the [C78606381T](https://www.ncbi.nlm.nih.gov/projects/SNP/snp_ref.cgi?rs=12914385) variant. This substitution of a single nucleotide is known as a missense mutation.</v>
      </c>
    </row>
    <row r="1882" spans="1:3" x14ac:dyDescent="0.25">
      <c r="A1882" s="6" t="s">
        <v>43</v>
      </c>
      <c r="B1882" s="27">
        <v>37.9</v>
      </c>
    </row>
    <row r="1883" spans="1:3" x14ac:dyDescent="0.25">
      <c r="A1883" s="5"/>
      <c r="B1883" s="27"/>
      <c r="C1883" t="s">
        <v>669</v>
      </c>
    </row>
    <row r="1884" spans="1:3" x14ac:dyDescent="0.25">
      <c r="A1884" s="6"/>
      <c r="B1884" s="27"/>
    </row>
    <row r="1885" spans="1:3" x14ac:dyDescent="0.25">
      <c r="A1885" s="6"/>
      <c r="B1885" s="27"/>
      <c r="C1885" t="str">
        <f>CONCATENATE("    ",B1881)</f>
        <v xml:space="preserve">    You are in the Mild Loss of Function category. See below for more information.</v>
      </c>
    </row>
    <row r="1886" spans="1:3" x14ac:dyDescent="0.25">
      <c r="A1886" s="6"/>
      <c r="B1886" s="27"/>
    </row>
    <row r="1887" spans="1:3" x14ac:dyDescent="0.25">
      <c r="A1887" s="6"/>
      <c r="B1887" s="27"/>
      <c r="C1887" t="s">
        <v>670</v>
      </c>
    </row>
    <row r="1888" spans="1:3" x14ac:dyDescent="0.25">
      <c r="A1888" s="5"/>
      <c r="B1888" s="27"/>
    </row>
    <row r="1889" spans="1:3" x14ac:dyDescent="0.25">
      <c r="A1889" s="5"/>
      <c r="B1889" s="27"/>
      <c r="C1889" t="str">
        <f>CONCATENATE( "    &lt;piechart percentage=",B1882," /&gt;")</f>
        <v xml:space="preserve">    &lt;piechart percentage=37.9 /&gt;</v>
      </c>
    </row>
    <row r="1890" spans="1:3" x14ac:dyDescent="0.25">
      <c r="A1890" s="5"/>
      <c r="B1890" s="27"/>
      <c r="C1890" t="str">
        <f>"  &lt;/Genotype&gt;"</f>
        <v xml:space="preserve">  &lt;/Genotype&gt;</v>
      </c>
    </row>
    <row r="1891" spans="1:3" x14ac:dyDescent="0.25">
      <c r="A1891" s="5" t="s">
        <v>44</v>
      </c>
      <c r="B1891" s="27" t="s">
        <v>346</v>
      </c>
      <c r="C1891" t="str">
        <f>CONCATENATE("  &lt;Genotype hgvs=",CHAR(34),B1877,B1878,";",B1878,CHAR(34)," name=",CHAR(34),B1865,CHAR(34),"&gt; ")</f>
        <v xml:space="preserve">  &lt;Genotype hgvs="NC_000015.10:g.[78606381C&gt;T];[78606381C&gt;T]" name="C78606381T"&gt; </v>
      </c>
    </row>
    <row r="1892" spans="1:3" x14ac:dyDescent="0.25">
      <c r="A1892" s="6" t="s">
        <v>45</v>
      </c>
      <c r="B1892" s="27" t="s">
        <v>192</v>
      </c>
      <c r="C1892" t="s">
        <v>13</v>
      </c>
    </row>
    <row r="1893" spans="1:3" x14ac:dyDescent="0.25">
      <c r="A1893" s="6" t="s">
        <v>43</v>
      </c>
      <c r="B1893" s="27">
        <v>15.9</v>
      </c>
      <c r="C1893" t="s">
        <v>668</v>
      </c>
    </row>
    <row r="1894" spans="1:3" x14ac:dyDescent="0.25">
      <c r="A1894" s="6"/>
      <c r="B1894" s="27"/>
    </row>
    <row r="1895" spans="1:3" x14ac:dyDescent="0.25">
      <c r="A1895" s="5"/>
      <c r="B1895" s="27"/>
      <c r="C1895" t="str">
        <f>CONCATENATE("    ",B1891)</f>
        <v xml:space="preserve">    People with this variant have two copies of the [C78606381T](https://www.ncbi.nlm.nih.gov/projects/SNP/snp_ref.cgi?rs=12914385) variant. This substitution of a single nucleotide is known as a missense mutation.
</v>
      </c>
    </row>
    <row r="1896" spans="1:3" x14ac:dyDescent="0.25">
      <c r="A1896" s="6"/>
      <c r="B1896" s="27"/>
    </row>
    <row r="1897" spans="1:3" x14ac:dyDescent="0.25">
      <c r="A1897" s="6"/>
      <c r="B1897" s="27"/>
      <c r="C1897" t="s">
        <v>669</v>
      </c>
    </row>
    <row r="1898" spans="1:3" x14ac:dyDescent="0.25">
      <c r="A1898" s="6"/>
      <c r="B1898" s="27"/>
    </row>
    <row r="1899" spans="1:3" x14ac:dyDescent="0.25">
      <c r="A1899" s="6"/>
      <c r="B1899" s="27"/>
      <c r="C1899" t="str">
        <f>CONCATENATE("    ",B1892)</f>
        <v xml:space="preserve">    You are in the Moderate Loss of Function category. See below for more information.</v>
      </c>
    </row>
    <row r="1900" spans="1:3" x14ac:dyDescent="0.25">
      <c r="A1900" s="6"/>
      <c r="B1900" s="27"/>
    </row>
    <row r="1901" spans="1:3" x14ac:dyDescent="0.25">
      <c r="A1901" s="5"/>
      <c r="B1901" s="27"/>
      <c r="C1901" t="s">
        <v>670</v>
      </c>
    </row>
    <row r="1902" spans="1:3" x14ac:dyDescent="0.25">
      <c r="A1902" s="5"/>
      <c r="B1902" s="27"/>
    </row>
    <row r="1903" spans="1:3" x14ac:dyDescent="0.25">
      <c r="A1903" s="5"/>
      <c r="B1903" s="27"/>
      <c r="C1903" t="str">
        <f>CONCATENATE( "    &lt;piechart percentage=",B1893," /&gt;")</f>
        <v xml:space="preserve">    &lt;piechart percentage=15.9 /&gt;</v>
      </c>
    </row>
    <row r="1904" spans="1:3" x14ac:dyDescent="0.25">
      <c r="A1904" s="5"/>
      <c r="B1904" s="27"/>
      <c r="C1904" t="str">
        <f>"  &lt;/Genotype&gt;"</f>
        <v xml:space="preserve">  &lt;/Genotype&gt;</v>
      </c>
    </row>
    <row r="1905" spans="1:3" x14ac:dyDescent="0.25">
      <c r="A1905" s="5" t="s">
        <v>46</v>
      </c>
      <c r="B1905" s="27" t="str">
        <f>CONCATENATE("Your ",B1857," gene has no variants. A normal gene is referred to as a ",CHAR(34),"wild-type",CHAR(34)," gene.")</f>
        <v>Your CHRNA3 gene has no variants. A normal gene is referred to as a "wild-type" gene.</v>
      </c>
      <c r="C1905" t="str">
        <f>CONCATENATE("  &lt;Genotype hgvs=",CHAR(34),B1877,B1879,";",B1879,CHAR(34)," name=",CHAR(34),B1865,CHAR(34),"&gt; ")</f>
        <v xml:space="preserve">  &lt;Genotype hgvs="NC_000015.10:g.[78606381=];[78606381=]" name="C78606381T"&gt; </v>
      </c>
    </row>
    <row r="1906" spans="1:3" x14ac:dyDescent="0.25">
      <c r="A1906" s="6" t="s">
        <v>47</v>
      </c>
      <c r="B1906" s="27" t="s">
        <v>148</v>
      </c>
      <c r="C1906" t="s">
        <v>13</v>
      </c>
    </row>
    <row r="1907" spans="1:3" x14ac:dyDescent="0.25">
      <c r="A1907" s="6" t="s">
        <v>43</v>
      </c>
      <c r="B1907" s="27">
        <v>46.2</v>
      </c>
      <c r="C1907" t="s">
        <v>668</v>
      </c>
    </row>
    <row r="1908" spans="1:3" x14ac:dyDescent="0.25">
      <c r="A1908" s="5"/>
      <c r="B1908" s="27"/>
    </row>
    <row r="1909" spans="1:3" x14ac:dyDescent="0.25">
      <c r="A1909" s="6"/>
      <c r="B1909" s="27"/>
      <c r="C1909" t="str">
        <f>CONCATENATE("    ",B1905)</f>
        <v xml:space="preserve">    Your CHRNA3 gene has no variants. A normal gene is referred to as a "wild-type" gene.</v>
      </c>
    </row>
    <row r="1910" spans="1:3" x14ac:dyDescent="0.25">
      <c r="A1910" s="6"/>
      <c r="B1910" s="27"/>
    </row>
    <row r="1911" spans="1:3" x14ac:dyDescent="0.25">
      <c r="A1911" s="6"/>
      <c r="B1911" s="27"/>
      <c r="C1911" t="s">
        <v>669</v>
      </c>
    </row>
    <row r="1912" spans="1:3" x14ac:dyDescent="0.25">
      <c r="A1912" s="6"/>
      <c r="B1912" s="27"/>
    </row>
    <row r="1913" spans="1:3" x14ac:dyDescent="0.25">
      <c r="A1913" s="6"/>
      <c r="B1913" s="27"/>
      <c r="C1913" t="str">
        <f>CONCATENATE("    ",B1906)</f>
        <v xml:space="preserve">    This variant is not associated with increased risk.</v>
      </c>
    </row>
    <row r="1914" spans="1:3" x14ac:dyDescent="0.25">
      <c r="A1914" s="5"/>
      <c r="B1914" s="27"/>
    </row>
    <row r="1915" spans="1:3" x14ac:dyDescent="0.25">
      <c r="A1915" s="5"/>
      <c r="B1915" s="27"/>
      <c r="C1915" t="s">
        <v>670</v>
      </c>
    </row>
    <row r="1916" spans="1:3" x14ac:dyDescent="0.25">
      <c r="A1916" s="5"/>
      <c r="B1916" s="27"/>
    </row>
    <row r="1917" spans="1:3" x14ac:dyDescent="0.25">
      <c r="A1917" s="5"/>
      <c r="B1917" s="27"/>
      <c r="C1917" t="str">
        <f>CONCATENATE( "    &lt;piechart percentage=",B1907," /&gt;")</f>
        <v xml:space="preserve">    &lt;piechart percentage=46.2 /&gt;</v>
      </c>
    </row>
    <row r="1918" spans="1:3" x14ac:dyDescent="0.25">
      <c r="A1918" s="5"/>
      <c r="B1918" s="27"/>
      <c r="C1918" t="str">
        <f>"  &lt;/Genotype&gt;"</f>
        <v xml:space="preserve">  &lt;/Genotype&gt;</v>
      </c>
    </row>
    <row r="1919" spans="1:3" x14ac:dyDescent="0.25">
      <c r="A1919" s="5"/>
      <c r="B1919" s="27"/>
      <c r="C1919" t="str">
        <f>C1869</f>
        <v>&lt;# C645T  #&gt;</v>
      </c>
    </row>
    <row r="1920" spans="1:3" x14ac:dyDescent="0.25">
      <c r="A1920" s="5" t="s">
        <v>35</v>
      </c>
      <c r="B1920" s="1" t="s">
        <v>236</v>
      </c>
      <c r="C1920" t="str">
        <f>CONCATENATE("  &lt;Genotype hgvs=",CHAR(34),B1920,B1921,";",B1922,CHAR(34)," name=",CHAR(34),B1871,CHAR(34),"&gt; ")</f>
        <v xml:space="preserve">  &lt;Genotype hgvs="NC_000017.11:g.[30237328T&gt;C];[30237328=]" name="C645T "&gt; </v>
      </c>
    </row>
    <row r="1921" spans="1:3" x14ac:dyDescent="0.25">
      <c r="A1921" s="5" t="s">
        <v>36</v>
      </c>
      <c r="B1921" s="27" t="s">
        <v>256</v>
      </c>
    </row>
    <row r="1922" spans="1:3" x14ac:dyDescent="0.25">
      <c r="A1922" s="5" t="s">
        <v>27</v>
      </c>
      <c r="B1922" s="27" t="s">
        <v>257</v>
      </c>
      <c r="C1922" t="s">
        <v>668</v>
      </c>
    </row>
    <row r="1923" spans="1:3" x14ac:dyDescent="0.25">
      <c r="A1923" s="5" t="s">
        <v>41</v>
      </c>
      <c r="B1923" s="27" t="str">
        <f>CONCATENATE("People with this variant have one copy of the ",B1874," variant. This substitution of a single nucleotide is known as a missense mutation.")</f>
        <v>People with this variant have one copy of the [C645T](https://www.ncbi.nlm.nih.gov/clinvar/variation/17503/) variant. This substitution of a single nucleotide is known as a missense mutation.</v>
      </c>
      <c r="C1923" t="s">
        <v>13</v>
      </c>
    </row>
    <row r="1924" spans="1:3" x14ac:dyDescent="0.25">
      <c r="A1924" s="6" t="s">
        <v>42</v>
      </c>
      <c r="B1924" s="27" t="s">
        <v>217</v>
      </c>
      <c r="C1924" t="str">
        <f>CONCATENATE("    ",B1923)</f>
        <v xml:space="preserve">    People with this variant have one copy of the [C645T](https://www.ncbi.nlm.nih.gov/clinvar/variation/17503/) variant. This substitution of a single nucleotide is known as a missense mutation.</v>
      </c>
    </row>
    <row r="1925" spans="1:3" x14ac:dyDescent="0.25">
      <c r="A1925" s="6" t="s">
        <v>43</v>
      </c>
      <c r="B1925" s="27">
        <v>39.700000000000003</v>
      </c>
    </row>
    <row r="1926" spans="1:3" x14ac:dyDescent="0.25">
      <c r="A1926" s="5"/>
      <c r="B1926" s="27"/>
      <c r="C1926" t="s">
        <v>669</v>
      </c>
    </row>
    <row r="1927" spans="1:3" x14ac:dyDescent="0.25">
      <c r="A1927" s="6"/>
      <c r="B1927" s="27"/>
    </row>
    <row r="1928" spans="1:3" x14ac:dyDescent="0.25">
      <c r="A1928" s="6"/>
      <c r="B1928" s="27"/>
      <c r="C1928" t="str">
        <f>CONCATENATE("    ",B1924)</f>
        <v xml:space="preserve">    You are in the Mild Loss of Function category. See below for more information.</v>
      </c>
    </row>
    <row r="1929" spans="1:3" x14ac:dyDescent="0.25">
      <c r="A1929" s="6"/>
      <c r="B1929" s="27"/>
    </row>
    <row r="1930" spans="1:3" x14ac:dyDescent="0.25">
      <c r="A1930" s="6"/>
      <c r="B1930" s="27"/>
      <c r="C1930" t="s">
        <v>670</v>
      </c>
    </row>
    <row r="1931" spans="1:3" x14ac:dyDescent="0.25">
      <c r="A1931" s="5"/>
      <c r="B1931" s="27"/>
    </row>
    <row r="1932" spans="1:3" x14ac:dyDescent="0.25">
      <c r="A1932" s="5"/>
      <c r="B1932" s="27"/>
      <c r="C1932" t="str">
        <f>CONCATENATE( "    &lt;piechart percentage=",B1925," /&gt;")</f>
        <v xml:space="preserve">    &lt;piechart percentage=39.7 /&gt;</v>
      </c>
    </row>
    <row r="1933" spans="1:3" x14ac:dyDescent="0.25">
      <c r="A1933" s="5"/>
      <c r="B1933" s="27"/>
      <c r="C1933" t="str">
        <f>"  &lt;/Genotype&gt;"</f>
        <v xml:space="preserve">  &lt;/Genotype&gt;</v>
      </c>
    </row>
    <row r="1934" spans="1:3" x14ac:dyDescent="0.25">
      <c r="A1934" s="5" t="s">
        <v>44</v>
      </c>
      <c r="B1934" s="27" t="str">
        <f>CONCATENATE("People with this variant have two copies of the ",B1874," variant. This substitution of a single nucleotide is known as a missense mutation.")</f>
        <v>People with this variant have two copies of the [C645T](https://www.ncbi.nlm.nih.gov/clinvar/variation/17503/) variant. This substitution of a single nucleotide is known as a missense mutation.</v>
      </c>
      <c r="C1934" t="str">
        <f>CONCATENATE("  &lt;Genotype hgvs=",CHAR(34),B1920,B1921,";",B1921,CHAR(34)," name=",CHAR(34),B1871,CHAR(34),"&gt; ")</f>
        <v xml:space="preserve">  &lt;Genotype hgvs="NC_000017.11:g.[30237328T&gt;C];[30237328T&gt;C]" name="C645T "&gt; </v>
      </c>
    </row>
    <row r="1935" spans="1:3" x14ac:dyDescent="0.25">
      <c r="A1935" s="6" t="s">
        <v>45</v>
      </c>
      <c r="B1935" s="27" t="s">
        <v>192</v>
      </c>
      <c r="C1935" t="s">
        <v>13</v>
      </c>
    </row>
    <row r="1936" spans="1:3" x14ac:dyDescent="0.25">
      <c r="A1936" s="6" t="s">
        <v>43</v>
      </c>
      <c r="B1936" s="27">
        <v>42.9</v>
      </c>
      <c r="C1936" t="s">
        <v>668</v>
      </c>
    </row>
    <row r="1937" spans="1:3" x14ac:dyDescent="0.25">
      <c r="A1937" s="6"/>
      <c r="B1937" s="27"/>
    </row>
    <row r="1938" spans="1:3" x14ac:dyDescent="0.25">
      <c r="A1938" s="5"/>
      <c r="B1938" s="27"/>
      <c r="C1938" t="str">
        <f>CONCATENATE("    ",B1934)</f>
        <v xml:space="preserve">    People with this variant have two copies of the [C645T](https://www.ncbi.nlm.nih.gov/clinvar/variation/17503/) variant. This substitution of a single nucleotide is known as a missense mutation.</v>
      </c>
    </row>
    <row r="1939" spans="1:3" x14ac:dyDescent="0.25">
      <c r="A1939" s="6"/>
      <c r="B1939" s="27"/>
    </row>
    <row r="1940" spans="1:3" x14ac:dyDescent="0.25">
      <c r="A1940" s="6"/>
      <c r="B1940" s="27"/>
      <c r="C1940" t="s">
        <v>669</v>
      </c>
    </row>
    <row r="1941" spans="1:3" x14ac:dyDescent="0.25">
      <c r="A1941" s="6"/>
      <c r="B1941" s="27"/>
    </row>
    <row r="1942" spans="1:3" x14ac:dyDescent="0.25">
      <c r="A1942" s="6"/>
      <c r="B1942" s="27"/>
      <c r="C1942" t="str">
        <f>CONCATENATE("    ",B1935)</f>
        <v xml:space="preserve">    You are in the Moderate Loss of Function category. See below for more information.</v>
      </c>
    </row>
    <row r="1943" spans="1:3" x14ac:dyDescent="0.25">
      <c r="A1943" s="6"/>
      <c r="B1943" s="27"/>
    </row>
    <row r="1944" spans="1:3" x14ac:dyDescent="0.25">
      <c r="A1944" s="5"/>
      <c r="B1944" s="27"/>
      <c r="C1944" t="s">
        <v>670</v>
      </c>
    </row>
    <row r="1945" spans="1:3" x14ac:dyDescent="0.25">
      <c r="A1945" s="5"/>
      <c r="B1945" s="27"/>
    </row>
    <row r="1946" spans="1:3" x14ac:dyDescent="0.25">
      <c r="A1946" s="5"/>
      <c r="B1946" s="27"/>
      <c r="C1946" t="str">
        <f>CONCATENATE( "    &lt;piechart percentage=",B1936," /&gt;")</f>
        <v xml:space="preserve">    &lt;piechart percentage=42.9 /&gt;</v>
      </c>
    </row>
    <row r="1947" spans="1:3" x14ac:dyDescent="0.25">
      <c r="A1947" s="5"/>
      <c r="B1947" s="27"/>
      <c r="C1947" t="str">
        <f>"  &lt;/Genotype&gt;"</f>
        <v xml:space="preserve">  &lt;/Genotype&gt;</v>
      </c>
    </row>
    <row r="1948" spans="1:3" x14ac:dyDescent="0.25">
      <c r="A1948" s="5" t="s">
        <v>46</v>
      </c>
      <c r="B1948" s="27" t="str">
        <f>CONCATENATE("Your ",B1857," gene has no variants. A normal gene is referred to as a ",CHAR(34),"wild-type",CHAR(34)," gene.")</f>
        <v>Your CHRNA3 gene has no variants. A normal gene is referred to as a "wild-type" gene.</v>
      </c>
      <c r="C1948" t="str">
        <f>CONCATENATE("  &lt;Genotype hgvs=",CHAR(34),B1920,B1922,";",B1922,CHAR(34)," name=",CHAR(34),B1871,CHAR(34),"&gt; ")</f>
        <v xml:space="preserve">  &lt;Genotype hgvs="NC_000017.11:g.[30237328=];[30237328=]" name="C645T "&gt; </v>
      </c>
    </row>
    <row r="1949" spans="1:3" x14ac:dyDescent="0.25">
      <c r="A1949" s="6" t="s">
        <v>47</v>
      </c>
      <c r="B1949" s="27" t="s">
        <v>148</v>
      </c>
      <c r="C1949" t="s">
        <v>13</v>
      </c>
    </row>
    <row r="1950" spans="1:3" x14ac:dyDescent="0.25">
      <c r="A1950" s="6" t="s">
        <v>43</v>
      </c>
      <c r="B1950" s="27">
        <v>17.399999999999999</v>
      </c>
      <c r="C1950" t="s">
        <v>668</v>
      </c>
    </row>
    <row r="1951" spans="1:3" x14ac:dyDescent="0.25">
      <c r="A1951" s="5"/>
      <c r="B1951" s="27"/>
    </row>
    <row r="1952" spans="1:3" x14ac:dyDescent="0.25">
      <c r="A1952" s="6"/>
      <c r="B1952" s="27"/>
      <c r="C1952" t="str">
        <f>CONCATENATE("    ",B1948)</f>
        <v xml:space="preserve">    Your CHRNA3 gene has no variants. A normal gene is referred to as a "wild-type" gene.</v>
      </c>
    </row>
    <row r="1953" spans="1:3" x14ac:dyDescent="0.25">
      <c r="A1953" s="6"/>
      <c r="B1953" s="27"/>
    </row>
    <row r="1954" spans="1:3" x14ac:dyDescent="0.25">
      <c r="A1954" s="6"/>
      <c r="B1954" s="27"/>
      <c r="C1954" t="s">
        <v>669</v>
      </c>
    </row>
    <row r="1955" spans="1:3" x14ac:dyDescent="0.25">
      <c r="A1955" s="6"/>
      <c r="B1955" s="27"/>
    </row>
    <row r="1956" spans="1:3" x14ac:dyDescent="0.25">
      <c r="A1956" s="6"/>
      <c r="B1956" s="27"/>
      <c r="C1956" t="str">
        <f>CONCATENATE("    ",B1949)</f>
        <v xml:space="preserve">    This variant is not associated with increased risk.</v>
      </c>
    </row>
    <row r="1957" spans="1:3" x14ac:dyDescent="0.25">
      <c r="A1957" s="5"/>
      <c r="B1957" s="27"/>
    </row>
    <row r="1958" spans="1:3" x14ac:dyDescent="0.25">
      <c r="A1958" s="5"/>
      <c r="B1958" s="27"/>
      <c r="C1958" t="s">
        <v>670</v>
      </c>
    </row>
    <row r="1959" spans="1:3" x14ac:dyDescent="0.25">
      <c r="A1959" s="5"/>
      <c r="B1959" s="27"/>
    </row>
    <row r="1960" spans="1:3" x14ac:dyDescent="0.25">
      <c r="A1960" s="5"/>
      <c r="B1960" s="27"/>
      <c r="C1960" t="str">
        <f>CONCATENATE( "    &lt;piechart percentage=",B1950," /&gt;")</f>
        <v xml:space="preserve">    &lt;piechart percentage=17.4 /&gt;</v>
      </c>
    </row>
    <row r="1961" spans="1:3" x14ac:dyDescent="0.25">
      <c r="A1961" s="5"/>
      <c r="B1961" s="27"/>
      <c r="C1961" t="str">
        <f>"  &lt;/Genotype&gt;"</f>
        <v xml:space="preserve">  &lt;/Genotype&gt;</v>
      </c>
    </row>
    <row r="1962" spans="1:3" x14ac:dyDescent="0.25">
      <c r="A1962" s="5" t="s">
        <v>48</v>
      </c>
      <c r="B1962" s="27" t="str">
        <f>CONCATENATE("Your ",B1857," gene has an unknown variant.")</f>
        <v>Your CHRNA3 gene has an unknown variant.</v>
      </c>
      <c r="C1962" t="str">
        <f>CONCATENATE("  &lt;Genotype hgvs=",CHAR(34),"unknown",CHAR(34),"&gt; ")</f>
        <v xml:space="preserve">  &lt;Genotype hgvs="unknown"&gt; </v>
      </c>
    </row>
    <row r="1963" spans="1:3" x14ac:dyDescent="0.25">
      <c r="A1963" s="6" t="s">
        <v>48</v>
      </c>
      <c r="B1963" s="27" t="s">
        <v>150</v>
      </c>
      <c r="C1963" t="s">
        <v>13</v>
      </c>
    </row>
    <row r="1964" spans="1:3" x14ac:dyDescent="0.25">
      <c r="A1964" s="6" t="s">
        <v>43</v>
      </c>
      <c r="B1964" s="27"/>
      <c r="C1964" t="s">
        <v>668</v>
      </c>
    </row>
    <row r="1965" spans="1:3" x14ac:dyDescent="0.25">
      <c r="A1965" s="6"/>
      <c r="B1965" s="27"/>
    </row>
    <row r="1966" spans="1:3" x14ac:dyDescent="0.25">
      <c r="A1966" s="6"/>
      <c r="B1966" s="27"/>
      <c r="C1966" t="str">
        <f>CONCATENATE("    ",B1962)</f>
        <v xml:space="preserve">    Your CHRNA3 gene has an unknown variant.</v>
      </c>
    </row>
    <row r="1967" spans="1:3" x14ac:dyDescent="0.25">
      <c r="A1967" s="6"/>
      <c r="B1967" s="27"/>
    </row>
    <row r="1968" spans="1:3" x14ac:dyDescent="0.25">
      <c r="A1968" s="6"/>
      <c r="B1968" s="27"/>
      <c r="C1968" t="s">
        <v>669</v>
      </c>
    </row>
    <row r="1969" spans="1:3" x14ac:dyDescent="0.25">
      <c r="A1969" s="6"/>
      <c r="B1969" s="27"/>
    </row>
    <row r="1970" spans="1:3" x14ac:dyDescent="0.25">
      <c r="A1970" s="5"/>
      <c r="B1970" s="27"/>
      <c r="C1970" t="str">
        <f>CONCATENATE("    ",B1963)</f>
        <v xml:space="preserve">    The effect is unknown.</v>
      </c>
    </row>
    <row r="1971" spans="1:3" x14ac:dyDescent="0.25">
      <c r="A1971" s="6"/>
      <c r="B1971" s="27"/>
    </row>
    <row r="1972" spans="1:3" x14ac:dyDescent="0.25">
      <c r="A1972" s="5"/>
      <c r="B1972" s="27"/>
      <c r="C1972" t="s">
        <v>670</v>
      </c>
    </row>
    <row r="1973" spans="1:3" x14ac:dyDescent="0.25">
      <c r="A1973" s="5"/>
      <c r="B1973" s="27"/>
    </row>
    <row r="1974" spans="1:3" x14ac:dyDescent="0.25">
      <c r="A1974" s="5"/>
      <c r="B1974" s="27"/>
      <c r="C1974" t="str">
        <f>CONCATENATE( "    &lt;piechart percentage=",B1964," /&gt;")</f>
        <v xml:space="preserve">    &lt;piechart percentage= /&gt;</v>
      </c>
    </row>
    <row r="1975" spans="1:3" x14ac:dyDescent="0.25">
      <c r="A1975" s="5"/>
      <c r="B1975" s="27"/>
      <c r="C1975" t="str">
        <f>"  &lt;/Genotype&gt;"</f>
        <v xml:space="preserve">  &lt;/Genotype&gt;</v>
      </c>
    </row>
    <row r="1976" spans="1:3" x14ac:dyDescent="0.25">
      <c r="A1976" s="5" t="s">
        <v>46</v>
      </c>
      <c r="B1976" s="27" t="str">
        <f>CONCATENATE("Your ",B1857," gene has no variants. A normal gene is referred to as a ",CHAR(34),"wild-type",CHAR(34)," gene.")</f>
        <v>Your CHRNA3 gene has no variants. A normal gene is referred to as a "wild-type" gene.</v>
      </c>
      <c r="C1976" t="str">
        <f>CONCATENATE("  &lt;Genotype hgvs=",CHAR(34),"wild-type",CHAR(34),"&gt;")</f>
        <v xml:space="preserve">  &lt;Genotype hgvs="wild-type"&gt;</v>
      </c>
    </row>
    <row r="1977" spans="1:3" x14ac:dyDescent="0.25">
      <c r="A1977" s="6" t="s">
        <v>47</v>
      </c>
      <c r="B1977" s="27" t="s">
        <v>218</v>
      </c>
      <c r="C1977" t="s">
        <v>13</v>
      </c>
    </row>
    <row r="1978" spans="1:3" x14ac:dyDescent="0.25">
      <c r="A1978" s="6" t="s">
        <v>43</v>
      </c>
      <c r="B1978" s="27"/>
      <c r="C1978" t="s">
        <v>668</v>
      </c>
    </row>
    <row r="1979" spans="1:3" x14ac:dyDescent="0.25">
      <c r="A1979" s="6"/>
      <c r="B1979" s="27"/>
    </row>
    <row r="1980" spans="1:3" x14ac:dyDescent="0.25">
      <c r="A1980" s="6"/>
      <c r="B1980" s="27"/>
      <c r="C1980" t="str">
        <f>CONCATENATE("    ",B1976)</f>
        <v xml:space="preserve">    Your CHRNA3 gene has no variants. A normal gene is referred to as a "wild-type" gene.</v>
      </c>
    </row>
    <row r="1981" spans="1:3" x14ac:dyDescent="0.25">
      <c r="A1981" s="6"/>
      <c r="B1981" s="27"/>
    </row>
    <row r="1982" spans="1:3" x14ac:dyDescent="0.25">
      <c r="A1982" s="6"/>
      <c r="B1982" s="27"/>
      <c r="C1982" t="s">
        <v>669</v>
      </c>
    </row>
    <row r="1983" spans="1:3" x14ac:dyDescent="0.25">
      <c r="A1983" s="6"/>
      <c r="B1983" s="27"/>
    </row>
    <row r="1984" spans="1:3" x14ac:dyDescent="0.25">
      <c r="A1984" s="6"/>
      <c r="B1984" s="27"/>
      <c r="C1984" t="str">
        <f>CONCATENATE("    ",B1977)</f>
        <v xml:space="preserve">    Your variant is not associated with any loss of function.</v>
      </c>
    </row>
    <row r="1985" spans="1:3" x14ac:dyDescent="0.25">
      <c r="A1985" s="6"/>
      <c r="B1985" s="27"/>
    </row>
    <row r="1986" spans="1:3" x14ac:dyDescent="0.25">
      <c r="A1986" s="6"/>
      <c r="B1986" s="27"/>
      <c r="C1986" t="s">
        <v>670</v>
      </c>
    </row>
    <row r="1987" spans="1:3" x14ac:dyDescent="0.25">
      <c r="A1987" s="5"/>
      <c r="B1987" s="27"/>
    </row>
    <row r="1988" spans="1:3" x14ac:dyDescent="0.25">
      <c r="A1988" s="6"/>
      <c r="B1988" s="27"/>
      <c r="C1988" t="str">
        <f>CONCATENATE( "    &lt;piechart percentage=",B1978," /&gt;")</f>
        <v xml:space="preserve">    &lt;piechart percentage= /&gt;</v>
      </c>
    </row>
    <row r="1989" spans="1:3" x14ac:dyDescent="0.25">
      <c r="A1989" s="6"/>
      <c r="B1989" s="27"/>
      <c r="C1989" t="str">
        <f>"  &lt;/Genotype&gt;"</f>
        <v xml:space="preserve">  &lt;/Genotype&gt;</v>
      </c>
    </row>
    <row r="1990" spans="1:3" x14ac:dyDescent="0.25">
      <c r="A1990" s="6"/>
      <c r="B1990" s="27"/>
      <c r="C1990" t="str">
        <f>"&lt;/GeneAnalysis&gt;"</f>
        <v>&lt;/GeneAnalysis&gt;</v>
      </c>
    </row>
    <row r="1991" spans="1:3" s="33" customFormat="1" x14ac:dyDescent="0.25"/>
    <row r="1992" spans="1:3" s="33" customFormat="1" x14ac:dyDescent="0.25">
      <c r="A1992" s="34"/>
      <c r="B1992" s="32"/>
    </row>
    <row r="1993" spans="1:3" x14ac:dyDescent="0.25">
      <c r="A1993" s="6" t="s">
        <v>4</v>
      </c>
      <c r="B1993" s="27" t="s">
        <v>336</v>
      </c>
      <c r="C1993" t="str">
        <f>CONCATENATE("&lt;GeneAnalysis gene=",CHAR(34),B1993,CHAR(34)," interval=",CHAR(34),B1994,CHAR(34),"&gt; ")</f>
        <v xml:space="preserve">&lt;GeneAnalysis gene="CHRNA3" interval="NC_000015.10:g.78593052_78621295"&gt; </v>
      </c>
    </row>
    <row r="1994" spans="1:3" x14ac:dyDescent="0.25">
      <c r="A1994" s="6" t="s">
        <v>23</v>
      </c>
      <c r="B1994" s="27" t="s">
        <v>337</v>
      </c>
    </row>
    <row r="1995" spans="1:3" x14ac:dyDescent="0.25">
      <c r="A1995" s="6" t="s">
        <v>24</v>
      </c>
      <c r="B1995" s="27" t="s">
        <v>333</v>
      </c>
      <c r="C1995" t="str">
        <f>CONCATENATE("# What are some common mutations of ",B1993,"?")</f>
        <v># What are some common mutations of CHRNA3?</v>
      </c>
    </row>
    <row r="1996" spans="1:3" x14ac:dyDescent="0.25">
      <c r="A1996" s="6" t="s">
        <v>20</v>
      </c>
      <c r="B1996" s="27" t="s">
        <v>21</v>
      </c>
      <c r="C1996" t="s">
        <v>13</v>
      </c>
    </row>
    <row r="1997" spans="1:3" x14ac:dyDescent="0.25">
      <c r="B1997" s="27"/>
      <c r="C1997" t="str">
        <f>CONCATENATE("There are ",B1995," well-known variants in ",B1993,": ",B2004," and ",B2010,".")</f>
        <v>There are two well-known variants in CHRNA3: [C78606381T](https://www.ncbi.nlm.nih.gov/projects/SNP/snp_ref.cgi?rs=12914385) and [C645T](https://www.ncbi.nlm.nih.gov/clinvar/variation/17503/).</v>
      </c>
    </row>
    <row r="1998" spans="1:3" x14ac:dyDescent="0.25">
      <c r="B1998" s="27"/>
    </row>
    <row r="1999" spans="1:3" x14ac:dyDescent="0.25">
      <c r="A1999" s="6"/>
      <c r="B1999" s="27"/>
      <c r="C1999" t="str">
        <f>CONCATENATE("&lt;# ",B2001," #&gt;")</f>
        <v>&lt;# C78606381T #&gt;</v>
      </c>
    </row>
    <row r="2000" spans="1:3" x14ac:dyDescent="0.25">
      <c r="A2000" s="6" t="s">
        <v>25</v>
      </c>
      <c r="B2000" s="1" t="s">
        <v>338</v>
      </c>
      <c r="C2000" t="str">
        <f>CONCATENATE("  &lt;Variant hgvs=",CHAR(34),B2000,CHAR(34)," name=",CHAR(34),B2001,CHAR(34),"&gt; ")</f>
        <v xml:space="preserve">  &lt;Variant hgvs="NC_000015.10:g.78606381C&gt;T" name="C78606381T"&gt; </v>
      </c>
    </row>
    <row r="2001" spans="1:3" x14ac:dyDescent="0.25">
      <c r="A2001" s="5" t="s">
        <v>26</v>
      </c>
      <c r="B2001" s="30" t="s">
        <v>340</v>
      </c>
    </row>
    <row r="2002" spans="1:3" x14ac:dyDescent="0.25">
      <c r="A2002" s="5" t="s">
        <v>27</v>
      </c>
      <c r="B2002" s="27" t="s">
        <v>208</v>
      </c>
      <c r="C2002" t="str">
        <f>CONCATENATE("    This variant is a change at a specific point in the ",B1993," gene from ",B2002," to ",B2003," resulting in incorrect ",B1996," function. This substitution of a single nucleotide is known as a missense variant.")</f>
        <v xml:space="preserve">    This variant is a change at a specific point in the CHRNA3 gene from cytosine (C) to thymine (T) resulting in incorrect protein function. This substitution of a single nucleotide is known as a missense variant.</v>
      </c>
    </row>
    <row r="2003" spans="1:3" x14ac:dyDescent="0.25">
      <c r="A2003" s="5" t="s">
        <v>28</v>
      </c>
      <c r="B2003" s="27" t="s">
        <v>33</v>
      </c>
      <c r="C2003" t="s">
        <v>13</v>
      </c>
    </row>
    <row r="2004" spans="1:3" x14ac:dyDescent="0.25">
      <c r="A2004" s="5" t="s">
        <v>36</v>
      </c>
      <c r="B2004" s="30" t="s">
        <v>342</v>
      </c>
      <c r="C2004" t="str">
        <f>"  &lt;/Variant&gt;"</f>
        <v xml:space="preserve">  &lt;/Variant&gt;</v>
      </c>
    </row>
    <row r="2005" spans="1:3" x14ac:dyDescent="0.25">
      <c r="B2005" s="27"/>
      <c r="C2005" t="str">
        <f>CONCATENATE("&lt;# ",B2007," #&gt;")</f>
        <v>&lt;# C645T  #&gt;</v>
      </c>
    </row>
    <row r="2006" spans="1:3" x14ac:dyDescent="0.25">
      <c r="A2006" s="6" t="s">
        <v>25</v>
      </c>
      <c r="B2006" s="1" t="s">
        <v>339</v>
      </c>
      <c r="C2006" t="str">
        <f>CONCATENATE("  &lt;Variant hgvs=",CHAR(34),B2006,CHAR(34)," name=",CHAR(34),B2007,CHAR(34),"&gt; ")</f>
        <v xml:space="preserve">  &lt;Variant hgvs="NC_000015.10:g.78601997G&gt;A" name="C645T "&gt; </v>
      </c>
    </row>
    <row r="2007" spans="1:3" x14ac:dyDescent="0.25">
      <c r="A2007" s="5" t="s">
        <v>26</v>
      </c>
      <c r="B2007" s="30" t="s">
        <v>341</v>
      </c>
    </row>
    <row r="2008" spans="1:3" x14ac:dyDescent="0.25">
      <c r="A2008" s="5" t="s">
        <v>27</v>
      </c>
      <c r="B2008" s="27" t="s">
        <v>34</v>
      </c>
      <c r="C2008" t="str">
        <f>CONCATENATE("    This variant is a change at a specific point in the ",B1993," gene from ",B2008," to ",B2009," resulting in incorrect ",B1996," function. This substitution of a single nucleotide is known as a missense variant.")</f>
        <v xml:space="preserve">    This variant is a change at a specific point in the CHRNA3 gene from guanine (G) to adenine (A) resulting in incorrect protein function. This substitution of a single nucleotide is known as a missense variant.</v>
      </c>
    </row>
    <row r="2009" spans="1:3" x14ac:dyDescent="0.25">
      <c r="A2009" s="5" t="s">
        <v>28</v>
      </c>
      <c r="B2009" s="27" t="s">
        <v>62</v>
      </c>
    </row>
    <row r="2010" spans="1:3" x14ac:dyDescent="0.25">
      <c r="A2010" s="6" t="s">
        <v>36</v>
      </c>
      <c r="B2010" s="30" t="s">
        <v>352</v>
      </c>
      <c r="C2010" t="str">
        <f>"  &lt;/Variant&gt;"</f>
        <v xml:space="preserve">  &lt;/Variant&gt;</v>
      </c>
    </row>
    <row r="2011" spans="1:3" s="33" customFormat="1" x14ac:dyDescent="0.25">
      <c r="A2011" s="31"/>
      <c r="B2011" s="32"/>
    </row>
    <row r="2012" spans="1:3" s="33" customFormat="1" x14ac:dyDescent="0.25">
      <c r="A2012" s="31"/>
      <c r="B2012" s="32"/>
      <c r="C2012" t="str">
        <f>C1999</f>
        <v>&lt;# C78606381T #&gt;</v>
      </c>
    </row>
    <row r="2013" spans="1:3" x14ac:dyDescent="0.25">
      <c r="A2013" s="5" t="s">
        <v>35</v>
      </c>
      <c r="B2013" s="40" t="s">
        <v>343</v>
      </c>
      <c r="C2013" t="str">
        <f>CONCATENATE("  &lt;Genotype hgvs=",CHAR(34),B2013,B2014,";",B2015,CHAR(34)," name=",CHAR(34),B2001,CHAR(34),"&gt; ")</f>
        <v xml:space="preserve">  &lt;Genotype hgvs="NC_000015.10:g.[78606381C&gt;T];[78606381=]" name="C78606381T"&gt; </v>
      </c>
    </row>
    <row r="2014" spans="1:3" x14ac:dyDescent="0.25">
      <c r="A2014" s="5" t="s">
        <v>36</v>
      </c>
      <c r="B2014" s="27" t="s">
        <v>344</v>
      </c>
    </row>
    <row r="2015" spans="1:3" x14ac:dyDescent="0.25">
      <c r="A2015" s="5" t="s">
        <v>27</v>
      </c>
      <c r="B2015" s="27" t="s">
        <v>345</v>
      </c>
      <c r="C2015" t="s">
        <v>668</v>
      </c>
    </row>
    <row r="2016" spans="1:3" x14ac:dyDescent="0.25">
      <c r="A2016" s="5" t="s">
        <v>41</v>
      </c>
      <c r="B2016" s="27" t="str">
        <f>CONCATENATE("People with this variant have one copy of the ",B2004," variant. This substitution of a single nucleotide is known as a missense mutation.")</f>
        <v>People with this variant have one copy of the [C78606381T](https://www.ncbi.nlm.nih.gov/projects/SNP/snp_ref.cgi?rs=12914385) variant. This substitution of a single nucleotide is known as a missense mutation.</v>
      </c>
      <c r="C2016" t="s">
        <v>13</v>
      </c>
    </row>
    <row r="2017" spans="1:3" x14ac:dyDescent="0.25">
      <c r="A2017" s="6" t="s">
        <v>42</v>
      </c>
      <c r="B2017" s="27" t="s">
        <v>217</v>
      </c>
      <c r="C2017" t="str">
        <f>CONCATENATE("    ",B2016)</f>
        <v xml:space="preserve">    People with this variant have one copy of the [C78606381T](https://www.ncbi.nlm.nih.gov/projects/SNP/snp_ref.cgi?rs=12914385) variant. This substitution of a single nucleotide is known as a missense mutation.</v>
      </c>
    </row>
    <row r="2018" spans="1:3" x14ac:dyDescent="0.25">
      <c r="A2018" s="6" t="s">
        <v>43</v>
      </c>
      <c r="B2018" s="27">
        <v>37.9</v>
      </c>
    </row>
    <row r="2019" spans="1:3" x14ac:dyDescent="0.25">
      <c r="A2019" s="5"/>
      <c r="B2019" s="27"/>
      <c r="C2019" t="s">
        <v>669</v>
      </c>
    </row>
    <row r="2020" spans="1:3" x14ac:dyDescent="0.25">
      <c r="A2020" s="6"/>
      <c r="B2020" s="27"/>
    </row>
    <row r="2021" spans="1:3" x14ac:dyDescent="0.25">
      <c r="A2021" s="6"/>
      <c r="B2021" s="27"/>
      <c r="C2021" t="str">
        <f>CONCATENATE("    ",B2017)</f>
        <v xml:space="preserve">    You are in the Mild Loss of Function category. See below for more information.</v>
      </c>
    </row>
    <row r="2022" spans="1:3" x14ac:dyDescent="0.25">
      <c r="A2022" s="6"/>
      <c r="B2022" s="27"/>
    </row>
    <row r="2023" spans="1:3" x14ac:dyDescent="0.25">
      <c r="A2023" s="6"/>
      <c r="B2023" s="27"/>
      <c r="C2023" t="s">
        <v>670</v>
      </c>
    </row>
    <row r="2024" spans="1:3" x14ac:dyDescent="0.25">
      <c r="A2024" s="5"/>
      <c r="B2024" s="27"/>
    </row>
    <row r="2025" spans="1:3" x14ac:dyDescent="0.25">
      <c r="A2025" s="5"/>
      <c r="B2025" s="27"/>
      <c r="C2025" t="str">
        <f>CONCATENATE( "    &lt;piechart percentage=",B2018," /&gt;")</f>
        <v xml:space="preserve">    &lt;piechart percentage=37.9 /&gt;</v>
      </c>
    </row>
    <row r="2026" spans="1:3" x14ac:dyDescent="0.25">
      <c r="A2026" s="5"/>
      <c r="B2026" s="27"/>
      <c r="C2026" t="str">
        <f>"  &lt;/Genotype&gt;"</f>
        <v xml:space="preserve">  &lt;/Genotype&gt;</v>
      </c>
    </row>
    <row r="2027" spans="1:3" x14ac:dyDescent="0.25">
      <c r="A2027" s="5" t="s">
        <v>44</v>
      </c>
      <c r="B2027" s="27" t="s">
        <v>346</v>
      </c>
      <c r="C2027" t="str">
        <f>CONCATENATE("  &lt;Genotype hgvs=",CHAR(34),B2013,B2014,";",B2014,CHAR(34)," name=",CHAR(34),B2001,CHAR(34),"&gt; ")</f>
        <v xml:space="preserve">  &lt;Genotype hgvs="NC_000015.10:g.[78606381C&gt;T];[78606381C&gt;T]" name="C78606381T"&gt; </v>
      </c>
    </row>
    <row r="2028" spans="1:3" x14ac:dyDescent="0.25">
      <c r="A2028" s="6" t="s">
        <v>45</v>
      </c>
      <c r="B2028" s="27" t="s">
        <v>192</v>
      </c>
      <c r="C2028" t="s">
        <v>13</v>
      </c>
    </row>
    <row r="2029" spans="1:3" x14ac:dyDescent="0.25">
      <c r="A2029" s="6" t="s">
        <v>43</v>
      </c>
      <c r="B2029" s="27">
        <v>15.9</v>
      </c>
      <c r="C2029" t="s">
        <v>668</v>
      </c>
    </row>
    <row r="2030" spans="1:3" x14ac:dyDescent="0.25">
      <c r="A2030" s="6"/>
      <c r="B2030" s="27"/>
    </row>
    <row r="2031" spans="1:3" x14ac:dyDescent="0.25">
      <c r="A2031" s="5"/>
      <c r="B2031" s="27"/>
      <c r="C2031" t="str">
        <f>CONCATENATE("    ",B2027)</f>
        <v xml:space="preserve">    People with this variant have two copies of the [C78606381T](https://www.ncbi.nlm.nih.gov/projects/SNP/snp_ref.cgi?rs=12914385) variant. This substitution of a single nucleotide is known as a missense mutation.
</v>
      </c>
    </row>
    <row r="2032" spans="1:3" x14ac:dyDescent="0.25">
      <c r="A2032" s="6"/>
      <c r="B2032" s="27"/>
    </row>
    <row r="2033" spans="1:3" x14ac:dyDescent="0.25">
      <c r="A2033" s="6"/>
      <c r="B2033" s="27"/>
      <c r="C2033" t="s">
        <v>669</v>
      </c>
    </row>
    <row r="2034" spans="1:3" x14ac:dyDescent="0.25">
      <c r="A2034" s="6"/>
      <c r="B2034" s="27"/>
    </row>
    <row r="2035" spans="1:3" x14ac:dyDescent="0.25">
      <c r="A2035" s="6"/>
      <c r="B2035" s="27"/>
      <c r="C2035" t="str">
        <f>CONCATENATE("    ",B2028)</f>
        <v xml:space="preserve">    You are in the Moderate Loss of Function category. See below for more information.</v>
      </c>
    </row>
    <row r="2036" spans="1:3" x14ac:dyDescent="0.25">
      <c r="A2036" s="6"/>
      <c r="B2036" s="27"/>
    </row>
    <row r="2037" spans="1:3" x14ac:dyDescent="0.25">
      <c r="A2037" s="5"/>
      <c r="B2037" s="27"/>
      <c r="C2037" t="s">
        <v>670</v>
      </c>
    </row>
    <row r="2038" spans="1:3" x14ac:dyDescent="0.25">
      <c r="A2038" s="5"/>
      <c r="B2038" s="27"/>
    </row>
    <row r="2039" spans="1:3" x14ac:dyDescent="0.25">
      <c r="A2039" s="5"/>
      <c r="B2039" s="27"/>
      <c r="C2039" t="str">
        <f>CONCATENATE( "    &lt;piechart percentage=",B2029," /&gt;")</f>
        <v xml:space="preserve">    &lt;piechart percentage=15.9 /&gt;</v>
      </c>
    </row>
    <row r="2040" spans="1:3" x14ac:dyDescent="0.25">
      <c r="A2040" s="5"/>
      <c r="B2040" s="27"/>
      <c r="C2040" t="str">
        <f>"  &lt;/Genotype&gt;"</f>
        <v xml:space="preserve">  &lt;/Genotype&gt;</v>
      </c>
    </row>
    <row r="2041" spans="1:3" x14ac:dyDescent="0.25">
      <c r="A2041" s="5" t="s">
        <v>46</v>
      </c>
      <c r="B2041" s="27" t="str">
        <f>CONCATENATE("Your ",B1993," gene has no variants. A normal gene is referred to as a ",CHAR(34),"wild-type",CHAR(34)," gene.")</f>
        <v>Your CHRNA3 gene has no variants. A normal gene is referred to as a "wild-type" gene.</v>
      </c>
      <c r="C2041" t="str">
        <f>CONCATENATE("  &lt;Genotype hgvs=",CHAR(34),B2013,B2015,";",B2015,CHAR(34)," name=",CHAR(34),B2001,CHAR(34),"&gt; ")</f>
        <v xml:space="preserve">  &lt;Genotype hgvs="NC_000015.10:g.[78606381=];[78606381=]" name="C78606381T"&gt; </v>
      </c>
    </row>
    <row r="2042" spans="1:3" x14ac:dyDescent="0.25">
      <c r="A2042" s="6" t="s">
        <v>47</v>
      </c>
      <c r="B2042" s="27" t="s">
        <v>148</v>
      </c>
      <c r="C2042" t="s">
        <v>13</v>
      </c>
    </row>
    <row r="2043" spans="1:3" x14ac:dyDescent="0.25">
      <c r="A2043" s="6" t="s">
        <v>43</v>
      </c>
      <c r="B2043" s="27">
        <v>46.2</v>
      </c>
      <c r="C2043" t="s">
        <v>668</v>
      </c>
    </row>
    <row r="2044" spans="1:3" x14ac:dyDescent="0.25">
      <c r="A2044" s="5"/>
      <c r="B2044" s="27"/>
    </row>
    <row r="2045" spans="1:3" x14ac:dyDescent="0.25">
      <c r="A2045" s="6"/>
      <c r="B2045" s="27"/>
      <c r="C2045" t="str">
        <f>CONCATENATE("    ",B2041)</f>
        <v xml:space="preserve">    Your CHRNA3 gene has no variants. A normal gene is referred to as a "wild-type" gene.</v>
      </c>
    </row>
    <row r="2046" spans="1:3" x14ac:dyDescent="0.25">
      <c r="A2046" s="6"/>
      <c r="B2046" s="27"/>
    </row>
    <row r="2047" spans="1:3" x14ac:dyDescent="0.25">
      <c r="A2047" s="6"/>
      <c r="B2047" s="27"/>
      <c r="C2047" t="s">
        <v>669</v>
      </c>
    </row>
    <row r="2048" spans="1:3" x14ac:dyDescent="0.25">
      <c r="A2048" s="6"/>
      <c r="B2048" s="27"/>
    </row>
    <row r="2049" spans="1:3" x14ac:dyDescent="0.25">
      <c r="A2049" s="6"/>
      <c r="B2049" s="27"/>
      <c r="C2049" t="str">
        <f>CONCATENATE("    ",B2042)</f>
        <v xml:space="preserve">    This variant is not associated with increased risk.</v>
      </c>
    </row>
    <row r="2050" spans="1:3" x14ac:dyDescent="0.25">
      <c r="A2050" s="5"/>
      <c r="B2050" s="27"/>
    </row>
    <row r="2051" spans="1:3" x14ac:dyDescent="0.25">
      <c r="A2051" s="5"/>
      <c r="B2051" s="27"/>
      <c r="C2051" t="s">
        <v>670</v>
      </c>
    </row>
    <row r="2052" spans="1:3" x14ac:dyDescent="0.25">
      <c r="A2052" s="5"/>
      <c r="B2052" s="27"/>
    </row>
    <row r="2053" spans="1:3" x14ac:dyDescent="0.25">
      <c r="A2053" s="5"/>
      <c r="B2053" s="27"/>
      <c r="C2053" t="str">
        <f>CONCATENATE( "    &lt;piechart percentage=",B2043," /&gt;")</f>
        <v xml:space="preserve">    &lt;piechart percentage=46.2 /&gt;</v>
      </c>
    </row>
    <row r="2054" spans="1:3" x14ac:dyDescent="0.25">
      <c r="A2054" s="5"/>
      <c r="B2054" s="27"/>
      <c r="C2054" t="str">
        <f>"  &lt;/Genotype&gt;"</f>
        <v xml:space="preserve">  &lt;/Genotype&gt;</v>
      </c>
    </row>
    <row r="2055" spans="1:3" x14ac:dyDescent="0.25">
      <c r="A2055" s="5"/>
      <c r="B2055" s="27"/>
      <c r="C2055" t="str">
        <f>C2005</f>
        <v>&lt;# C645T  #&gt;</v>
      </c>
    </row>
    <row r="2056" spans="1:3" x14ac:dyDescent="0.25">
      <c r="A2056" s="5" t="s">
        <v>35</v>
      </c>
      <c r="B2056" s="1" t="s">
        <v>236</v>
      </c>
      <c r="C2056" t="str">
        <f>CONCATENATE("  &lt;Genotype hgvs=",CHAR(34),B2056,B2057,";",B2058,CHAR(34)," name=",CHAR(34),B2007,CHAR(34),"&gt; ")</f>
        <v xml:space="preserve">  &lt;Genotype hgvs="NC_000017.11:g.[30237328T&gt;C];[30237328=]" name="C645T "&gt; </v>
      </c>
    </row>
    <row r="2057" spans="1:3" x14ac:dyDescent="0.25">
      <c r="A2057" s="5" t="s">
        <v>36</v>
      </c>
      <c r="B2057" s="27" t="s">
        <v>256</v>
      </c>
    </row>
    <row r="2058" spans="1:3" x14ac:dyDescent="0.25">
      <c r="A2058" s="5" t="s">
        <v>27</v>
      </c>
      <c r="B2058" s="27" t="s">
        <v>257</v>
      </c>
      <c r="C2058" t="s">
        <v>668</v>
      </c>
    </row>
    <row r="2059" spans="1:3" x14ac:dyDescent="0.25">
      <c r="A2059" s="5" t="s">
        <v>41</v>
      </c>
      <c r="B2059" s="27" t="str">
        <f>CONCATENATE("People with this variant have one copy of the ",B2010," variant. This substitution of a single nucleotide is known as a missense mutation.")</f>
        <v>People with this variant have one copy of the [C645T](https://www.ncbi.nlm.nih.gov/clinvar/variation/17503/) variant. This substitution of a single nucleotide is known as a missense mutation.</v>
      </c>
      <c r="C2059" t="s">
        <v>13</v>
      </c>
    </row>
    <row r="2060" spans="1:3" x14ac:dyDescent="0.25">
      <c r="A2060" s="6" t="s">
        <v>42</v>
      </c>
      <c r="B2060" s="27" t="s">
        <v>217</v>
      </c>
      <c r="C2060" t="str">
        <f>CONCATENATE("    ",B2059)</f>
        <v xml:space="preserve">    People with this variant have one copy of the [C645T](https://www.ncbi.nlm.nih.gov/clinvar/variation/17503/) variant. This substitution of a single nucleotide is known as a missense mutation.</v>
      </c>
    </row>
    <row r="2061" spans="1:3" x14ac:dyDescent="0.25">
      <c r="A2061" s="6" t="s">
        <v>43</v>
      </c>
      <c r="B2061" s="27">
        <v>39.700000000000003</v>
      </c>
    </row>
    <row r="2062" spans="1:3" x14ac:dyDescent="0.25">
      <c r="A2062" s="5"/>
      <c r="B2062" s="27"/>
      <c r="C2062" t="s">
        <v>669</v>
      </c>
    </row>
    <row r="2063" spans="1:3" x14ac:dyDescent="0.25">
      <c r="A2063" s="6"/>
      <c r="B2063" s="27"/>
    </row>
    <row r="2064" spans="1:3" x14ac:dyDescent="0.25">
      <c r="A2064" s="6"/>
      <c r="B2064" s="27"/>
      <c r="C2064" t="str">
        <f>CONCATENATE("    ",B2060)</f>
        <v xml:space="preserve">    You are in the Mild Loss of Function category. See below for more information.</v>
      </c>
    </row>
    <row r="2065" spans="1:3" x14ac:dyDescent="0.25">
      <c r="A2065" s="6"/>
      <c r="B2065" s="27"/>
    </row>
    <row r="2066" spans="1:3" x14ac:dyDescent="0.25">
      <c r="A2066" s="6"/>
      <c r="B2066" s="27"/>
      <c r="C2066" t="s">
        <v>670</v>
      </c>
    </row>
    <row r="2067" spans="1:3" x14ac:dyDescent="0.25">
      <c r="A2067" s="5"/>
      <c r="B2067" s="27"/>
    </row>
    <row r="2068" spans="1:3" x14ac:dyDescent="0.25">
      <c r="A2068" s="5"/>
      <c r="B2068" s="27"/>
      <c r="C2068" t="str">
        <f>CONCATENATE( "    &lt;piechart percentage=",B2061," /&gt;")</f>
        <v xml:space="preserve">    &lt;piechart percentage=39.7 /&gt;</v>
      </c>
    </row>
    <row r="2069" spans="1:3" x14ac:dyDescent="0.25">
      <c r="A2069" s="5"/>
      <c r="B2069" s="27"/>
      <c r="C2069" t="str">
        <f>"  &lt;/Genotype&gt;"</f>
        <v xml:space="preserve">  &lt;/Genotype&gt;</v>
      </c>
    </row>
    <row r="2070" spans="1:3" x14ac:dyDescent="0.25">
      <c r="A2070" s="5" t="s">
        <v>44</v>
      </c>
      <c r="B2070" s="27" t="str">
        <f>CONCATENATE("People with this variant have two copies of the ",B2010," variant. This substitution of a single nucleotide is known as a missense mutation.")</f>
        <v>People with this variant have two copies of the [C645T](https://www.ncbi.nlm.nih.gov/clinvar/variation/17503/) variant. This substitution of a single nucleotide is known as a missense mutation.</v>
      </c>
      <c r="C2070" t="str">
        <f>CONCATENATE("  &lt;Genotype hgvs=",CHAR(34),B2056,B2057,";",B2057,CHAR(34)," name=",CHAR(34),B2007,CHAR(34),"&gt; ")</f>
        <v xml:space="preserve">  &lt;Genotype hgvs="NC_000017.11:g.[30237328T&gt;C];[30237328T&gt;C]" name="C645T "&gt; </v>
      </c>
    </row>
    <row r="2071" spans="1:3" x14ac:dyDescent="0.25">
      <c r="A2071" s="6" t="s">
        <v>45</v>
      </c>
      <c r="B2071" s="27" t="s">
        <v>192</v>
      </c>
      <c r="C2071" t="s">
        <v>13</v>
      </c>
    </row>
    <row r="2072" spans="1:3" x14ac:dyDescent="0.25">
      <c r="A2072" s="6" t="s">
        <v>43</v>
      </c>
      <c r="B2072" s="27">
        <v>42.9</v>
      </c>
      <c r="C2072" t="s">
        <v>668</v>
      </c>
    </row>
    <row r="2073" spans="1:3" x14ac:dyDescent="0.25">
      <c r="A2073" s="6"/>
      <c r="B2073" s="27"/>
    </row>
    <row r="2074" spans="1:3" x14ac:dyDescent="0.25">
      <c r="A2074" s="5"/>
      <c r="B2074" s="27"/>
      <c r="C2074" t="str">
        <f>CONCATENATE("    ",B2070)</f>
        <v xml:space="preserve">    People with this variant have two copies of the [C645T](https://www.ncbi.nlm.nih.gov/clinvar/variation/17503/) variant. This substitution of a single nucleotide is known as a missense mutation.</v>
      </c>
    </row>
    <row r="2075" spans="1:3" x14ac:dyDescent="0.25">
      <c r="A2075" s="6"/>
      <c r="B2075" s="27"/>
    </row>
    <row r="2076" spans="1:3" x14ac:dyDescent="0.25">
      <c r="A2076" s="6"/>
      <c r="B2076" s="27"/>
      <c r="C2076" t="s">
        <v>669</v>
      </c>
    </row>
    <row r="2077" spans="1:3" x14ac:dyDescent="0.25">
      <c r="A2077" s="6"/>
      <c r="B2077" s="27"/>
    </row>
    <row r="2078" spans="1:3" x14ac:dyDescent="0.25">
      <c r="A2078" s="6"/>
      <c r="B2078" s="27"/>
      <c r="C2078" t="str">
        <f>CONCATENATE("    ",B2071)</f>
        <v xml:space="preserve">    You are in the Moderate Loss of Function category. See below for more information.</v>
      </c>
    </row>
    <row r="2079" spans="1:3" x14ac:dyDescent="0.25">
      <c r="A2079" s="6"/>
      <c r="B2079" s="27"/>
    </row>
    <row r="2080" spans="1:3" x14ac:dyDescent="0.25">
      <c r="A2080" s="5"/>
      <c r="B2080" s="27"/>
      <c r="C2080" t="s">
        <v>670</v>
      </c>
    </row>
    <row r="2081" spans="1:3" x14ac:dyDescent="0.25">
      <c r="A2081" s="5"/>
      <c r="B2081" s="27"/>
    </row>
    <row r="2082" spans="1:3" x14ac:dyDescent="0.25">
      <c r="A2082" s="5"/>
      <c r="B2082" s="27"/>
      <c r="C2082" t="str">
        <f>CONCATENATE( "    &lt;piechart percentage=",B2072," /&gt;")</f>
        <v xml:space="preserve">    &lt;piechart percentage=42.9 /&gt;</v>
      </c>
    </row>
    <row r="2083" spans="1:3" x14ac:dyDescent="0.25">
      <c r="A2083" s="5"/>
      <c r="B2083" s="27"/>
      <c r="C2083" t="str">
        <f>"  &lt;/Genotype&gt;"</f>
        <v xml:space="preserve">  &lt;/Genotype&gt;</v>
      </c>
    </row>
    <row r="2084" spans="1:3" x14ac:dyDescent="0.25">
      <c r="A2084" s="5" t="s">
        <v>46</v>
      </c>
      <c r="B2084" s="27" t="str">
        <f>CONCATENATE("Your ",B1993," gene has no variants. A normal gene is referred to as a ",CHAR(34),"wild-type",CHAR(34)," gene.")</f>
        <v>Your CHRNA3 gene has no variants. A normal gene is referred to as a "wild-type" gene.</v>
      </c>
      <c r="C2084" t="str">
        <f>CONCATENATE("  &lt;Genotype hgvs=",CHAR(34),B2056,B2058,";",B2058,CHAR(34)," name=",CHAR(34),B2007,CHAR(34),"&gt; ")</f>
        <v xml:space="preserve">  &lt;Genotype hgvs="NC_000017.11:g.[30237328=];[30237328=]" name="C645T "&gt; </v>
      </c>
    </row>
    <row r="2085" spans="1:3" x14ac:dyDescent="0.25">
      <c r="A2085" s="6" t="s">
        <v>47</v>
      </c>
      <c r="B2085" s="27" t="s">
        <v>148</v>
      </c>
      <c r="C2085" t="s">
        <v>13</v>
      </c>
    </row>
    <row r="2086" spans="1:3" x14ac:dyDescent="0.25">
      <c r="A2086" s="6" t="s">
        <v>43</v>
      </c>
      <c r="B2086" s="27">
        <v>17.399999999999999</v>
      </c>
      <c r="C2086" t="s">
        <v>668</v>
      </c>
    </row>
    <row r="2087" spans="1:3" x14ac:dyDescent="0.25">
      <c r="A2087" s="5"/>
      <c r="B2087" s="27"/>
    </row>
    <row r="2088" spans="1:3" x14ac:dyDescent="0.25">
      <c r="A2088" s="6"/>
      <c r="B2088" s="27"/>
      <c r="C2088" t="str">
        <f>CONCATENATE("    ",B2084)</f>
        <v xml:space="preserve">    Your CHRNA3 gene has no variants. A normal gene is referred to as a "wild-type" gene.</v>
      </c>
    </row>
    <row r="2089" spans="1:3" x14ac:dyDescent="0.25">
      <c r="A2089" s="6"/>
      <c r="B2089" s="27"/>
    </row>
    <row r="2090" spans="1:3" x14ac:dyDescent="0.25">
      <c r="A2090" s="6"/>
      <c r="B2090" s="27"/>
      <c r="C2090" t="s">
        <v>669</v>
      </c>
    </row>
    <row r="2091" spans="1:3" x14ac:dyDescent="0.25">
      <c r="A2091" s="6"/>
      <c r="B2091" s="27"/>
    </row>
    <row r="2092" spans="1:3" x14ac:dyDescent="0.25">
      <c r="A2092" s="6"/>
      <c r="B2092" s="27"/>
      <c r="C2092" t="str">
        <f>CONCATENATE("    ",B2085)</f>
        <v xml:space="preserve">    This variant is not associated with increased risk.</v>
      </c>
    </row>
    <row r="2093" spans="1:3" x14ac:dyDescent="0.25">
      <c r="A2093" s="5"/>
      <c r="B2093" s="27"/>
    </row>
    <row r="2094" spans="1:3" x14ac:dyDescent="0.25">
      <c r="A2094" s="5"/>
      <c r="B2094" s="27"/>
      <c r="C2094" t="s">
        <v>670</v>
      </c>
    </row>
    <row r="2095" spans="1:3" x14ac:dyDescent="0.25">
      <c r="A2095" s="5"/>
      <c r="B2095" s="27"/>
    </row>
    <row r="2096" spans="1:3" x14ac:dyDescent="0.25">
      <c r="A2096" s="5"/>
      <c r="B2096" s="27"/>
      <c r="C2096" t="str">
        <f>CONCATENATE( "    &lt;piechart percentage=",B2086," /&gt;")</f>
        <v xml:space="preserve">    &lt;piechart percentage=17.4 /&gt;</v>
      </c>
    </row>
    <row r="2097" spans="1:3" x14ac:dyDescent="0.25">
      <c r="A2097" s="5"/>
      <c r="B2097" s="27"/>
      <c r="C2097" t="str">
        <f>"  &lt;/Genotype&gt;"</f>
        <v xml:space="preserve">  &lt;/Genotype&gt;</v>
      </c>
    </row>
    <row r="2098" spans="1:3" x14ac:dyDescent="0.25">
      <c r="A2098" s="5" t="s">
        <v>48</v>
      </c>
      <c r="B2098" s="27" t="str">
        <f>CONCATENATE("Your ",B1993," gene has an unknown variant.")</f>
        <v>Your CHRNA3 gene has an unknown variant.</v>
      </c>
      <c r="C2098" t="str">
        <f>CONCATENATE("  &lt;Genotype hgvs=",CHAR(34),"unknown",CHAR(34),"&gt; ")</f>
        <v xml:space="preserve">  &lt;Genotype hgvs="unknown"&gt; </v>
      </c>
    </row>
    <row r="2099" spans="1:3" x14ac:dyDescent="0.25">
      <c r="A2099" s="6" t="s">
        <v>48</v>
      </c>
      <c r="B2099" s="27" t="s">
        <v>150</v>
      </c>
      <c r="C2099" t="s">
        <v>13</v>
      </c>
    </row>
    <row r="2100" spans="1:3" x14ac:dyDescent="0.25">
      <c r="A2100" s="6" t="s">
        <v>43</v>
      </c>
      <c r="B2100" s="27"/>
      <c r="C2100" t="s">
        <v>668</v>
      </c>
    </row>
    <row r="2101" spans="1:3" x14ac:dyDescent="0.25">
      <c r="A2101" s="6"/>
      <c r="B2101" s="27"/>
    </row>
    <row r="2102" spans="1:3" x14ac:dyDescent="0.25">
      <c r="A2102" s="6"/>
      <c r="B2102" s="27"/>
      <c r="C2102" t="str">
        <f>CONCATENATE("    ",B2098)</f>
        <v xml:space="preserve">    Your CHRNA3 gene has an unknown variant.</v>
      </c>
    </row>
    <row r="2103" spans="1:3" x14ac:dyDescent="0.25">
      <c r="A2103" s="6"/>
      <c r="B2103" s="27"/>
    </row>
    <row r="2104" spans="1:3" x14ac:dyDescent="0.25">
      <c r="A2104" s="6"/>
      <c r="B2104" s="27"/>
      <c r="C2104" t="s">
        <v>669</v>
      </c>
    </row>
    <row r="2105" spans="1:3" x14ac:dyDescent="0.25">
      <c r="A2105" s="6"/>
      <c r="B2105" s="27"/>
    </row>
    <row r="2106" spans="1:3" x14ac:dyDescent="0.25">
      <c r="A2106" s="5"/>
      <c r="B2106" s="27"/>
      <c r="C2106" t="str">
        <f>CONCATENATE("    ",B2099)</f>
        <v xml:space="preserve">    The effect is unknown.</v>
      </c>
    </row>
    <row r="2107" spans="1:3" x14ac:dyDescent="0.25">
      <c r="A2107" s="6"/>
      <c r="B2107" s="27"/>
    </row>
    <row r="2108" spans="1:3" x14ac:dyDescent="0.25">
      <c r="A2108" s="5"/>
      <c r="B2108" s="27"/>
      <c r="C2108" t="s">
        <v>670</v>
      </c>
    </row>
    <row r="2109" spans="1:3" x14ac:dyDescent="0.25">
      <c r="A2109" s="5"/>
      <c r="B2109" s="27"/>
    </row>
    <row r="2110" spans="1:3" x14ac:dyDescent="0.25">
      <c r="A2110" s="5"/>
      <c r="B2110" s="27"/>
      <c r="C2110" t="str">
        <f>CONCATENATE( "    &lt;piechart percentage=",B2100," /&gt;")</f>
        <v xml:space="preserve">    &lt;piechart percentage= /&gt;</v>
      </c>
    </row>
    <row r="2111" spans="1:3" x14ac:dyDescent="0.25">
      <c r="A2111" s="5"/>
      <c r="B2111" s="27"/>
      <c r="C2111" t="str">
        <f>"  &lt;/Genotype&gt;"</f>
        <v xml:space="preserve">  &lt;/Genotype&gt;</v>
      </c>
    </row>
    <row r="2112" spans="1:3" x14ac:dyDescent="0.25">
      <c r="A2112" s="5" t="s">
        <v>46</v>
      </c>
      <c r="B2112" s="27" t="str">
        <f>CONCATENATE("Your ",B1993," gene has no variants. A normal gene is referred to as a ",CHAR(34),"wild-type",CHAR(34)," gene.")</f>
        <v>Your CHRNA3 gene has no variants. A normal gene is referred to as a "wild-type" gene.</v>
      </c>
      <c r="C2112" t="str">
        <f>CONCATENATE("  &lt;Genotype hgvs=",CHAR(34),"wild-type",CHAR(34),"&gt;")</f>
        <v xml:space="preserve">  &lt;Genotype hgvs="wild-type"&gt;</v>
      </c>
    </row>
    <row r="2113" spans="1:3" x14ac:dyDescent="0.25">
      <c r="A2113" s="6" t="s">
        <v>47</v>
      </c>
      <c r="B2113" s="27" t="s">
        <v>218</v>
      </c>
      <c r="C2113" t="s">
        <v>13</v>
      </c>
    </row>
    <row r="2114" spans="1:3" x14ac:dyDescent="0.25">
      <c r="A2114" s="6" t="s">
        <v>43</v>
      </c>
      <c r="B2114" s="27"/>
      <c r="C2114" t="s">
        <v>668</v>
      </c>
    </row>
    <row r="2115" spans="1:3" x14ac:dyDescent="0.25">
      <c r="A2115" s="6"/>
      <c r="B2115" s="27"/>
    </row>
    <row r="2116" spans="1:3" x14ac:dyDescent="0.25">
      <c r="A2116" s="6"/>
      <c r="B2116" s="27"/>
      <c r="C2116" t="str">
        <f>CONCATENATE("    ",B2112)</f>
        <v xml:space="preserve">    Your CHRNA3 gene has no variants. A normal gene is referred to as a "wild-type" gene.</v>
      </c>
    </row>
    <row r="2117" spans="1:3" x14ac:dyDescent="0.25">
      <c r="A2117" s="6"/>
      <c r="B2117" s="27"/>
    </row>
    <row r="2118" spans="1:3" x14ac:dyDescent="0.25">
      <c r="A2118" s="6"/>
      <c r="B2118" s="27"/>
      <c r="C2118" t="s">
        <v>669</v>
      </c>
    </row>
    <row r="2119" spans="1:3" x14ac:dyDescent="0.25">
      <c r="A2119" s="6"/>
      <c r="B2119" s="27"/>
    </row>
    <row r="2120" spans="1:3" x14ac:dyDescent="0.25">
      <c r="A2120" s="6"/>
      <c r="B2120" s="27"/>
      <c r="C2120" t="str">
        <f>CONCATENATE("    ",B2113)</f>
        <v xml:space="preserve">    Your variant is not associated with any loss of function.</v>
      </c>
    </row>
    <row r="2121" spans="1:3" x14ac:dyDescent="0.25">
      <c r="A2121" s="6"/>
      <c r="B2121" s="27"/>
    </row>
    <row r="2122" spans="1:3" x14ac:dyDescent="0.25">
      <c r="A2122" s="6"/>
      <c r="B2122" s="27"/>
      <c r="C2122" t="s">
        <v>670</v>
      </c>
    </row>
    <row r="2123" spans="1:3" x14ac:dyDescent="0.25">
      <c r="A2123" s="5"/>
      <c r="B2123" s="27"/>
    </row>
    <row r="2124" spans="1:3" x14ac:dyDescent="0.25">
      <c r="A2124" s="6"/>
      <c r="B2124" s="27"/>
      <c r="C2124" t="str">
        <f>CONCATENATE( "    &lt;piechart percentage=",B2114," /&gt;")</f>
        <v xml:space="preserve">    &lt;piechart percentage= /&gt;</v>
      </c>
    </row>
    <row r="2125" spans="1:3" x14ac:dyDescent="0.25">
      <c r="A2125" s="6"/>
      <c r="B2125" s="27"/>
      <c r="C2125" t="str">
        <f>"  &lt;/Genotype&gt;"</f>
        <v xml:space="preserve">  &lt;/Genotype&gt;</v>
      </c>
    </row>
    <row r="2126" spans="1:3" x14ac:dyDescent="0.25">
      <c r="A2126" s="6"/>
      <c r="B2126" s="27"/>
      <c r="C2126" t="str">
        <f>"&lt;/GeneAnalysis&gt;"</f>
        <v>&lt;/GeneAnalysis&gt;</v>
      </c>
    </row>
    <row r="2127" spans="1:3" s="33" customFormat="1" x14ac:dyDescent="0.25"/>
    <row r="2128" spans="1:3" s="33" customFormat="1" x14ac:dyDescent="0.25">
      <c r="A2128" s="34"/>
      <c r="B2128" s="32"/>
    </row>
    <row r="2129" spans="1:3" x14ac:dyDescent="0.25">
      <c r="A2129" s="6" t="s">
        <v>4</v>
      </c>
      <c r="B2129" s="27" t="s">
        <v>336</v>
      </c>
      <c r="C2129" t="str">
        <f>CONCATENATE("&lt;GeneAnalysis gene=",CHAR(34),B2129,CHAR(34)," interval=",CHAR(34),B2130,CHAR(34),"&gt; ")</f>
        <v xml:space="preserve">&lt;GeneAnalysis gene="CHRNA3" interval="NC_000015.10:g.78593052_78621295"&gt; </v>
      </c>
    </row>
    <row r="2130" spans="1:3" x14ac:dyDescent="0.25">
      <c r="A2130" s="6" t="s">
        <v>23</v>
      </c>
      <c r="B2130" s="27" t="s">
        <v>337</v>
      </c>
    </row>
    <row r="2131" spans="1:3" x14ac:dyDescent="0.25">
      <c r="A2131" s="6" t="s">
        <v>24</v>
      </c>
      <c r="B2131" s="27" t="s">
        <v>333</v>
      </c>
      <c r="C2131" t="str">
        <f>CONCATENATE("# What are some common mutations of ",B2129,"?")</f>
        <v># What are some common mutations of CHRNA3?</v>
      </c>
    </row>
    <row r="2132" spans="1:3" x14ac:dyDescent="0.25">
      <c r="A2132" s="6" t="s">
        <v>20</v>
      </c>
      <c r="B2132" s="27" t="s">
        <v>21</v>
      </c>
      <c r="C2132" t="s">
        <v>13</v>
      </c>
    </row>
    <row r="2133" spans="1:3" x14ac:dyDescent="0.25">
      <c r="B2133" s="27"/>
      <c r="C2133" t="str">
        <f>CONCATENATE("There are ",B2131," well-known variants in ",B2129,": ",B2140," and ",B2146,".")</f>
        <v>There are two well-known variants in CHRNA3: [C78606381T](https://www.ncbi.nlm.nih.gov/projects/SNP/snp_ref.cgi?rs=12914385) and [C645T](https://www.ncbi.nlm.nih.gov/clinvar/variation/17503/).</v>
      </c>
    </row>
    <row r="2134" spans="1:3" x14ac:dyDescent="0.25">
      <c r="B2134" s="27"/>
    </row>
    <row r="2135" spans="1:3" x14ac:dyDescent="0.25">
      <c r="A2135" s="6"/>
      <c r="B2135" s="27"/>
      <c r="C2135" t="str">
        <f>CONCATENATE("&lt;# ",B2137," #&gt;")</f>
        <v>&lt;# C78606381T #&gt;</v>
      </c>
    </row>
    <row r="2136" spans="1:3" x14ac:dyDescent="0.25">
      <c r="A2136" s="6" t="s">
        <v>25</v>
      </c>
      <c r="B2136" s="1" t="s">
        <v>338</v>
      </c>
      <c r="C2136" t="str">
        <f>CONCATENATE("  &lt;Variant hgvs=",CHAR(34),B2136,CHAR(34)," name=",CHAR(34),B2137,CHAR(34),"&gt; ")</f>
        <v xml:space="preserve">  &lt;Variant hgvs="NC_000015.10:g.78606381C&gt;T" name="C78606381T"&gt; </v>
      </c>
    </row>
    <row r="2137" spans="1:3" x14ac:dyDescent="0.25">
      <c r="A2137" s="5" t="s">
        <v>26</v>
      </c>
      <c r="B2137" s="30" t="s">
        <v>340</v>
      </c>
    </row>
    <row r="2138" spans="1:3" x14ac:dyDescent="0.25">
      <c r="A2138" s="5" t="s">
        <v>27</v>
      </c>
      <c r="B2138" s="27" t="s">
        <v>208</v>
      </c>
      <c r="C2138" t="str">
        <f>CONCATENATE("    This variant is a change at a specific point in the ",B2129," gene from ",B2138," to ",B2139," resulting in incorrect ",B2132," function. This substitution of a single nucleotide is known as a missense variant.")</f>
        <v xml:space="preserve">    This variant is a change at a specific point in the CHRNA3 gene from cytosine (C) to thymine (T) resulting in incorrect protein function. This substitution of a single nucleotide is known as a missense variant.</v>
      </c>
    </row>
    <row r="2139" spans="1:3" x14ac:dyDescent="0.25">
      <c r="A2139" s="5" t="s">
        <v>28</v>
      </c>
      <c r="B2139" s="27" t="s">
        <v>33</v>
      </c>
      <c r="C2139" t="s">
        <v>13</v>
      </c>
    </row>
    <row r="2140" spans="1:3" x14ac:dyDescent="0.25">
      <c r="A2140" s="5" t="s">
        <v>36</v>
      </c>
      <c r="B2140" s="30" t="s">
        <v>342</v>
      </c>
      <c r="C2140" t="str">
        <f>"  &lt;/Variant&gt;"</f>
        <v xml:space="preserve">  &lt;/Variant&gt;</v>
      </c>
    </row>
    <row r="2141" spans="1:3" x14ac:dyDescent="0.25">
      <c r="B2141" s="27"/>
      <c r="C2141" t="str">
        <f>CONCATENATE("&lt;# ",B2143," #&gt;")</f>
        <v>&lt;# C645T  #&gt;</v>
      </c>
    </row>
    <row r="2142" spans="1:3" x14ac:dyDescent="0.25">
      <c r="A2142" s="6" t="s">
        <v>25</v>
      </c>
      <c r="B2142" s="1" t="s">
        <v>339</v>
      </c>
      <c r="C2142" t="str">
        <f>CONCATENATE("  &lt;Variant hgvs=",CHAR(34),B2142,CHAR(34)," name=",CHAR(34),B2143,CHAR(34),"&gt; ")</f>
        <v xml:space="preserve">  &lt;Variant hgvs="NC_000015.10:g.78601997G&gt;A" name="C645T "&gt; </v>
      </c>
    </row>
    <row r="2143" spans="1:3" x14ac:dyDescent="0.25">
      <c r="A2143" s="5" t="s">
        <v>26</v>
      </c>
      <c r="B2143" s="30" t="s">
        <v>341</v>
      </c>
    </row>
    <row r="2144" spans="1:3" x14ac:dyDescent="0.25">
      <c r="A2144" s="5" t="s">
        <v>27</v>
      </c>
      <c r="B2144" s="27" t="s">
        <v>34</v>
      </c>
      <c r="C2144" t="str">
        <f>CONCATENATE("    This variant is a change at a specific point in the ",B2129," gene from ",B2144," to ",B2145," resulting in incorrect ",B2132," function. This substitution of a single nucleotide is known as a missense variant.")</f>
        <v xml:space="preserve">    This variant is a change at a specific point in the CHRNA3 gene from guanine (G) to adenine (A) resulting in incorrect protein function. This substitution of a single nucleotide is known as a missense variant.</v>
      </c>
    </row>
    <row r="2145" spans="1:3" x14ac:dyDescent="0.25">
      <c r="A2145" s="5" t="s">
        <v>28</v>
      </c>
      <c r="B2145" s="27" t="s">
        <v>62</v>
      </c>
    </row>
    <row r="2146" spans="1:3" x14ac:dyDescent="0.25">
      <c r="A2146" s="6" t="s">
        <v>36</v>
      </c>
      <c r="B2146" s="30" t="s">
        <v>352</v>
      </c>
      <c r="C2146" t="str">
        <f>"  &lt;/Variant&gt;"</f>
        <v xml:space="preserve">  &lt;/Variant&gt;</v>
      </c>
    </row>
    <row r="2147" spans="1:3" s="33" customFormat="1" x14ac:dyDescent="0.25">
      <c r="A2147" s="31"/>
      <c r="B2147" s="32"/>
    </row>
    <row r="2148" spans="1:3" s="33" customFormat="1" x14ac:dyDescent="0.25">
      <c r="A2148" s="31"/>
      <c r="B2148" s="32"/>
      <c r="C2148" t="str">
        <f>C2135</f>
        <v>&lt;# C78606381T #&gt;</v>
      </c>
    </row>
    <row r="2149" spans="1:3" x14ac:dyDescent="0.25">
      <c r="A2149" s="5" t="s">
        <v>35</v>
      </c>
      <c r="B2149" s="40" t="s">
        <v>343</v>
      </c>
      <c r="C2149" t="str">
        <f>CONCATENATE("  &lt;Genotype hgvs=",CHAR(34),B2149,B2150,";",B2151,CHAR(34)," name=",CHAR(34),B2137,CHAR(34),"&gt; ")</f>
        <v xml:space="preserve">  &lt;Genotype hgvs="NC_000015.10:g.[78606381C&gt;T];[78606381=]" name="C78606381T"&gt; </v>
      </c>
    </row>
    <row r="2150" spans="1:3" x14ac:dyDescent="0.25">
      <c r="A2150" s="5" t="s">
        <v>36</v>
      </c>
      <c r="B2150" s="27" t="s">
        <v>344</v>
      </c>
    </row>
    <row r="2151" spans="1:3" x14ac:dyDescent="0.25">
      <c r="A2151" s="5" t="s">
        <v>27</v>
      </c>
      <c r="B2151" s="27" t="s">
        <v>345</v>
      </c>
      <c r="C2151" t="s">
        <v>668</v>
      </c>
    </row>
    <row r="2152" spans="1:3" x14ac:dyDescent="0.25">
      <c r="A2152" s="5" t="s">
        <v>41</v>
      </c>
      <c r="B2152" s="27" t="str">
        <f>CONCATENATE("People with this variant have one copy of the ",B2140," variant. This substitution of a single nucleotide is known as a missense mutation.")</f>
        <v>People with this variant have one copy of the [C78606381T](https://www.ncbi.nlm.nih.gov/projects/SNP/snp_ref.cgi?rs=12914385) variant. This substitution of a single nucleotide is known as a missense mutation.</v>
      </c>
      <c r="C2152" t="s">
        <v>13</v>
      </c>
    </row>
    <row r="2153" spans="1:3" x14ac:dyDescent="0.25">
      <c r="A2153" s="6" t="s">
        <v>42</v>
      </c>
      <c r="B2153" s="27" t="s">
        <v>217</v>
      </c>
      <c r="C2153" t="str">
        <f>CONCATENATE("    ",B2152)</f>
        <v xml:space="preserve">    People with this variant have one copy of the [C78606381T](https://www.ncbi.nlm.nih.gov/projects/SNP/snp_ref.cgi?rs=12914385) variant. This substitution of a single nucleotide is known as a missense mutation.</v>
      </c>
    </row>
    <row r="2154" spans="1:3" x14ac:dyDescent="0.25">
      <c r="A2154" s="6" t="s">
        <v>43</v>
      </c>
      <c r="B2154" s="27">
        <v>37.9</v>
      </c>
    </row>
    <row r="2155" spans="1:3" x14ac:dyDescent="0.25">
      <c r="A2155" s="5"/>
      <c r="B2155" s="27"/>
      <c r="C2155" t="s">
        <v>669</v>
      </c>
    </row>
    <row r="2156" spans="1:3" x14ac:dyDescent="0.25">
      <c r="A2156" s="6"/>
      <c r="B2156" s="27"/>
    </row>
    <row r="2157" spans="1:3" x14ac:dyDescent="0.25">
      <c r="A2157" s="6"/>
      <c r="B2157" s="27"/>
      <c r="C2157" t="str">
        <f>CONCATENATE("    ",B2153)</f>
        <v xml:space="preserve">    You are in the Mild Loss of Function category. See below for more information.</v>
      </c>
    </row>
    <row r="2158" spans="1:3" x14ac:dyDescent="0.25">
      <c r="A2158" s="6"/>
      <c r="B2158" s="27"/>
    </row>
    <row r="2159" spans="1:3" x14ac:dyDescent="0.25">
      <c r="A2159" s="6"/>
      <c r="B2159" s="27"/>
      <c r="C2159" t="s">
        <v>670</v>
      </c>
    </row>
    <row r="2160" spans="1:3" x14ac:dyDescent="0.25">
      <c r="A2160" s="5"/>
      <c r="B2160" s="27"/>
    </row>
    <row r="2161" spans="1:3" x14ac:dyDescent="0.25">
      <c r="A2161" s="5"/>
      <c r="B2161" s="27"/>
      <c r="C2161" t="str">
        <f>CONCATENATE( "    &lt;piechart percentage=",B2154," /&gt;")</f>
        <v xml:space="preserve">    &lt;piechart percentage=37.9 /&gt;</v>
      </c>
    </row>
    <row r="2162" spans="1:3" x14ac:dyDescent="0.25">
      <c r="A2162" s="5"/>
      <c r="B2162" s="27"/>
      <c r="C2162" t="str">
        <f>"  &lt;/Genotype&gt;"</f>
        <v xml:space="preserve">  &lt;/Genotype&gt;</v>
      </c>
    </row>
    <row r="2163" spans="1:3" x14ac:dyDescent="0.25">
      <c r="A2163" s="5" t="s">
        <v>44</v>
      </c>
      <c r="B2163" s="27" t="s">
        <v>346</v>
      </c>
      <c r="C2163" t="str">
        <f>CONCATENATE("  &lt;Genotype hgvs=",CHAR(34),B2149,B2150,";",B2150,CHAR(34)," name=",CHAR(34),B2137,CHAR(34),"&gt; ")</f>
        <v xml:space="preserve">  &lt;Genotype hgvs="NC_000015.10:g.[78606381C&gt;T];[78606381C&gt;T]" name="C78606381T"&gt; </v>
      </c>
    </row>
    <row r="2164" spans="1:3" x14ac:dyDescent="0.25">
      <c r="A2164" s="6" t="s">
        <v>45</v>
      </c>
      <c r="B2164" s="27" t="s">
        <v>192</v>
      </c>
      <c r="C2164" t="s">
        <v>13</v>
      </c>
    </row>
    <row r="2165" spans="1:3" x14ac:dyDescent="0.25">
      <c r="A2165" s="6" t="s">
        <v>43</v>
      </c>
      <c r="B2165" s="27">
        <v>15.9</v>
      </c>
      <c r="C2165" t="s">
        <v>668</v>
      </c>
    </row>
    <row r="2166" spans="1:3" x14ac:dyDescent="0.25">
      <c r="A2166" s="6"/>
      <c r="B2166" s="27"/>
    </row>
    <row r="2167" spans="1:3" x14ac:dyDescent="0.25">
      <c r="A2167" s="5"/>
      <c r="B2167" s="27"/>
      <c r="C2167" t="str">
        <f>CONCATENATE("    ",B2163)</f>
        <v xml:space="preserve">    People with this variant have two copies of the [C78606381T](https://www.ncbi.nlm.nih.gov/projects/SNP/snp_ref.cgi?rs=12914385) variant. This substitution of a single nucleotide is known as a missense mutation.
</v>
      </c>
    </row>
    <row r="2168" spans="1:3" x14ac:dyDescent="0.25">
      <c r="A2168" s="6"/>
      <c r="B2168" s="27"/>
    </row>
    <row r="2169" spans="1:3" x14ac:dyDescent="0.25">
      <c r="A2169" s="6"/>
      <c r="B2169" s="27"/>
      <c r="C2169" t="s">
        <v>669</v>
      </c>
    </row>
    <row r="2170" spans="1:3" x14ac:dyDescent="0.25">
      <c r="A2170" s="6"/>
      <c r="B2170" s="27"/>
    </row>
    <row r="2171" spans="1:3" x14ac:dyDescent="0.25">
      <c r="A2171" s="6"/>
      <c r="B2171" s="27"/>
      <c r="C2171" t="str">
        <f>CONCATENATE("    ",B2164)</f>
        <v xml:space="preserve">    You are in the Moderate Loss of Function category. See below for more information.</v>
      </c>
    </row>
    <row r="2172" spans="1:3" x14ac:dyDescent="0.25">
      <c r="A2172" s="6"/>
      <c r="B2172" s="27"/>
    </row>
    <row r="2173" spans="1:3" x14ac:dyDescent="0.25">
      <c r="A2173" s="5"/>
      <c r="B2173" s="27"/>
      <c r="C2173" t="s">
        <v>670</v>
      </c>
    </row>
    <row r="2174" spans="1:3" x14ac:dyDescent="0.25">
      <c r="A2174" s="5"/>
      <c r="B2174" s="27"/>
    </row>
    <row r="2175" spans="1:3" x14ac:dyDescent="0.25">
      <c r="A2175" s="5"/>
      <c r="B2175" s="27"/>
      <c r="C2175" t="str">
        <f>CONCATENATE( "    &lt;piechart percentage=",B2165," /&gt;")</f>
        <v xml:space="preserve">    &lt;piechart percentage=15.9 /&gt;</v>
      </c>
    </row>
    <row r="2176" spans="1:3" x14ac:dyDescent="0.25">
      <c r="A2176" s="5"/>
      <c r="B2176" s="27"/>
      <c r="C2176" t="str">
        <f>"  &lt;/Genotype&gt;"</f>
        <v xml:space="preserve">  &lt;/Genotype&gt;</v>
      </c>
    </row>
    <row r="2177" spans="1:3" x14ac:dyDescent="0.25">
      <c r="A2177" s="5" t="s">
        <v>46</v>
      </c>
      <c r="B2177" s="27" t="str">
        <f>CONCATENATE("Your ",B2129," gene has no variants. A normal gene is referred to as a ",CHAR(34),"wild-type",CHAR(34)," gene.")</f>
        <v>Your CHRNA3 gene has no variants. A normal gene is referred to as a "wild-type" gene.</v>
      </c>
      <c r="C2177" t="str">
        <f>CONCATENATE("  &lt;Genotype hgvs=",CHAR(34),B2149,B2151,";",B2151,CHAR(34)," name=",CHAR(34),B2137,CHAR(34),"&gt; ")</f>
        <v xml:space="preserve">  &lt;Genotype hgvs="NC_000015.10:g.[78606381=];[78606381=]" name="C78606381T"&gt; </v>
      </c>
    </row>
    <row r="2178" spans="1:3" x14ac:dyDescent="0.25">
      <c r="A2178" s="6" t="s">
        <v>47</v>
      </c>
      <c r="B2178" s="27" t="s">
        <v>148</v>
      </c>
      <c r="C2178" t="s">
        <v>13</v>
      </c>
    </row>
    <row r="2179" spans="1:3" x14ac:dyDescent="0.25">
      <c r="A2179" s="6" t="s">
        <v>43</v>
      </c>
      <c r="B2179" s="27">
        <v>46.2</v>
      </c>
      <c r="C2179" t="s">
        <v>668</v>
      </c>
    </row>
    <row r="2180" spans="1:3" x14ac:dyDescent="0.25">
      <c r="A2180" s="5"/>
      <c r="B2180" s="27"/>
    </row>
    <row r="2181" spans="1:3" x14ac:dyDescent="0.25">
      <c r="A2181" s="6"/>
      <c r="B2181" s="27"/>
      <c r="C2181" t="str">
        <f>CONCATENATE("    ",B2177)</f>
        <v xml:space="preserve">    Your CHRNA3 gene has no variants. A normal gene is referred to as a "wild-type" gene.</v>
      </c>
    </row>
    <row r="2182" spans="1:3" x14ac:dyDescent="0.25">
      <c r="A2182" s="6"/>
      <c r="B2182" s="27"/>
    </row>
    <row r="2183" spans="1:3" x14ac:dyDescent="0.25">
      <c r="A2183" s="6"/>
      <c r="B2183" s="27"/>
      <c r="C2183" t="s">
        <v>669</v>
      </c>
    </row>
    <row r="2184" spans="1:3" x14ac:dyDescent="0.25">
      <c r="A2184" s="6"/>
      <c r="B2184" s="27"/>
    </row>
    <row r="2185" spans="1:3" x14ac:dyDescent="0.25">
      <c r="A2185" s="6"/>
      <c r="B2185" s="27"/>
      <c r="C2185" t="str">
        <f>CONCATENATE("    ",B2178)</f>
        <v xml:space="preserve">    This variant is not associated with increased risk.</v>
      </c>
    </row>
    <row r="2186" spans="1:3" x14ac:dyDescent="0.25">
      <c r="A2186" s="5"/>
      <c r="B2186" s="27"/>
    </row>
    <row r="2187" spans="1:3" x14ac:dyDescent="0.25">
      <c r="A2187" s="5"/>
      <c r="B2187" s="27"/>
      <c r="C2187" t="s">
        <v>670</v>
      </c>
    </row>
    <row r="2188" spans="1:3" x14ac:dyDescent="0.25">
      <c r="A2188" s="5"/>
      <c r="B2188" s="27"/>
    </row>
    <row r="2189" spans="1:3" x14ac:dyDescent="0.25">
      <c r="A2189" s="5"/>
      <c r="B2189" s="27"/>
      <c r="C2189" t="str">
        <f>CONCATENATE( "    &lt;piechart percentage=",B2179," /&gt;")</f>
        <v xml:space="preserve">    &lt;piechart percentage=46.2 /&gt;</v>
      </c>
    </row>
    <row r="2190" spans="1:3" x14ac:dyDescent="0.25">
      <c r="A2190" s="5"/>
      <c r="B2190" s="27"/>
      <c r="C2190" t="str">
        <f>"  &lt;/Genotype&gt;"</f>
        <v xml:space="preserve">  &lt;/Genotype&gt;</v>
      </c>
    </row>
    <row r="2191" spans="1:3" x14ac:dyDescent="0.25">
      <c r="A2191" s="5"/>
      <c r="B2191" s="27"/>
      <c r="C2191" t="str">
        <f>C2141</f>
        <v>&lt;# C645T  #&gt;</v>
      </c>
    </row>
    <row r="2192" spans="1:3" x14ac:dyDescent="0.25">
      <c r="A2192" s="5" t="s">
        <v>35</v>
      </c>
      <c r="B2192" s="1" t="s">
        <v>236</v>
      </c>
      <c r="C2192" t="str">
        <f>CONCATENATE("  &lt;Genotype hgvs=",CHAR(34),B2192,B2193,";",B2194,CHAR(34)," name=",CHAR(34),B2143,CHAR(34),"&gt; ")</f>
        <v xml:space="preserve">  &lt;Genotype hgvs="NC_000017.11:g.[30237328T&gt;C];[30237328=]" name="C645T "&gt; </v>
      </c>
    </row>
    <row r="2193" spans="1:3" x14ac:dyDescent="0.25">
      <c r="A2193" s="5" t="s">
        <v>36</v>
      </c>
      <c r="B2193" s="27" t="s">
        <v>256</v>
      </c>
    </row>
    <row r="2194" spans="1:3" x14ac:dyDescent="0.25">
      <c r="A2194" s="5" t="s">
        <v>27</v>
      </c>
      <c r="B2194" s="27" t="s">
        <v>257</v>
      </c>
      <c r="C2194" t="s">
        <v>668</v>
      </c>
    </row>
    <row r="2195" spans="1:3" x14ac:dyDescent="0.25">
      <c r="A2195" s="5" t="s">
        <v>41</v>
      </c>
      <c r="B2195" s="27" t="str">
        <f>CONCATENATE("People with this variant have one copy of the ",B2146," variant. This substitution of a single nucleotide is known as a missense mutation.")</f>
        <v>People with this variant have one copy of the [C645T](https://www.ncbi.nlm.nih.gov/clinvar/variation/17503/) variant. This substitution of a single nucleotide is known as a missense mutation.</v>
      </c>
      <c r="C2195" t="s">
        <v>13</v>
      </c>
    </row>
    <row r="2196" spans="1:3" x14ac:dyDescent="0.25">
      <c r="A2196" s="6" t="s">
        <v>42</v>
      </c>
      <c r="B2196" s="27" t="s">
        <v>217</v>
      </c>
      <c r="C2196" t="str">
        <f>CONCATENATE("    ",B2195)</f>
        <v xml:space="preserve">    People with this variant have one copy of the [C645T](https://www.ncbi.nlm.nih.gov/clinvar/variation/17503/) variant. This substitution of a single nucleotide is known as a missense mutation.</v>
      </c>
    </row>
    <row r="2197" spans="1:3" x14ac:dyDescent="0.25">
      <c r="A2197" s="6" t="s">
        <v>43</v>
      </c>
      <c r="B2197" s="27">
        <v>39.700000000000003</v>
      </c>
    </row>
    <row r="2198" spans="1:3" x14ac:dyDescent="0.25">
      <c r="A2198" s="5"/>
      <c r="B2198" s="27"/>
      <c r="C2198" t="s">
        <v>669</v>
      </c>
    </row>
    <row r="2199" spans="1:3" x14ac:dyDescent="0.25">
      <c r="A2199" s="6"/>
      <c r="B2199" s="27"/>
    </row>
    <row r="2200" spans="1:3" x14ac:dyDescent="0.25">
      <c r="A2200" s="6"/>
      <c r="B2200" s="27"/>
      <c r="C2200" t="str">
        <f>CONCATENATE("    ",B2196)</f>
        <v xml:space="preserve">    You are in the Mild Loss of Function category. See below for more information.</v>
      </c>
    </row>
    <row r="2201" spans="1:3" x14ac:dyDescent="0.25">
      <c r="A2201" s="6"/>
      <c r="B2201" s="27"/>
    </row>
    <row r="2202" spans="1:3" x14ac:dyDescent="0.25">
      <c r="A2202" s="6"/>
      <c r="B2202" s="27"/>
      <c r="C2202" t="s">
        <v>670</v>
      </c>
    </row>
    <row r="2203" spans="1:3" x14ac:dyDescent="0.25">
      <c r="A2203" s="5"/>
      <c r="B2203" s="27"/>
    </row>
    <row r="2204" spans="1:3" x14ac:dyDescent="0.25">
      <c r="A2204" s="5"/>
      <c r="B2204" s="27"/>
      <c r="C2204" t="str">
        <f>CONCATENATE( "    &lt;piechart percentage=",B2197," /&gt;")</f>
        <v xml:space="preserve">    &lt;piechart percentage=39.7 /&gt;</v>
      </c>
    </row>
    <row r="2205" spans="1:3" x14ac:dyDescent="0.25">
      <c r="A2205" s="5"/>
      <c r="B2205" s="27"/>
      <c r="C2205" t="str">
        <f>"  &lt;/Genotype&gt;"</f>
        <v xml:space="preserve">  &lt;/Genotype&gt;</v>
      </c>
    </row>
    <row r="2206" spans="1:3" x14ac:dyDescent="0.25">
      <c r="A2206" s="5" t="s">
        <v>44</v>
      </c>
      <c r="B2206" s="27" t="str">
        <f>CONCATENATE("People with this variant have two copies of the ",B2146," variant. This substitution of a single nucleotide is known as a missense mutation.")</f>
        <v>People with this variant have two copies of the [C645T](https://www.ncbi.nlm.nih.gov/clinvar/variation/17503/) variant. This substitution of a single nucleotide is known as a missense mutation.</v>
      </c>
      <c r="C2206" t="str">
        <f>CONCATENATE("  &lt;Genotype hgvs=",CHAR(34),B2192,B2193,";",B2193,CHAR(34)," name=",CHAR(34),B2143,CHAR(34),"&gt; ")</f>
        <v xml:space="preserve">  &lt;Genotype hgvs="NC_000017.11:g.[30237328T&gt;C];[30237328T&gt;C]" name="C645T "&gt; </v>
      </c>
    </row>
    <row r="2207" spans="1:3" x14ac:dyDescent="0.25">
      <c r="A2207" s="6" t="s">
        <v>45</v>
      </c>
      <c r="B2207" s="27" t="s">
        <v>192</v>
      </c>
      <c r="C2207" t="s">
        <v>13</v>
      </c>
    </row>
    <row r="2208" spans="1:3" x14ac:dyDescent="0.25">
      <c r="A2208" s="6" t="s">
        <v>43</v>
      </c>
      <c r="B2208" s="27">
        <v>42.9</v>
      </c>
      <c r="C2208" t="s">
        <v>668</v>
      </c>
    </row>
    <row r="2209" spans="1:3" x14ac:dyDescent="0.25">
      <c r="A2209" s="6"/>
      <c r="B2209" s="27"/>
    </row>
    <row r="2210" spans="1:3" x14ac:dyDescent="0.25">
      <c r="A2210" s="5"/>
      <c r="B2210" s="27"/>
      <c r="C2210" t="str">
        <f>CONCATENATE("    ",B2206)</f>
        <v xml:space="preserve">    People with this variant have two copies of the [C645T](https://www.ncbi.nlm.nih.gov/clinvar/variation/17503/) variant. This substitution of a single nucleotide is known as a missense mutation.</v>
      </c>
    </row>
    <row r="2211" spans="1:3" x14ac:dyDescent="0.25">
      <c r="A2211" s="6"/>
      <c r="B2211" s="27"/>
    </row>
    <row r="2212" spans="1:3" x14ac:dyDescent="0.25">
      <c r="A2212" s="6"/>
      <c r="B2212" s="27"/>
      <c r="C2212" t="s">
        <v>669</v>
      </c>
    </row>
    <row r="2213" spans="1:3" x14ac:dyDescent="0.25">
      <c r="A2213" s="6"/>
      <c r="B2213" s="27"/>
    </row>
    <row r="2214" spans="1:3" x14ac:dyDescent="0.25">
      <c r="A2214" s="6"/>
      <c r="B2214" s="27"/>
      <c r="C2214" t="str">
        <f>CONCATENATE("    ",B2207)</f>
        <v xml:space="preserve">    You are in the Moderate Loss of Function category. See below for more information.</v>
      </c>
    </row>
    <row r="2215" spans="1:3" x14ac:dyDescent="0.25">
      <c r="A2215" s="6"/>
      <c r="B2215" s="27"/>
    </row>
    <row r="2216" spans="1:3" x14ac:dyDescent="0.25">
      <c r="A2216" s="5"/>
      <c r="B2216" s="27"/>
      <c r="C2216" t="s">
        <v>670</v>
      </c>
    </row>
    <row r="2217" spans="1:3" x14ac:dyDescent="0.25">
      <c r="A2217" s="5"/>
      <c r="B2217" s="27"/>
    </row>
    <row r="2218" spans="1:3" x14ac:dyDescent="0.25">
      <c r="A2218" s="5"/>
      <c r="B2218" s="27"/>
      <c r="C2218" t="str">
        <f>CONCATENATE( "    &lt;piechart percentage=",B2208," /&gt;")</f>
        <v xml:space="preserve">    &lt;piechart percentage=42.9 /&gt;</v>
      </c>
    </row>
    <row r="2219" spans="1:3" x14ac:dyDescent="0.25">
      <c r="A2219" s="5"/>
      <c r="B2219" s="27"/>
      <c r="C2219" t="str">
        <f>"  &lt;/Genotype&gt;"</f>
        <v xml:space="preserve">  &lt;/Genotype&gt;</v>
      </c>
    </row>
    <row r="2220" spans="1:3" x14ac:dyDescent="0.25">
      <c r="A2220" s="5" t="s">
        <v>46</v>
      </c>
      <c r="B2220" s="27" t="str">
        <f>CONCATENATE("Your ",B2129," gene has no variants. A normal gene is referred to as a ",CHAR(34),"wild-type",CHAR(34)," gene.")</f>
        <v>Your CHRNA3 gene has no variants. A normal gene is referred to as a "wild-type" gene.</v>
      </c>
      <c r="C2220" t="str">
        <f>CONCATENATE("  &lt;Genotype hgvs=",CHAR(34),B2192,B2194,";",B2194,CHAR(34)," name=",CHAR(34),B2143,CHAR(34),"&gt; ")</f>
        <v xml:space="preserve">  &lt;Genotype hgvs="NC_000017.11:g.[30237328=];[30237328=]" name="C645T "&gt; </v>
      </c>
    </row>
    <row r="2221" spans="1:3" x14ac:dyDescent="0.25">
      <c r="A2221" s="6" t="s">
        <v>47</v>
      </c>
      <c r="B2221" s="27" t="s">
        <v>148</v>
      </c>
      <c r="C2221" t="s">
        <v>13</v>
      </c>
    </row>
    <row r="2222" spans="1:3" x14ac:dyDescent="0.25">
      <c r="A2222" s="6" t="s">
        <v>43</v>
      </c>
      <c r="B2222" s="27">
        <v>17.399999999999999</v>
      </c>
      <c r="C2222" t="s">
        <v>668</v>
      </c>
    </row>
    <row r="2223" spans="1:3" x14ac:dyDescent="0.25">
      <c r="A2223" s="5"/>
      <c r="B2223" s="27"/>
    </row>
    <row r="2224" spans="1:3" x14ac:dyDescent="0.25">
      <c r="A2224" s="6"/>
      <c r="B2224" s="27"/>
      <c r="C2224" t="str">
        <f>CONCATENATE("    ",B2220)</f>
        <v xml:space="preserve">    Your CHRNA3 gene has no variants. A normal gene is referred to as a "wild-type" gene.</v>
      </c>
    </row>
    <row r="2225" spans="1:3" x14ac:dyDescent="0.25">
      <c r="A2225" s="6"/>
      <c r="B2225" s="27"/>
    </row>
    <row r="2226" spans="1:3" x14ac:dyDescent="0.25">
      <c r="A2226" s="6"/>
      <c r="B2226" s="27"/>
      <c r="C2226" t="s">
        <v>669</v>
      </c>
    </row>
    <row r="2227" spans="1:3" x14ac:dyDescent="0.25">
      <c r="A2227" s="6"/>
      <c r="B2227" s="27"/>
    </row>
    <row r="2228" spans="1:3" x14ac:dyDescent="0.25">
      <c r="A2228" s="6"/>
      <c r="B2228" s="27"/>
      <c r="C2228" t="str">
        <f>CONCATENATE("    ",B2221)</f>
        <v xml:space="preserve">    This variant is not associated with increased risk.</v>
      </c>
    </row>
    <row r="2229" spans="1:3" x14ac:dyDescent="0.25">
      <c r="A2229" s="5"/>
      <c r="B2229" s="27"/>
    </row>
    <row r="2230" spans="1:3" x14ac:dyDescent="0.25">
      <c r="A2230" s="5"/>
      <c r="B2230" s="27"/>
      <c r="C2230" t="s">
        <v>670</v>
      </c>
    </row>
    <row r="2231" spans="1:3" x14ac:dyDescent="0.25">
      <c r="A2231" s="5"/>
      <c r="B2231" s="27"/>
    </row>
    <row r="2232" spans="1:3" x14ac:dyDescent="0.25">
      <c r="A2232" s="5"/>
      <c r="B2232" s="27"/>
      <c r="C2232" t="str">
        <f>CONCATENATE( "    &lt;piechart percentage=",B2222," /&gt;")</f>
        <v xml:space="preserve">    &lt;piechart percentage=17.4 /&gt;</v>
      </c>
    </row>
    <row r="2233" spans="1:3" x14ac:dyDescent="0.25">
      <c r="A2233" s="5"/>
      <c r="B2233" s="27"/>
      <c r="C2233" t="str">
        <f>"  &lt;/Genotype&gt;"</f>
        <v xml:space="preserve">  &lt;/Genotype&gt;</v>
      </c>
    </row>
    <row r="2234" spans="1:3" x14ac:dyDescent="0.25">
      <c r="A2234" s="5" t="s">
        <v>48</v>
      </c>
      <c r="B2234" s="27" t="str">
        <f>CONCATENATE("Your ",B2129," gene has an unknown variant.")</f>
        <v>Your CHRNA3 gene has an unknown variant.</v>
      </c>
      <c r="C2234" t="str">
        <f>CONCATENATE("  &lt;Genotype hgvs=",CHAR(34),"unknown",CHAR(34),"&gt; ")</f>
        <v xml:space="preserve">  &lt;Genotype hgvs="unknown"&gt; </v>
      </c>
    </row>
    <row r="2235" spans="1:3" x14ac:dyDescent="0.25">
      <c r="A2235" s="6" t="s">
        <v>48</v>
      </c>
      <c r="B2235" s="27" t="s">
        <v>150</v>
      </c>
      <c r="C2235" t="s">
        <v>13</v>
      </c>
    </row>
    <row r="2236" spans="1:3" x14ac:dyDescent="0.25">
      <c r="A2236" s="6" t="s">
        <v>43</v>
      </c>
      <c r="B2236" s="27"/>
      <c r="C2236" t="s">
        <v>668</v>
      </c>
    </row>
    <row r="2237" spans="1:3" x14ac:dyDescent="0.25">
      <c r="A2237" s="6"/>
      <c r="B2237" s="27"/>
    </row>
    <row r="2238" spans="1:3" x14ac:dyDescent="0.25">
      <c r="A2238" s="6"/>
      <c r="B2238" s="27"/>
      <c r="C2238" t="str">
        <f>CONCATENATE("    ",B2234)</f>
        <v xml:space="preserve">    Your CHRNA3 gene has an unknown variant.</v>
      </c>
    </row>
    <row r="2239" spans="1:3" x14ac:dyDescent="0.25">
      <c r="A2239" s="6"/>
      <c r="B2239" s="27"/>
    </row>
    <row r="2240" spans="1:3" x14ac:dyDescent="0.25">
      <c r="A2240" s="6"/>
      <c r="B2240" s="27"/>
      <c r="C2240" t="s">
        <v>669</v>
      </c>
    </row>
    <row r="2241" spans="1:3" x14ac:dyDescent="0.25">
      <c r="A2241" s="6"/>
      <c r="B2241" s="27"/>
    </row>
    <row r="2242" spans="1:3" x14ac:dyDescent="0.25">
      <c r="A2242" s="5"/>
      <c r="B2242" s="27"/>
      <c r="C2242" t="str">
        <f>CONCATENATE("    ",B2235)</f>
        <v xml:space="preserve">    The effect is unknown.</v>
      </c>
    </row>
    <row r="2243" spans="1:3" x14ac:dyDescent="0.25">
      <c r="A2243" s="6"/>
      <c r="B2243" s="27"/>
    </row>
    <row r="2244" spans="1:3" x14ac:dyDescent="0.25">
      <c r="A2244" s="5"/>
      <c r="B2244" s="27"/>
      <c r="C2244" t="s">
        <v>670</v>
      </c>
    </row>
    <row r="2245" spans="1:3" x14ac:dyDescent="0.25">
      <c r="A2245" s="5"/>
      <c r="B2245" s="27"/>
    </row>
    <row r="2246" spans="1:3" x14ac:dyDescent="0.25">
      <c r="A2246" s="5"/>
      <c r="B2246" s="27"/>
      <c r="C2246" t="str">
        <f>CONCATENATE( "    &lt;piechart percentage=",B2236," /&gt;")</f>
        <v xml:space="preserve">    &lt;piechart percentage= /&gt;</v>
      </c>
    </row>
    <row r="2247" spans="1:3" x14ac:dyDescent="0.25">
      <c r="A2247" s="5"/>
      <c r="B2247" s="27"/>
      <c r="C2247" t="str">
        <f>"  &lt;/Genotype&gt;"</f>
        <v xml:space="preserve">  &lt;/Genotype&gt;</v>
      </c>
    </row>
    <row r="2248" spans="1:3" x14ac:dyDescent="0.25">
      <c r="A2248" s="5" t="s">
        <v>46</v>
      </c>
      <c r="B2248" s="27" t="str">
        <f>CONCATENATE("Your ",B2129," gene has no variants. A normal gene is referred to as a ",CHAR(34),"wild-type",CHAR(34)," gene.")</f>
        <v>Your CHRNA3 gene has no variants. A normal gene is referred to as a "wild-type" gene.</v>
      </c>
      <c r="C2248" t="str">
        <f>CONCATENATE("  &lt;Genotype hgvs=",CHAR(34),"wild-type",CHAR(34),"&gt;")</f>
        <v xml:space="preserve">  &lt;Genotype hgvs="wild-type"&gt;</v>
      </c>
    </row>
    <row r="2249" spans="1:3" x14ac:dyDescent="0.25">
      <c r="A2249" s="6" t="s">
        <v>47</v>
      </c>
      <c r="B2249" s="27" t="s">
        <v>218</v>
      </c>
      <c r="C2249" t="s">
        <v>13</v>
      </c>
    </row>
    <row r="2250" spans="1:3" x14ac:dyDescent="0.25">
      <c r="A2250" s="6" t="s">
        <v>43</v>
      </c>
      <c r="B2250" s="27"/>
      <c r="C2250" t="s">
        <v>668</v>
      </c>
    </row>
    <row r="2251" spans="1:3" x14ac:dyDescent="0.25">
      <c r="A2251" s="6"/>
      <c r="B2251" s="27"/>
    </row>
    <row r="2252" spans="1:3" x14ac:dyDescent="0.25">
      <c r="A2252" s="6"/>
      <c r="B2252" s="27"/>
      <c r="C2252" t="str">
        <f>CONCATENATE("    ",B2248)</f>
        <v xml:space="preserve">    Your CHRNA3 gene has no variants. A normal gene is referred to as a "wild-type" gene.</v>
      </c>
    </row>
    <row r="2253" spans="1:3" x14ac:dyDescent="0.25">
      <c r="A2253" s="6"/>
      <c r="B2253" s="27"/>
    </row>
    <row r="2254" spans="1:3" x14ac:dyDescent="0.25">
      <c r="A2254" s="6"/>
      <c r="B2254" s="27"/>
      <c r="C2254" t="s">
        <v>669</v>
      </c>
    </row>
    <row r="2255" spans="1:3" x14ac:dyDescent="0.25">
      <c r="A2255" s="6"/>
      <c r="B2255" s="27"/>
    </row>
    <row r="2256" spans="1:3" x14ac:dyDescent="0.25">
      <c r="A2256" s="6"/>
      <c r="B2256" s="27"/>
      <c r="C2256" t="str">
        <f>CONCATENATE("    ",B2249)</f>
        <v xml:space="preserve">    Your variant is not associated with any loss of function.</v>
      </c>
    </row>
    <row r="2257" spans="1:3" x14ac:dyDescent="0.25">
      <c r="A2257" s="6"/>
      <c r="B2257" s="27"/>
    </row>
    <row r="2258" spans="1:3" x14ac:dyDescent="0.25">
      <c r="A2258" s="6"/>
      <c r="B2258" s="27"/>
      <c r="C2258" t="s">
        <v>670</v>
      </c>
    </row>
    <row r="2259" spans="1:3" x14ac:dyDescent="0.25">
      <c r="A2259" s="5"/>
      <c r="B2259" s="27"/>
    </row>
    <row r="2260" spans="1:3" x14ac:dyDescent="0.25">
      <c r="A2260" s="6"/>
      <c r="B2260" s="27"/>
      <c r="C2260" t="str">
        <f>CONCATENATE( "    &lt;piechart percentage=",B2250," /&gt;")</f>
        <v xml:space="preserve">    &lt;piechart percentage= /&gt;</v>
      </c>
    </row>
    <row r="2261" spans="1:3" x14ac:dyDescent="0.25">
      <c r="A2261" s="6"/>
      <c r="B2261" s="27"/>
      <c r="C2261" t="str">
        <f>"  &lt;/Genotype&gt;"</f>
        <v xml:space="preserve">  &lt;/Genotype&gt;</v>
      </c>
    </row>
    <row r="2262" spans="1:3" x14ac:dyDescent="0.25">
      <c r="A2262" s="6"/>
      <c r="B2262" s="27"/>
      <c r="C2262" t="str">
        <f>"&lt;/GeneAnalysis&gt;"</f>
        <v>&lt;/GeneAnalysis&gt;</v>
      </c>
    </row>
    <row r="2263" spans="1:3" s="33" customFormat="1" x14ac:dyDescent="0.25"/>
    <row r="2264" spans="1:3" s="33" customFormat="1" x14ac:dyDescent="0.25">
      <c r="A2264" s="34"/>
      <c r="B2264" s="32"/>
    </row>
    <row r="2265" spans="1:3" x14ac:dyDescent="0.25">
      <c r="A2265" s="6" t="s">
        <v>4</v>
      </c>
      <c r="B2265" s="27" t="s">
        <v>336</v>
      </c>
      <c r="C2265" t="str">
        <f>CONCATENATE("&lt;GeneAnalysis gene=",CHAR(34),B2265,CHAR(34)," interval=",CHAR(34),B2266,CHAR(34),"&gt; ")</f>
        <v xml:space="preserve">&lt;GeneAnalysis gene="CHRNA3" interval="NC_000015.10:g.78593052_78621295"&gt; </v>
      </c>
    </row>
    <row r="2266" spans="1:3" x14ac:dyDescent="0.25">
      <c r="A2266" s="6" t="s">
        <v>23</v>
      </c>
      <c r="B2266" s="27" t="s">
        <v>337</v>
      </c>
    </row>
    <row r="2267" spans="1:3" x14ac:dyDescent="0.25">
      <c r="A2267" s="6" t="s">
        <v>24</v>
      </c>
      <c r="B2267" s="27" t="s">
        <v>333</v>
      </c>
      <c r="C2267" t="str">
        <f>CONCATENATE("# What are some common mutations of ",B2265,"?")</f>
        <v># What are some common mutations of CHRNA3?</v>
      </c>
    </row>
    <row r="2268" spans="1:3" x14ac:dyDescent="0.25">
      <c r="A2268" s="6" t="s">
        <v>20</v>
      </c>
      <c r="B2268" s="27" t="s">
        <v>21</v>
      </c>
      <c r="C2268" t="s">
        <v>13</v>
      </c>
    </row>
    <row r="2269" spans="1:3" x14ac:dyDescent="0.25">
      <c r="B2269" s="27"/>
      <c r="C2269" t="str">
        <f>CONCATENATE("There are ",B2267," well-known variants in ",B2265,": ",B2276," and ",B2282,".")</f>
        <v>There are two well-known variants in CHRNA3: [C78606381T](https://www.ncbi.nlm.nih.gov/projects/SNP/snp_ref.cgi?rs=12914385) and [C645T](https://www.ncbi.nlm.nih.gov/clinvar/variation/17503/).</v>
      </c>
    </row>
    <row r="2270" spans="1:3" x14ac:dyDescent="0.25">
      <c r="B2270" s="27"/>
    </row>
    <row r="2271" spans="1:3" x14ac:dyDescent="0.25">
      <c r="A2271" s="6"/>
      <c r="B2271" s="27"/>
      <c r="C2271" t="str">
        <f>CONCATENATE("&lt;# ",B2273," #&gt;")</f>
        <v>&lt;# C78606381T #&gt;</v>
      </c>
    </row>
    <row r="2272" spans="1:3" x14ac:dyDescent="0.25">
      <c r="A2272" s="6" t="s">
        <v>25</v>
      </c>
      <c r="B2272" s="1" t="s">
        <v>338</v>
      </c>
      <c r="C2272" t="str">
        <f>CONCATENATE("  &lt;Variant hgvs=",CHAR(34),B2272,CHAR(34)," name=",CHAR(34),B2273,CHAR(34),"&gt; ")</f>
        <v xml:space="preserve">  &lt;Variant hgvs="NC_000015.10:g.78606381C&gt;T" name="C78606381T"&gt; </v>
      </c>
    </row>
    <row r="2273" spans="1:3" x14ac:dyDescent="0.25">
      <c r="A2273" s="5" t="s">
        <v>26</v>
      </c>
      <c r="B2273" s="30" t="s">
        <v>340</v>
      </c>
    </row>
    <row r="2274" spans="1:3" x14ac:dyDescent="0.25">
      <c r="A2274" s="5" t="s">
        <v>27</v>
      </c>
      <c r="B2274" s="27" t="s">
        <v>208</v>
      </c>
      <c r="C2274" t="str">
        <f>CONCATENATE("    This variant is a change at a specific point in the ",B2265," gene from ",B2274," to ",B2275," resulting in incorrect ",B2268," function. This substitution of a single nucleotide is known as a missense variant.")</f>
        <v xml:space="preserve">    This variant is a change at a specific point in the CHRNA3 gene from cytosine (C) to thymine (T) resulting in incorrect protein function. This substitution of a single nucleotide is known as a missense variant.</v>
      </c>
    </row>
    <row r="2275" spans="1:3" x14ac:dyDescent="0.25">
      <c r="A2275" s="5" t="s">
        <v>28</v>
      </c>
      <c r="B2275" s="27" t="s">
        <v>33</v>
      </c>
      <c r="C2275" t="s">
        <v>13</v>
      </c>
    </row>
    <row r="2276" spans="1:3" x14ac:dyDescent="0.25">
      <c r="A2276" s="5" t="s">
        <v>36</v>
      </c>
      <c r="B2276" s="30" t="s">
        <v>342</v>
      </c>
      <c r="C2276" t="str">
        <f>"  &lt;/Variant&gt;"</f>
        <v xml:space="preserve">  &lt;/Variant&gt;</v>
      </c>
    </row>
    <row r="2277" spans="1:3" x14ac:dyDescent="0.25">
      <c r="B2277" s="27"/>
      <c r="C2277" t="str">
        <f>CONCATENATE("&lt;# ",B2279," #&gt;")</f>
        <v>&lt;# C645T  #&gt;</v>
      </c>
    </row>
    <row r="2278" spans="1:3" x14ac:dyDescent="0.25">
      <c r="A2278" s="6" t="s">
        <v>25</v>
      </c>
      <c r="B2278" s="1" t="s">
        <v>339</v>
      </c>
      <c r="C2278" t="str">
        <f>CONCATENATE("  &lt;Variant hgvs=",CHAR(34),B2278,CHAR(34)," name=",CHAR(34),B2279,CHAR(34),"&gt; ")</f>
        <v xml:space="preserve">  &lt;Variant hgvs="NC_000015.10:g.78601997G&gt;A" name="C645T "&gt; </v>
      </c>
    </row>
    <row r="2279" spans="1:3" x14ac:dyDescent="0.25">
      <c r="A2279" s="5" t="s">
        <v>26</v>
      </c>
      <c r="B2279" s="30" t="s">
        <v>341</v>
      </c>
    </row>
    <row r="2280" spans="1:3" x14ac:dyDescent="0.25">
      <c r="A2280" s="5" t="s">
        <v>27</v>
      </c>
      <c r="B2280" s="27" t="s">
        <v>34</v>
      </c>
      <c r="C2280" t="str">
        <f>CONCATENATE("    This variant is a change at a specific point in the ",B2265," gene from ",B2280," to ",B2281," resulting in incorrect ",B2268," function. This substitution of a single nucleotide is known as a missense variant.")</f>
        <v xml:space="preserve">    This variant is a change at a specific point in the CHRNA3 gene from guanine (G) to adenine (A) resulting in incorrect protein function. This substitution of a single nucleotide is known as a missense variant.</v>
      </c>
    </row>
    <row r="2281" spans="1:3" x14ac:dyDescent="0.25">
      <c r="A2281" s="5" t="s">
        <v>28</v>
      </c>
      <c r="B2281" s="27" t="s">
        <v>62</v>
      </c>
    </row>
    <row r="2282" spans="1:3" x14ac:dyDescent="0.25">
      <c r="A2282" s="6" t="s">
        <v>36</v>
      </c>
      <c r="B2282" s="30" t="s">
        <v>352</v>
      </c>
      <c r="C2282" t="str">
        <f>"  &lt;/Variant&gt;"</f>
        <v xml:space="preserve">  &lt;/Variant&gt;</v>
      </c>
    </row>
    <row r="2283" spans="1:3" s="33" customFormat="1" x14ac:dyDescent="0.25">
      <c r="A2283" s="31"/>
      <c r="B2283" s="32"/>
    </row>
    <row r="2284" spans="1:3" s="33" customFormat="1" x14ac:dyDescent="0.25">
      <c r="A2284" s="31"/>
      <c r="B2284" s="32"/>
      <c r="C2284" t="str">
        <f>C2271</f>
        <v>&lt;# C78606381T #&gt;</v>
      </c>
    </row>
    <row r="2285" spans="1:3" x14ac:dyDescent="0.25">
      <c r="A2285" s="5" t="s">
        <v>35</v>
      </c>
      <c r="B2285" s="40" t="s">
        <v>343</v>
      </c>
      <c r="C2285" t="str">
        <f>CONCATENATE("  &lt;Genotype hgvs=",CHAR(34),B2285,B2286,";",B2287,CHAR(34)," name=",CHAR(34),B2273,CHAR(34),"&gt; ")</f>
        <v xml:space="preserve">  &lt;Genotype hgvs="NC_000015.10:g.[78606381C&gt;T];[78606381=]" name="C78606381T"&gt; </v>
      </c>
    </row>
    <row r="2286" spans="1:3" x14ac:dyDescent="0.25">
      <c r="A2286" s="5" t="s">
        <v>36</v>
      </c>
      <c r="B2286" s="27" t="s">
        <v>344</v>
      </c>
    </row>
    <row r="2287" spans="1:3" x14ac:dyDescent="0.25">
      <c r="A2287" s="5" t="s">
        <v>27</v>
      </c>
      <c r="B2287" s="27" t="s">
        <v>345</v>
      </c>
      <c r="C2287" t="s">
        <v>668</v>
      </c>
    </row>
    <row r="2288" spans="1:3" x14ac:dyDescent="0.25">
      <c r="A2288" s="5" t="s">
        <v>41</v>
      </c>
      <c r="B2288" s="27" t="str">
        <f>CONCATENATE("People with this variant have one copy of the ",B2276," variant. This substitution of a single nucleotide is known as a missense mutation.")</f>
        <v>People with this variant have one copy of the [C78606381T](https://www.ncbi.nlm.nih.gov/projects/SNP/snp_ref.cgi?rs=12914385) variant. This substitution of a single nucleotide is known as a missense mutation.</v>
      </c>
      <c r="C2288" t="s">
        <v>13</v>
      </c>
    </row>
    <row r="2289" spans="1:3" x14ac:dyDescent="0.25">
      <c r="A2289" s="6" t="s">
        <v>42</v>
      </c>
      <c r="B2289" s="27" t="s">
        <v>217</v>
      </c>
      <c r="C2289" t="str">
        <f>CONCATENATE("    ",B2288)</f>
        <v xml:space="preserve">    People with this variant have one copy of the [C78606381T](https://www.ncbi.nlm.nih.gov/projects/SNP/snp_ref.cgi?rs=12914385) variant. This substitution of a single nucleotide is known as a missense mutation.</v>
      </c>
    </row>
    <row r="2290" spans="1:3" x14ac:dyDescent="0.25">
      <c r="A2290" s="6" t="s">
        <v>43</v>
      </c>
      <c r="B2290" s="27">
        <v>37.9</v>
      </c>
    </row>
    <row r="2291" spans="1:3" x14ac:dyDescent="0.25">
      <c r="A2291" s="5"/>
      <c r="B2291" s="27"/>
      <c r="C2291" t="s">
        <v>669</v>
      </c>
    </row>
    <row r="2292" spans="1:3" x14ac:dyDescent="0.25">
      <c r="A2292" s="6"/>
      <c r="B2292" s="27"/>
    </row>
    <row r="2293" spans="1:3" x14ac:dyDescent="0.25">
      <c r="A2293" s="6"/>
      <c r="B2293" s="27"/>
      <c r="C2293" t="str">
        <f>CONCATENATE("    ",B2289)</f>
        <v xml:space="preserve">    You are in the Mild Loss of Function category. See below for more information.</v>
      </c>
    </row>
    <row r="2294" spans="1:3" x14ac:dyDescent="0.25">
      <c r="A2294" s="6"/>
      <c r="B2294" s="27"/>
    </row>
    <row r="2295" spans="1:3" x14ac:dyDescent="0.25">
      <c r="A2295" s="6"/>
      <c r="B2295" s="27"/>
      <c r="C2295" t="s">
        <v>670</v>
      </c>
    </row>
    <row r="2296" spans="1:3" x14ac:dyDescent="0.25">
      <c r="A2296" s="5"/>
      <c r="B2296" s="27"/>
    </row>
    <row r="2297" spans="1:3" x14ac:dyDescent="0.25">
      <c r="A2297" s="5"/>
      <c r="B2297" s="27"/>
      <c r="C2297" t="str">
        <f>CONCATENATE( "    &lt;piechart percentage=",B2290," /&gt;")</f>
        <v xml:space="preserve">    &lt;piechart percentage=37.9 /&gt;</v>
      </c>
    </row>
    <row r="2298" spans="1:3" x14ac:dyDescent="0.25">
      <c r="A2298" s="5"/>
      <c r="B2298" s="27"/>
      <c r="C2298" t="str">
        <f>"  &lt;/Genotype&gt;"</f>
        <v xml:space="preserve">  &lt;/Genotype&gt;</v>
      </c>
    </row>
    <row r="2299" spans="1:3" x14ac:dyDescent="0.25">
      <c r="A2299" s="5" t="s">
        <v>44</v>
      </c>
      <c r="B2299" s="27" t="s">
        <v>346</v>
      </c>
      <c r="C2299" t="str">
        <f>CONCATENATE("  &lt;Genotype hgvs=",CHAR(34),B2285,B2286,";",B2286,CHAR(34)," name=",CHAR(34),B2273,CHAR(34),"&gt; ")</f>
        <v xml:space="preserve">  &lt;Genotype hgvs="NC_000015.10:g.[78606381C&gt;T];[78606381C&gt;T]" name="C78606381T"&gt; </v>
      </c>
    </row>
    <row r="2300" spans="1:3" x14ac:dyDescent="0.25">
      <c r="A2300" s="6" t="s">
        <v>45</v>
      </c>
      <c r="B2300" s="27" t="s">
        <v>192</v>
      </c>
      <c r="C2300" t="s">
        <v>13</v>
      </c>
    </row>
    <row r="2301" spans="1:3" x14ac:dyDescent="0.25">
      <c r="A2301" s="6" t="s">
        <v>43</v>
      </c>
      <c r="B2301" s="27">
        <v>15.9</v>
      </c>
      <c r="C2301" t="s">
        <v>668</v>
      </c>
    </row>
    <row r="2302" spans="1:3" x14ac:dyDescent="0.25">
      <c r="A2302" s="6"/>
      <c r="B2302" s="27"/>
    </row>
    <row r="2303" spans="1:3" x14ac:dyDescent="0.25">
      <c r="A2303" s="5"/>
      <c r="B2303" s="27"/>
      <c r="C2303" t="str">
        <f>CONCATENATE("    ",B2299)</f>
        <v xml:space="preserve">    People with this variant have two copies of the [C78606381T](https://www.ncbi.nlm.nih.gov/projects/SNP/snp_ref.cgi?rs=12914385) variant. This substitution of a single nucleotide is known as a missense mutation.
</v>
      </c>
    </row>
    <row r="2304" spans="1:3" x14ac:dyDescent="0.25">
      <c r="A2304" s="6"/>
      <c r="B2304" s="27"/>
    </row>
    <row r="2305" spans="1:3" x14ac:dyDescent="0.25">
      <c r="A2305" s="6"/>
      <c r="B2305" s="27"/>
      <c r="C2305" t="s">
        <v>669</v>
      </c>
    </row>
    <row r="2306" spans="1:3" x14ac:dyDescent="0.25">
      <c r="A2306" s="6"/>
      <c r="B2306" s="27"/>
    </row>
    <row r="2307" spans="1:3" x14ac:dyDescent="0.25">
      <c r="A2307" s="6"/>
      <c r="B2307" s="27"/>
      <c r="C2307" t="str">
        <f>CONCATENATE("    ",B2300)</f>
        <v xml:space="preserve">    You are in the Moderate Loss of Function category. See below for more information.</v>
      </c>
    </row>
    <row r="2308" spans="1:3" x14ac:dyDescent="0.25">
      <c r="A2308" s="6"/>
      <c r="B2308" s="27"/>
    </row>
    <row r="2309" spans="1:3" x14ac:dyDescent="0.25">
      <c r="A2309" s="5"/>
      <c r="B2309" s="27"/>
      <c r="C2309" t="s">
        <v>670</v>
      </c>
    </row>
    <row r="2310" spans="1:3" x14ac:dyDescent="0.25">
      <c r="A2310" s="5"/>
      <c r="B2310" s="27"/>
    </row>
    <row r="2311" spans="1:3" x14ac:dyDescent="0.25">
      <c r="A2311" s="5"/>
      <c r="B2311" s="27"/>
      <c r="C2311" t="str">
        <f>CONCATENATE( "    &lt;piechart percentage=",B2301," /&gt;")</f>
        <v xml:space="preserve">    &lt;piechart percentage=15.9 /&gt;</v>
      </c>
    </row>
    <row r="2312" spans="1:3" x14ac:dyDescent="0.25">
      <c r="A2312" s="5"/>
      <c r="B2312" s="27"/>
      <c r="C2312" t="str">
        <f>"  &lt;/Genotype&gt;"</f>
        <v xml:space="preserve">  &lt;/Genotype&gt;</v>
      </c>
    </row>
    <row r="2313" spans="1:3" x14ac:dyDescent="0.25">
      <c r="A2313" s="5" t="s">
        <v>46</v>
      </c>
      <c r="B2313" s="27" t="str">
        <f>CONCATENATE("Your ",B2265," gene has no variants. A normal gene is referred to as a ",CHAR(34),"wild-type",CHAR(34)," gene.")</f>
        <v>Your CHRNA3 gene has no variants. A normal gene is referred to as a "wild-type" gene.</v>
      </c>
      <c r="C2313" t="str">
        <f>CONCATENATE("  &lt;Genotype hgvs=",CHAR(34),B2285,B2287,";",B2287,CHAR(34)," name=",CHAR(34),B2273,CHAR(34),"&gt; ")</f>
        <v xml:space="preserve">  &lt;Genotype hgvs="NC_000015.10:g.[78606381=];[78606381=]" name="C78606381T"&gt; </v>
      </c>
    </row>
    <row r="2314" spans="1:3" x14ac:dyDescent="0.25">
      <c r="A2314" s="6" t="s">
        <v>47</v>
      </c>
      <c r="B2314" s="27" t="s">
        <v>148</v>
      </c>
      <c r="C2314" t="s">
        <v>13</v>
      </c>
    </row>
    <row r="2315" spans="1:3" x14ac:dyDescent="0.25">
      <c r="A2315" s="6" t="s">
        <v>43</v>
      </c>
      <c r="B2315" s="27">
        <v>46.2</v>
      </c>
      <c r="C2315" t="s">
        <v>668</v>
      </c>
    </row>
    <row r="2316" spans="1:3" x14ac:dyDescent="0.25">
      <c r="A2316" s="5"/>
      <c r="B2316" s="27"/>
    </row>
    <row r="2317" spans="1:3" x14ac:dyDescent="0.25">
      <c r="A2317" s="6"/>
      <c r="B2317" s="27"/>
      <c r="C2317" t="str">
        <f>CONCATENATE("    ",B2313)</f>
        <v xml:space="preserve">    Your CHRNA3 gene has no variants. A normal gene is referred to as a "wild-type" gene.</v>
      </c>
    </row>
    <row r="2318" spans="1:3" x14ac:dyDescent="0.25">
      <c r="A2318" s="6"/>
      <c r="B2318" s="27"/>
    </row>
    <row r="2319" spans="1:3" x14ac:dyDescent="0.25">
      <c r="A2319" s="6"/>
      <c r="B2319" s="27"/>
      <c r="C2319" t="s">
        <v>669</v>
      </c>
    </row>
    <row r="2320" spans="1:3" x14ac:dyDescent="0.25">
      <c r="A2320" s="6"/>
      <c r="B2320" s="27"/>
    </row>
    <row r="2321" spans="1:3" x14ac:dyDescent="0.25">
      <c r="A2321" s="6"/>
      <c r="B2321" s="27"/>
      <c r="C2321" t="str">
        <f>CONCATENATE("    ",B2314)</f>
        <v xml:space="preserve">    This variant is not associated with increased risk.</v>
      </c>
    </row>
    <row r="2322" spans="1:3" x14ac:dyDescent="0.25">
      <c r="A2322" s="5"/>
      <c r="B2322" s="27"/>
    </row>
    <row r="2323" spans="1:3" x14ac:dyDescent="0.25">
      <c r="A2323" s="5"/>
      <c r="B2323" s="27"/>
      <c r="C2323" t="s">
        <v>670</v>
      </c>
    </row>
    <row r="2324" spans="1:3" x14ac:dyDescent="0.25">
      <c r="A2324" s="5"/>
      <c r="B2324" s="27"/>
    </row>
    <row r="2325" spans="1:3" x14ac:dyDescent="0.25">
      <c r="A2325" s="5"/>
      <c r="B2325" s="27"/>
      <c r="C2325" t="str">
        <f>CONCATENATE( "    &lt;piechart percentage=",B2315," /&gt;")</f>
        <v xml:space="preserve">    &lt;piechart percentage=46.2 /&gt;</v>
      </c>
    </row>
    <row r="2326" spans="1:3" x14ac:dyDescent="0.25">
      <c r="A2326" s="5"/>
      <c r="B2326" s="27"/>
      <c r="C2326" t="str">
        <f>"  &lt;/Genotype&gt;"</f>
        <v xml:space="preserve">  &lt;/Genotype&gt;</v>
      </c>
    </row>
    <row r="2327" spans="1:3" x14ac:dyDescent="0.25">
      <c r="A2327" s="5"/>
      <c r="B2327" s="27"/>
      <c r="C2327" t="str">
        <f>C2277</f>
        <v>&lt;# C645T  #&gt;</v>
      </c>
    </row>
    <row r="2328" spans="1:3" x14ac:dyDescent="0.25">
      <c r="A2328" s="5" t="s">
        <v>35</v>
      </c>
      <c r="B2328" s="1" t="s">
        <v>236</v>
      </c>
      <c r="C2328" t="str">
        <f>CONCATENATE("  &lt;Genotype hgvs=",CHAR(34),B2328,B2329,";",B2330,CHAR(34)," name=",CHAR(34),B2279,CHAR(34),"&gt; ")</f>
        <v xml:space="preserve">  &lt;Genotype hgvs="NC_000017.11:g.[30237328T&gt;C];[30237328=]" name="C645T "&gt; </v>
      </c>
    </row>
    <row r="2329" spans="1:3" x14ac:dyDescent="0.25">
      <c r="A2329" s="5" t="s">
        <v>36</v>
      </c>
      <c r="B2329" s="27" t="s">
        <v>256</v>
      </c>
    </row>
    <row r="2330" spans="1:3" x14ac:dyDescent="0.25">
      <c r="A2330" s="5" t="s">
        <v>27</v>
      </c>
      <c r="B2330" s="27" t="s">
        <v>257</v>
      </c>
      <c r="C2330" t="s">
        <v>668</v>
      </c>
    </row>
    <row r="2331" spans="1:3" x14ac:dyDescent="0.25">
      <c r="A2331" s="5" t="s">
        <v>41</v>
      </c>
      <c r="B2331" s="27" t="str">
        <f>CONCATENATE("People with this variant have one copy of the ",B2282," variant. This substitution of a single nucleotide is known as a missense mutation.")</f>
        <v>People with this variant have one copy of the [C645T](https://www.ncbi.nlm.nih.gov/clinvar/variation/17503/) variant. This substitution of a single nucleotide is known as a missense mutation.</v>
      </c>
      <c r="C2331" t="s">
        <v>13</v>
      </c>
    </row>
    <row r="2332" spans="1:3" x14ac:dyDescent="0.25">
      <c r="A2332" s="6" t="s">
        <v>42</v>
      </c>
      <c r="B2332" s="27" t="s">
        <v>217</v>
      </c>
      <c r="C2332" t="str">
        <f>CONCATENATE("    ",B2331)</f>
        <v xml:space="preserve">    People with this variant have one copy of the [C645T](https://www.ncbi.nlm.nih.gov/clinvar/variation/17503/) variant. This substitution of a single nucleotide is known as a missense mutation.</v>
      </c>
    </row>
    <row r="2333" spans="1:3" x14ac:dyDescent="0.25">
      <c r="A2333" s="6" t="s">
        <v>43</v>
      </c>
      <c r="B2333" s="27">
        <v>39.700000000000003</v>
      </c>
    </row>
    <row r="2334" spans="1:3" x14ac:dyDescent="0.25">
      <c r="A2334" s="5"/>
      <c r="B2334" s="27"/>
      <c r="C2334" t="s">
        <v>669</v>
      </c>
    </row>
    <row r="2335" spans="1:3" x14ac:dyDescent="0.25">
      <c r="A2335" s="6"/>
      <c r="B2335" s="27"/>
    </row>
    <row r="2336" spans="1:3" x14ac:dyDescent="0.25">
      <c r="A2336" s="6"/>
      <c r="B2336" s="27"/>
      <c r="C2336" t="str">
        <f>CONCATENATE("    ",B2332)</f>
        <v xml:space="preserve">    You are in the Mild Loss of Function category. See below for more information.</v>
      </c>
    </row>
    <row r="2337" spans="1:3" x14ac:dyDescent="0.25">
      <c r="A2337" s="6"/>
      <c r="B2337" s="27"/>
    </row>
    <row r="2338" spans="1:3" x14ac:dyDescent="0.25">
      <c r="A2338" s="6"/>
      <c r="B2338" s="27"/>
      <c r="C2338" t="s">
        <v>670</v>
      </c>
    </row>
    <row r="2339" spans="1:3" x14ac:dyDescent="0.25">
      <c r="A2339" s="5"/>
      <c r="B2339" s="27"/>
    </row>
    <row r="2340" spans="1:3" x14ac:dyDescent="0.25">
      <c r="A2340" s="5"/>
      <c r="B2340" s="27"/>
      <c r="C2340" t="str">
        <f>CONCATENATE( "    &lt;piechart percentage=",B2333," /&gt;")</f>
        <v xml:space="preserve">    &lt;piechart percentage=39.7 /&gt;</v>
      </c>
    </row>
    <row r="2341" spans="1:3" x14ac:dyDescent="0.25">
      <c r="A2341" s="5"/>
      <c r="B2341" s="27"/>
      <c r="C2341" t="str">
        <f>"  &lt;/Genotype&gt;"</f>
        <v xml:space="preserve">  &lt;/Genotype&gt;</v>
      </c>
    </row>
    <row r="2342" spans="1:3" x14ac:dyDescent="0.25">
      <c r="A2342" s="5" t="s">
        <v>44</v>
      </c>
      <c r="B2342" s="27" t="str">
        <f>CONCATENATE("People with this variant have two copies of the ",B2282," variant. This substitution of a single nucleotide is known as a missense mutation.")</f>
        <v>People with this variant have two copies of the [C645T](https://www.ncbi.nlm.nih.gov/clinvar/variation/17503/) variant. This substitution of a single nucleotide is known as a missense mutation.</v>
      </c>
      <c r="C2342" t="str">
        <f>CONCATENATE("  &lt;Genotype hgvs=",CHAR(34),B2328,B2329,";",B2329,CHAR(34)," name=",CHAR(34),B2279,CHAR(34),"&gt; ")</f>
        <v xml:space="preserve">  &lt;Genotype hgvs="NC_000017.11:g.[30237328T&gt;C];[30237328T&gt;C]" name="C645T "&gt; </v>
      </c>
    </row>
    <row r="2343" spans="1:3" x14ac:dyDescent="0.25">
      <c r="A2343" s="6" t="s">
        <v>45</v>
      </c>
      <c r="B2343" s="27" t="s">
        <v>192</v>
      </c>
      <c r="C2343" t="s">
        <v>13</v>
      </c>
    </row>
    <row r="2344" spans="1:3" x14ac:dyDescent="0.25">
      <c r="A2344" s="6" t="s">
        <v>43</v>
      </c>
      <c r="B2344" s="27">
        <v>42.9</v>
      </c>
      <c r="C2344" t="s">
        <v>668</v>
      </c>
    </row>
    <row r="2345" spans="1:3" x14ac:dyDescent="0.25">
      <c r="A2345" s="6"/>
      <c r="B2345" s="27"/>
    </row>
    <row r="2346" spans="1:3" x14ac:dyDescent="0.25">
      <c r="A2346" s="5"/>
      <c r="B2346" s="27"/>
      <c r="C2346" t="str">
        <f>CONCATENATE("    ",B2342)</f>
        <v xml:space="preserve">    People with this variant have two copies of the [C645T](https://www.ncbi.nlm.nih.gov/clinvar/variation/17503/) variant. This substitution of a single nucleotide is known as a missense mutation.</v>
      </c>
    </row>
    <row r="2347" spans="1:3" x14ac:dyDescent="0.25">
      <c r="A2347" s="6"/>
      <c r="B2347" s="27"/>
    </row>
    <row r="2348" spans="1:3" x14ac:dyDescent="0.25">
      <c r="A2348" s="6"/>
      <c r="B2348" s="27"/>
      <c r="C2348" t="s">
        <v>669</v>
      </c>
    </row>
    <row r="2349" spans="1:3" x14ac:dyDescent="0.25">
      <c r="A2349" s="6"/>
      <c r="B2349" s="27"/>
    </row>
    <row r="2350" spans="1:3" x14ac:dyDescent="0.25">
      <c r="A2350" s="6"/>
      <c r="B2350" s="27"/>
      <c r="C2350" t="str">
        <f>CONCATENATE("    ",B2343)</f>
        <v xml:space="preserve">    You are in the Moderate Loss of Function category. See below for more information.</v>
      </c>
    </row>
    <row r="2351" spans="1:3" x14ac:dyDescent="0.25">
      <c r="A2351" s="6"/>
      <c r="B2351" s="27"/>
    </row>
    <row r="2352" spans="1:3" x14ac:dyDescent="0.25">
      <c r="A2352" s="5"/>
      <c r="B2352" s="27"/>
      <c r="C2352" t="s">
        <v>670</v>
      </c>
    </row>
    <row r="2353" spans="1:3" x14ac:dyDescent="0.25">
      <c r="A2353" s="5"/>
      <c r="B2353" s="27"/>
    </row>
    <row r="2354" spans="1:3" x14ac:dyDescent="0.25">
      <c r="A2354" s="5"/>
      <c r="B2354" s="27"/>
      <c r="C2354" t="str">
        <f>CONCATENATE( "    &lt;piechart percentage=",B2344," /&gt;")</f>
        <v xml:space="preserve">    &lt;piechart percentage=42.9 /&gt;</v>
      </c>
    </row>
    <row r="2355" spans="1:3" x14ac:dyDescent="0.25">
      <c r="A2355" s="5"/>
      <c r="B2355" s="27"/>
      <c r="C2355" t="str">
        <f>"  &lt;/Genotype&gt;"</f>
        <v xml:space="preserve">  &lt;/Genotype&gt;</v>
      </c>
    </row>
    <row r="2356" spans="1:3" x14ac:dyDescent="0.25">
      <c r="A2356" s="5" t="s">
        <v>46</v>
      </c>
      <c r="B2356" s="27" t="str">
        <f>CONCATENATE("Your ",B2265," gene has no variants. A normal gene is referred to as a ",CHAR(34),"wild-type",CHAR(34)," gene.")</f>
        <v>Your CHRNA3 gene has no variants. A normal gene is referred to as a "wild-type" gene.</v>
      </c>
      <c r="C2356" t="str">
        <f>CONCATENATE("  &lt;Genotype hgvs=",CHAR(34),B2328,B2330,";",B2330,CHAR(34)," name=",CHAR(34),B2279,CHAR(34),"&gt; ")</f>
        <v xml:space="preserve">  &lt;Genotype hgvs="NC_000017.11:g.[30237328=];[30237328=]" name="C645T "&gt; </v>
      </c>
    </row>
    <row r="2357" spans="1:3" x14ac:dyDescent="0.25">
      <c r="A2357" s="6" t="s">
        <v>47</v>
      </c>
      <c r="B2357" s="27" t="s">
        <v>148</v>
      </c>
      <c r="C2357" t="s">
        <v>13</v>
      </c>
    </row>
    <row r="2358" spans="1:3" x14ac:dyDescent="0.25">
      <c r="A2358" s="6" t="s">
        <v>43</v>
      </c>
      <c r="B2358" s="27">
        <v>17.399999999999999</v>
      </c>
      <c r="C2358" t="s">
        <v>668</v>
      </c>
    </row>
    <row r="2359" spans="1:3" x14ac:dyDescent="0.25">
      <c r="A2359" s="5"/>
      <c r="B2359" s="27"/>
    </row>
    <row r="2360" spans="1:3" x14ac:dyDescent="0.25">
      <c r="A2360" s="6"/>
      <c r="B2360" s="27"/>
      <c r="C2360" t="str">
        <f>CONCATENATE("    ",B2356)</f>
        <v xml:space="preserve">    Your CHRNA3 gene has no variants. A normal gene is referred to as a "wild-type" gene.</v>
      </c>
    </row>
    <row r="2361" spans="1:3" x14ac:dyDescent="0.25">
      <c r="A2361" s="6"/>
      <c r="B2361" s="27"/>
    </row>
    <row r="2362" spans="1:3" x14ac:dyDescent="0.25">
      <c r="A2362" s="6"/>
      <c r="B2362" s="27"/>
      <c r="C2362" t="s">
        <v>669</v>
      </c>
    </row>
    <row r="2363" spans="1:3" x14ac:dyDescent="0.25">
      <c r="A2363" s="6"/>
      <c r="B2363" s="27"/>
    </row>
    <row r="2364" spans="1:3" x14ac:dyDescent="0.25">
      <c r="A2364" s="6"/>
      <c r="B2364" s="27"/>
      <c r="C2364" t="str">
        <f>CONCATENATE("    ",B2357)</f>
        <v xml:space="preserve">    This variant is not associated with increased risk.</v>
      </c>
    </row>
    <row r="2365" spans="1:3" x14ac:dyDescent="0.25">
      <c r="A2365" s="5"/>
      <c r="B2365" s="27"/>
    </row>
    <row r="2366" spans="1:3" x14ac:dyDescent="0.25">
      <c r="A2366" s="5"/>
      <c r="B2366" s="27"/>
      <c r="C2366" t="s">
        <v>670</v>
      </c>
    </row>
    <row r="2367" spans="1:3" x14ac:dyDescent="0.25">
      <c r="A2367" s="5"/>
      <c r="B2367" s="27"/>
    </row>
    <row r="2368" spans="1:3" x14ac:dyDescent="0.25">
      <c r="A2368" s="5"/>
      <c r="B2368" s="27"/>
      <c r="C2368" t="str">
        <f>CONCATENATE( "    &lt;piechart percentage=",B2358," /&gt;")</f>
        <v xml:space="preserve">    &lt;piechart percentage=17.4 /&gt;</v>
      </c>
    </row>
    <row r="2369" spans="1:3" x14ac:dyDescent="0.25">
      <c r="A2369" s="5"/>
      <c r="B2369" s="27"/>
      <c r="C2369" t="str">
        <f>"  &lt;/Genotype&gt;"</f>
        <v xml:space="preserve">  &lt;/Genotype&gt;</v>
      </c>
    </row>
    <row r="2370" spans="1:3" x14ac:dyDescent="0.25">
      <c r="A2370" s="5" t="s">
        <v>48</v>
      </c>
      <c r="B2370" s="27" t="str">
        <f>CONCATENATE("Your ",B2265," gene has an unknown variant.")</f>
        <v>Your CHRNA3 gene has an unknown variant.</v>
      </c>
      <c r="C2370" t="str">
        <f>CONCATENATE("  &lt;Genotype hgvs=",CHAR(34),"unknown",CHAR(34),"&gt; ")</f>
        <v xml:space="preserve">  &lt;Genotype hgvs="unknown"&gt; </v>
      </c>
    </row>
    <row r="2371" spans="1:3" x14ac:dyDescent="0.25">
      <c r="A2371" s="6" t="s">
        <v>48</v>
      </c>
      <c r="B2371" s="27" t="s">
        <v>150</v>
      </c>
      <c r="C2371" t="s">
        <v>13</v>
      </c>
    </row>
    <row r="2372" spans="1:3" x14ac:dyDescent="0.25">
      <c r="A2372" s="6" t="s">
        <v>43</v>
      </c>
      <c r="B2372" s="27"/>
      <c r="C2372" t="s">
        <v>668</v>
      </c>
    </row>
    <row r="2373" spans="1:3" x14ac:dyDescent="0.25">
      <c r="A2373" s="6"/>
      <c r="B2373" s="27"/>
    </row>
    <row r="2374" spans="1:3" x14ac:dyDescent="0.25">
      <c r="A2374" s="6"/>
      <c r="B2374" s="27"/>
      <c r="C2374" t="str">
        <f>CONCATENATE("    ",B2370)</f>
        <v xml:space="preserve">    Your CHRNA3 gene has an unknown variant.</v>
      </c>
    </row>
    <row r="2375" spans="1:3" x14ac:dyDescent="0.25">
      <c r="A2375" s="6"/>
      <c r="B2375" s="27"/>
    </row>
    <row r="2376" spans="1:3" x14ac:dyDescent="0.25">
      <c r="A2376" s="6"/>
      <c r="B2376" s="27"/>
      <c r="C2376" t="s">
        <v>669</v>
      </c>
    </row>
    <row r="2377" spans="1:3" x14ac:dyDescent="0.25">
      <c r="A2377" s="6"/>
      <c r="B2377" s="27"/>
    </row>
    <row r="2378" spans="1:3" x14ac:dyDescent="0.25">
      <c r="A2378" s="5"/>
      <c r="B2378" s="27"/>
      <c r="C2378" t="str">
        <f>CONCATENATE("    ",B2371)</f>
        <v xml:space="preserve">    The effect is unknown.</v>
      </c>
    </row>
    <row r="2379" spans="1:3" x14ac:dyDescent="0.25">
      <c r="A2379" s="6"/>
      <c r="B2379" s="27"/>
    </row>
    <row r="2380" spans="1:3" x14ac:dyDescent="0.25">
      <c r="A2380" s="5"/>
      <c r="B2380" s="27"/>
      <c r="C2380" t="s">
        <v>670</v>
      </c>
    </row>
    <row r="2381" spans="1:3" x14ac:dyDescent="0.25">
      <c r="A2381" s="5"/>
      <c r="B2381" s="27"/>
    </row>
    <row r="2382" spans="1:3" x14ac:dyDescent="0.25">
      <c r="A2382" s="5"/>
      <c r="B2382" s="27"/>
      <c r="C2382" t="str">
        <f>CONCATENATE( "    &lt;piechart percentage=",B2372," /&gt;")</f>
        <v xml:space="preserve">    &lt;piechart percentage= /&gt;</v>
      </c>
    </row>
    <row r="2383" spans="1:3" x14ac:dyDescent="0.25">
      <c r="A2383" s="5"/>
      <c r="B2383" s="27"/>
      <c r="C2383" t="str">
        <f>"  &lt;/Genotype&gt;"</f>
        <v xml:space="preserve">  &lt;/Genotype&gt;</v>
      </c>
    </row>
    <row r="2384" spans="1:3" x14ac:dyDescent="0.25">
      <c r="A2384" s="5" t="s">
        <v>46</v>
      </c>
      <c r="B2384" s="27" t="str">
        <f>CONCATENATE("Your ",B2265," gene has no variants. A normal gene is referred to as a ",CHAR(34),"wild-type",CHAR(34)," gene.")</f>
        <v>Your CHRNA3 gene has no variants. A normal gene is referred to as a "wild-type" gene.</v>
      </c>
      <c r="C2384" t="str">
        <f>CONCATENATE("  &lt;Genotype hgvs=",CHAR(34),"wild-type",CHAR(34),"&gt;")</f>
        <v xml:space="preserve">  &lt;Genotype hgvs="wild-type"&gt;</v>
      </c>
    </row>
    <row r="2385" spans="1:3" x14ac:dyDescent="0.25">
      <c r="A2385" s="6" t="s">
        <v>47</v>
      </c>
      <c r="B2385" s="27" t="s">
        <v>218</v>
      </c>
      <c r="C2385" t="s">
        <v>13</v>
      </c>
    </row>
    <row r="2386" spans="1:3" x14ac:dyDescent="0.25">
      <c r="A2386" s="6" t="s">
        <v>43</v>
      </c>
      <c r="B2386" s="27"/>
      <c r="C2386" t="s">
        <v>668</v>
      </c>
    </row>
    <row r="2387" spans="1:3" x14ac:dyDescent="0.25">
      <c r="A2387" s="6"/>
      <c r="B2387" s="27"/>
    </row>
    <row r="2388" spans="1:3" x14ac:dyDescent="0.25">
      <c r="A2388" s="6"/>
      <c r="B2388" s="27"/>
      <c r="C2388" t="str">
        <f>CONCATENATE("    ",B2384)</f>
        <v xml:space="preserve">    Your CHRNA3 gene has no variants. A normal gene is referred to as a "wild-type" gene.</v>
      </c>
    </row>
    <row r="2389" spans="1:3" x14ac:dyDescent="0.25">
      <c r="A2389" s="6"/>
      <c r="B2389" s="27"/>
    </row>
    <row r="2390" spans="1:3" x14ac:dyDescent="0.25">
      <c r="A2390" s="6"/>
      <c r="B2390" s="27"/>
      <c r="C2390" t="s">
        <v>669</v>
      </c>
    </row>
    <row r="2391" spans="1:3" x14ac:dyDescent="0.25">
      <c r="A2391" s="6"/>
      <c r="B2391" s="27"/>
    </row>
    <row r="2392" spans="1:3" x14ac:dyDescent="0.25">
      <c r="A2392" s="6"/>
      <c r="B2392" s="27"/>
      <c r="C2392" t="str">
        <f>CONCATENATE("    ",B2385)</f>
        <v xml:space="preserve">    Your variant is not associated with any loss of function.</v>
      </c>
    </row>
    <row r="2393" spans="1:3" x14ac:dyDescent="0.25">
      <c r="A2393" s="6"/>
      <c r="B2393" s="27"/>
    </row>
    <row r="2394" spans="1:3" x14ac:dyDescent="0.25">
      <c r="A2394" s="6"/>
      <c r="B2394" s="27"/>
      <c r="C2394" t="s">
        <v>670</v>
      </c>
    </row>
    <row r="2395" spans="1:3" x14ac:dyDescent="0.25">
      <c r="A2395" s="5"/>
      <c r="B2395" s="27"/>
    </row>
    <row r="2396" spans="1:3" x14ac:dyDescent="0.25">
      <c r="A2396" s="6"/>
      <c r="B2396" s="27"/>
      <c r="C2396" t="str">
        <f>CONCATENATE( "    &lt;piechart percentage=",B2386," /&gt;")</f>
        <v xml:space="preserve">    &lt;piechart percentage= /&gt;</v>
      </c>
    </row>
    <row r="2397" spans="1:3" x14ac:dyDescent="0.25">
      <c r="A2397" s="6"/>
      <c r="B2397" s="27"/>
      <c r="C2397" t="str">
        <f>"  &lt;/Genotype&gt;"</f>
        <v xml:space="preserve">  &lt;/Genotype&gt;</v>
      </c>
    </row>
    <row r="2398" spans="1:3" x14ac:dyDescent="0.25">
      <c r="A2398" s="6"/>
      <c r="B2398" s="27"/>
      <c r="C2398" t="str">
        <f>"&lt;/GeneAnalysis&gt;"</f>
        <v>&lt;/GeneAnalysis&gt;</v>
      </c>
    </row>
    <row r="2399" spans="1:3" s="33" customFormat="1" x14ac:dyDescent="0.25"/>
    <row r="2400" spans="1:3" s="33" customFormat="1" x14ac:dyDescent="0.25">
      <c r="A2400" s="34"/>
      <c r="B2400" s="32"/>
    </row>
    <row r="2401" spans="1:3" x14ac:dyDescent="0.25">
      <c r="A2401" s="6" t="s">
        <v>4</v>
      </c>
      <c r="B2401" s="27" t="s">
        <v>336</v>
      </c>
      <c r="C2401" t="str">
        <f>CONCATENATE("&lt;GeneAnalysis gene=",CHAR(34),B2401,CHAR(34)," interval=",CHAR(34),B2402,CHAR(34),"&gt; ")</f>
        <v xml:space="preserve">&lt;GeneAnalysis gene="CHRNA3" interval="NC_000015.10:g.78593052_78621295"&gt; </v>
      </c>
    </row>
    <row r="2402" spans="1:3" x14ac:dyDescent="0.25">
      <c r="A2402" s="6" t="s">
        <v>23</v>
      </c>
      <c r="B2402" s="27" t="s">
        <v>337</v>
      </c>
    </row>
    <row r="2403" spans="1:3" x14ac:dyDescent="0.25">
      <c r="A2403" s="6" t="s">
        <v>24</v>
      </c>
      <c r="B2403" s="27" t="s">
        <v>333</v>
      </c>
      <c r="C2403" t="str">
        <f>CONCATENATE("# What are some common mutations of ",B2401,"?")</f>
        <v># What are some common mutations of CHRNA3?</v>
      </c>
    </row>
    <row r="2404" spans="1:3" x14ac:dyDescent="0.25">
      <c r="A2404" s="6" t="s">
        <v>20</v>
      </c>
      <c r="B2404" s="27" t="s">
        <v>21</v>
      </c>
      <c r="C2404" t="s">
        <v>13</v>
      </c>
    </row>
    <row r="2405" spans="1:3" x14ac:dyDescent="0.25">
      <c r="B2405" s="27"/>
      <c r="C2405" t="str">
        <f>CONCATENATE("There are ",B2403," well-known variants in ",B2401,": ",B2412," and ",B2418,".")</f>
        <v>There are two well-known variants in CHRNA3: [C78606381T](https://www.ncbi.nlm.nih.gov/projects/SNP/snp_ref.cgi?rs=12914385) and [C645T](https://www.ncbi.nlm.nih.gov/clinvar/variation/17503/).</v>
      </c>
    </row>
    <row r="2406" spans="1:3" x14ac:dyDescent="0.25">
      <c r="B2406" s="27"/>
    </row>
    <row r="2407" spans="1:3" x14ac:dyDescent="0.25">
      <c r="A2407" s="6"/>
      <c r="B2407" s="27"/>
      <c r="C2407" t="str">
        <f>CONCATENATE("&lt;# ",B2409," #&gt;")</f>
        <v>&lt;# C78606381T #&gt;</v>
      </c>
    </row>
    <row r="2408" spans="1:3" x14ac:dyDescent="0.25">
      <c r="A2408" s="6" t="s">
        <v>25</v>
      </c>
      <c r="B2408" s="1" t="s">
        <v>338</v>
      </c>
      <c r="C2408" t="str">
        <f>CONCATENATE("  &lt;Variant hgvs=",CHAR(34),B2408,CHAR(34)," name=",CHAR(34),B2409,CHAR(34),"&gt; ")</f>
        <v xml:space="preserve">  &lt;Variant hgvs="NC_000015.10:g.78606381C&gt;T" name="C78606381T"&gt; </v>
      </c>
    </row>
    <row r="2409" spans="1:3" x14ac:dyDescent="0.25">
      <c r="A2409" s="5" t="s">
        <v>26</v>
      </c>
      <c r="B2409" s="30" t="s">
        <v>340</v>
      </c>
    </row>
    <row r="2410" spans="1:3" x14ac:dyDescent="0.25">
      <c r="A2410" s="5" t="s">
        <v>27</v>
      </c>
      <c r="B2410" s="27" t="s">
        <v>208</v>
      </c>
      <c r="C2410" t="str">
        <f>CONCATENATE("    This variant is a change at a specific point in the ",B2401," gene from ",B2410," to ",B2411," resulting in incorrect ",B2404," function. This substitution of a single nucleotide is known as a missense variant.")</f>
        <v xml:space="preserve">    This variant is a change at a specific point in the CHRNA3 gene from cytosine (C) to thymine (T) resulting in incorrect protein function. This substitution of a single nucleotide is known as a missense variant.</v>
      </c>
    </row>
    <row r="2411" spans="1:3" x14ac:dyDescent="0.25">
      <c r="A2411" s="5" t="s">
        <v>28</v>
      </c>
      <c r="B2411" s="27" t="s">
        <v>33</v>
      </c>
      <c r="C2411" t="s">
        <v>13</v>
      </c>
    </row>
    <row r="2412" spans="1:3" x14ac:dyDescent="0.25">
      <c r="A2412" s="5" t="s">
        <v>36</v>
      </c>
      <c r="B2412" s="30" t="s">
        <v>342</v>
      </c>
      <c r="C2412" t="str">
        <f>"  &lt;/Variant&gt;"</f>
        <v xml:space="preserve">  &lt;/Variant&gt;</v>
      </c>
    </row>
    <row r="2413" spans="1:3" x14ac:dyDescent="0.25">
      <c r="B2413" s="27"/>
      <c r="C2413" t="str">
        <f>CONCATENATE("&lt;# ",B2415," #&gt;")</f>
        <v>&lt;# C645T  #&gt;</v>
      </c>
    </row>
    <row r="2414" spans="1:3" x14ac:dyDescent="0.25">
      <c r="A2414" s="6" t="s">
        <v>25</v>
      </c>
      <c r="B2414" s="1" t="s">
        <v>339</v>
      </c>
      <c r="C2414" t="str">
        <f>CONCATENATE("  &lt;Variant hgvs=",CHAR(34),B2414,CHAR(34)," name=",CHAR(34),B2415,CHAR(34),"&gt; ")</f>
        <v xml:space="preserve">  &lt;Variant hgvs="NC_000015.10:g.78601997G&gt;A" name="C645T "&gt; </v>
      </c>
    </row>
    <row r="2415" spans="1:3" x14ac:dyDescent="0.25">
      <c r="A2415" s="5" t="s">
        <v>26</v>
      </c>
      <c r="B2415" s="30" t="s">
        <v>341</v>
      </c>
    </row>
    <row r="2416" spans="1:3" x14ac:dyDescent="0.25">
      <c r="A2416" s="5" t="s">
        <v>27</v>
      </c>
      <c r="B2416" s="27" t="s">
        <v>34</v>
      </c>
      <c r="C2416" t="str">
        <f>CONCATENATE("    This variant is a change at a specific point in the ",B2401," gene from ",B2416," to ",B2417," resulting in incorrect ",B2404," function. This substitution of a single nucleotide is known as a missense variant.")</f>
        <v xml:space="preserve">    This variant is a change at a specific point in the CHRNA3 gene from guanine (G) to adenine (A) resulting in incorrect protein function. This substitution of a single nucleotide is known as a missense variant.</v>
      </c>
    </row>
    <row r="2417" spans="1:3" x14ac:dyDescent="0.25">
      <c r="A2417" s="5" t="s">
        <v>28</v>
      </c>
      <c r="B2417" s="27" t="s">
        <v>62</v>
      </c>
    </row>
    <row r="2418" spans="1:3" x14ac:dyDescent="0.25">
      <c r="A2418" s="6" t="s">
        <v>36</v>
      </c>
      <c r="B2418" s="30" t="s">
        <v>352</v>
      </c>
      <c r="C2418" t="str">
        <f>"  &lt;/Variant&gt;"</f>
        <v xml:space="preserve">  &lt;/Variant&gt;</v>
      </c>
    </row>
    <row r="2419" spans="1:3" s="33" customFormat="1" x14ac:dyDescent="0.25">
      <c r="A2419" s="31"/>
      <c r="B2419" s="32"/>
    </row>
    <row r="2420" spans="1:3" s="33" customFormat="1" x14ac:dyDescent="0.25">
      <c r="A2420" s="31"/>
      <c r="B2420" s="32"/>
      <c r="C2420" t="str">
        <f>C2407</f>
        <v>&lt;# C78606381T #&gt;</v>
      </c>
    </row>
    <row r="2421" spans="1:3" x14ac:dyDescent="0.25">
      <c r="A2421" s="5" t="s">
        <v>35</v>
      </c>
      <c r="B2421" s="40" t="s">
        <v>343</v>
      </c>
      <c r="C2421" t="str">
        <f>CONCATENATE("  &lt;Genotype hgvs=",CHAR(34),B2421,B2422,";",B2423,CHAR(34)," name=",CHAR(34),B2409,CHAR(34),"&gt; ")</f>
        <v xml:space="preserve">  &lt;Genotype hgvs="NC_000015.10:g.[78606381C&gt;T];[78606381=]" name="C78606381T"&gt; </v>
      </c>
    </row>
    <row r="2422" spans="1:3" x14ac:dyDescent="0.25">
      <c r="A2422" s="5" t="s">
        <v>36</v>
      </c>
      <c r="B2422" s="27" t="s">
        <v>344</v>
      </c>
    </row>
    <row r="2423" spans="1:3" x14ac:dyDescent="0.25">
      <c r="A2423" s="5" t="s">
        <v>27</v>
      </c>
      <c r="B2423" s="27" t="s">
        <v>345</v>
      </c>
      <c r="C2423" t="s">
        <v>668</v>
      </c>
    </row>
    <row r="2424" spans="1:3" x14ac:dyDescent="0.25">
      <c r="A2424" s="5" t="s">
        <v>41</v>
      </c>
      <c r="B2424" s="27" t="str">
        <f>CONCATENATE("People with this variant have one copy of the ",B2412," variant. This substitution of a single nucleotide is known as a missense mutation.")</f>
        <v>People with this variant have one copy of the [C78606381T](https://www.ncbi.nlm.nih.gov/projects/SNP/snp_ref.cgi?rs=12914385) variant. This substitution of a single nucleotide is known as a missense mutation.</v>
      </c>
      <c r="C2424" t="s">
        <v>13</v>
      </c>
    </row>
    <row r="2425" spans="1:3" x14ac:dyDescent="0.25">
      <c r="A2425" s="6" t="s">
        <v>42</v>
      </c>
      <c r="B2425" s="27" t="s">
        <v>217</v>
      </c>
      <c r="C2425" t="str">
        <f>CONCATENATE("    ",B2424)</f>
        <v xml:space="preserve">    People with this variant have one copy of the [C78606381T](https://www.ncbi.nlm.nih.gov/projects/SNP/snp_ref.cgi?rs=12914385) variant. This substitution of a single nucleotide is known as a missense mutation.</v>
      </c>
    </row>
    <row r="2426" spans="1:3" x14ac:dyDescent="0.25">
      <c r="A2426" s="6" t="s">
        <v>43</v>
      </c>
      <c r="B2426" s="27">
        <v>37.9</v>
      </c>
    </row>
    <row r="2427" spans="1:3" x14ac:dyDescent="0.25">
      <c r="A2427" s="5"/>
      <c r="B2427" s="27"/>
      <c r="C2427" t="s">
        <v>669</v>
      </c>
    </row>
    <row r="2428" spans="1:3" x14ac:dyDescent="0.25">
      <c r="A2428" s="6"/>
      <c r="B2428" s="27"/>
    </row>
    <row r="2429" spans="1:3" x14ac:dyDescent="0.25">
      <c r="A2429" s="6"/>
      <c r="B2429" s="27"/>
      <c r="C2429" t="str">
        <f>CONCATENATE("    ",B2425)</f>
        <v xml:space="preserve">    You are in the Mild Loss of Function category. See below for more information.</v>
      </c>
    </row>
    <row r="2430" spans="1:3" x14ac:dyDescent="0.25">
      <c r="A2430" s="6"/>
      <c r="B2430" s="27"/>
    </row>
    <row r="2431" spans="1:3" x14ac:dyDescent="0.25">
      <c r="A2431" s="6"/>
      <c r="B2431" s="27"/>
      <c r="C2431" t="s">
        <v>670</v>
      </c>
    </row>
    <row r="2432" spans="1:3" x14ac:dyDescent="0.25">
      <c r="A2432" s="5"/>
      <c r="B2432" s="27"/>
    </row>
    <row r="2433" spans="1:3" x14ac:dyDescent="0.25">
      <c r="A2433" s="5"/>
      <c r="B2433" s="27"/>
      <c r="C2433" t="str">
        <f>CONCATENATE( "    &lt;piechart percentage=",B2426," /&gt;")</f>
        <v xml:space="preserve">    &lt;piechart percentage=37.9 /&gt;</v>
      </c>
    </row>
    <row r="2434" spans="1:3" x14ac:dyDescent="0.25">
      <c r="A2434" s="5"/>
      <c r="B2434" s="27"/>
      <c r="C2434" t="str">
        <f>"  &lt;/Genotype&gt;"</f>
        <v xml:space="preserve">  &lt;/Genotype&gt;</v>
      </c>
    </row>
    <row r="2435" spans="1:3" x14ac:dyDescent="0.25">
      <c r="A2435" s="5" t="s">
        <v>44</v>
      </c>
      <c r="B2435" s="27" t="s">
        <v>346</v>
      </c>
      <c r="C2435" t="str">
        <f>CONCATENATE("  &lt;Genotype hgvs=",CHAR(34),B2421,B2422,";",B2422,CHAR(34)," name=",CHAR(34),B2409,CHAR(34),"&gt; ")</f>
        <v xml:space="preserve">  &lt;Genotype hgvs="NC_000015.10:g.[78606381C&gt;T];[78606381C&gt;T]" name="C78606381T"&gt; </v>
      </c>
    </row>
    <row r="2436" spans="1:3" x14ac:dyDescent="0.25">
      <c r="A2436" s="6" t="s">
        <v>45</v>
      </c>
      <c r="B2436" s="27" t="s">
        <v>192</v>
      </c>
      <c r="C2436" t="s">
        <v>13</v>
      </c>
    </row>
    <row r="2437" spans="1:3" x14ac:dyDescent="0.25">
      <c r="A2437" s="6" t="s">
        <v>43</v>
      </c>
      <c r="B2437" s="27">
        <v>15.9</v>
      </c>
      <c r="C2437" t="s">
        <v>668</v>
      </c>
    </row>
    <row r="2438" spans="1:3" x14ac:dyDescent="0.25">
      <c r="A2438" s="6"/>
      <c r="B2438" s="27"/>
    </row>
    <row r="2439" spans="1:3" x14ac:dyDescent="0.25">
      <c r="A2439" s="5"/>
      <c r="B2439" s="27"/>
      <c r="C2439" t="str">
        <f>CONCATENATE("    ",B2435)</f>
        <v xml:space="preserve">    People with this variant have two copies of the [C78606381T](https://www.ncbi.nlm.nih.gov/projects/SNP/snp_ref.cgi?rs=12914385) variant. This substitution of a single nucleotide is known as a missense mutation.
</v>
      </c>
    </row>
    <row r="2440" spans="1:3" x14ac:dyDescent="0.25">
      <c r="A2440" s="6"/>
      <c r="B2440" s="27"/>
    </row>
    <row r="2441" spans="1:3" x14ac:dyDescent="0.25">
      <c r="A2441" s="6"/>
      <c r="B2441" s="27"/>
      <c r="C2441" t="s">
        <v>669</v>
      </c>
    </row>
    <row r="2442" spans="1:3" x14ac:dyDescent="0.25">
      <c r="A2442" s="6"/>
      <c r="B2442" s="27"/>
    </row>
    <row r="2443" spans="1:3" x14ac:dyDescent="0.25">
      <c r="A2443" s="6"/>
      <c r="B2443" s="27"/>
      <c r="C2443" t="str">
        <f>CONCATENATE("    ",B2436)</f>
        <v xml:space="preserve">    You are in the Moderate Loss of Function category. See below for more information.</v>
      </c>
    </row>
    <row r="2444" spans="1:3" x14ac:dyDescent="0.25">
      <c r="A2444" s="6"/>
      <c r="B2444" s="27"/>
    </row>
    <row r="2445" spans="1:3" x14ac:dyDescent="0.25">
      <c r="A2445" s="5"/>
      <c r="B2445" s="27"/>
      <c r="C2445" t="s">
        <v>670</v>
      </c>
    </row>
    <row r="2446" spans="1:3" x14ac:dyDescent="0.25">
      <c r="A2446" s="5"/>
      <c r="B2446" s="27"/>
    </row>
    <row r="2447" spans="1:3" x14ac:dyDescent="0.25">
      <c r="A2447" s="5"/>
      <c r="B2447" s="27"/>
      <c r="C2447" t="str">
        <f>CONCATENATE( "    &lt;piechart percentage=",B2437," /&gt;")</f>
        <v xml:space="preserve">    &lt;piechart percentage=15.9 /&gt;</v>
      </c>
    </row>
    <row r="2448" spans="1:3" x14ac:dyDescent="0.25">
      <c r="A2448" s="5"/>
      <c r="B2448" s="27"/>
      <c r="C2448" t="str">
        <f>"  &lt;/Genotype&gt;"</f>
        <v xml:space="preserve">  &lt;/Genotype&gt;</v>
      </c>
    </row>
    <row r="2449" spans="1:3" x14ac:dyDescent="0.25">
      <c r="A2449" s="5" t="s">
        <v>46</v>
      </c>
      <c r="B2449" s="27" t="str">
        <f>CONCATENATE("Your ",B2401," gene has no variants. A normal gene is referred to as a ",CHAR(34),"wild-type",CHAR(34)," gene.")</f>
        <v>Your CHRNA3 gene has no variants. A normal gene is referred to as a "wild-type" gene.</v>
      </c>
      <c r="C2449" t="str">
        <f>CONCATENATE("  &lt;Genotype hgvs=",CHAR(34),B2421,B2423,";",B2423,CHAR(34)," name=",CHAR(34),B2409,CHAR(34),"&gt; ")</f>
        <v xml:space="preserve">  &lt;Genotype hgvs="NC_000015.10:g.[78606381=];[78606381=]" name="C78606381T"&gt; </v>
      </c>
    </row>
    <row r="2450" spans="1:3" x14ac:dyDescent="0.25">
      <c r="A2450" s="6" t="s">
        <v>47</v>
      </c>
      <c r="B2450" s="27" t="s">
        <v>148</v>
      </c>
      <c r="C2450" t="s">
        <v>13</v>
      </c>
    </row>
    <row r="2451" spans="1:3" x14ac:dyDescent="0.25">
      <c r="A2451" s="6" t="s">
        <v>43</v>
      </c>
      <c r="B2451" s="27">
        <v>46.2</v>
      </c>
      <c r="C2451" t="s">
        <v>668</v>
      </c>
    </row>
    <row r="2452" spans="1:3" x14ac:dyDescent="0.25">
      <c r="A2452" s="5"/>
      <c r="B2452" s="27"/>
    </row>
    <row r="2453" spans="1:3" x14ac:dyDescent="0.25">
      <c r="A2453" s="6"/>
      <c r="B2453" s="27"/>
      <c r="C2453" t="str">
        <f>CONCATENATE("    ",B2449)</f>
        <v xml:space="preserve">    Your CHRNA3 gene has no variants. A normal gene is referred to as a "wild-type" gene.</v>
      </c>
    </row>
    <row r="2454" spans="1:3" x14ac:dyDescent="0.25">
      <c r="A2454" s="6"/>
      <c r="B2454" s="27"/>
    </row>
    <row r="2455" spans="1:3" x14ac:dyDescent="0.25">
      <c r="A2455" s="6"/>
      <c r="B2455" s="27"/>
      <c r="C2455" t="s">
        <v>669</v>
      </c>
    </row>
    <row r="2456" spans="1:3" x14ac:dyDescent="0.25">
      <c r="A2456" s="6"/>
      <c r="B2456" s="27"/>
    </row>
    <row r="2457" spans="1:3" x14ac:dyDescent="0.25">
      <c r="A2457" s="6"/>
      <c r="B2457" s="27"/>
      <c r="C2457" t="str">
        <f>CONCATENATE("    ",B2450)</f>
        <v xml:space="preserve">    This variant is not associated with increased risk.</v>
      </c>
    </row>
    <row r="2458" spans="1:3" x14ac:dyDescent="0.25">
      <c r="A2458" s="5"/>
      <c r="B2458" s="27"/>
    </row>
    <row r="2459" spans="1:3" x14ac:dyDescent="0.25">
      <c r="A2459" s="5"/>
      <c r="B2459" s="27"/>
      <c r="C2459" t="s">
        <v>670</v>
      </c>
    </row>
    <row r="2460" spans="1:3" x14ac:dyDescent="0.25">
      <c r="A2460" s="5"/>
      <c r="B2460" s="27"/>
    </row>
    <row r="2461" spans="1:3" x14ac:dyDescent="0.25">
      <c r="A2461" s="5"/>
      <c r="B2461" s="27"/>
      <c r="C2461" t="str">
        <f>CONCATENATE( "    &lt;piechart percentage=",B2451," /&gt;")</f>
        <v xml:space="preserve">    &lt;piechart percentage=46.2 /&gt;</v>
      </c>
    </row>
    <row r="2462" spans="1:3" x14ac:dyDescent="0.25">
      <c r="A2462" s="5"/>
      <c r="B2462" s="27"/>
      <c r="C2462" t="str">
        <f>"  &lt;/Genotype&gt;"</f>
        <v xml:space="preserve">  &lt;/Genotype&gt;</v>
      </c>
    </row>
    <row r="2463" spans="1:3" x14ac:dyDescent="0.25">
      <c r="A2463" s="5"/>
      <c r="B2463" s="27"/>
      <c r="C2463" t="str">
        <f>C2413</f>
        <v>&lt;# C645T  #&gt;</v>
      </c>
    </row>
    <row r="2464" spans="1:3" x14ac:dyDescent="0.25">
      <c r="A2464" s="5" t="s">
        <v>35</v>
      </c>
      <c r="B2464" s="1" t="s">
        <v>236</v>
      </c>
      <c r="C2464" t="str">
        <f>CONCATENATE("  &lt;Genotype hgvs=",CHAR(34),B2464,B2465,";",B2466,CHAR(34)," name=",CHAR(34),B2415,CHAR(34),"&gt; ")</f>
        <v xml:space="preserve">  &lt;Genotype hgvs="NC_000017.11:g.[30237328T&gt;C];[30237328=]" name="C645T "&gt; </v>
      </c>
    </row>
    <row r="2465" spans="1:3" x14ac:dyDescent="0.25">
      <c r="A2465" s="5" t="s">
        <v>36</v>
      </c>
      <c r="B2465" s="27" t="s">
        <v>256</v>
      </c>
    </row>
    <row r="2466" spans="1:3" x14ac:dyDescent="0.25">
      <c r="A2466" s="5" t="s">
        <v>27</v>
      </c>
      <c r="B2466" s="27" t="s">
        <v>257</v>
      </c>
      <c r="C2466" t="s">
        <v>668</v>
      </c>
    </row>
    <row r="2467" spans="1:3" x14ac:dyDescent="0.25">
      <c r="A2467" s="5" t="s">
        <v>41</v>
      </c>
      <c r="B2467" s="27" t="str">
        <f>CONCATENATE("People with this variant have one copy of the ",B2418," variant. This substitution of a single nucleotide is known as a missense mutation.")</f>
        <v>People with this variant have one copy of the [C645T](https://www.ncbi.nlm.nih.gov/clinvar/variation/17503/) variant. This substitution of a single nucleotide is known as a missense mutation.</v>
      </c>
      <c r="C2467" t="s">
        <v>13</v>
      </c>
    </row>
    <row r="2468" spans="1:3" x14ac:dyDescent="0.25">
      <c r="A2468" s="6" t="s">
        <v>42</v>
      </c>
      <c r="B2468" s="27" t="s">
        <v>217</v>
      </c>
      <c r="C2468" t="str">
        <f>CONCATENATE("    ",B2467)</f>
        <v xml:space="preserve">    People with this variant have one copy of the [C645T](https://www.ncbi.nlm.nih.gov/clinvar/variation/17503/) variant. This substitution of a single nucleotide is known as a missense mutation.</v>
      </c>
    </row>
    <row r="2469" spans="1:3" x14ac:dyDescent="0.25">
      <c r="A2469" s="6" t="s">
        <v>43</v>
      </c>
      <c r="B2469" s="27">
        <v>39.700000000000003</v>
      </c>
    </row>
    <row r="2470" spans="1:3" x14ac:dyDescent="0.25">
      <c r="A2470" s="5"/>
      <c r="B2470" s="27"/>
      <c r="C2470" t="s">
        <v>669</v>
      </c>
    </row>
    <row r="2471" spans="1:3" x14ac:dyDescent="0.25">
      <c r="A2471" s="6"/>
      <c r="B2471" s="27"/>
    </row>
    <row r="2472" spans="1:3" x14ac:dyDescent="0.25">
      <c r="A2472" s="6"/>
      <c r="B2472" s="27"/>
      <c r="C2472" t="str">
        <f>CONCATENATE("    ",B2468)</f>
        <v xml:space="preserve">    You are in the Mild Loss of Function category. See below for more information.</v>
      </c>
    </row>
    <row r="2473" spans="1:3" x14ac:dyDescent="0.25">
      <c r="A2473" s="6"/>
      <c r="B2473" s="27"/>
    </row>
    <row r="2474" spans="1:3" x14ac:dyDescent="0.25">
      <c r="A2474" s="6"/>
      <c r="B2474" s="27"/>
      <c r="C2474" t="s">
        <v>670</v>
      </c>
    </row>
    <row r="2475" spans="1:3" x14ac:dyDescent="0.25">
      <c r="A2475" s="5"/>
      <c r="B2475" s="27"/>
    </row>
    <row r="2476" spans="1:3" x14ac:dyDescent="0.25">
      <c r="A2476" s="5"/>
      <c r="B2476" s="27"/>
      <c r="C2476" t="str">
        <f>CONCATENATE( "    &lt;piechart percentage=",B2469," /&gt;")</f>
        <v xml:space="preserve">    &lt;piechart percentage=39.7 /&gt;</v>
      </c>
    </row>
    <row r="2477" spans="1:3" x14ac:dyDescent="0.25">
      <c r="A2477" s="5"/>
      <c r="B2477" s="27"/>
      <c r="C2477" t="str">
        <f>"  &lt;/Genotype&gt;"</f>
        <v xml:space="preserve">  &lt;/Genotype&gt;</v>
      </c>
    </row>
    <row r="2478" spans="1:3" x14ac:dyDescent="0.25">
      <c r="A2478" s="5" t="s">
        <v>44</v>
      </c>
      <c r="B2478" s="27" t="str">
        <f>CONCATENATE("People with this variant have two copies of the ",B2418," variant. This substitution of a single nucleotide is known as a missense mutation.")</f>
        <v>People with this variant have two copies of the [C645T](https://www.ncbi.nlm.nih.gov/clinvar/variation/17503/) variant. This substitution of a single nucleotide is known as a missense mutation.</v>
      </c>
      <c r="C2478" t="str">
        <f>CONCATENATE("  &lt;Genotype hgvs=",CHAR(34),B2464,B2465,";",B2465,CHAR(34)," name=",CHAR(34),B2415,CHAR(34),"&gt; ")</f>
        <v xml:space="preserve">  &lt;Genotype hgvs="NC_000017.11:g.[30237328T&gt;C];[30237328T&gt;C]" name="C645T "&gt; </v>
      </c>
    </row>
    <row r="2479" spans="1:3" x14ac:dyDescent="0.25">
      <c r="A2479" s="6" t="s">
        <v>45</v>
      </c>
      <c r="B2479" s="27" t="s">
        <v>192</v>
      </c>
      <c r="C2479" t="s">
        <v>13</v>
      </c>
    </row>
    <row r="2480" spans="1:3" x14ac:dyDescent="0.25">
      <c r="A2480" s="6" t="s">
        <v>43</v>
      </c>
      <c r="B2480" s="27">
        <v>42.9</v>
      </c>
      <c r="C2480" t="s">
        <v>668</v>
      </c>
    </row>
    <row r="2481" spans="1:3" x14ac:dyDescent="0.25">
      <c r="A2481" s="6"/>
      <c r="B2481" s="27"/>
    </row>
    <row r="2482" spans="1:3" x14ac:dyDescent="0.25">
      <c r="A2482" s="5"/>
      <c r="B2482" s="27"/>
      <c r="C2482" t="str">
        <f>CONCATENATE("    ",B2478)</f>
        <v xml:space="preserve">    People with this variant have two copies of the [C645T](https://www.ncbi.nlm.nih.gov/clinvar/variation/17503/) variant. This substitution of a single nucleotide is known as a missense mutation.</v>
      </c>
    </row>
    <row r="2483" spans="1:3" x14ac:dyDescent="0.25">
      <c r="A2483" s="6"/>
      <c r="B2483" s="27"/>
    </row>
    <row r="2484" spans="1:3" x14ac:dyDescent="0.25">
      <c r="A2484" s="6"/>
      <c r="B2484" s="27"/>
      <c r="C2484" t="s">
        <v>669</v>
      </c>
    </row>
    <row r="2485" spans="1:3" x14ac:dyDescent="0.25">
      <c r="A2485" s="6"/>
      <c r="B2485" s="27"/>
    </row>
    <row r="2486" spans="1:3" x14ac:dyDescent="0.25">
      <c r="A2486" s="6"/>
      <c r="B2486" s="27"/>
      <c r="C2486" t="str">
        <f>CONCATENATE("    ",B2479)</f>
        <v xml:space="preserve">    You are in the Moderate Loss of Function category. See below for more information.</v>
      </c>
    </row>
    <row r="2487" spans="1:3" x14ac:dyDescent="0.25">
      <c r="A2487" s="6"/>
      <c r="B2487" s="27"/>
    </row>
    <row r="2488" spans="1:3" x14ac:dyDescent="0.25">
      <c r="A2488" s="5"/>
      <c r="B2488" s="27"/>
      <c r="C2488" t="s">
        <v>670</v>
      </c>
    </row>
    <row r="2489" spans="1:3" x14ac:dyDescent="0.25">
      <c r="A2489" s="5"/>
      <c r="B2489" s="27"/>
    </row>
    <row r="2490" spans="1:3" x14ac:dyDescent="0.25">
      <c r="A2490" s="5"/>
      <c r="B2490" s="27"/>
      <c r="C2490" t="str">
        <f>CONCATENATE( "    &lt;piechart percentage=",B2480," /&gt;")</f>
        <v xml:space="preserve">    &lt;piechart percentage=42.9 /&gt;</v>
      </c>
    </row>
    <row r="2491" spans="1:3" x14ac:dyDescent="0.25">
      <c r="A2491" s="5"/>
      <c r="B2491" s="27"/>
      <c r="C2491" t="str">
        <f>"  &lt;/Genotype&gt;"</f>
        <v xml:space="preserve">  &lt;/Genotype&gt;</v>
      </c>
    </row>
    <row r="2492" spans="1:3" x14ac:dyDescent="0.25">
      <c r="A2492" s="5" t="s">
        <v>46</v>
      </c>
      <c r="B2492" s="27" t="str">
        <f>CONCATENATE("Your ",B2401," gene has no variants. A normal gene is referred to as a ",CHAR(34),"wild-type",CHAR(34)," gene.")</f>
        <v>Your CHRNA3 gene has no variants. A normal gene is referred to as a "wild-type" gene.</v>
      </c>
      <c r="C2492" t="str">
        <f>CONCATENATE("  &lt;Genotype hgvs=",CHAR(34),B2464,B2466,";",B2466,CHAR(34)," name=",CHAR(34),B2415,CHAR(34),"&gt; ")</f>
        <v xml:space="preserve">  &lt;Genotype hgvs="NC_000017.11:g.[30237328=];[30237328=]" name="C645T "&gt; </v>
      </c>
    </row>
    <row r="2493" spans="1:3" x14ac:dyDescent="0.25">
      <c r="A2493" s="6" t="s">
        <v>47</v>
      </c>
      <c r="B2493" s="27" t="s">
        <v>148</v>
      </c>
      <c r="C2493" t="s">
        <v>13</v>
      </c>
    </row>
    <row r="2494" spans="1:3" x14ac:dyDescent="0.25">
      <c r="A2494" s="6" t="s">
        <v>43</v>
      </c>
      <c r="B2494" s="27">
        <v>17.399999999999999</v>
      </c>
      <c r="C2494" t="s">
        <v>668</v>
      </c>
    </row>
    <row r="2495" spans="1:3" x14ac:dyDescent="0.25">
      <c r="A2495" s="5"/>
      <c r="B2495" s="27"/>
    </row>
    <row r="2496" spans="1:3" x14ac:dyDescent="0.25">
      <c r="A2496" s="6"/>
      <c r="B2496" s="27"/>
      <c r="C2496" t="str">
        <f>CONCATENATE("    ",B2492)</f>
        <v xml:space="preserve">    Your CHRNA3 gene has no variants. A normal gene is referred to as a "wild-type" gene.</v>
      </c>
    </row>
    <row r="2497" spans="1:3" x14ac:dyDescent="0.25">
      <c r="A2497" s="6"/>
      <c r="B2497" s="27"/>
    </row>
    <row r="2498" spans="1:3" x14ac:dyDescent="0.25">
      <c r="A2498" s="6"/>
      <c r="B2498" s="27"/>
      <c r="C2498" t="s">
        <v>669</v>
      </c>
    </row>
    <row r="2499" spans="1:3" x14ac:dyDescent="0.25">
      <c r="A2499" s="6"/>
      <c r="B2499" s="27"/>
    </row>
    <row r="2500" spans="1:3" x14ac:dyDescent="0.25">
      <c r="A2500" s="6"/>
      <c r="B2500" s="27"/>
      <c r="C2500" t="str">
        <f>CONCATENATE("    ",B2493)</f>
        <v xml:space="preserve">    This variant is not associated with increased risk.</v>
      </c>
    </row>
    <row r="2501" spans="1:3" x14ac:dyDescent="0.25">
      <c r="A2501" s="5"/>
      <c r="B2501" s="27"/>
    </row>
    <row r="2502" spans="1:3" x14ac:dyDescent="0.25">
      <c r="A2502" s="5"/>
      <c r="B2502" s="27"/>
      <c r="C2502" t="s">
        <v>670</v>
      </c>
    </row>
    <row r="2503" spans="1:3" x14ac:dyDescent="0.25">
      <c r="A2503" s="5"/>
      <c r="B2503" s="27"/>
    </row>
    <row r="2504" spans="1:3" x14ac:dyDescent="0.25">
      <c r="A2504" s="5"/>
      <c r="B2504" s="27"/>
      <c r="C2504" t="str">
        <f>CONCATENATE( "    &lt;piechart percentage=",B2494," /&gt;")</f>
        <v xml:space="preserve">    &lt;piechart percentage=17.4 /&gt;</v>
      </c>
    </row>
    <row r="2505" spans="1:3" x14ac:dyDescent="0.25">
      <c r="A2505" s="5"/>
      <c r="B2505" s="27"/>
      <c r="C2505" t="str">
        <f>"  &lt;/Genotype&gt;"</f>
        <v xml:space="preserve">  &lt;/Genotype&gt;</v>
      </c>
    </row>
    <row r="2506" spans="1:3" x14ac:dyDescent="0.25">
      <c r="A2506" s="5" t="s">
        <v>48</v>
      </c>
      <c r="B2506" s="27" t="str">
        <f>CONCATENATE("Your ",B2401," gene has an unknown variant.")</f>
        <v>Your CHRNA3 gene has an unknown variant.</v>
      </c>
      <c r="C2506" t="str">
        <f>CONCATENATE("  &lt;Genotype hgvs=",CHAR(34),"unknown",CHAR(34),"&gt; ")</f>
        <v xml:space="preserve">  &lt;Genotype hgvs="unknown"&gt; </v>
      </c>
    </row>
    <row r="2507" spans="1:3" x14ac:dyDescent="0.25">
      <c r="A2507" s="6" t="s">
        <v>48</v>
      </c>
      <c r="B2507" s="27" t="s">
        <v>150</v>
      </c>
      <c r="C2507" t="s">
        <v>13</v>
      </c>
    </row>
    <row r="2508" spans="1:3" x14ac:dyDescent="0.25">
      <c r="A2508" s="6" t="s">
        <v>43</v>
      </c>
      <c r="B2508" s="27"/>
      <c r="C2508" t="s">
        <v>668</v>
      </c>
    </row>
    <row r="2509" spans="1:3" x14ac:dyDescent="0.25">
      <c r="A2509" s="6"/>
      <c r="B2509" s="27"/>
    </row>
    <row r="2510" spans="1:3" x14ac:dyDescent="0.25">
      <c r="A2510" s="6"/>
      <c r="B2510" s="27"/>
      <c r="C2510" t="str">
        <f>CONCATENATE("    ",B2506)</f>
        <v xml:space="preserve">    Your CHRNA3 gene has an unknown variant.</v>
      </c>
    </row>
    <row r="2511" spans="1:3" x14ac:dyDescent="0.25">
      <c r="A2511" s="6"/>
      <c r="B2511" s="27"/>
    </row>
    <row r="2512" spans="1:3" x14ac:dyDescent="0.25">
      <c r="A2512" s="6"/>
      <c r="B2512" s="27"/>
      <c r="C2512" t="s">
        <v>669</v>
      </c>
    </row>
    <row r="2513" spans="1:3" x14ac:dyDescent="0.25">
      <c r="A2513" s="6"/>
      <c r="B2513" s="27"/>
    </row>
    <row r="2514" spans="1:3" x14ac:dyDescent="0.25">
      <c r="A2514" s="5"/>
      <c r="B2514" s="27"/>
      <c r="C2514" t="str">
        <f>CONCATENATE("    ",B2507)</f>
        <v xml:space="preserve">    The effect is unknown.</v>
      </c>
    </row>
    <row r="2515" spans="1:3" x14ac:dyDescent="0.25">
      <c r="A2515" s="6"/>
      <c r="B2515" s="27"/>
    </row>
    <row r="2516" spans="1:3" x14ac:dyDescent="0.25">
      <c r="A2516" s="5"/>
      <c r="B2516" s="27"/>
      <c r="C2516" t="s">
        <v>670</v>
      </c>
    </row>
    <row r="2517" spans="1:3" x14ac:dyDescent="0.25">
      <c r="A2517" s="5"/>
      <c r="B2517" s="27"/>
    </row>
    <row r="2518" spans="1:3" x14ac:dyDescent="0.25">
      <c r="A2518" s="5"/>
      <c r="B2518" s="27"/>
      <c r="C2518" t="str">
        <f>CONCATENATE( "    &lt;piechart percentage=",B2508," /&gt;")</f>
        <v xml:space="preserve">    &lt;piechart percentage= /&gt;</v>
      </c>
    </row>
    <row r="2519" spans="1:3" x14ac:dyDescent="0.25">
      <c r="A2519" s="5"/>
      <c r="B2519" s="27"/>
      <c r="C2519" t="str">
        <f>"  &lt;/Genotype&gt;"</f>
        <v xml:space="preserve">  &lt;/Genotype&gt;</v>
      </c>
    </row>
    <row r="2520" spans="1:3" x14ac:dyDescent="0.25">
      <c r="A2520" s="5" t="s">
        <v>46</v>
      </c>
      <c r="B2520" s="27" t="str">
        <f>CONCATENATE("Your ",B2401," gene has no variants. A normal gene is referred to as a ",CHAR(34),"wild-type",CHAR(34)," gene.")</f>
        <v>Your CHRNA3 gene has no variants. A normal gene is referred to as a "wild-type" gene.</v>
      </c>
      <c r="C2520" t="str">
        <f>CONCATENATE("  &lt;Genotype hgvs=",CHAR(34),"wild-type",CHAR(34),"&gt;")</f>
        <v xml:space="preserve">  &lt;Genotype hgvs="wild-type"&gt;</v>
      </c>
    </row>
    <row r="2521" spans="1:3" x14ac:dyDescent="0.25">
      <c r="A2521" s="6" t="s">
        <v>47</v>
      </c>
      <c r="B2521" s="27" t="s">
        <v>218</v>
      </c>
      <c r="C2521" t="s">
        <v>13</v>
      </c>
    </row>
    <row r="2522" spans="1:3" x14ac:dyDescent="0.25">
      <c r="A2522" s="6" t="s">
        <v>43</v>
      </c>
      <c r="B2522" s="27"/>
      <c r="C2522" t="s">
        <v>668</v>
      </c>
    </row>
    <row r="2523" spans="1:3" x14ac:dyDescent="0.25">
      <c r="A2523" s="6"/>
      <c r="B2523" s="27"/>
    </row>
    <row r="2524" spans="1:3" x14ac:dyDescent="0.25">
      <c r="A2524" s="6"/>
      <c r="B2524" s="27"/>
      <c r="C2524" t="str">
        <f>CONCATENATE("    ",B2520)</f>
        <v xml:space="preserve">    Your CHRNA3 gene has no variants. A normal gene is referred to as a "wild-type" gene.</v>
      </c>
    </row>
    <row r="2525" spans="1:3" x14ac:dyDescent="0.25">
      <c r="A2525" s="6"/>
      <c r="B2525" s="27"/>
    </row>
    <row r="2526" spans="1:3" x14ac:dyDescent="0.25">
      <c r="A2526" s="6"/>
      <c r="B2526" s="27"/>
      <c r="C2526" t="s">
        <v>669</v>
      </c>
    </row>
    <row r="2527" spans="1:3" x14ac:dyDescent="0.25">
      <c r="A2527" s="6"/>
      <c r="B2527" s="27"/>
    </row>
    <row r="2528" spans="1:3" x14ac:dyDescent="0.25">
      <c r="A2528" s="6"/>
      <c r="B2528" s="27"/>
      <c r="C2528" t="str">
        <f>CONCATENATE("    ",B2521)</f>
        <v xml:space="preserve">    Your variant is not associated with any loss of function.</v>
      </c>
    </row>
    <row r="2529" spans="1:27" x14ac:dyDescent="0.25">
      <c r="A2529" s="6"/>
      <c r="B2529" s="27"/>
    </row>
    <row r="2530" spans="1:27" x14ac:dyDescent="0.25">
      <c r="A2530" s="6"/>
      <c r="B2530" s="27"/>
      <c r="C2530" t="s">
        <v>670</v>
      </c>
    </row>
    <row r="2531" spans="1:27" x14ac:dyDescent="0.25">
      <c r="A2531" s="5"/>
      <c r="B2531" s="27"/>
    </row>
    <row r="2532" spans="1:27" x14ac:dyDescent="0.25">
      <c r="A2532" s="6"/>
      <c r="B2532" s="27"/>
      <c r="C2532" t="str">
        <f>CONCATENATE( "    &lt;piechart percentage=",B2522," /&gt;")</f>
        <v xml:space="preserve">    &lt;piechart percentage= /&gt;</v>
      </c>
    </row>
    <row r="2533" spans="1:27" x14ac:dyDescent="0.25">
      <c r="A2533" s="6"/>
      <c r="B2533" s="27"/>
      <c r="C2533" t="str">
        <f>"  &lt;/Genotype&gt;"</f>
        <v xml:space="preserve">  &lt;/Genotype&gt;</v>
      </c>
    </row>
    <row r="2534" spans="1:27" x14ac:dyDescent="0.25">
      <c r="A2534" s="6"/>
      <c r="B2534" s="27"/>
      <c r="C2534" t="str">
        <f>"&lt;/GeneAnalysis&gt;"</f>
        <v>&lt;/GeneAnalysis&gt;</v>
      </c>
    </row>
    <row r="2535" spans="1:27" s="33" customFormat="1" x14ac:dyDescent="0.25"/>
    <row r="2536" spans="1:27" s="33" customFormat="1" x14ac:dyDescent="0.25">
      <c r="A2536" s="34"/>
      <c r="B2536" s="32"/>
    </row>
    <row r="2537" spans="1:27" x14ac:dyDescent="0.25">
      <c r="A2537" s="6" t="s">
        <v>4</v>
      </c>
      <c r="B2537" s="27" t="s">
        <v>336</v>
      </c>
      <c r="C2537" t="str">
        <f>CONCATENATE("&lt;GeneAnalysis gene=",CHAR(34),B2537,CHAR(34)," interval=",CHAR(34),B2538,CHAR(34),"&gt; ")</f>
        <v xml:space="preserve">&lt;GeneAnalysis gene="CHRNA3" interval="NC_000015.10:g.78593052_78621295"&gt; </v>
      </c>
      <c r="X2537" s="47"/>
      <c r="Y2537" s="40"/>
      <c r="Z2537" s="48"/>
      <c r="AA2537" s="35"/>
    </row>
    <row r="2538" spans="1:27" x14ac:dyDescent="0.25">
      <c r="A2538" s="6" t="s">
        <v>23</v>
      </c>
      <c r="B2538" s="27" t="s">
        <v>337</v>
      </c>
    </row>
    <row r="2539" spans="1:27" x14ac:dyDescent="0.25">
      <c r="A2539" s="6" t="s">
        <v>24</v>
      </c>
      <c r="B2539" s="27" t="s">
        <v>333</v>
      </c>
      <c r="C2539" t="str">
        <f>CONCATENATE("# What are some common mutations of ",B2537,"?")</f>
        <v># What are some common mutations of CHRNA3?</v>
      </c>
    </row>
    <row r="2540" spans="1:27" x14ac:dyDescent="0.25">
      <c r="A2540" s="6" t="s">
        <v>20</v>
      </c>
      <c r="B2540" s="27" t="s">
        <v>21</v>
      </c>
      <c r="C2540" t="s">
        <v>13</v>
      </c>
    </row>
    <row r="2541" spans="1:27" x14ac:dyDescent="0.25">
      <c r="B2541" s="27"/>
      <c r="C2541" t="str">
        <f>CONCATENATE("There are ",B2539," well-known variants in ",B2537,": ",B2548," and ",B2554,".")</f>
        <v>There are two well-known variants in CHRNA3: [C78606381T](https://www.ncbi.nlm.nih.gov/projects/SNP/snp_ref.cgi?rs=12914385) and [C645T](https://www.ncbi.nlm.nih.gov/clinvar/variation/17503/).</v>
      </c>
    </row>
    <row r="2542" spans="1:27" x14ac:dyDescent="0.25">
      <c r="B2542" s="27"/>
    </row>
    <row r="2543" spans="1:27" x14ac:dyDescent="0.25">
      <c r="A2543" s="6"/>
      <c r="B2543" s="27"/>
      <c r="C2543" t="str">
        <f>CONCATENATE("&lt;# ",B2545," #&gt;")</f>
        <v>&lt;# C78606381T #&gt;</v>
      </c>
    </row>
    <row r="2544" spans="1:27" x14ac:dyDescent="0.25">
      <c r="A2544" s="6" t="s">
        <v>25</v>
      </c>
      <c r="B2544" s="1" t="s">
        <v>338</v>
      </c>
      <c r="C2544" t="str">
        <f>CONCATENATE("  &lt;Variant hgvs=",CHAR(34),B2544,CHAR(34)," name=",CHAR(34),B2545,CHAR(34),"&gt; ")</f>
        <v xml:space="preserve">  &lt;Variant hgvs="NC_000015.10:g.78606381C&gt;T" name="C78606381T"&gt; </v>
      </c>
    </row>
    <row r="2545" spans="1:3" x14ac:dyDescent="0.25">
      <c r="A2545" s="5" t="s">
        <v>26</v>
      </c>
      <c r="B2545" s="30" t="s">
        <v>340</v>
      </c>
    </row>
    <row r="2546" spans="1:3" x14ac:dyDescent="0.25">
      <c r="A2546" s="5" t="s">
        <v>27</v>
      </c>
      <c r="B2546" s="27" t="s">
        <v>208</v>
      </c>
      <c r="C2546" t="str">
        <f>CONCATENATE("    This variant is a change at a specific point in the ",B2537," gene from ",B2546," to ",B2547," resulting in incorrect ",B2540," function. This substitution of a single nucleotide is known as a missense variant.")</f>
        <v xml:space="preserve">    This variant is a change at a specific point in the CHRNA3 gene from cytosine (C) to thymine (T) resulting in incorrect protein function. This substitution of a single nucleotide is known as a missense variant.</v>
      </c>
    </row>
    <row r="2547" spans="1:3" x14ac:dyDescent="0.25">
      <c r="A2547" s="5" t="s">
        <v>28</v>
      </c>
      <c r="B2547" s="27" t="s">
        <v>33</v>
      </c>
      <c r="C2547" t="s">
        <v>13</v>
      </c>
    </row>
    <row r="2548" spans="1:3" x14ac:dyDescent="0.25">
      <c r="A2548" s="5" t="s">
        <v>36</v>
      </c>
      <c r="B2548" s="30" t="s">
        <v>342</v>
      </c>
      <c r="C2548" t="str">
        <f>"  &lt;/Variant&gt;"</f>
        <v xml:space="preserve">  &lt;/Variant&gt;</v>
      </c>
    </row>
    <row r="2549" spans="1:3" x14ac:dyDescent="0.25">
      <c r="B2549" s="27"/>
      <c r="C2549" t="str">
        <f>CONCATENATE("&lt;# ",B2551," #&gt;")</f>
        <v>&lt;# C645T  #&gt;</v>
      </c>
    </row>
    <row r="2550" spans="1:3" x14ac:dyDescent="0.25">
      <c r="A2550" s="6" t="s">
        <v>25</v>
      </c>
      <c r="B2550" s="1" t="s">
        <v>339</v>
      </c>
      <c r="C2550" t="str">
        <f>CONCATENATE("  &lt;Variant hgvs=",CHAR(34),B2550,CHAR(34)," name=",CHAR(34),B2551,CHAR(34),"&gt; ")</f>
        <v xml:space="preserve">  &lt;Variant hgvs="NC_000015.10:g.78601997G&gt;A" name="C645T "&gt; </v>
      </c>
    </row>
    <row r="2551" spans="1:3" x14ac:dyDescent="0.25">
      <c r="A2551" s="5" t="s">
        <v>26</v>
      </c>
      <c r="B2551" s="30" t="s">
        <v>341</v>
      </c>
    </row>
    <row r="2552" spans="1:3" x14ac:dyDescent="0.25">
      <c r="A2552" s="5" t="s">
        <v>27</v>
      </c>
      <c r="B2552" s="27" t="s">
        <v>34</v>
      </c>
      <c r="C2552" t="str">
        <f>CONCATENATE("    This variant is a change at a specific point in the ",B2537," gene from ",B2552," to ",B2553," resulting in incorrect ",B2540," function. This substitution of a single nucleotide is known as a missense variant.")</f>
        <v xml:space="preserve">    This variant is a change at a specific point in the CHRNA3 gene from guanine (G) to adenine (A) resulting in incorrect protein function. This substitution of a single nucleotide is known as a missense variant.</v>
      </c>
    </row>
    <row r="2553" spans="1:3" x14ac:dyDescent="0.25">
      <c r="A2553" s="5" t="s">
        <v>28</v>
      </c>
      <c r="B2553" s="27" t="s">
        <v>62</v>
      </c>
    </row>
    <row r="2554" spans="1:3" x14ac:dyDescent="0.25">
      <c r="A2554" s="6" t="s">
        <v>36</v>
      </c>
      <c r="B2554" s="30" t="s">
        <v>352</v>
      </c>
      <c r="C2554" t="str">
        <f>"  &lt;/Variant&gt;"</f>
        <v xml:space="preserve">  &lt;/Variant&gt;</v>
      </c>
    </row>
    <row r="2555" spans="1:3" s="33" customFormat="1" x14ac:dyDescent="0.25">
      <c r="A2555" s="31"/>
      <c r="B2555" s="32"/>
    </row>
    <row r="2556" spans="1:3" s="33" customFormat="1" x14ac:dyDescent="0.25">
      <c r="A2556" s="31"/>
      <c r="B2556" s="32"/>
      <c r="C2556" t="str">
        <f>C2543</f>
        <v>&lt;# C78606381T #&gt;</v>
      </c>
    </row>
    <row r="2557" spans="1:3" x14ac:dyDescent="0.25">
      <c r="A2557" s="5" t="s">
        <v>35</v>
      </c>
      <c r="B2557" s="40" t="s">
        <v>343</v>
      </c>
      <c r="C2557" t="str">
        <f>CONCATENATE("  &lt;Genotype hgvs=",CHAR(34),B2557,B2558,";",B2559,CHAR(34)," name=",CHAR(34),B2545,CHAR(34),"&gt; ")</f>
        <v xml:space="preserve">  &lt;Genotype hgvs="NC_000015.10:g.[78606381C&gt;T];[78606381=]" name="C78606381T"&gt; </v>
      </c>
    </row>
    <row r="2558" spans="1:3" x14ac:dyDescent="0.25">
      <c r="A2558" s="5" t="s">
        <v>36</v>
      </c>
      <c r="B2558" s="27" t="s">
        <v>344</v>
      </c>
    </row>
    <row r="2559" spans="1:3" x14ac:dyDescent="0.25">
      <c r="A2559" s="5" t="s">
        <v>27</v>
      </c>
      <c r="B2559" s="27" t="s">
        <v>345</v>
      </c>
      <c r="C2559" t="s">
        <v>668</v>
      </c>
    </row>
    <row r="2560" spans="1:3" x14ac:dyDescent="0.25">
      <c r="A2560" s="5" t="s">
        <v>41</v>
      </c>
      <c r="B2560" s="27" t="str">
        <f>CONCATENATE("People with this variant have one copy of the ",B2548," variant. This substitution of a single nucleotide is known as a missense mutation.")</f>
        <v>People with this variant have one copy of the [C78606381T](https://www.ncbi.nlm.nih.gov/projects/SNP/snp_ref.cgi?rs=12914385) variant. This substitution of a single nucleotide is known as a missense mutation.</v>
      </c>
      <c r="C2560" t="s">
        <v>13</v>
      </c>
    </row>
    <row r="2561" spans="1:27" x14ac:dyDescent="0.25">
      <c r="A2561" s="6" t="s">
        <v>42</v>
      </c>
      <c r="B2561" s="27" t="s">
        <v>217</v>
      </c>
      <c r="C2561" t="str">
        <f>CONCATENATE("    ",B2560)</f>
        <v xml:space="preserve">    People with this variant have one copy of the [C78606381T](https://www.ncbi.nlm.nih.gov/projects/SNP/snp_ref.cgi?rs=12914385) variant. This substitution of a single nucleotide is known as a missense mutation.</v>
      </c>
    </row>
    <row r="2562" spans="1:27" x14ac:dyDescent="0.25">
      <c r="A2562" s="6" t="s">
        <v>43</v>
      </c>
      <c r="B2562" s="27">
        <v>37.9</v>
      </c>
    </row>
    <row r="2563" spans="1:27" x14ac:dyDescent="0.25">
      <c r="A2563" s="5"/>
      <c r="B2563" s="27"/>
      <c r="C2563" t="s">
        <v>669</v>
      </c>
    </row>
    <row r="2564" spans="1:27" x14ac:dyDescent="0.25">
      <c r="A2564" s="6"/>
      <c r="B2564" s="27"/>
    </row>
    <row r="2565" spans="1:27" x14ac:dyDescent="0.25">
      <c r="A2565" s="6"/>
      <c r="B2565" s="27"/>
      <c r="C2565" t="str">
        <f>CONCATENATE("    ",B2561)</f>
        <v xml:space="preserve">    You are in the Mild Loss of Function category. See below for more information.</v>
      </c>
    </row>
    <row r="2566" spans="1:27" x14ac:dyDescent="0.25">
      <c r="A2566" s="6"/>
      <c r="B2566" s="27"/>
    </row>
    <row r="2567" spans="1:27" x14ac:dyDescent="0.25">
      <c r="A2567" s="6"/>
      <c r="B2567" s="27"/>
      <c r="C2567" t="s">
        <v>670</v>
      </c>
    </row>
    <row r="2568" spans="1:27" x14ac:dyDescent="0.25">
      <c r="A2568" s="5"/>
      <c r="B2568" s="27"/>
    </row>
    <row r="2569" spans="1:27" x14ac:dyDescent="0.25">
      <c r="A2569" s="5"/>
      <c r="B2569" s="27"/>
      <c r="C2569" t="str">
        <f>CONCATENATE( "    &lt;piechart percentage=",B2562," /&gt;")</f>
        <v xml:space="preserve">    &lt;piechart percentage=37.9 /&gt;</v>
      </c>
    </row>
    <row r="2570" spans="1:27" x14ac:dyDescent="0.25">
      <c r="A2570" s="5"/>
      <c r="B2570" s="27"/>
      <c r="C2570" t="str">
        <f>"  &lt;/Genotype&gt;"</f>
        <v xml:space="preserve">  &lt;/Genotype&gt;</v>
      </c>
    </row>
    <row r="2571" spans="1:27" x14ac:dyDescent="0.25">
      <c r="A2571" s="5" t="s">
        <v>44</v>
      </c>
      <c r="B2571" s="27" t="s">
        <v>346</v>
      </c>
      <c r="C2571" t="str">
        <f>CONCATENATE("  &lt;Genotype hgvs=",CHAR(34),B2557,B2558,";",B2558,CHAR(34)," name=",CHAR(34),B2545,CHAR(34),"&gt; ")</f>
        <v xml:space="preserve">  &lt;Genotype hgvs="NC_000015.10:g.[78606381C&gt;T];[78606381C&gt;T]" name="C78606381T"&gt; </v>
      </c>
    </row>
    <row r="2572" spans="1:27" x14ac:dyDescent="0.25">
      <c r="A2572" s="6" t="s">
        <v>45</v>
      </c>
      <c r="B2572" s="27" t="s">
        <v>192</v>
      </c>
      <c r="C2572" t="s">
        <v>13</v>
      </c>
    </row>
    <row r="2573" spans="1:27" x14ac:dyDescent="0.25">
      <c r="A2573" s="6" t="s">
        <v>43</v>
      </c>
      <c r="B2573" s="27">
        <v>15.9</v>
      </c>
      <c r="C2573" t="s">
        <v>668</v>
      </c>
    </row>
    <row r="2574" spans="1:27" x14ac:dyDescent="0.25">
      <c r="A2574" s="6"/>
      <c r="B2574" s="27"/>
    </row>
    <row r="2575" spans="1:27" x14ac:dyDescent="0.25">
      <c r="A2575" s="5"/>
      <c r="B2575" s="27"/>
      <c r="C2575" t="str">
        <f>CONCATENATE("    ",B2571)</f>
        <v xml:space="preserve">    People with this variant have two copies of the [C78606381T](https://www.ncbi.nlm.nih.gov/projects/SNP/snp_ref.cgi?rs=12914385) variant. This substitution of a single nucleotide is known as a missense mutation.
</v>
      </c>
      <c r="X2575" s="49"/>
      <c r="Y2575" s="43"/>
      <c r="Z2575" s="50"/>
      <c r="AA2575" s="49"/>
    </row>
    <row r="2576" spans="1:27" x14ac:dyDescent="0.25">
      <c r="A2576" s="6"/>
      <c r="B2576" s="27"/>
      <c r="W2576" s="52"/>
      <c r="X2576" s="53"/>
      <c r="Y2576" s="53"/>
      <c r="Z2576" s="47"/>
      <c r="AA2576" s="49"/>
    </row>
    <row r="2577" spans="1:27" x14ac:dyDescent="0.25">
      <c r="A2577" s="6"/>
      <c r="B2577" s="27"/>
      <c r="C2577" t="s">
        <v>669</v>
      </c>
      <c r="X2577" s="49"/>
      <c r="Y2577" s="47"/>
      <c r="Z2577" s="50"/>
      <c r="AA2577" s="49"/>
    </row>
    <row r="2578" spans="1:27" x14ac:dyDescent="0.25">
      <c r="A2578" s="6"/>
      <c r="B2578" s="27"/>
      <c r="X2578" s="49"/>
      <c r="Y2578" s="47"/>
      <c r="Z2578" s="50"/>
      <c r="AA2578" s="49"/>
    </row>
    <row r="2579" spans="1:27" x14ac:dyDescent="0.25">
      <c r="A2579" s="6"/>
      <c r="B2579" s="27"/>
      <c r="C2579" t="str">
        <f>CONCATENATE("    ",B2572)</f>
        <v xml:space="preserve">    You are in the Moderate Loss of Function category. See below for more information.</v>
      </c>
      <c r="X2579" s="49"/>
      <c r="Y2579" s="47"/>
      <c r="Z2579" s="50"/>
      <c r="AA2579" s="49"/>
    </row>
    <row r="2580" spans="1:27" x14ac:dyDescent="0.25">
      <c r="A2580" s="6"/>
      <c r="B2580" s="27"/>
      <c r="X2580" s="49"/>
      <c r="Y2580" s="50"/>
      <c r="Z2580" s="50"/>
      <c r="AA2580" s="49"/>
    </row>
    <row r="2581" spans="1:27" x14ac:dyDescent="0.25">
      <c r="A2581" s="5"/>
      <c r="B2581" s="27"/>
      <c r="C2581" t="s">
        <v>670</v>
      </c>
      <c r="X2581" s="50"/>
      <c r="Y2581" s="50"/>
      <c r="Z2581" s="50"/>
      <c r="AA2581" s="50"/>
    </row>
    <row r="2582" spans="1:27" x14ac:dyDescent="0.25">
      <c r="A2582" s="5"/>
      <c r="B2582" s="27"/>
      <c r="W2582" s="33"/>
      <c r="X2582" s="49"/>
      <c r="Y2582" s="47"/>
      <c r="Z2582" s="47"/>
      <c r="AA2582" s="49"/>
    </row>
    <row r="2583" spans="1:27" x14ac:dyDescent="0.25">
      <c r="A2583" s="5"/>
      <c r="B2583" s="27"/>
      <c r="C2583" t="str">
        <f>CONCATENATE( "    &lt;piechart percentage=",B2573," /&gt;")</f>
        <v xml:space="preserve">    &lt;piechart percentage=15.9 /&gt;</v>
      </c>
      <c r="X2583" s="49"/>
      <c r="Y2583" s="49"/>
      <c r="Z2583" s="50"/>
      <c r="AA2583" s="50"/>
    </row>
    <row r="2584" spans="1:27" x14ac:dyDescent="0.25">
      <c r="A2584" s="5"/>
      <c r="B2584" s="27"/>
      <c r="C2584" t="str">
        <f>"  &lt;/Genotype&gt;"</f>
        <v xml:space="preserve">  &lt;/Genotype&gt;</v>
      </c>
      <c r="X2584" s="49"/>
      <c r="Y2584" s="1"/>
      <c r="Z2584" s="49"/>
      <c r="AA2584" s="49"/>
    </row>
    <row r="2585" spans="1:27" x14ac:dyDescent="0.25">
      <c r="A2585" s="5" t="s">
        <v>46</v>
      </c>
      <c r="B2585" s="27" t="str">
        <f>CONCATENATE("Your ",B2537," gene has no variants. A normal gene is referred to as a ",CHAR(34),"wild-type",CHAR(34)," gene.")</f>
        <v>Your CHRNA3 gene has no variants. A normal gene is referred to as a "wild-type" gene.</v>
      </c>
      <c r="C2585" t="str">
        <f>CONCATENATE("  &lt;Genotype hgvs=",CHAR(34),B2557,B2559,";",B2559,CHAR(34)," name=",CHAR(34),B2545,CHAR(34),"&gt; ")</f>
        <v xml:space="preserve">  &lt;Genotype hgvs="NC_000015.10:g.[78606381=];[78606381=]" name="C78606381T"&gt; </v>
      </c>
      <c r="X2585" s="49"/>
      <c r="Y2585" s="1"/>
      <c r="Z2585" s="49"/>
      <c r="AA2585" s="49"/>
    </row>
    <row r="2586" spans="1:27" x14ac:dyDescent="0.25">
      <c r="A2586" s="6" t="s">
        <v>47</v>
      </c>
      <c r="B2586" s="27" t="s">
        <v>148</v>
      </c>
      <c r="C2586" t="s">
        <v>13</v>
      </c>
      <c r="X2586" s="49"/>
      <c r="Y2586" s="49"/>
      <c r="Z2586" s="49"/>
      <c r="AA2586" s="49"/>
    </row>
    <row r="2587" spans="1:27" x14ac:dyDescent="0.25">
      <c r="A2587" s="6" t="s">
        <v>43</v>
      </c>
      <c r="B2587" s="27">
        <v>46.2</v>
      </c>
      <c r="C2587" t="s">
        <v>668</v>
      </c>
      <c r="X2587" s="49"/>
      <c r="Y2587" s="49"/>
      <c r="Z2587" s="49"/>
      <c r="AA2587" s="49"/>
    </row>
    <row r="2588" spans="1:27" x14ac:dyDescent="0.25">
      <c r="A2588" s="5"/>
      <c r="B2588" s="27"/>
      <c r="X2588" s="49"/>
      <c r="Y2588" s="49"/>
      <c r="Z2588" s="49"/>
      <c r="AA2588" s="49"/>
    </row>
    <row r="2589" spans="1:27" x14ac:dyDescent="0.25">
      <c r="A2589" s="6"/>
      <c r="B2589" s="27"/>
      <c r="C2589" t="str">
        <f>CONCATENATE("    ",B2585)</f>
        <v xml:space="preserve">    Your CHRNA3 gene has no variants. A normal gene is referred to as a "wild-type" gene.</v>
      </c>
      <c r="X2589" s="49"/>
      <c r="Y2589" s="49"/>
      <c r="Z2589" s="49"/>
      <c r="AA2589" s="49"/>
    </row>
    <row r="2590" spans="1:27" x14ac:dyDescent="0.25">
      <c r="A2590" s="6"/>
      <c r="B2590" s="27"/>
      <c r="X2590" s="50"/>
      <c r="Y2590" s="50"/>
      <c r="Z2590" s="50"/>
      <c r="AA2590" s="50"/>
    </row>
    <row r="2591" spans="1:27" x14ac:dyDescent="0.25">
      <c r="A2591" s="6"/>
      <c r="B2591" s="27"/>
      <c r="C2591" t="s">
        <v>669</v>
      </c>
      <c r="X2591" s="49"/>
      <c r="Y2591" s="49"/>
      <c r="Z2591" s="49"/>
      <c r="AA2591" s="49"/>
    </row>
    <row r="2592" spans="1:27" x14ac:dyDescent="0.25">
      <c r="A2592" s="6"/>
      <c r="B2592" s="27"/>
      <c r="X2592" s="49"/>
      <c r="Y2592" s="49"/>
      <c r="Z2592" s="49"/>
      <c r="AA2592" s="49"/>
    </row>
    <row r="2593" spans="1:27" x14ac:dyDescent="0.25">
      <c r="A2593" s="6"/>
      <c r="B2593" s="27"/>
      <c r="C2593" t="str">
        <f>CONCATENATE("    ",B2586)</f>
        <v xml:space="preserve">    This variant is not associated with increased risk.</v>
      </c>
      <c r="X2593" s="49"/>
      <c r="Y2593" s="49"/>
      <c r="Z2593" s="49"/>
      <c r="AA2593" s="49"/>
    </row>
    <row r="2594" spans="1:27" x14ac:dyDescent="0.25">
      <c r="A2594" s="5"/>
      <c r="B2594" s="27"/>
      <c r="X2594" s="49"/>
      <c r="Y2594" s="49"/>
      <c r="Z2594" s="49"/>
      <c r="AA2594" s="49"/>
    </row>
    <row r="2595" spans="1:27" x14ac:dyDescent="0.25">
      <c r="A2595" s="5"/>
      <c r="B2595" s="27"/>
      <c r="C2595" t="s">
        <v>670</v>
      </c>
      <c r="X2595" s="49"/>
      <c r="Y2595" s="49"/>
      <c r="Z2595" s="49"/>
      <c r="AA2595" s="49"/>
    </row>
    <row r="2596" spans="1:27" x14ac:dyDescent="0.25">
      <c r="A2596" s="5"/>
      <c r="B2596" s="27"/>
      <c r="X2596" s="49"/>
      <c r="Y2596" s="1"/>
      <c r="Z2596" s="49"/>
      <c r="AA2596" s="49"/>
    </row>
    <row r="2597" spans="1:27" x14ac:dyDescent="0.25">
      <c r="A2597" s="5"/>
      <c r="B2597" s="27"/>
      <c r="C2597" t="str">
        <f>CONCATENATE( "    &lt;piechart percentage=",B2587," /&gt;")</f>
        <v xml:space="preserve">    &lt;piechart percentage=46.2 /&gt;</v>
      </c>
      <c r="X2597" s="50"/>
      <c r="Y2597" s="50"/>
      <c r="Z2597" s="50"/>
      <c r="AA2597" s="50"/>
    </row>
    <row r="2598" spans="1:27" x14ac:dyDescent="0.25">
      <c r="A2598" s="5"/>
      <c r="B2598" s="27"/>
      <c r="C2598" t="str">
        <f>"  &lt;/Genotype&gt;"</f>
        <v xml:space="preserve">  &lt;/Genotype&gt;</v>
      </c>
      <c r="X2598" s="49"/>
      <c r="Y2598" s="49"/>
      <c r="Z2598" s="49"/>
      <c r="AA2598" s="49"/>
    </row>
    <row r="2599" spans="1:27" x14ac:dyDescent="0.25">
      <c r="A2599" s="5"/>
      <c r="B2599" s="27"/>
      <c r="C2599" t="str">
        <f>C2549</f>
        <v>&lt;# C645T  #&gt;</v>
      </c>
    </row>
    <row r="2600" spans="1:27" x14ac:dyDescent="0.25">
      <c r="A2600" s="5" t="s">
        <v>35</v>
      </c>
      <c r="B2600" s="1" t="s">
        <v>236</v>
      </c>
      <c r="C2600" t="str">
        <f>CONCATENATE("  &lt;Genotype hgvs=",CHAR(34),B2600,B2601,";",B2602,CHAR(34)," name=",CHAR(34),B2551,CHAR(34),"&gt; ")</f>
        <v xml:space="preserve">  &lt;Genotype hgvs="NC_000017.11:g.[30237328T&gt;C];[30237328=]" name="C645T "&gt; </v>
      </c>
    </row>
    <row r="2601" spans="1:27" x14ac:dyDescent="0.25">
      <c r="A2601" s="5" t="s">
        <v>36</v>
      </c>
      <c r="B2601" s="27" t="s">
        <v>256</v>
      </c>
    </row>
    <row r="2602" spans="1:27" x14ac:dyDescent="0.25">
      <c r="A2602" s="5" t="s">
        <v>27</v>
      </c>
      <c r="B2602" s="27" t="s">
        <v>257</v>
      </c>
      <c r="C2602" t="s">
        <v>668</v>
      </c>
    </row>
    <row r="2603" spans="1:27" x14ac:dyDescent="0.25">
      <c r="A2603" s="5" t="s">
        <v>41</v>
      </c>
      <c r="B2603" s="27" t="str">
        <f>CONCATENATE("People with this variant have one copy of the ",B2554," variant. This substitution of a single nucleotide is known as a missense mutation.")</f>
        <v>People with this variant have one copy of the [C645T](https://www.ncbi.nlm.nih.gov/clinvar/variation/17503/) variant. This substitution of a single nucleotide is known as a missense mutation.</v>
      </c>
      <c r="C2603" t="s">
        <v>13</v>
      </c>
    </row>
    <row r="2604" spans="1:27" x14ac:dyDescent="0.25">
      <c r="A2604" s="6" t="s">
        <v>42</v>
      </c>
      <c r="B2604" s="27" t="s">
        <v>217</v>
      </c>
      <c r="C2604" t="str">
        <f>CONCATENATE("    ",B2603)</f>
        <v xml:space="preserve">    People with this variant have one copy of the [C645T](https://www.ncbi.nlm.nih.gov/clinvar/variation/17503/) variant. This substitution of a single nucleotide is known as a missense mutation.</v>
      </c>
    </row>
    <row r="2605" spans="1:27" x14ac:dyDescent="0.25">
      <c r="A2605" s="6" t="s">
        <v>43</v>
      </c>
      <c r="B2605" s="27">
        <v>39.700000000000003</v>
      </c>
    </row>
    <row r="2606" spans="1:27" x14ac:dyDescent="0.25">
      <c r="A2606" s="5"/>
      <c r="B2606" s="27"/>
      <c r="C2606" t="s">
        <v>669</v>
      </c>
    </row>
    <row r="2607" spans="1:27" x14ac:dyDescent="0.25">
      <c r="A2607" s="6"/>
      <c r="B2607" s="27"/>
    </row>
    <row r="2608" spans="1:27" x14ac:dyDescent="0.25">
      <c r="A2608" s="6"/>
      <c r="B2608" s="27"/>
      <c r="C2608" t="str">
        <f>CONCATENATE("    ",B2604)</f>
        <v xml:space="preserve">    You are in the Mild Loss of Function category. See below for more information.</v>
      </c>
    </row>
    <row r="2609" spans="1:3" x14ac:dyDescent="0.25">
      <c r="A2609" s="6"/>
      <c r="B2609" s="27"/>
    </row>
    <row r="2610" spans="1:3" x14ac:dyDescent="0.25">
      <c r="A2610" s="6"/>
      <c r="B2610" s="27"/>
      <c r="C2610" t="s">
        <v>670</v>
      </c>
    </row>
    <row r="2611" spans="1:3" x14ac:dyDescent="0.25">
      <c r="A2611" s="5"/>
      <c r="B2611" s="27"/>
    </row>
    <row r="2612" spans="1:3" x14ac:dyDescent="0.25">
      <c r="A2612" s="5"/>
      <c r="B2612" s="27"/>
      <c r="C2612" t="str">
        <f>CONCATENATE( "    &lt;piechart percentage=",B2605," /&gt;")</f>
        <v xml:space="preserve">    &lt;piechart percentage=39.7 /&gt;</v>
      </c>
    </row>
    <row r="2613" spans="1:3" x14ac:dyDescent="0.25">
      <c r="A2613" s="5"/>
      <c r="B2613" s="27"/>
      <c r="C2613" t="str">
        <f>"  &lt;/Genotype&gt;"</f>
        <v xml:space="preserve">  &lt;/Genotype&gt;</v>
      </c>
    </row>
    <row r="2614" spans="1:3" x14ac:dyDescent="0.25">
      <c r="A2614" s="5" t="s">
        <v>44</v>
      </c>
      <c r="B2614" s="27" t="str">
        <f>CONCATENATE("People with this variant have two copies of the ",B2554," variant. This substitution of a single nucleotide is known as a missense mutation.")</f>
        <v>People with this variant have two copies of the [C645T](https://www.ncbi.nlm.nih.gov/clinvar/variation/17503/) variant. This substitution of a single nucleotide is known as a missense mutation.</v>
      </c>
      <c r="C2614" t="str">
        <f>CONCATENATE("  &lt;Genotype hgvs=",CHAR(34),B2600,B2601,";",B2601,CHAR(34)," name=",CHAR(34),B2551,CHAR(34),"&gt; ")</f>
        <v xml:space="preserve">  &lt;Genotype hgvs="NC_000017.11:g.[30237328T&gt;C];[30237328T&gt;C]" name="C645T "&gt; </v>
      </c>
    </row>
    <row r="2615" spans="1:3" x14ac:dyDescent="0.25">
      <c r="A2615" s="6" t="s">
        <v>45</v>
      </c>
      <c r="B2615" s="27" t="s">
        <v>192</v>
      </c>
      <c r="C2615" t="s">
        <v>13</v>
      </c>
    </row>
    <row r="2616" spans="1:3" x14ac:dyDescent="0.25">
      <c r="A2616" s="6" t="s">
        <v>43</v>
      </c>
      <c r="B2616" s="27">
        <v>42.9</v>
      </c>
      <c r="C2616" t="s">
        <v>668</v>
      </c>
    </row>
    <row r="2617" spans="1:3" x14ac:dyDescent="0.25">
      <c r="A2617" s="6"/>
      <c r="B2617" s="27"/>
    </row>
    <row r="2618" spans="1:3" x14ac:dyDescent="0.25">
      <c r="A2618" s="5"/>
      <c r="B2618" s="27"/>
      <c r="C2618" t="str">
        <f>CONCATENATE("    ",B2614)</f>
        <v xml:space="preserve">    People with this variant have two copies of the [C645T](https://www.ncbi.nlm.nih.gov/clinvar/variation/17503/) variant. This substitution of a single nucleotide is known as a missense mutation.</v>
      </c>
    </row>
    <row r="2619" spans="1:3" x14ac:dyDescent="0.25">
      <c r="A2619" s="6"/>
      <c r="B2619" s="27"/>
    </row>
    <row r="2620" spans="1:3" x14ac:dyDescent="0.25">
      <c r="A2620" s="6"/>
      <c r="B2620" s="27"/>
      <c r="C2620" t="s">
        <v>669</v>
      </c>
    </row>
    <row r="2621" spans="1:3" x14ac:dyDescent="0.25">
      <c r="A2621" s="6"/>
      <c r="B2621" s="27"/>
    </row>
    <row r="2622" spans="1:3" x14ac:dyDescent="0.25">
      <c r="A2622" s="6"/>
      <c r="B2622" s="27"/>
      <c r="C2622" t="str">
        <f>CONCATENATE("    ",B2615)</f>
        <v xml:space="preserve">    You are in the Moderate Loss of Function category. See below for more information.</v>
      </c>
    </row>
    <row r="2623" spans="1:3" x14ac:dyDescent="0.25">
      <c r="A2623" s="6"/>
      <c r="B2623" s="27"/>
    </row>
    <row r="2624" spans="1:3" x14ac:dyDescent="0.25">
      <c r="A2624" s="5"/>
      <c r="B2624" s="27"/>
      <c r="C2624" t="s">
        <v>670</v>
      </c>
    </row>
    <row r="2625" spans="1:3" x14ac:dyDescent="0.25">
      <c r="A2625" s="5"/>
      <c r="B2625" s="27"/>
    </row>
    <row r="2626" spans="1:3" x14ac:dyDescent="0.25">
      <c r="A2626" s="5"/>
      <c r="B2626" s="27"/>
      <c r="C2626" t="str">
        <f>CONCATENATE( "    &lt;piechart percentage=",B2616," /&gt;")</f>
        <v xml:space="preserve">    &lt;piechart percentage=42.9 /&gt;</v>
      </c>
    </row>
    <row r="2627" spans="1:3" x14ac:dyDescent="0.25">
      <c r="A2627" s="5"/>
      <c r="B2627" s="27"/>
      <c r="C2627" t="str">
        <f>"  &lt;/Genotype&gt;"</f>
        <v xml:space="preserve">  &lt;/Genotype&gt;</v>
      </c>
    </row>
    <row r="2628" spans="1:3" x14ac:dyDescent="0.25">
      <c r="A2628" s="5" t="s">
        <v>46</v>
      </c>
      <c r="B2628" s="27" t="str">
        <f>CONCATENATE("Your ",B2537," gene has no variants. A normal gene is referred to as a ",CHAR(34),"wild-type",CHAR(34)," gene.")</f>
        <v>Your CHRNA3 gene has no variants. A normal gene is referred to as a "wild-type" gene.</v>
      </c>
      <c r="C2628" t="str">
        <f>CONCATENATE("  &lt;Genotype hgvs=",CHAR(34),B2600,B2602,";",B2602,CHAR(34)," name=",CHAR(34),B2551,CHAR(34),"&gt; ")</f>
        <v xml:space="preserve">  &lt;Genotype hgvs="NC_000017.11:g.[30237328=];[30237328=]" name="C645T "&gt; </v>
      </c>
    </row>
    <row r="2629" spans="1:3" x14ac:dyDescent="0.25">
      <c r="A2629" s="6" t="s">
        <v>47</v>
      </c>
      <c r="B2629" s="27" t="s">
        <v>148</v>
      </c>
      <c r="C2629" t="s">
        <v>13</v>
      </c>
    </row>
    <row r="2630" spans="1:3" x14ac:dyDescent="0.25">
      <c r="A2630" s="6" t="s">
        <v>43</v>
      </c>
      <c r="B2630" s="27">
        <v>17.399999999999999</v>
      </c>
      <c r="C2630" t="s">
        <v>668</v>
      </c>
    </row>
    <row r="2631" spans="1:3" x14ac:dyDescent="0.25">
      <c r="A2631" s="5"/>
      <c r="B2631" s="27"/>
    </row>
    <row r="2632" spans="1:3" x14ac:dyDescent="0.25">
      <c r="A2632" s="6"/>
      <c r="B2632" s="27"/>
      <c r="C2632" t="str">
        <f>CONCATENATE("    ",B2628)</f>
        <v xml:space="preserve">    Your CHRNA3 gene has no variants. A normal gene is referred to as a "wild-type" gene.</v>
      </c>
    </row>
    <row r="2633" spans="1:3" x14ac:dyDescent="0.25">
      <c r="A2633" s="6"/>
      <c r="B2633" s="27"/>
    </row>
    <row r="2634" spans="1:3" x14ac:dyDescent="0.25">
      <c r="A2634" s="6"/>
      <c r="B2634" s="27"/>
      <c r="C2634" t="s">
        <v>669</v>
      </c>
    </row>
    <row r="2635" spans="1:3" x14ac:dyDescent="0.25">
      <c r="A2635" s="6"/>
      <c r="B2635" s="27"/>
    </row>
    <row r="2636" spans="1:3" x14ac:dyDescent="0.25">
      <c r="A2636" s="6"/>
      <c r="B2636" s="27"/>
      <c r="C2636" t="str">
        <f>CONCATENATE("    ",B2629)</f>
        <v xml:space="preserve">    This variant is not associated with increased risk.</v>
      </c>
    </row>
    <row r="2637" spans="1:3" x14ac:dyDescent="0.25">
      <c r="A2637" s="5"/>
      <c r="B2637" s="27"/>
    </row>
    <row r="2638" spans="1:3" x14ac:dyDescent="0.25">
      <c r="A2638" s="5"/>
      <c r="B2638" s="27"/>
      <c r="C2638" t="s">
        <v>670</v>
      </c>
    </row>
    <row r="2639" spans="1:3" x14ac:dyDescent="0.25">
      <c r="A2639" s="5"/>
      <c r="B2639" s="27"/>
    </row>
    <row r="2640" spans="1:3" x14ac:dyDescent="0.25">
      <c r="A2640" s="5"/>
      <c r="B2640" s="27"/>
      <c r="C2640" t="str">
        <f>CONCATENATE( "    &lt;piechart percentage=",B2630," /&gt;")</f>
        <v xml:space="preserve">    &lt;piechart percentage=17.4 /&gt;</v>
      </c>
    </row>
    <row r="2641" spans="1:3" x14ac:dyDescent="0.25">
      <c r="A2641" s="5"/>
      <c r="B2641" s="27"/>
      <c r="C2641" t="str">
        <f>"  &lt;/Genotype&gt;"</f>
        <v xml:space="preserve">  &lt;/Genotype&gt;</v>
      </c>
    </row>
    <row r="2642" spans="1:3" x14ac:dyDescent="0.25">
      <c r="A2642" s="5" t="s">
        <v>48</v>
      </c>
      <c r="B2642" s="27" t="str">
        <f>CONCATENATE("Your ",B2537," gene has an unknown variant.")</f>
        <v>Your CHRNA3 gene has an unknown variant.</v>
      </c>
      <c r="C2642" t="str">
        <f>CONCATENATE("  &lt;Genotype hgvs=",CHAR(34),"unknown",CHAR(34),"&gt; ")</f>
        <v xml:space="preserve">  &lt;Genotype hgvs="unknown"&gt; </v>
      </c>
    </row>
    <row r="2643" spans="1:3" x14ac:dyDescent="0.25">
      <c r="A2643" s="6" t="s">
        <v>48</v>
      </c>
      <c r="B2643" s="27" t="s">
        <v>150</v>
      </c>
      <c r="C2643" t="s">
        <v>13</v>
      </c>
    </row>
    <row r="2644" spans="1:3" x14ac:dyDescent="0.25">
      <c r="A2644" s="6" t="s">
        <v>43</v>
      </c>
      <c r="B2644" s="27"/>
      <c r="C2644" t="s">
        <v>668</v>
      </c>
    </row>
    <row r="2645" spans="1:3" x14ac:dyDescent="0.25">
      <c r="A2645" s="6"/>
      <c r="B2645" s="27"/>
    </row>
    <row r="2646" spans="1:3" x14ac:dyDescent="0.25">
      <c r="A2646" s="6"/>
      <c r="B2646" s="27"/>
      <c r="C2646" t="str">
        <f>CONCATENATE("    ",B2642)</f>
        <v xml:space="preserve">    Your CHRNA3 gene has an unknown variant.</v>
      </c>
    </row>
    <row r="2647" spans="1:3" x14ac:dyDescent="0.25">
      <c r="A2647" s="6"/>
      <c r="B2647" s="27"/>
    </row>
    <row r="2648" spans="1:3" x14ac:dyDescent="0.25">
      <c r="A2648" s="6"/>
      <c r="B2648" s="27"/>
      <c r="C2648" t="s">
        <v>669</v>
      </c>
    </row>
    <row r="2649" spans="1:3" x14ac:dyDescent="0.25">
      <c r="A2649" s="6"/>
      <c r="B2649" s="27"/>
    </row>
    <row r="2650" spans="1:3" x14ac:dyDescent="0.25">
      <c r="A2650" s="5"/>
      <c r="B2650" s="27"/>
      <c r="C2650" t="str">
        <f>CONCATENATE("    ",B2643)</f>
        <v xml:space="preserve">    The effect is unknown.</v>
      </c>
    </row>
    <row r="2651" spans="1:3" x14ac:dyDescent="0.25">
      <c r="A2651" s="6"/>
      <c r="B2651" s="27"/>
    </row>
    <row r="2652" spans="1:3" x14ac:dyDescent="0.25">
      <c r="A2652" s="5"/>
      <c r="B2652" s="27"/>
      <c r="C2652" t="s">
        <v>670</v>
      </c>
    </row>
    <row r="2653" spans="1:3" x14ac:dyDescent="0.25">
      <c r="A2653" s="5"/>
      <c r="B2653" s="27"/>
    </row>
    <row r="2654" spans="1:3" x14ac:dyDescent="0.25">
      <c r="A2654" s="5"/>
      <c r="B2654" s="27"/>
      <c r="C2654" t="str">
        <f>CONCATENATE( "    &lt;piechart percentage=",B2644," /&gt;")</f>
        <v xml:space="preserve">    &lt;piechart percentage= /&gt;</v>
      </c>
    </row>
    <row r="2655" spans="1:3" x14ac:dyDescent="0.25">
      <c r="A2655" s="5"/>
      <c r="B2655" s="27"/>
      <c r="C2655" t="str">
        <f>"  &lt;/Genotype&gt;"</f>
        <v xml:space="preserve">  &lt;/Genotype&gt;</v>
      </c>
    </row>
    <row r="2656" spans="1:3" x14ac:dyDescent="0.25">
      <c r="A2656" s="5" t="s">
        <v>46</v>
      </c>
      <c r="B2656" s="27" t="str">
        <f>CONCATENATE("Your ",B2537," gene has no variants. A normal gene is referred to as a ",CHAR(34),"wild-type",CHAR(34)," gene.")</f>
        <v>Your CHRNA3 gene has no variants. A normal gene is referred to as a "wild-type" gene.</v>
      </c>
      <c r="C2656" t="str">
        <f>CONCATENATE("  &lt;Genotype hgvs=",CHAR(34),"wild-type",CHAR(34),"&gt;")</f>
        <v xml:space="preserve">  &lt;Genotype hgvs="wild-type"&gt;</v>
      </c>
    </row>
    <row r="2657" spans="1:3" x14ac:dyDescent="0.25">
      <c r="A2657" s="6" t="s">
        <v>47</v>
      </c>
      <c r="B2657" s="27" t="s">
        <v>218</v>
      </c>
      <c r="C2657" t="s">
        <v>13</v>
      </c>
    </row>
    <row r="2658" spans="1:3" x14ac:dyDescent="0.25">
      <c r="A2658" s="6" t="s">
        <v>43</v>
      </c>
      <c r="B2658" s="27"/>
      <c r="C2658" t="s">
        <v>668</v>
      </c>
    </row>
    <row r="2659" spans="1:3" x14ac:dyDescent="0.25">
      <c r="A2659" s="6"/>
      <c r="B2659" s="27"/>
    </row>
    <row r="2660" spans="1:3" x14ac:dyDescent="0.25">
      <c r="A2660" s="6"/>
      <c r="B2660" s="27"/>
      <c r="C2660" t="str">
        <f>CONCATENATE("    ",B2656)</f>
        <v xml:space="preserve">    Your CHRNA3 gene has no variants. A normal gene is referred to as a "wild-type" gene.</v>
      </c>
    </row>
    <row r="2661" spans="1:3" x14ac:dyDescent="0.25">
      <c r="A2661" s="6"/>
      <c r="B2661" s="27"/>
    </row>
    <row r="2662" spans="1:3" x14ac:dyDescent="0.25">
      <c r="A2662" s="6"/>
      <c r="B2662" s="27"/>
      <c r="C2662" t="s">
        <v>669</v>
      </c>
    </row>
    <row r="2663" spans="1:3" x14ac:dyDescent="0.25">
      <c r="A2663" s="6"/>
      <c r="B2663" s="27"/>
    </row>
    <row r="2664" spans="1:3" x14ac:dyDescent="0.25">
      <c r="A2664" s="6"/>
      <c r="B2664" s="27"/>
      <c r="C2664" t="str">
        <f>CONCATENATE("    ",B2657)</f>
        <v xml:space="preserve">    Your variant is not associated with any loss of function.</v>
      </c>
    </row>
    <row r="2665" spans="1:3" x14ac:dyDescent="0.25">
      <c r="A2665" s="6"/>
      <c r="B2665" s="27"/>
    </row>
    <row r="2666" spans="1:3" x14ac:dyDescent="0.25">
      <c r="A2666" s="6"/>
      <c r="B2666" s="27"/>
      <c r="C2666" t="s">
        <v>670</v>
      </c>
    </row>
    <row r="2667" spans="1:3" x14ac:dyDescent="0.25">
      <c r="A2667" s="5"/>
      <c r="B2667" s="27"/>
    </row>
    <row r="2668" spans="1:3" x14ac:dyDescent="0.25">
      <c r="A2668" s="6"/>
      <c r="B2668" s="27"/>
      <c r="C2668" t="str">
        <f>CONCATENATE( "    &lt;piechart percentage=",B2658," /&gt;")</f>
        <v xml:space="preserve">    &lt;piechart percentage= /&gt;</v>
      </c>
    </row>
    <row r="2669" spans="1:3" x14ac:dyDescent="0.25">
      <c r="A2669" s="6"/>
      <c r="B2669" s="27"/>
      <c r="C2669" t="str">
        <f>"  &lt;/Genotype&gt;"</f>
        <v xml:space="preserve">  &lt;/Genotype&gt;</v>
      </c>
    </row>
    <row r="2670" spans="1:3" x14ac:dyDescent="0.25">
      <c r="A2670" s="6"/>
      <c r="B2670" s="27"/>
      <c r="C2670" t="str">
        <f>"&lt;/GeneAnalysis&gt;"</f>
        <v>&lt;/GeneAnalysis&gt;</v>
      </c>
    </row>
    <row r="2671" spans="1:3" s="33" customFormat="1" x14ac:dyDescent="0.25"/>
  </sheetData>
  <sortState ref="W2539:AA2598">
    <sortCondition ref="W2538"/>
  </sortState>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DCCA88-8B8B-4F15-BEAC-7B1EDA6C7ED9}">
  <dimension ref="A1:O1653"/>
  <sheetViews>
    <sheetView topLeftCell="A436" workbookViewId="0">
      <selection activeCell="C29" sqref="C29"/>
    </sheetView>
  </sheetViews>
  <sheetFormatPr defaultRowHeight="15" x14ac:dyDescent="0.25"/>
  <cols>
    <col min="1" max="1" width="16.42578125" bestFit="1" customWidth="1"/>
    <col min="2" max="2" width="31.28515625" customWidth="1"/>
    <col min="10" max="10" width="9.42578125" bestFit="1" customWidth="1"/>
    <col min="11" max="11" width="10.5703125" bestFit="1" customWidth="1"/>
    <col min="12" max="12" width="29.7109375" customWidth="1"/>
    <col min="13" max="13" width="20.28515625" customWidth="1"/>
  </cols>
  <sheetData>
    <row r="1" spans="1:14" x14ac:dyDescent="0.25">
      <c r="A1" s="6" t="s">
        <v>4</v>
      </c>
      <c r="B1" s="27" t="s">
        <v>81</v>
      </c>
      <c r="C1" t="str">
        <f>CONCATENATE("&lt;GeneAnalysis gene=",CHAR(34),B1,CHAR(34)," interval=",CHAR(34),B2,CHAR(34),"&gt; ")</f>
        <v xml:space="preserve">&lt;GeneAnalysis gene="C5orf66" interval="NC_000005.10:g.135033280_135344680"&gt; </v>
      </c>
      <c r="J1" s="59"/>
      <c r="K1" s="59"/>
      <c r="L1" s="60"/>
      <c r="M1" s="59"/>
      <c r="N1" s="61"/>
    </row>
    <row r="2" spans="1:14" x14ac:dyDescent="0.25">
      <c r="A2" s="6" t="s">
        <v>23</v>
      </c>
      <c r="B2" s="27" t="s">
        <v>547</v>
      </c>
    </row>
    <row r="3" spans="1:14" x14ac:dyDescent="0.25">
      <c r="A3" s="6" t="s">
        <v>24</v>
      </c>
      <c r="B3" s="27" t="s">
        <v>335</v>
      </c>
      <c r="C3" t="str">
        <f>CONCATENATE("# What are some common mutations of ",B1,"?")</f>
        <v># What are some common mutations of C5orf66?</v>
      </c>
    </row>
    <row r="4" spans="1:14" x14ac:dyDescent="0.25">
      <c r="A4" s="6" t="s">
        <v>548</v>
      </c>
      <c r="B4" s="27" t="s">
        <v>21</v>
      </c>
      <c r="C4" t="s">
        <v>13</v>
      </c>
    </row>
    <row r="5" spans="1:14" x14ac:dyDescent="0.25">
      <c r="B5" s="27"/>
      <c r="C5" t="str">
        <f>CONCATENATE("There is ",B3," well-known variant in ",B1,": ",B12,".")</f>
        <v>There is one well-known variant in C5orf66: [T135086514C](https://www.ncbi.nlm.nih.gov/projects/SNP/snp_ref.cgi?rs=254577).</v>
      </c>
    </row>
    <row r="6" spans="1:14" x14ac:dyDescent="0.25">
      <c r="B6" s="27"/>
    </row>
    <row r="7" spans="1:14" x14ac:dyDescent="0.25">
      <c r="A7" s="6"/>
      <c r="B7" s="27"/>
      <c r="C7" t="str">
        <f>CONCATENATE("&lt;# ",B9," #&gt;")</f>
        <v>&lt;# T135086514C #&gt;</v>
      </c>
    </row>
    <row r="8" spans="1:14" x14ac:dyDescent="0.25">
      <c r="A8" s="6" t="s">
        <v>25</v>
      </c>
      <c r="B8" s="1" t="s">
        <v>464</v>
      </c>
      <c r="C8" t="str">
        <f>CONCATENATE("  &lt;Variant hgvs=",CHAR(34),B8,CHAR(34)," name=",CHAR(34),B9,CHAR(34),"&gt; ")</f>
        <v xml:space="preserve">  &lt;Variant hgvs="NC_000005.10:g.135086514T&gt;C" name="T135086514C"&gt; </v>
      </c>
    </row>
    <row r="9" spans="1:14" x14ac:dyDescent="0.25">
      <c r="A9" s="5" t="s">
        <v>26</v>
      </c>
      <c r="B9" s="1" t="s">
        <v>549</v>
      </c>
    </row>
    <row r="10" spans="1:14" x14ac:dyDescent="0.25">
      <c r="A10" s="5" t="s">
        <v>27</v>
      </c>
      <c r="B10" s="27" t="s">
        <v>33</v>
      </c>
      <c r="C10" t="str">
        <f>CONCATENATE("    This variant is a change at a specific point in the ",B1," gene from ",B10," to ",B11," resulting in incorrect ",B4," function. This substitution of a single nucleotide is known as a missense variant.")</f>
        <v xml:space="preserve">    This variant is a change at a specific point in the C5orf66 gene from thymine (T) to cytosine (C) resulting in incorrect protein function. This substitution of a single nucleotide is known as a missense variant.</v>
      </c>
    </row>
    <row r="11" spans="1:14" x14ac:dyDescent="0.25">
      <c r="A11" s="5" t="s">
        <v>28</v>
      </c>
      <c r="B11" s="27" t="str">
        <f>"cytosine (C)"</f>
        <v>cytosine (C)</v>
      </c>
      <c r="C11" t="s">
        <v>13</v>
      </c>
    </row>
    <row r="12" spans="1:14" x14ac:dyDescent="0.25">
      <c r="A12" s="5" t="s">
        <v>36</v>
      </c>
      <c r="B12" s="30" t="s">
        <v>550</v>
      </c>
      <c r="C12" t="str">
        <f>"  &lt;/Variant&gt;"</f>
        <v xml:space="preserve">  &lt;/Variant&gt;</v>
      </c>
    </row>
    <row r="13" spans="1:14" s="33" customFormat="1" x14ac:dyDescent="0.25">
      <c r="A13" s="31"/>
      <c r="B13" s="32"/>
    </row>
    <row r="14" spans="1:14" s="33" customFormat="1" x14ac:dyDescent="0.25">
      <c r="A14" s="31"/>
      <c r="B14" s="32"/>
      <c r="C14" s="33" t="str">
        <f>C7</f>
        <v>&lt;# T135086514C #&gt;</v>
      </c>
    </row>
    <row r="15" spans="1:14" x14ac:dyDescent="0.25">
      <c r="A15" s="5" t="s">
        <v>35</v>
      </c>
      <c r="B15" s="1" t="s">
        <v>551</v>
      </c>
      <c r="C15" t="str">
        <f>CONCATENATE("  &lt;Genotype hgvs=",CHAR(34),B15,B16,";",B17,CHAR(34)," name=",CHAR(34),B9,CHAR(34),"&gt; ")</f>
        <v xml:space="preserve">  &lt;Genotype hgvs="NC_000005.10:g.[135086514T&gt;C];[135086514=]" name="T135086514C"&gt; </v>
      </c>
    </row>
    <row r="16" spans="1:14" x14ac:dyDescent="0.25">
      <c r="A16" s="5" t="s">
        <v>36</v>
      </c>
      <c r="B16" s="27" t="s">
        <v>552</v>
      </c>
    </row>
    <row r="17" spans="1:3" x14ac:dyDescent="0.25">
      <c r="A17" s="5" t="s">
        <v>27</v>
      </c>
      <c r="B17" s="27" t="s">
        <v>553</v>
      </c>
      <c r="C17" t="s">
        <v>668</v>
      </c>
    </row>
    <row r="18" spans="1:3" x14ac:dyDescent="0.25">
      <c r="A18" s="5" t="s">
        <v>41</v>
      </c>
      <c r="B18" s="27" t="str">
        <f>CONCATENATE("People with this variant have one copy of the ",B12," variant. This substitution of a single nucleotide is known as a missense mutation.")</f>
        <v>People with this variant have one copy of the [T135086514C](https://www.ncbi.nlm.nih.gov/projects/SNP/snp_ref.cgi?rs=254577) variant. This substitution of a single nucleotide is known as a missense mutation.</v>
      </c>
      <c r="C18" t="s">
        <v>13</v>
      </c>
    </row>
    <row r="19" spans="1:3" x14ac:dyDescent="0.25">
      <c r="A19" s="6" t="s">
        <v>42</v>
      </c>
      <c r="B19" s="27" t="s">
        <v>217</v>
      </c>
      <c r="C19" t="str">
        <f>CONCATENATE("    ",B18)</f>
        <v xml:space="preserve">    People with this variant have one copy of the [T135086514C](https://www.ncbi.nlm.nih.gov/projects/SNP/snp_ref.cgi?rs=254577) variant. This substitution of a single nucleotide is known as a missense mutation.</v>
      </c>
    </row>
    <row r="20" spans="1:3" x14ac:dyDescent="0.25">
      <c r="A20" s="6" t="s">
        <v>43</v>
      </c>
      <c r="B20" s="27">
        <v>46.2</v>
      </c>
    </row>
    <row r="21" spans="1:3" x14ac:dyDescent="0.25">
      <c r="A21" s="5"/>
      <c r="B21" s="27"/>
      <c r="C21" t="s">
        <v>669</v>
      </c>
    </row>
    <row r="22" spans="1:3" x14ac:dyDescent="0.25">
      <c r="A22" s="6"/>
      <c r="B22" s="27"/>
    </row>
    <row r="23" spans="1:3" x14ac:dyDescent="0.25">
      <c r="A23" s="6"/>
      <c r="B23" s="27"/>
      <c r="C23" t="str">
        <f>CONCATENATE("    ",B19)</f>
        <v xml:space="preserve">    You are in the Mild Loss of Function category. See below for more information.</v>
      </c>
    </row>
    <row r="24" spans="1:3" x14ac:dyDescent="0.25">
      <c r="A24" s="6"/>
      <c r="B24" s="27"/>
    </row>
    <row r="25" spans="1:3" x14ac:dyDescent="0.25">
      <c r="A25" s="6"/>
      <c r="B25" s="27"/>
      <c r="C25" t="s">
        <v>670</v>
      </c>
    </row>
    <row r="26" spans="1:3" x14ac:dyDescent="0.25">
      <c r="A26" s="5"/>
      <c r="B26" s="27"/>
    </row>
    <row r="27" spans="1:3" x14ac:dyDescent="0.25">
      <c r="A27" s="5"/>
      <c r="B27" s="27"/>
      <c r="C27" t="str">
        <f>CONCATENATE( "    &lt;piechart percentage=",B20," /&gt;")</f>
        <v xml:space="preserve">    &lt;piechart percentage=46.2 /&gt;</v>
      </c>
    </row>
    <row r="28" spans="1:3" x14ac:dyDescent="0.25">
      <c r="A28" s="5"/>
      <c r="B28" s="27"/>
      <c r="C28" t="str">
        <f>"  &lt;/Genotype&gt;"</f>
        <v xml:space="preserve">  &lt;/Genotype&gt;</v>
      </c>
    </row>
    <row r="29" spans="1:3" x14ac:dyDescent="0.25">
      <c r="A29" s="5" t="s">
        <v>44</v>
      </c>
      <c r="B29" s="27" t="str">
        <f>CONCATENATE("People with this variant have two copies of the ",B12," variant. This substitution of a single nucleotide is known as a missense mutation.")</f>
        <v>People with this variant have two copies of the [T135086514C](https://www.ncbi.nlm.nih.gov/projects/SNP/snp_ref.cgi?rs=254577) variant. This substitution of a single nucleotide is known as a missense mutation.</v>
      </c>
      <c r="C29" t="str">
        <f>CONCATENATE("  &lt;Genotype hgvs=",CHAR(34),B15,B16,";",B16,CHAR(34)," name=",CHAR(34),B9,CHAR(34),"&gt; ")</f>
        <v xml:space="preserve">  &lt;Genotype hgvs="NC_000005.10:g.[135086514T&gt;C];[135086514T&gt;C]" name="T135086514C"&gt; </v>
      </c>
    </row>
    <row r="30" spans="1:3" x14ac:dyDescent="0.25">
      <c r="A30" s="6" t="s">
        <v>45</v>
      </c>
      <c r="B30" s="27" t="s">
        <v>217</v>
      </c>
      <c r="C30" t="s">
        <v>13</v>
      </c>
    </row>
    <row r="31" spans="1:3" x14ac:dyDescent="0.25">
      <c r="A31" s="6" t="s">
        <v>43</v>
      </c>
      <c r="B31" s="27">
        <v>24.7</v>
      </c>
      <c r="C31" t="s">
        <v>668</v>
      </c>
    </row>
    <row r="32" spans="1:3" x14ac:dyDescent="0.25">
      <c r="A32" s="6"/>
      <c r="B32" s="27"/>
    </row>
    <row r="33" spans="1:3" x14ac:dyDescent="0.25">
      <c r="A33" s="5"/>
      <c r="B33" s="27"/>
      <c r="C33" t="str">
        <f>CONCATENATE("    ",B29)</f>
        <v xml:space="preserve">    People with this variant have two copies of the [T135086514C](https://www.ncbi.nlm.nih.gov/projects/SNP/snp_ref.cgi?rs=254577) variant. This substitution of a single nucleotide is known as a missense mutation.</v>
      </c>
    </row>
    <row r="34" spans="1:3" x14ac:dyDescent="0.25">
      <c r="A34" s="6"/>
      <c r="B34" s="27"/>
    </row>
    <row r="35" spans="1:3" x14ac:dyDescent="0.25">
      <c r="A35" s="6"/>
      <c r="B35" s="27"/>
      <c r="C35" t="s">
        <v>669</v>
      </c>
    </row>
    <row r="36" spans="1:3" x14ac:dyDescent="0.25">
      <c r="A36" s="6"/>
      <c r="B36" s="27"/>
    </row>
    <row r="37" spans="1:3" x14ac:dyDescent="0.25">
      <c r="A37" s="6"/>
      <c r="B37" s="27"/>
      <c r="C37" t="str">
        <f>CONCATENATE("    ",B30)</f>
        <v xml:space="preserve">    You are in the Mild Loss of Function category. See below for more information.</v>
      </c>
    </row>
    <row r="38" spans="1:3" x14ac:dyDescent="0.25">
      <c r="A38" s="6"/>
      <c r="B38" s="27"/>
    </row>
    <row r="39" spans="1:3" x14ac:dyDescent="0.25">
      <c r="A39" s="5"/>
      <c r="B39" s="27"/>
      <c r="C39" t="s">
        <v>670</v>
      </c>
    </row>
    <row r="40" spans="1:3" x14ac:dyDescent="0.25">
      <c r="A40" s="5"/>
      <c r="B40" s="27"/>
    </row>
    <row r="41" spans="1:3" x14ac:dyDescent="0.25">
      <c r="A41" s="5"/>
      <c r="B41" s="27"/>
      <c r="C41" t="str">
        <f>CONCATENATE( "    &lt;piechart percentage=",B31," /&gt;")</f>
        <v xml:space="preserve">    &lt;piechart percentage=24.7 /&gt;</v>
      </c>
    </row>
    <row r="42" spans="1:3" x14ac:dyDescent="0.25">
      <c r="A42" s="5"/>
      <c r="B42" s="27"/>
      <c r="C42" t="str">
        <f>"  &lt;/Genotype&gt;"</f>
        <v xml:space="preserve">  &lt;/Genotype&gt;</v>
      </c>
    </row>
    <row r="43" spans="1:3" x14ac:dyDescent="0.25">
      <c r="A43" s="5" t="s">
        <v>46</v>
      </c>
      <c r="B43" s="27" t="str">
        <f>CONCATENATE("Your ",B1," gene has no variants. A normal gene is referred to as a ",CHAR(34),"wild-type",CHAR(34)," gene.")</f>
        <v>Your C5orf66 gene has no variants. A normal gene is referred to as a "wild-type" gene.</v>
      </c>
      <c r="C43" t="str">
        <f>CONCATENATE("  &lt;Genotype hgvs=",CHAR(34),B15,B17,";",B17,CHAR(34)," name=",CHAR(34),B9,CHAR(34),"&gt; ")</f>
        <v xml:space="preserve">  &lt;Genotype hgvs="NC_000005.10:g.[135086514=];[135086514=]" name="T135086514C"&gt; </v>
      </c>
    </row>
    <row r="44" spans="1:3" x14ac:dyDescent="0.25">
      <c r="A44" s="6" t="s">
        <v>47</v>
      </c>
      <c r="B44" s="27" t="s">
        <v>218</v>
      </c>
      <c r="C44" t="s">
        <v>13</v>
      </c>
    </row>
    <row r="45" spans="1:3" x14ac:dyDescent="0.25">
      <c r="A45" s="6" t="s">
        <v>43</v>
      </c>
      <c r="B45" s="27">
        <v>29.1</v>
      </c>
      <c r="C45" t="s">
        <v>668</v>
      </c>
    </row>
    <row r="46" spans="1:3" x14ac:dyDescent="0.25">
      <c r="A46" s="5"/>
      <c r="B46" s="27"/>
    </row>
    <row r="47" spans="1:3" x14ac:dyDescent="0.25">
      <c r="A47" s="6"/>
      <c r="B47" s="27"/>
      <c r="C47" t="str">
        <f>CONCATENATE("    ",B43)</f>
        <v xml:space="preserve">    Your C5orf66 gene has no variants. A normal gene is referred to as a "wild-type" gene.</v>
      </c>
    </row>
    <row r="48" spans="1:3" x14ac:dyDescent="0.25">
      <c r="A48" s="6"/>
      <c r="B48" s="27"/>
    </row>
    <row r="49" spans="1:3" x14ac:dyDescent="0.25">
      <c r="A49" s="6"/>
      <c r="B49" s="27"/>
      <c r="C49" t="s">
        <v>669</v>
      </c>
    </row>
    <row r="50" spans="1:3" x14ac:dyDescent="0.25">
      <c r="A50" s="6"/>
      <c r="B50" s="27"/>
    </row>
    <row r="51" spans="1:3" x14ac:dyDescent="0.25">
      <c r="A51" s="6"/>
      <c r="B51" s="27"/>
      <c r="C51" t="str">
        <f>CONCATENATE("    ",B44)</f>
        <v xml:space="preserve">    Your variant is not associated with any loss of function.</v>
      </c>
    </row>
    <row r="52" spans="1:3" x14ac:dyDescent="0.25">
      <c r="A52" s="5"/>
      <c r="B52" s="27"/>
    </row>
    <row r="53" spans="1:3" x14ac:dyDescent="0.25">
      <c r="A53" s="5"/>
      <c r="B53" s="27"/>
      <c r="C53" t="s">
        <v>670</v>
      </c>
    </row>
    <row r="54" spans="1:3" x14ac:dyDescent="0.25">
      <c r="A54" s="5"/>
      <c r="B54" s="27"/>
    </row>
    <row r="55" spans="1:3" x14ac:dyDescent="0.25">
      <c r="A55" s="5"/>
      <c r="B55" s="27"/>
      <c r="C55" t="str">
        <f>CONCATENATE( "    &lt;piechart percentage=",B45," /&gt;")</f>
        <v xml:space="preserve">    &lt;piechart percentage=29.1 /&gt;</v>
      </c>
    </row>
    <row r="56" spans="1:3" x14ac:dyDescent="0.25">
      <c r="A56" s="5"/>
      <c r="B56" s="27"/>
      <c r="C56" t="str">
        <f>"  &lt;/Genotype&gt;"</f>
        <v xml:space="preserve">  &lt;/Genotype&gt;</v>
      </c>
    </row>
    <row r="57" spans="1:3" x14ac:dyDescent="0.25">
      <c r="A57" s="5" t="s">
        <v>48</v>
      </c>
      <c r="B57" s="27" t="str">
        <f>CONCATENATE("Your ",B1," gene has an unknown variant.")</f>
        <v>Your C5orf66 gene has an unknown variant.</v>
      </c>
      <c r="C57" t="str">
        <f>CONCATENATE("  &lt;Genotype hgvs=",CHAR(34),"unknown",CHAR(34),"&gt; ")</f>
        <v xml:space="preserve">  &lt;Genotype hgvs="unknown"&gt; </v>
      </c>
    </row>
    <row r="58" spans="1:3" x14ac:dyDescent="0.25">
      <c r="A58" s="6" t="s">
        <v>48</v>
      </c>
      <c r="B58" s="27" t="s">
        <v>150</v>
      </c>
      <c r="C58" t="s">
        <v>13</v>
      </c>
    </row>
    <row r="59" spans="1:3" x14ac:dyDescent="0.25">
      <c r="A59" s="6" t="s">
        <v>43</v>
      </c>
      <c r="B59" s="27"/>
      <c r="C59" t="s">
        <v>668</v>
      </c>
    </row>
    <row r="60" spans="1:3" x14ac:dyDescent="0.25">
      <c r="A60" s="6"/>
      <c r="B60" s="27"/>
    </row>
    <row r="61" spans="1:3" x14ac:dyDescent="0.25">
      <c r="A61" s="6"/>
      <c r="B61" s="27"/>
      <c r="C61" t="str">
        <f>CONCATENATE("    ",B57)</f>
        <v xml:space="preserve">    Your C5orf66 gene has an unknown variant.</v>
      </c>
    </row>
    <row r="62" spans="1:3" x14ac:dyDescent="0.25">
      <c r="A62" s="6"/>
      <c r="B62" s="27"/>
    </row>
    <row r="63" spans="1:3" x14ac:dyDescent="0.25">
      <c r="A63" s="6"/>
      <c r="B63" s="27"/>
      <c r="C63" t="s">
        <v>669</v>
      </c>
    </row>
    <row r="64" spans="1:3" x14ac:dyDescent="0.25">
      <c r="A64" s="6"/>
      <c r="B64" s="27"/>
    </row>
    <row r="65" spans="1:14" x14ac:dyDescent="0.25">
      <c r="A65" s="5"/>
      <c r="B65" s="27"/>
      <c r="C65" t="str">
        <f>CONCATENATE("    ",B58)</f>
        <v xml:space="preserve">    The effect is unknown.</v>
      </c>
    </row>
    <row r="66" spans="1:14" x14ac:dyDescent="0.25">
      <c r="A66" s="6"/>
      <c r="B66" s="27"/>
    </row>
    <row r="67" spans="1:14" x14ac:dyDescent="0.25">
      <c r="A67" s="5"/>
      <c r="B67" s="27"/>
      <c r="C67" t="s">
        <v>670</v>
      </c>
      <c r="J67" s="62"/>
      <c r="K67" s="62"/>
      <c r="L67" s="62"/>
      <c r="M67" s="62"/>
      <c r="N67" s="62"/>
    </row>
    <row r="68" spans="1:14" x14ac:dyDescent="0.25">
      <c r="A68" s="5"/>
      <c r="B68" s="27"/>
      <c r="J68" s="62"/>
      <c r="K68" s="62"/>
      <c r="L68" s="62"/>
      <c r="M68" s="62"/>
      <c r="N68" s="62"/>
    </row>
    <row r="69" spans="1:14" x14ac:dyDescent="0.25">
      <c r="A69" s="5"/>
      <c r="B69" s="27"/>
      <c r="C69" t="str">
        <f>CONCATENATE( "    &lt;piechart percentage=",B59," /&gt;")</f>
        <v xml:space="preserve">    &lt;piechart percentage= /&gt;</v>
      </c>
      <c r="J69" s="62"/>
      <c r="K69" s="62"/>
      <c r="L69" s="62"/>
      <c r="M69" s="62"/>
      <c r="N69" s="62"/>
    </row>
    <row r="70" spans="1:14" x14ac:dyDescent="0.25">
      <c r="A70" s="5"/>
      <c r="B70" s="27"/>
      <c r="C70" t="str">
        <f>"  &lt;/Genotype&gt;"</f>
        <v xml:space="preserve">  &lt;/Genotype&gt;</v>
      </c>
    </row>
    <row r="71" spans="1:14" x14ac:dyDescent="0.25">
      <c r="A71" s="5" t="s">
        <v>46</v>
      </c>
      <c r="B71" s="27" t="str">
        <f>CONCATENATE("Your ",B1," gene has no variants. A normal gene is referred to as a ",CHAR(34),"wild-type",CHAR(34)," gene.")</f>
        <v>Your C5orf66 gene has no variants. A normal gene is referred to as a "wild-type" gene.</v>
      </c>
      <c r="C71" t="str">
        <f>CONCATENATE("  &lt;Genotype hgvs=",CHAR(34),"wild-type",CHAR(34),"&gt;")</f>
        <v xml:space="preserve">  &lt;Genotype hgvs="wild-type"&gt;</v>
      </c>
    </row>
    <row r="72" spans="1:14" s="62" customFormat="1" x14ac:dyDescent="0.25">
      <c r="A72" s="63" t="s">
        <v>47</v>
      </c>
      <c r="B72" s="64" t="s">
        <v>148</v>
      </c>
      <c r="C72" s="62" t="s">
        <v>13</v>
      </c>
      <c r="J72"/>
      <c r="K72"/>
      <c r="L72"/>
      <c r="M72"/>
      <c r="N72"/>
    </row>
    <row r="73" spans="1:14" s="62" customFormat="1" x14ac:dyDescent="0.25">
      <c r="A73" s="63" t="s">
        <v>43</v>
      </c>
      <c r="B73" s="64"/>
      <c r="C73" s="62" t="s">
        <v>668</v>
      </c>
      <c r="J73"/>
      <c r="K73"/>
      <c r="L73"/>
      <c r="M73"/>
      <c r="N73"/>
    </row>
    <row r="74" spans="1:14" s="62" customFormat="1" x14ac:dyDescent="0.25">
      <c r="A74" s="63"/>
      <c r="B74" s="64"/>
      <c r="J74"/>
      <c r="K74"/>
      <c r="L74"/>
      <c r="M74"/>
      <c r="N74"/>
    </row>
    <row r="75" spans="1:14" x14ac:dyDescent="0.25">
      <c r="A75" s="6"/>
      <c r="B75" s="27"/>
      <c r="C75" t="str">
        <f>CONCATENATE("    ",B71)</f>
        <v xml:space="preserve">    Your C5orf66 gene has no variants. A normal gene is referred to as a "wild-type" gene.</v>
      </c>
    </row>
    <row r="76" spans="1:14" x14ac:dyDescent="0.25">
      <c r="A76" s="6"/>
      <c r="B76" s="27"/>
    </row>
    <row r="77" spans="1:14" x14ac:dyDescent="0.25">
      <c r="A77" s="6"/>
      <c r="B77" s="27"/>
      <c r="C77" t="s">
        <v>669</v>
      </c>
    </row>
    <row r="78" spans="1:14" x14ac:dyDescent="0.25">
      <c r="A78" s="6"/>
      <c r="B78" s="27"/>
    </row>
    <row r="79" spans="1:14" x14ac:dyDescent="0.25">
      <c r="A79" s="6"/>
      <c r="B79" s="27"/>
      <c r="C79" t="str">
        <f>CONCATENATE("    ",B72)</f>
        <v xml:space="preserve">    This variant is not associated with increased risk.</v>
      </c>
    </row>
    <row r="80" spans="1:14" x14ac:dyDescent="0.25">
      <c r="A80" s="6"/>
      <c r="B80" s="27"/>
    </row>
    <row r="81" spans="1:14" x14ac:dyDescent="0.25">
      <c r="A81" s="6"/>
      <c r="B81" s="27"/>
      <c r="C81" t="s">
        <v>670</v>
      </c>
      <c r="J81" s="33"/>
      <c r="K81" s="33"/>
      <c r="L81" s="33"/>
      <c r="M81" s="33"/>
      <c r="N81" s="33"/>
    </row>
    <row r="82" spans="1:14" x14ac:dyDescent="0.25">
      <c r="A82" s="5"/>
      <c r="B82" s="27"/>
      <c r="J82" s="33"/>
      <c r="K82" s="33"/>
      <c r="L82" s="33"/>
      <c r="M82" s="33"/>
      <c r="N82" s="33"/>
    </row>
    <row r="83" spans="1:14" x14ac:dyDescent="0.25">
      <c r="A83" s="6"/>
      <c r="B83" s="27"/>
      <c r="C83" t="str">
        <f>CONCATENATE( "    &lt;piechart percentage=",B73," /&gt;")</f>
        <v xml:space="preserve">    &lt;piechart percentage= /&gt;</v>
      </c>
      <c r="J83" s="33"/>
      <c r="K83" s="33"/>
      <c r="L83" s="33"/>
      <c r="M83" s="33"/>
      <c r="N83" s="33"/>
    </row>
    <row r="84" spans="1:14" x14ac:dyDescent="0.25">
      <c r="A84" s="6"/>
      <c r="B84" s="27"/>
      <c r="C84" t="str">
        <f>"  &lt;/Genotype&gt;"</f>
        <v xml:space="preserve">  &lt;/Genotype&gt;</v>
      </c>
    </row>
    <row r="85" spans="1:14" x14ac:dyDescent="0.25">
      <c r="A85" s="6"/>
      <c r="B85" s="27"/>
      <c r="C85" t="str">
        <f>"&lt;/GeneAnalysis&gt;"</f>
        <v>&lt;/GeneAnalysis&gt;</v>
      </c>
    </row>
    <row r="86" spans="1:14" s="33" customFormat="1" x14ac:dyDescent="0.25">
      <c r="J86"/>
      <c r="K86"/>
      <c r="L86"/>
      <c r="M86"/>
      <c r="N86"/>
    </row>
    <row r="87" spans="1:14" s="33" customFormat="1" x14ac:dyDescent="0.25">
      <c r="A87" s="59"/>
      <c r="B87" s="59"/>
      <c r="C87" s="60"/>
      <c r="D87" s="59"/>
      <c r="E87" s="61" t="s">
        <v>79</v>
      </c>
      <c r="J87"/>
      <c r="K87"/>
      <c r="L87"/>
      <c r="M87"/>
      <c r="N87"/>
    </row>
    <row r="88" spans="1:14" s="33" customFormat="1" x14ac:dyDescent="0.25">
      <c r="J88"/>
      <c r="K88"/>
      <c r="L88"/>
      <c r="M88"/>
      <c r="N88"/>
    </row>
    <row r="89" spans="1:14" x14ac:dyDescent="0.25">
      <c r="A89" s="6" t="s">
        <v>4</v>
      </c>
      <c r="B89" s="27" t="s">
        <v>78</v>
      </c>
      <c r="C89" t="str">
        <f>CONCATENATE("&lt;GeneAnalysis gene=",CHAR(34),B89,CHAR(34)," interval=",CHAR(34),B90,CHAR(34),"&gt; ")</f>
        <v xml:space="preserve">&lt;GeneAnalysis gene="EPHA6" interval="NC_000003.12:g.96814581_97761532"&gt; </v>
      </c>
    </row>
    <row r="90" spans="1:14" x14ac:dyDescent="0.25">
      <c r="A90" s="6" t="s">
        <v>23</v>
      </c>
      <c r="B90" s="27" t="s">
        <v>554</v>
      </c>
    </row>
    <row r="91" spans="1:14" x14ac:dyDescent="0.25">
      <c r="A91" s="6" t="s">
        <v>24</v>
      </c>
      <c r="B91" s="27" t="s">
        <v>335</v>
      </c>
      <c r="C91" t="str">
        <f>CONCATENATE("# What are some common mutations of ",B89,"?")</f>
        <v># What are some common mutations of EPHA6?</v>
      </c>
    </row>
    <row r="92" spans="1:14" x14ac:dyDescent="0.25">
      <c r="A92" s="6" t="s">
        <v>548</v>
      </c>
      <c r="B92" s="27" t="s">
        <v>21</v>
      </c>
      <c r="C92" t="s">
        <v>13</v>
      </c>
    </row>
    <row r="93" spans="1:14" x14ac:dyDescent="0.25">
      <c r="B93" s="27"/>
      <c r="C93" t="str">
        <f>CONCATENATE("There is ",B91," well-known variant in ",B89,": ",B100,".")</f>
        <v>There is one well-known variant in EPHA6: [A97300204T](https://www.ncbi.nlm.nih.gov/projects/SNP/snp_ref.cgi?rs=1523773).</v>
      </c>
    </row>
    <row r="94" spans="1:14" x14ac:dyDescent="0.25">
      <c r="B94" s="27"/>
    </row>
    <row r="95" spans="1:14" x14ac:dyDescent="0.25">
      <c r="A95" s="6"/>
      <c r="B95" s="27"/>
      <c r="C95" t="str">
        <f>CONCATENATE("&lt;# ",B97," #&gt;")</f>
        <v>&lt;# A97300204T #&gt;</v>
      </c>
    </row>
    <row r="96" spans="1:14" x14ac:dyDescent="0.25">
      <c r="A96" s="6" t="s">
        <v>25</v>
      </c>
      <c r="B96" s="1" t="s">
        <v>466</v>
      </c>
      <c r="C96" t="str">
        <f>CONCATENATE("  &lt;Variant hgvs=",CHAR(34),B96,CHAR(34)," name=",CHAR(34),B97,CHAR(34),"&gt; ")</f>
        <v xml:space="preserve">  &lt;Variant hgvs="NC_000003.12:g.97300204A&gt;T" name="A97300204T"&gt; </v>
      </c>
    </row>
    <row r="97" spans="1:3" x14ac:dyDescent="0.25">
      <c r="A97" s="5" t="s">
        <v>26</v>
      </c>
      <c r="B97" s="1" t="s">
        <v>555</v>
      </c>
    </row>
    <row r="98" spans="1:3" x14ac:dyDescent="0.25">
      <c r="A98" s="5" t="s">
        <v>27</v>
      </c>
      <c r="B98" t="s">
        <v>62</v>
      </c>
      <c r="C98" t="str">
        <f>CONCATENATE("    This variant is a change at a specific point in the ",B89," gene from ",B98," to ",B99," resulting in incorrect ",B92," function. This substitution of a single nucleotide is known as a missense variant.")</f>
        <v xml:space="preserve">    This variant is a change at a specific point in the EPHA6 gene from adenine (A) to thymine (T) resulting in incorrect protein function. This substitution of a single nucleotide is known as a missense variant.</v>
      </c>
    </row>
    <row r="99" spans="1:3" x14ac:dyDescent="0.25">
      <c r="A99" s="5" t="s">
        <v>28</v>
      </c>
      <c r="B99" s="27" t="s">
        <v>33</v>
      </c>
      <c r="C99" t="s">
        <v>13</v>
      </c>
    </row>
    <row r="100" spans="1:3" x14ac:dyDescent="0.25">
      <c r="A100" s="5" t="s">
        <v>36</v>
      </c>
      <c r="B100" s="30" t="s">
        <v>556</v>
      </c>
      <c r="C100" t="str">
        <f>"  &lt;/Variant&gt;"</f>
        <v xml:space="preserve">  &lt;/Variant&gt;</v>
      </c>
    </row>
    <row r="101" spans="1:3" x14ac:dyDescent="0.25">
      <c r="A101" s="31"/>
      <c r="B101" s="32"/>
      <c r="C101" s="33"/>
    </row>
    <row r="102" spans="1:3" x14ac:dyDescent="0.25">
      <c r="A102" s="31"/>
      <c r="B102" s="32"/>
      <c r="C102" s="33" t="str">
        <f>C95</f>
        <v>&lt;# A97300204T #&gt;</v>
      </c>
    </row>
    <row r="103" spans="1:3" x14ac:dyDescent="0.25">
      <c r="A103" s="5" t="s">
        <v>35</v>
      </c>
      <c r="B103" s="1" t="s">
        <v>557</v>
      </c>
      <c r="C103" t="str">
        <f>CONCATENATE("  &lt;Genotype hgvs=",CHAR(34),B103,B104,";",B105,CHAR(34)," name=",CHAR(34),B97,CHAR(34),"&gt; ")</f>
        <v xml:space="preserve">  &lt;Genotype hgvs="NC_000003.12:g.[97300204A&gt;T];[97300204=]" name="A97300204T"&gt; </v>
      </c>
    </row>
    <row r="104" spans="1:3" x14ac:dyDescent="0.25">
      <c r="A104" s="5" t="s">
        <v>36</v>
      </c>
      <c r="B104" s="27" t="s">
        <v>558</v>
      </c>
    </row>
    <row r="105" spans="1:3" x14ac:dyDescent="0.25">
      <c r="A105" s="5" t="s">
        <v>27</v>
      </c>
      <c r="B105" s="27" t="s">
        <v>559</v>
      </c>
      <c r="C105" t="s">
        <v>668</v>
      </c>
    </row>
    <row r="106" spans="1:3" x14ac:dyDescent="0.25">
      <c r="A106" s="5" t="s">
        <v>41</v>
      </c>
      <c r="B106" s="27" t="str">
        <f>CONCATENATE("People with this variant have one copy of the ",B100," variant. This substitution of a single nucleotide is known as a missense mutation.")</f>
        <v>People with this variant have one copy of the [A97300204T](https://www.ncbi.nlm.nih.gov/projects/SNP/snp_ref.cgi?rs=1523773) variant. This substitution of a single nucleotide is known as a missense mutation.</v>
      </c>
      <c r="C106" t="s">
        <v>13</v>
      </c>
    </row>
    <row r="107" spans="1:3" x14ac:dyDescent="0.25">
      <c r="A107" s="6" t="s">
        <v>42</v>
      </c>
      <c r="B107" s="27" t="s">
        <v>217</v>
      </c>
      <c r="C107" t="str">
        <f>CONCATENATE("    ",B106)</f>
        <v xml:space="preserve">    People with this variant have one copy of the [A97300204T](https://www.ncbi.nlm.nih.gov/projects/SNP/snp_ref.cgi?rs=1523773) variant. This substitution of a single nucleotide is known as a missense mutation.</v>
      </c>
    </row>
    <row r="108" spans="1:3" x14ac:dyDescent="0.25">
      <c r="A108" s="6" t="s">
        <v>43</v>
      </c>
      <c r="B108" s="27">
        <v>5.5</v>
      </c>
    </row>
    <row r="109" spans="1:3" x14ac:dyDescent="0.25">
      <c r="A109" s="5"/>
      <c r="B109" s="27"/>
      <c r="C109" t="s">
        <v>669</v>
      </c>
    </row>
    <row r="110" spans="1:3" x14ac:dyDescent="0.25">
      <c r="A110" s="6"/>
      <c r="B110" s="27"/>
    </row>
    <row r="111" spans="1:3" x14ac:dyDescent="0.25">
      <c r="A111" s="6"/>
      <c r="B111" s="27"/>
      <c r="C111" t="str">
        <f>CONCATENATE("    ",B107)</f>
        <v xml:space="preserve">    You are in the Mild Loss of Function category. See below for more information.</v>
      </c>
    </row>
    <row r="112" spans="1:3" x14ac:dyDescent="0.25">
      <c r="A112" s="6"/>
      <c r="B112" s="27"/>
    </row>
    <row r="113" spans="1:3" x14ac:dyDescent="0.25">
      <c r="A113" s="6"/>
      <c r="B113" s="27"/>
      <c r="C113" t="s">
        <v>670</v>
      </c>
    </row>
    <row r="114" spans="1:3" x14ac:dyDescent="0.25">
      <c r="A114" s="5"/>
      <c r="B114" s="27"/>
    </row>
    <row r="115" spans="1:3" x14ac:dyDescent="0.25">
      <c r="A115" s="5"/>
      <c r="B115" s="27"/>
      <c r="C115" t="str">
        <f>CONCATENATE( "    &lt;piechart percentage=",B108," /&gt;")</f>
        <v xml:space="preserve">    &lt;piechart percentage=5.5 /&gt;</v>
      </c>
    </row>
    <row r="116" spans="1:3" x14ac:dyDescent="0.25">
      <c r="A116" s="5"/>
      <c r="B116" s="27"/>
      <c r="C116" t="str">
        <f>"  &lt;/Genotype&gt;"</f>
        <v xml:space="preserve">  &lt;/Genotype&gt;</v>
      </c>
    </row>
    <row r="117" spans="1:3" x14ac:dyDescent="0.25">
      <c r="A117" s="5" t="s">
        <v>44</v>
      </c>
      <c r="B117" s="27" t="str">
        <f>CONCATENATE("People with this variant have two copies of the ",B100," variant. This substitution of a single nucleotide is known as a missense mutation.")</f>
        <v>People with this variant have two copies of the [A97300204T](https://www.ncbi.nlm.nih.gov/projects/SNP/snp_ref.cgi?rs=1523773) variant. This substitution of a single nucleotide is known as a missense mutation.</v>
      </c>
      <c r="C117" t="str">
        <f>CONCATENATE("  &lt;Genotype hgvs=",CHAR(34),B103,B104,";",B104,CHAR(34)," name=",CHAR(34),B97,CHAR(34),"&gt; ")</f>
        <v xml:space="preserve">  &lt;Genotype hgvs="NC_000003.12:g.[97300204A&gt;T];[97300204A&gt;T]" name="A97300204T"&gt; </v>
      </c>
    </row>
    <row r="118" spans="1:3" x14ac:dyDescent="0.25">
      <c r="A118" s="6" t="s">
        <v>45</v>
      </c>
      <c r="B118" s="27" t="s">
        <v>218</v>
      </c>
      <c r="C118" t="s">
        <v>13</v>
      </c>
    </row>
    <row r="119" spans="1:3" x14ac:dyDescent="0.25">
      <c r="A119" s="6" t="s">
        <v>43</v>
      </c>
      <c r="B119" s="27">
        <v>1.5</v>
      </c>
      <c r="C119" t="s">
        <v>668</v>
      </c>
    </row>
    <row r="120" spans="1:3" x14ac:dyDescent="0.25">
      <c r="A120" s="6"/>
      <c r="B120" s="27"/>
    </row>
    <row r="121" spans="1:3" x14ac:dyDescent="0.25">
      <c r="A121" s="5"/>
      <c r="B121" s="27"/>
      <c r="C121" t="str">
        <f>CONCATENATE("    ",B117)</f>
        <v xml:space="preserve">    People with this variant have two copies of the [A97300204T](https://www.ncbi.nlm.nih.gov/projects/SNP/snp_ref.cgi?rs=1523773) variant. This substitution of a single nucleotide is known as a missense mutation.</v>
      </c>
    </row>
    <row r="122" spans="1:3" x14ac:dyDescent="0.25">
      <c r="A122" s="6"/>
      <c r="B122" s="27"/>
    </row>
    <row r="123" spans="1:3" x14ac:dyDescent="0.25">
      <c r="A123" s="6"/>
      <c r="B123" s="27"/>
      <c r="C123" t="s">
        <v>669</v>
      </c>
    </row>
    <row r="124" spans="1:3" x14ac:dyDescent="0.25">
      <c r="A124" s="6"/>
      <c r="B124" s="27"/>
    </row>
    <row r="125" spans="1:3" x14ac:dyDescent="0.25">
      <c r="A125" s="6"/>
      <c r="B125" s="27"/>
      <c r="C125" t="str">
        <f>CONCATENATE("    ",B118)</f>
        <v xml:space="preserve">    Your variant is not associated with any loss of function.</v>
      </c>
    </row>
    <row r="126" spans="1:3" x14ac:dyDescent="0.25">
      <c r="A126" s="6"/>
      <c r="B126" s="27"/>
    </row>
    <row r="127" spans="1:3" x14ac:dyDescent="0.25">
      <c r="A127" s="5"/>
      <c r="B127" s="27"/>
      <c r="C127" t="s">
        <v>670</v>
      </c>
    </row>
    <row r="128" spans="1:3" x14ac:dyDescent="0.25">
      <c r="A128" s="5"/>
      <c r="B128" s="27"/>
    </row>
    <row r="129" spans="1:3" x14ac:dyDescent="0.25">
      <c r="A129" s="5"/>
      <c r="B129" s="27"/>
      <c r="C129" t="str">
        <f>CONCATENATE( "    &lt;piechart percentage=",B119," /&gt;")</f>
        <v xml:space="preserve">    &lt;piechart percentage=1.5 /&gt;</v>
      </c>
    </row>
    <row r="130" spans="1:3" x14ac:dyDescent="0.25">
      <c r="A130" s="5"/>
      <c r="B130" s="27"/>
      <c r="C130" t="str">
        <f>"  &lt;/Genotype&gt;"</f>
        <v xml:space="preserve">  &lt;/Genotype&gt;</v>
      </c>
    </row>
    <row r="131" spans="1:3" x14ac:dyDescent="0.25">
      <c r="A131" s="5" t="s">
        <v>46</v>
      </c>
      <c r="B131" s="27" t="str">
        <f>CONCATENATE("Your ",B89," gene has no variants. A normal gene is referred to as a ",CHAR(34),"wild-type",CHAR(34)," gene.")</f>
        <v>Your EPHA6 gene has no variants. A normal gene is referred to as a "wild-type" gene.</v>
      </c>
      <c r="C131" t="str">
        <f>CONCATENATE("  &lt;Genotype hgvs=",CHAR(34),B103,B105,";",B105,CHAR(34)," name=",CHAR(34),B97,CHAR(34),"&gt; ")</f>
        <v xml:space="preserve">  &lt;Genotype hgvs="NC_000003.12:g.[97300204=];[97300204=]" name="A97300204T"&gt; </v>
      </c>
    </row>
    <row r="132" spans="1:3" x14ac:dyDescent="0.25">
      <c r="A132" s="6" t="s">
        <v>47</v>
      </c>
      <c r="B132" s="27" t="s">
        <v>218</v>
      </c>
      <c r="C132" t="s">
        <v>13</v>
      </c>
    </row>
    <row r="133" spans="1:3" x14ac:dyDescent="0.25">
      <c r="A133" s="6" t="s">
        <v>43</v>
      </c>
      <c r="B133" s="27">
        <v>93</v>
      </c>
      <c r="C133" t="s">
        <v>668</v>
      </c>
    </row>
    <row r="134" spans="1:3" x14ac:dyDescent="0.25">
      <c r="A134" s="5"/>
      <c r="B134" s="27"/>
    </row>
    <row r="135" spans="1:3" x14ac:dyDescent="0.25">
      <c r="A135" s="6"/>
      <c r="B135" s="27"/>
      <c r="C135" t="str">
        <f>CONCATENATE("    ",B131)</f>
        <v xml:space="preserve">    Your EPHA6 gene has no variants. A normal gene is referred to as a "wild-type" gene.</v>
      </c>
    </row>
    <row r="136" spans="1:3" x14ac:dyDescent="0.25">
      <c r="A136" s="6"/>
      <c r="B136" s="27"/>
    </row>
    <row r="137" spans="1:3" x14ac:dyDescent="0.25">
      <c r="A137" s="6"/>
      <c r="B137" s="27"/>
      <c r="C137" t="s">
        <v>669</v>
      </c>
    </row>
    <row r="138" spans="1:3" x14ac:dyDescent="0.25">
      <c r="A138" s="6"/>
      <c r="B138" s="27"/>
    </row>
    <row r="139" spans="1:3" x14ac:dyDescent="0.25">
      <c r="A139" s="6"/>
      <c r="B139" s="27"/>
      <c r="C139" t="str">
        <f>CONCATENATE("    ",B132)</f>
        <v xml:space="preserve">    Your variant is not associated with any loss of function.</v>
      </c>
    </row>
    <row r="140" spans="1:3" x14ac:dyDescent="0.25">
      <c r="A140" s="5"/>
      <c r="B140" s="27"/>
    </row>
    <row r="141" spans="1:3" x14ac:dyDescent="0.25">
      <c r="A141" s="5"/>
      <c r="B141" s="27"/>
      <c r="C141" t="s">
        <v>670</v>
      </c>
    </row>
    <row r="142" spans="1:3" x14ac:dyDescent="0.25">
      <c r="A142" s="5"/>
      <c r="B142" s="27"/>
    </row>
    <row r="143" spans="1:3" x14ac:dyDescent="0.25">
      <c r="A143" s="5"/>
      <c r="B143" s="27"/>
      <c r="C143" t="str">
        <f>CONCATENATE( "    &lt;piechart percentage=",B133," /&gt;")</f>
        <v xml:space="preserve">    &lt;piechart percentage=93 /&gt;</v>
      </c>
    </row>
    <row r="144" spans="1:3" x14ac:dyDescent="0.25">
      <c r="A144" s="5"/>
      <c r="B144" s="27"/>
      <c r="C144" t="str">
        <f>"  &lt;/Genotype&gt;"</f>
        <v xml:space="preserve">  &lt;/Genotype&gt;</v>
      </c>
    </row>
    <row r="145" spans="1:3" x14ac:dyDescent="0.25">
      <c r="A145" s="5" t="s">
        <v>48</v>
      </c>
      <c r="B145" s="27" t="str">
        <f>CONCATENATE("Your ",B89," gene has an unknown variant.")</f>
        <v>Your EPHA6 gene has an unknown variant.</v>
      </c>
      <c r="C145" t="str">
        <f>CONCATENATE("  &lt;Genotype hgvs=",CHAR(34),"unknown",CHAR(34),"&gt; ")</f>
        <v xml:space="preserve">  &lt;Genotype hgvs="unknown"&gt; </v>
      </c>
    </row>
    <row r="146" spans="1:3" x14ac:dyDescent="0.25">
      <c r="A146" s="6" t="s">
        <v>48</v>
      </c>
      <c r="B146" s="27" t="s">
        <v>150</v>
      </c>
      <c r="C146" t="s">
        <v>13</v>
      </c>
    </row>
    <row r="147" spans="1:3" x14ac:dyDescent="0.25">
      <c r="A147" s="6" t="s">
        <v>43</v>
      </c>
      <c r="B147" s="27"/>
      <c r="C147" t="s">
        <v>668</v>
      </c>
    </row>
    <row r="148" spans="1:3" x14ac:dyDescent="0.25">
      <c r="A148" s="6"/>
      <c r="B148" s="27"/>
    </row>
    <row r="149" spans="1:3" x14ac:dyDescent="0.25">
      <c r="A149" s="6"/>
      <c r="B149" s="27"/>
      <c r="C149" t="str">
        <f>CONCATENATE("    ",B145)</f>
        <v xml:space="preserve">    Your EPHA6 gene has an unknown variant.</v>
      </c>
    </row>
    <row r="150" spans="1:3" x14ac:dyDescent="0.25">
      <c r="A150" s="6"/>
      <c r="B150" s="27"/>
    </row>
    <row r="151" spans="1:3" x14ac:dyDescent="0.25">
      <c r="A151" s="6"/>
      <c r="B151" s="27"/>
      <c r="C151" t="s">
        <v>669</v>
      </c>
    </row>
    <row r="152" spans="1:3" x14ac:dyDescent="0.25">
      <c r="A152" s="6"/>
      <c r="B152" s="27"/>
    </row>
    <row r="153" spans="1:3" x14ac:dyDescent="0.25">
      <c r="A153" s="5"/>
      <c r="B153" s="27"/>
      <c r="C153" t="str">
        <f>CONCATENATE("    ",B146)</f>
        <v xml:space="preserve">    The effect is unknown.</v>
      </c>
    </row>
    <row r="154" spans="1:3" x14ac:dyDescent="0.25">
      <c r="A154" s="6"/>
      <c r="B154" s="27"/>
    </row>
    <row r="155" spans="1:3" x14ac:dyDescent="0.25">
      <c r="A155" s="5"/>
      <c r="B155" s="27"/>
      <c r="C155" t="s">
        <v>670</v>
      </c>
    </row>
    <row r="156" spans="1:3" x14ac:dyDescent="0.25">
      <c r="A156" s="5"/>
      <c r="B156" s="27"/>
    </row>
    <row r="157" spans="1:3" x14ac:dyDescent="0.25">
      <c r="A157" s="5"/>
      <c r="B157" s="27"/>
      <c r="C157" t="str">
        <f>CONCATENATE( "    &lt;piechart percentage=",B147," /&gt;")</f>
        <v xml:space="preserve">    &lt;piechart percentage= /&gt;</v>
      </c>
    </row>
    <row r="158" spans="1:3" x14ac:dyDescent="0.25">
      <c r="A158" s="5"/>
      <c r="B158" s="27"/>
      <c r="C158" t="str">
        <f>"  &lt;/Genotype&gt;"</f>
        <v xml:space="preserve">  &lt;/Genotype&gt;</v>
      </c>
    </row>
    <row r="159" spans="1:3" x14ac:dyDescent="0.25">
      <c r="A159" s="5" t="s">
        <v>46</v>
      </c>
      <c r="B159" s="27" t="str">
        <f>CONCATENATE("Your ",B89," gene has no variants. A normal gene is referred to as a ",CHAR(34),"wild-type",CHAR(34)," gene.")</f>
        <v>Your EPHA6 gene has no variants. A normal gene is referred to as a "wild-type" gene.</v>
      </c>
      <c r="C159" t="str">
        <f>CONCATENATE("  &lt;Genotype hgvs=",CHAR(34),"wild-type",CHAR(34),"&gt;")</f>
        <v xml:space="preserve">  &lt;Genotype hgvs="wild-type"&gt;</v>
      </c>
    </row>
    <row r="160" spans="1:3" x14ac:dyDescent="0.25">
      <c r="A160" s="63" t="s">
        <v>47</v>
      </c>
      <c r="B160" s="64" t="s">
        <v>148</v>
      </c>
      <c r="C160" s="62" t="s">
        <v>13</v>
      </c>
    </row>
    <row r="161" spans="1:3" x14ac:dyDescent="0.25">
      <c r="A161" s="63" t="s">
        <v>43</v>
      </c>
      <c r="B161" s="64"/>
      <c r="C161" s="62" t="s">
        <v>668</v>
      </c>
    </row>
    <row r="162" spans="1:3" x14ac:dyDescent="0.25">
      <c r="A162" s="63"/>
      <c r="B162" s="64"/>
      <c r="C162" s="62"/>
    </row>
    <row r="163" spans="1:3" x14ac:dyDescent="0.25">
      <c r="A163" s="6"/>
      <c r="B163" s="27"/>
      <c r="C163" t="str">
        <f>CONCATENATE("    ",B159)</f>
        <v xml:space="preserve">    Your EPHA6 gene has no variants. A normal gene is referred to as a "wild-type" gene.</v>
      </c>
    </row>
    <row r="164" spans="1:3" x14ac:dyDescent="0.25">
      <c r="A164" s="6"/>
      <c r="B164" s="27"/>
    </row>
    <row r="165" spans="1:3" x14ac:dyDescent="0.25">
      <c r="A165" s="6"/>
      <c r="B165" s="27"/>
      <c r="C165" t="s">
        <v>669</v>
      </c>
    </row>
    <row r="166" spans="1:3" x14ac:dyDescent="0.25">
      <c r="A166" s="6"/>
      <c r="B166" s="27"/>
    </row>
    <row r="167" spans="1:3" x14ac:dyDescent="0.25">
      <c r="A167" s="6"/>
      <c r="B167" s="27"/>
      <c r="C167" t="str">
        <f>CONCATENATE("    ",B160)</f>
        <v xml:space="preserve">    This variant is not associated with increased risk.</v>
      </c>
    </row>
    <row r="168" spans="1:3" x14ac:dyDescent="0.25">
      <c r="A168" s="6"/>
      <c r="B168" s="27"/>
    </row>
    <row r="169" spans="1:3" x14ac:dyDescent="0.25">
      <c r="A169" s="6"/>
      <c r="B169" s="27"/>
      <c r="C169" t="s">
        <v>670</v>
      </c>
    </row>
    <row r="170" spans="1:3" x14ac:dyDescent="0.25">
      <c r="A170" s="5"/>
      <c r="B170" s="27"/>
    </row>
    <row r="171" spans="1:3" x14ac:dyDescent="0.25">
      <c r="A171" s="6"/>
      <c r="B171" s="27"/>
      <c r="C171" t="str">
        <f>CONCATENATE( "    &lt;piechart percentage=",B161," /&gt;")</f>
        <v xml:space="preserve">    &lt;piechart percentage= /&gt;</v>
      </c>
    </row>
    <row r="172" spans="1:3" x14ac:dyDescent="0.25">
      <c r="A172" s="6"/>
      <c r="B172" s="27"/>
      <c r="C172" t="str">
        <f>"  &lt;/Genotype&gt;"</f>
        <v xml:space="preserve">  &lt;/Genotype&gt;</v>
      </c>
    </row>
    <row r="173" spans="1:3" x14ac:dyDescent="0.25">
      <c r="A173" s="6"/>
      <c r="B173" s="27"/>
      <c r="C173" t="str">
        <f>"&lt;/GeneAnalysis&gt;"</f>
        <v>&lt;/GeneAnalysis&gt;</v>
      </c>
    </row>
    <row r="174" spans="1:3" x14ac:dyDescent="0.25">
      <c r="A174" s="33"/>
      <c r="B174" s="33"/>
      <c r="C174" s="33"/>
    </row>
    <row r="175" spans="1:3" x14ac:dyDescent="0.25">
      <c r="A175" s="59"/>
      <c r="B175" s="59"/>
      <c r="C175" s="60"/>
    </row>
    <row r="176" spans="1:3" x14ac:dyDescent="0.25">
      <c r="A176" s="33"/>
      <c r="B176" s="33"/>
      <c r="C176" s="33"/>
    </row>
    <row r="177" spans="1:3" x14ac:dyDescent="0.25">
      <c r="A177" s="6" t="s">
        <v>4</v>
      </c>
      <c r="B177" s="27" t="s">
        <v>560</v>
      </c>
      <c r="C177" t="str">
        <f>CONCATENATE("&lt;GeneAnalysis gene=",CHAR(34),B177,CHAR(34)," interval=",CHAR(34),B178,CHAR(34),"&gt; ")</f>
        <v xml:space="preserve">&lt;GeneAnalysis gene="EIF3A" interval="NC_000010.11:g.119033670_119080884"&gt; </v>
      </c>
    </row>
    <row r="178" spans="1:3" x14ac:dyDescent="0.25">
      <c r="A178" s="6" t="s">
        <v>23</v>
      </c>
      <c r="B178" s="27" t="s">
        <v>561</v>
      </c>
    </row>
    <row r="179" spans="1:3" x14ac:dyDescent="0.25">
      <c r="A179" s="6" t="s">
        <v>24</v>
      </c>
      <c r="B179" s="27" t="s">
        <v>335</v>
      </c>
      <c r="C179" t="str">
        <f>CONCATENATE("# What are some common mutations of ",B177,"?")</f>
        <v># What are some common mutations of EIF3A?</v>
      </c>
    </row>
    <row r="180" spans="1:3" x14ac:dyDescent="0.25">
      <c r="A180" s="6" t="s">
        <v>548</v>
      </c>
      <c r="B180" s="27" t="s">
        <v>21</v>
      </c>
      <c r="C180" t="s">
        <v>13</v>
      </c>
    </row>
    <row r="181" spans="1:3" x14ac:dyDescent="0.25">
      <c r="B181" s="27"/>
      <c r="C181" t="str">
        <f>CONCATENATE("There is ",B179," well-known variant in ",B177,": ",B188,".")</f>
        <v>There is one well-known variant in EIF3A: [A119059941G](https://www.ncbi.nlm.nih.gov/projects/SNP/snp_ref.cgi?rs=1523773).</v>
      </c>
    </row>
    <row r="182" spans="1:3" x14ac:dyDescent="0.25">
      <c r="B182" s="27"/>
    </row>
    <row r="183" spans="1:3" x14ac:dyDescent="0.25">
      <c r="A183" s="6"/>
      <c r="B183" s="27"/>
      <c r="C183" t="str">
        <f>CONCATENATE("&lt;# ",B185," #&gt;")</f>
        <v>&lt;# A119059941G #&gt;</v>
      </c>
    </row>
    <row r="184" spans="1:3" x14ac:dyDescent="0.25">
      <c r="A184" s="6" t="s">
        <v>25</v>
      </c>
      <c r="B184" s="1" t="s">
        <v>562</v>
      </c>
      <c r="C184" t="str">
        <f>CONCATENATE("  &lt;Variant hgvs=",CHAR(34),B184,CHAR(34)," name=",CHAR(34),B185,CHAR(34),"&gt; ")</f>
        <v xml:space="preserve">  &lt;Variant hgvs="NC_000010.11:g.119059941A&gt;G" name="A119059941G"&gt; </v>
      </c>
    </row>
    <row r="185" spans="1:3" x14ac:dyDescent="0.25">
      <c r="A185" s="5" t="s">
        <v>26</v>
      </c>
      <c r="B185" s="1" t="s">
        <v>563</v>
      </c>
    </row>
    <row r="186" spans="1:3" x14ac:dyDescent="0.25">
      <c r="A186" s="5" t="s">
        <v>27</v>
      </c>
      <c r="B186" t="s">
        <v>62</v>
      </c>
      <c r="C186" t="str">
        <f>CONCATENATE("    This variant is a change at a specific point in the ",B177," gene from ",B186," to ",B187," resulting in incorrect ",B180," function. This substitution of a single nucleotide is known as a missense variant.")</f>
        <v xml:space="preserve">    This variant is a change at a specific point in the EIF3A gene from adenine (A) to guanine (G) resulting in incorrect protein function. This substitution of a single nucleotide is known as a missense variant.</v>
      </c>
    </row>
    <row r="187" spans="1:3" x14ac:dyDescent="0.25">
      <c r="A187" s="5" t="s">
        <v>28</v>
      </c>
      <c r="B187" s="27" t="s">
        <v>34</v>
      </c>
      <c r="C187" t="s">
        <v>13</v>
      </c>
    </row>
    <row r="188" spans="1:3" x14ac:dyDescent="0.25">
      <c r="A188" s="5" t="s">
        <v>36</v>
      </c>
      <c r="B188" s="30" t="s">
        <v>564</v>
      </c>
      <c r="C188" t="str">
        <f>"  &lt;/Variant&gt;"</f>
        <v xml:space="preserve">  &lt;/Variant&gt;</v>
      </c>
    </row>
    <row r="189" spans="1:3" x14ac:dyDescent="0.25">
      <c r="A189" s="31"/>
      <c r="B189" s="32"/>
      <c r="C189" s="33"/>
    </row>
    <row r="190" spans="1:3" x14ac:dyDescent="0.25">
      <c r="A190" s="31"/>
      <c r="B190" s="32"/>
      <c r="C190" s="33" t="str">
        <f>C183</f>
        <v>&lt;# A119059941G #&gt;</v>
      </c>
    </row>
    <row r="191" spans="1:3" x14ac:dyDescent="0.25">
      <c r="A191" s="5" t="s">
        <v>35</v>
      </c>
      <c r="B191" s="1" t="s">
        <v>565</v>
      </c>
      <c r="C191" t="str">
        <f>CONCATENATE("  &lt;Genotype hgvs=",CHAR(34),B191,B192,";",B193,CHAR(34)," name=",CHAR(34),B185,CHAR(34),"&gt; ")</f>
        <v xml:space="preserve">  &lt;Genotype hgvs="NC_000010.11:g.[119059941A&gt;G];[119059941=]" name="A119059941G"&gt; </v>
      </c>
    </row>
    <row r="192" spans="1:3" x14ac:dyDescent="0.25">
      <c r="A192" s="5" t="s">
        <v>36</v>
      </c>
      <c r="B192" s="27" t="s">
        <v>566</v>
      </c>
    </row>
    <row r="193" spans="1:3" x14ac:dyDescent="0.25">
      <c r="A193" s="5" t="s">
        <v>27</v>
      </c>
      <c r="B193" s="27" t="s">
        <v>567</v>
      </c>
      <c r="C193" t="s">
        <v>668</v>
      </c>
    </row>
    <row r="194" spans="1:3" x14ac:dyDescent="0.25">
      <c r="A194" s="5" t="s">
        <v>41</v>
      </c>
      <c r="B194" s="27" t="str">
        <f>CONCATENATE("People with this variant have one copy of the ",B188," variant. This substitution of a single nucleotide is known as a missense mutation.")</f>
        <v>People with this variant have one copy of the [A119059941G](https://www.ncbi.nlm.nih.gov/projects/SNP/snp_ref.cgi?rs=1523773) variant. This substitution of a single nucleotide is known as a missense mutation.</v>
      </c>
      <c r="C194" t="s">
        <v>13</v>
      </c>
    </row>
    <row r="195" spans="1:3" x14ac:dyDescent="0.25">
      <c r="A195" s="6" t="s">
        <v>42</v>
      </c>
      <c r="B195" s="27" t="s">
        <v>217</v>
      </c>
      <c r="C195" t="str">
        <f>CONCATENATE("    ",B194)</f>
        <v xml:space="preserve">    People with this variant have one copy of the [A119059941G](https://www.ncbi.nlm.nih.gov/projects/SNP/snp_ref.cgi?rs=1523773) variant. This substitution of a single nucleotide is known as a missense mutation.</v>
      </c>
    </row>
    <row r="196" spans="1:3" x14ac:dyDescent="0.25">
      <c r="A196" s="6" t="s">
        <v>43</v>
      </c>
      <c r="B196" s="27">
        <v>43.6</v>
      </c>
    </row>
    <row r="197" spans="1:3" x14ac:dyDescent="0.25">
      <c r="A197" s="5"/>
      <c r="B197" s="27"/>
      <c r="C197" t="s">
        <v>669</v>
      </c>
    </row>
    <row r="198" spans="1:3" x14ac:dyDescent="0.25">
      <c r="A198" s="6"/>
      <c r="B198" s="27"/>
    </row>
    <row r="199" spans="1:3" x14ac:dyDescent="0.25">
      <c r="A199" s="6"/>
      <c r="B199" s="27"/>
      <c r="C199" t="str">
        <f>CONCATENATE("    ",B195)</f>
        <v xml:space="preserve">    You are in the Mild Loss of Function category. See below for more information.</v>
      </c>
    </row>
    <row r="200" spans="1:3" x14ac:dyDescent="0.25">
      <c r="A200" s="6"/>
      <c r="B200" s="27"/>
    </row>
    <row r="201" spans="1:3" x14ac:dyDescent="0.25">
      <c r="A201" s="6"/>
      <c r="B201" s="27"/>
      <c r="C201" t="s">
        <v>670</v>
      </c>
    </row>
    <row r="202" spans="1:3" x14ac:dyDescent="0.25">
      <c r="A202" s="5"/>
      <c r="B202" s="27"/>
    </row>
    <row r="203" spans="1:3" x14ac:dyDescent="0.25">
      <c r="A203" s="5"/>
      <c r="B203" s="27"/>
      <c r="C203" t="str">
        <f>CONCATENATE( "    &lt;piechart percentage=",B196," /&gt;")</f>
        <v xml:space="preserve">    &lt;piechart percentage=43.6 /&gt;</v>
      </c>
    </row>
    <row r="204" spans="1:3" x14ac:dyDescent="0.25">
      <c r="A204" s="5"/>
      <c r="B204" s="27"/>
      <c r="C204" t="str">
        <f>"  &lt;/Genotype&gt;"</f>
        <v xml:space="preserve">  &lt;/Genotype&gt;</v>
      </c>
    </row>
    <row r="205" spans="1:3" x14ac:dyDescent="0.25">
      <c r="A205" s="5" t="s">
        <v>44</v>
      </c>
      <c r="B205" s="27" t="str">
        <f>CONCATENATE("People with this variant have two copies of the ",B188," variant. This substitution of a single nucleotide is known as a missense mutation.")</f>
        <v>People with this variant have two copies of the [A119059941G](https://www.ncbi.nlm.nih.gov/projects/SNP/snp_ref.cgi?rs=1523773) variant. This substitution of a single nucleotide is known as a missense mutation.</v>
      </c>
      <c r="C205" t="str">
        <f>CONCATENATE("  &lt;Genotype hgvs=",CHAR(34),B191,B192,";",B192,CHAR(34)," name=",CHAR(34),B185,CHAR(34),"&gt; ")</f>
        <v xml:space="preserve">  &lt;Genotype hgvs="NC_000010.11:g.[119059941A&gt;G];[119059941A&gt;G]" name="A119059941G"&gt; </v>
      </c>
    </row>
    <row r="206" spans="1:3" x14ac:dyDescent="0.25">
      <c r="A206" s="6" t="s">
        <v>45</v>
      </c>
      <c r="B206" s="27" t="s">
        <v>192</v>
      </c>
      <c r="C206" t="s">
        <v>13</v>
      </c>
    </row>
    <row r="207" spans="1:3" x14ac:dyDescent="0.25">
      <c r="A207" s="6" t="s">
        <v>43</v>
      </c>
      <c r="B207" s="27">
        <v>21.2</v>
      </c>
      <c r="C207" t="s">
        <v>668</v>
      </c>
    </row>
    <row r="208" spans="1:3" x14ac:dyDescent="0.25">
      <c r="A208" s="6"/>
      <c r="B208" s="27"/>
    </row>
    <row r="209" spans="1:3" x14ac:dyDescent="0.25">
      <c r="A209" s="5"/>
      <c r="B209" s="27"/>
      <c r="C209" t="str">
        <f>CONCATENATE("    ",B205)</f>
        <v xml:space="preserve">    People with this variant have two copies of the [A119059941G](https://www.ncbi.nlm.nih.gov/projects/SNP/snp_ref.cgi?rs=1523773) variant. This substitution of a single nucleotide is known as a missense mutation.</v>
      </c>
    </row>
    <row r="210" spans="1:3" x14ac:dyDescent="0.25">
      <c r="A210" s="6"/>
      <c r="B210" s="27"/>
    </row>
    <row r="211" spans="1:3" x14ac:dyDescent="0.25">
      <c r="A211" s="6"/>
      <c r="B211" s="27"/>
      <c r="C211" t="s">
        <v>669</v>
      </c>
    </row>
    <row r="212" spans="1:3" x14ac:dyDescent="0.25">
      <c r="A212" s="6"/>
      <c r="B212" s="27"/>
    </row>
    <row r="213" spans="1:3" x14ac:dyDescent="0.25">
      <c r="A213" s="6"/>
      <c r="B213" s="27"/>
      <c r="C213" t="str">
        <f>CONCATENATE("    ",B206)</f>
        <v xml:space="preserve">    You are in the Moderate Loss of Function category. See below for more information.</v>
      </c>
    </row>
    <row r="214" spans="1:3" x14ac:dyDescent="0.25">
      <c r="A214" s="6"/>
      <c r="B214" s="27"/>
    </row>
    <row r="215" spans="1:3" x14ac:dyDescent="0.25">
      <c r="A215" s="5"/>
      <c r="B215" s="27"/>
      <c r="C215" t="s">
        <v>670</v>
      </c>
    </row>
    <row r="216" spans="1:3" x14ac:dyDescent="0.25">
      <c r="A216" s="5"/>
      <c r="B216" s="27"/>
    </row>
    <row r="217" spans="1:3" x14ac:dyDescent="0.25">
      <c r="A217" s="5"/>
      <c r="B217" s="27"/>
      <c r="C217" t="str">
        <f>CONCATENATE( "    &lt;piechart percentage=",B207," /&gt;")</f>
        <v xml:space="preserve">    &lt;piechart percentage=21.2 /&gt;</v>
      </c>
    </row>
    <row r="218" spans="1:3" x14ac:dyDescent="0.25">
      <c r="A218" s="5"/>
      <c r="B218" s="27"/>
      <c r="C218" t="str">
        <f>"  &lt;/Genotype&gt;"</f>
        <v xml:space="preserve">  &lt;/Genotype&gt;</v>
      </c>
    </row>
    <row r="219" spans="1:3" x14ac:dyDescent="0.25">
      <c r="A219" s="5" t="s">
        <v>46</v>
      </c>
      <c r="B219" s="27" t="str">
        <f>CONCATENATE("Your ",B177," gene has no variants. A normal gene is referred to as a ",CHAR(34),"wild-type",CHAR(34)," gene.")</f>
        <v>Your EIF3A gene has no variants. A normal gene is referred to as a "wild-type" gene.</v>
      </c>
      <c r="C219" t="str">
        <f>CONCATENATE("  &lt;Genotype hgvs=",CHAR(34),B191,B193,";",B193,CHAR(34)," name=",CHAR(34),B185,CHAR(34),"&gt; ")</f>
        <v xml:space="preserve">  &lt;Genotype hgvs="NC_000010.11:g.[119059941=];[119059941=]" name="A119059941G"&gt; </v>
      </c>
    </row>
    <row r="220" spans="1:3" x14ac:dyDescent="0.25">
      <c r="A220" s="6" t="s">
        <v>47</v>
      </c>
      <c r="B220" s="27" t="s">
        <v>218</v>
      </c>
      <c r="C220" t="s">
        <v>13</v>
      </c>
    </row>
    <row r="221" spans="1:3" x14ac:dyDescent="0.25">
      <c r="A221" s="6" t="s">
        <v>43</v>
      </c>
      <c r="B221" s="27">
        <v>35.299999999999997</v>
      </c>
      <c r="C221" t="s">
        <v>668</v>
      </c>
    </row>
    <row r="222" spans="1:3" x14ac:dyDescent="0.25">
      <c r="A222" s="5"/>
      <c r="B222" s="27"/>
    </row>
    <row r="223" spans="1:3" x14ac:dyDescent="0.25">
      <c r="A223" s="6"/>
      <c r="B223" s="27"/>
      <c r="C223" t="str">
        <f>CONCATENATE("    ",B219)</f>
        <v xml:space="preserve">    Your EIF3A gene has no variants. A normal gene is referred to as a "wild-type" gene.</v>
      </c>
    </row>
    <row r="224" spans="1:3" x14ac:dyDescent="0.25">
      <c r="A224" s="6"/>
      <c r="B224" s="27"/>
    </row>
    <row r="225" spans="1:3" x14ac:dyDescent="0.25">
      <c r="A225" s="6"/>
      <c r="B225" s="27"/>
      <c r="C225" t="s">
        <v>669</v>
      </c>
    </row>
    <row r="226" spans="1:3" x14ac:dyDescent="0.25">
      <c r="A226" s="6"/>
      <c r="B226" s="27"/>
    </row>
    <row r="227" spans="1:3" x14ac:dyDescent="0.25">
      <c r="A227" s="6"/>
      <c r="B227" s="27"/>
      <c r="C227" t="str">
        <f>CONCATENATE("    ",B220)</f>
        <v xml:space="preserve">    Your variant is not associated with any loss of function.</v>
      </c>
    </row>
    <row r="228" spans="1:3" x14ac:dyDescent="0.25">
      <c r="A228" s="5"/>
      <c r="B228" s="27"/>
    </row>
    <row r="229" spans="1:3" x14ac:dyDescent="0.25">
      <c r="A229" s="5"/>
      <c r="B229" s="27"/>
      <c r="C229" t="s">
        <v>670</v>
      </c>
    </row>
    <row r="230" spans="1:3" x14ac:dyDescent="0.25">
      <c r="A230" s="5"/>
      <c r="B230" s="27"/>
    </row>
    <row r="231" spans="1:3" x14ac:dyDescent="0.25">
      <c r="A231" s="5"/>
      <c r="B231" s="27"/>
      <c r="C231" t="str">
        <f>CONCATENATE( "    &lt;piechart percentage=",B221," /&gt;")</f>
        <v xml:space="preserve">    &lt;piechart percentage=35.3 /&gt;</v>
      </c>
    </row>
    <row r="232" spans="1:3" x14ac:dyDescent="0.25">
      <c r="A232" s="5"/>
      <c r="B232" s="27"/>
      <c r="C232" t="str">
        <f>"  &lt;/Genotype&gt;"</f>
        <v xml:space="preserve">  &lt;/Genotype&gt;</v>
      </c>
    </row>
    <row r="233" spans="1:3" x14ac:dyDescent="0.25">
      <c r="A233" s="5" t="s">
        <v>48</v>
      </c>
      <c r="B233" s="27" t="str">
        <f>CONCATENATE("Your ",B177," gene has an unknown variant.")</f>
        <v>Your EIF3A gene has an unknown variant.</v>
      </c>
      <c r="C233" t="str">
        <f>CONCATENATE("  &lt;Genotype hgvs=",CHAR(34),"unknown",CHAR(34),"&gt; ")</f>
        <v xml:space="preserve">  &lt;Genotype hgvs="unknown"&gt; </v>
      </c>
    </row>
    <row r="234" spans="1:3" x14ac:dyDescent="0.25">
      <c r="A234" s="6" t="s">
        <v>48</v>
      </c>
      <c r="B234" s="27" t="s">
        <v>150</v>
      </c>
      <c r="C234" t="s">
        <v>13</v>
      </c>
    </row>
    <row r="235" spans="1:3" x14ac:dyDescent="0.25">
      <c r="A235" s="6" t="s">
        <v>43</v>
      </c>
      <c r="B235" s="27"/>
      <c r="C235" t="s">
        <v>668</v>
      </c>
    </row>
    <row r="236" spans="1:3" x14ac:dyDescent="0.25">
      <c r="A236" s="6"/>
      <c r="B236" s="27"/>
    </row>
    <row r="237" spans="1:3" x14ac:dyDescent="0.25">
      <c r="A237" s="6"/>
      <c r="B237" s="27"/>
      <c r="C237" t="str">
        <f>CONCATENATE("    ",B233)</f>
        <v xml:space="preserve">    Your EIF3A gene has an unknown variant.</v>
      </c>
    </row>
    <row r="238" spans="1:3" x14ac:dyDescent="0.25">
      <c r="A238" s="6"/>
      <c r="B238" s="27"/>
    </row>
    <row r="239" spans="1:3" x14ac:dyDescent="0.25">
      <c r="A239" s="6"/>
      <c r="B239" s="27"/>
      <c r="C239" t="s">
        <v>669</v>
      </c>
    </row>
    <row r="240" spans="1:3" x14ac:dyDescent="0.25">
      <c r="A240" s="6"/>
      <c r="B240" s="27"/>
    </row>
    <row r="241" spans="1:3" x14ac:dyDescent="0.25">
      <c r="A241" s="5"/>
      <c r="B241" s="27"/>
      <c r="C241" t="str">
        <f>CONCATENATE("    ",B234)</f>
        <v xml:space="preserve">    The effect is unknown.</v>
      </c>
    </row>
    <row r="242" spans="1:3" x14ac:dyDescent="0.25">
      <c r="A242" s="6"/>
      <c r="B242" s="27"/>
    </row>
    <row r="243" spans="1:3" x14ac:dyDescent="0.25">
      <c r="A243" s="5"/>
      <c r="B243" s="27"/>
      <c r="C243" t="s">
        <v>670</v>
      </c>
    </row>
    <row r="244" spans="1:3" x14ac:dyDescent="0.25">
      <c r="A244" s="5"/>
      <c r="B244" s="27"/>
    </row>
    <row r="245" spans="1:3" x14ac:dyDescent="0.25">
      <c r="A245" s="5"/>
      <c r="B245" s="27"/>
      <c r="C245" t="str">
        <f>CONCATENATE( "    &lt;piechart percentage=",B235," /&gt;")</f>
        <v xml:space="preserve">    &lt;piechart percentage= /&gt;</v>
      </c>
    </row>
    <row r="246" spans="1:3" x14ac:dyDescent="0.25">
      <c r="A246" s="5"/>
      <c r="B246" s="27"/>
      <c r="C246" t="str">
        <f>"  &lt;/Genotype&gt;"</f>
        <v xml:space="preserve">  &lt;/Genotype&gt;</v>
      </c>
    </row>
    <row r="247" spans="1:3" x14ac:dyDescent="0.25">
      <c r="A247" s="5" t="s">
        <v>46</v>
      </c>
      <c r="B247" s="27" t="str">
        <f>CONCATENATE("Your ",B177," gene has no variants. A normal gene is referred to as a ",CHAR(34),"wild-type",CHAR(34)," gene.")</f>
        <v>Your EIF3A gene has no variants. A normal gene is referred to as a "wild-type" gene.</v>
      </c>
      <c r="C247" t="str">
        <f>CONCATENATE("  &lt;Genotype hgvs=",CHAR(34),"wild-type",CHAR(34),"&gt;")</f>
        <v xml:space="preserve">  &lt;Genotype hgvs="wild-type"&gt;</v>
      </c>
    </row>
    <row r="248" spans="1:3" x14ac:dyDescent="0.25">
      <c r="A248" s="63" t="s">
        <v>47</v>
      </c>
      <c r="B248" s="64" t="s">
        <v>148</v>
      </c>
      <c r="C248" s="62" t="s">
        <v>13</v>
      </c>
    </row>
    <row r="249" spans="1:3" x14ac:dyDescent="0.25">
      <c r="A249" s="63" t="s">
        <v>43</v>
      </c>
      <c r="B249" s="64"/>
      <c r="C249" s="62" t="s">
        <v>668</v>
      </c>
    </row>
    <row r="250" spans="1:3" x14ac:dyDescent="0.25">
      <c r="A250" s="63"/>
      <c r="B250" s="64"/>
      <c r="C250" s="62"/>
    </row>
    <row r="251" spans="1:3" x14ac:dyDescent="0.25">
      <c r="A251" s="6"/>
      <c r="B251" s="27"/>
      <c r="C251" t="str">
        <f>CONCATENATE("    ",B247)</f>
        <v xml:space="preserve">    Your EIF3A gene has no variants. A normal gene is referred to as a "wild-type" gene.</v>
      </c>
    </row>
    <row r="252" spans="1:3" x14ac:dyDescent="0.25">
      <c r="A252" s="6"/>
      <c r="B252" s="27"/>
    </row>
    <row r="253" spans="1:3" x14ac:dyDescent="0.25">
      <c r="A253" s="6"/>
      <c r="B253" s="27"/>
      <c r="C253" t="s">
        <v>669</v>
      </c>
    </row>
    <row r="254" spans="1:3" x14ac:dyDescent="0.25">
      <c r="A254" s="6"/>
      <c r="B254" s="27"/>
    </row>
    <row r="255" spans="1:3" x14ac:dyDescent="0.25">
      <c r="A255" s="6"/>
      <c r="B255" s="27"/>
      <c r="C255" t="str">
        <f>CONCATENATE("    ",B248)</f>
        <v xml:space="preserve">    This variant is not associated with increased risk.</v>
      </c>
    </row>
    <row r="256" spans="1:3" x14ac:dyDescent="0.25">
      <c r="A256" s="6"/>
      <c r="B256" s="27"/>
    </row>
    <row r="257" spans="1:15" x14ac:dyDescent="0.25">
      <c r="A257" s="6"/>
      <c r="B257" s="27"/>
      <c r="C257" t="s">
        <v>670</v>
      </c>
      <c r="J257" s="33"/>
      <c r="K257" s="33"/>
      <c r="L257" s="33"/>
      <c r="M257" s="33"/>
      <c r="N257" s="33"/>
    </row>
    <row r="258" spans="1:15" x14ac:dyDescent="0.25">
      <c r="A258" s="5"/>
      <c r="B258" s="27"/>
      <c r="J258" s="33"/>
      <c r="K258" s="33"/>
      <c r="L258" s="33"/>
      <c r="M258" s="33"/>
      <c r="N258" s="33"/>
    </row>
    <row r="259" spans="1:15" x14ac:dyDescent="0.25">
      <c r="A259" s="6"/>
      <c r="B259" s="27"/>
      <c r="C259" t="str">
        <f>CONCATENATE( "    &lt;piechart percentage=",B249," /&gt;")</f>
        <v xml:space="preserve">    &lt;piechart percentage= /&gt;</v>
      </c>
      <c r="J259" s="33"/>
      <c r="K259" s="33"/>
      <c r="L259" s="33"/>
      <c r="M259" s="33"/>
      <c r="N259" s="33"/>
    </row>
    <row r="260" spans="1:15" x14ac:dyDescent="0.25">
      <c r="A260" s="6"/>
      <c r="B260" s="27"/>
      <c r="C260" t="str">
        <f>"  &lt;/Genotype&gt;"</f>
        <v xml:space="preserve">  &lt;/Genotype&gt;</v>
      </c>
      <c r="K260" s="59"/>
      <c r="L260" s="59"/>
      <c r="M260" s="60"/>
      <c r="N260" s="59"/>
    </row>
    <row r="261" spans="1:15" x14ac:dyDescent="0.25">
      <c r="A261" s="6"/>
      <c r="B261" s="27"/>
      <c r="C261" t="str">
        <f>"&lt;/GeneAnalysis&gt;"</f>
        <v>&lt;/GeneAnalysis&gt;</v>
      </c>
    </row>
    <row r="262" spans="1:15" s="33" customFormat="1" x14ac:dyDescent="0.25">
      <c r="J262"/>
      <c r="K262"/>
      <c r="L262"/>
      <c r="M262"/>
      <c r="N262"/>
    </row>
    <row r="263" spans="1:15" s="33" customFormat="1" x14ac:dyDescent="0.25">
      <c r="A263" s="65"/>
      <c r="B263" s="65"/>
      <c r="C263" s="66"/>
      <c r="J263"/>
      <c r="K263"/>
      <c r="L263"/>
      <c r="M263"/>
      <c r="N263"/>
    </row>
    <row r="264" spans="1:15" s="33" customFormat="1" x14ac:dyDescent="0.25">
      <c r="J264"/>
      <c r="K264"/>
      <c r="L264"/>
      <c r="M264"/>
      <c r="N264"/>
    </row>
    <row r="265" spans="1:15" x14ac:dyDescent="0.25">
      <c r="A265" s="6" t="s">
        <v>4</v>
      </c>
      <c r="B265" s="27" t="s">
        <v>468</v>
      </c>
      <c r="C265" t="str">
        <f>CONCATENATE("&lt;GeneAnalysis gene=",CHAR(34),B265,CHAR(34)," interval=",CHAR(34),B266,CHAR(34),"&gt; ")</f>
        <v xml:space="preserve">&lt;GeneAnalysis gene="IL1A" interval="NC_000002.12:g.112773915_112785398"&gt; </v>
      </c>
      <c r="O265" s="67"/>
    </row>
    <row r="266" spans="1:15" x14ac:dyDescent="0.25">
      <c r="A266" s="6" t="s">
        <v>23</v>
      </c>
      <c r="B266" s="27" t="s">
        <v>568</v>
      </c>
    </row>
    <row r="267" spans="1:15" x14ac:dyDescent="0.25">
      <c r="A267" s="6" t="s">
        <v>24</v>
      </c>
      <c r="B267" s="27" t="s">
        <v>335</v>
      </c>
      <c r="C267" t="str">
        <f>CONCATENATE("# What are some common mutations of ",B265,"?")</f>
        <v># What are some common mutations of IL1A?</v>
      </c>
    </row>
    <row r="268" spans="1:15" x14ac:dyDescent="0.25">
      <c r="A268" s="6" t="s">
        <v>548</v>
      </c>
      <c r="B268" s="27" t="s">
        <v>21</v>
      </c>
      <c r="C268" t="s">
        <v>13</v>
      </c>
    </row>
    <row r="269" spans="1:15" x14ac:dyDescent="0.25">
      <c r="B269" s="27"/>
      <c r="C269" t="str">
        <f>CONCATENATE("There is ",B267," well-known variant in ",B265,": ",B276,".")</f>
        <v>There is one well-known variant in IL1A: [G112777818T](https://www.ncbi.nlm.nih.gov/projects/SNP/snp_ref.cgi?rs=2071376).</v>
      </c>
    </row>
    <row r="270" spans="1:15" x14ac:dyDescent="0.25">
      <c r="B270" s="27"/>
    </row>
    <row r="271" spans="1:15" x14ac:dyDescent="0.25">
      <c r="A271" s="6"/>
      <c r="B271" s="27"/>
      <c r="C271" t="str">
        <f>CONCATENATE("&lt;# ",B273," #&gt;")</f>
        <v>&lt;# G112777818T #&gt;</v>
      </c>
    </row>
    <row r="272" spans="1:15" x14ac:dyDescent="0.25">
      <c r="A272" s="6" t="s">
        <v>25</v>
      </c>
      <c r="B272" s="1" t="s">
        <v>470</v>
      </c>
      <c r="C272" t="str">
        <f>CONCATENATE("  &lt;Variant hgvs=",CHAR(34),B272,CHAR(34)," name=",CHAR(34),B273,CHAR(34),"&gt; ")</f>
        <v xml:space="preserve">  &lt;Variant hgvs="NC_000002.12:g.112777818G&gt;T" name="G112777818T"&gt; </v>
      </c>
      <c r="J272" s="33"/>
      <c r="K272" s="33"/>
      <c r="L272" s="33"/>
      <c r="M272" s="33"/>
      <c r="N272" s="33"/>
    </row>
    <row r="273" spans="1:14" x14ac:dyDescent="0.25">
      <c r="A273" s="5" t="s">
        <v>26</v>
      </c>
      <c r="B273" s="1" t="s">
        <v>569</v>
      </c>
      <c r="J273" s="33"/>
      <c r="K273" s="33"/>
      <c r="L273" s="33"/>
      <c r="M273" s="33"/>
      <c r="N273" s="33"/>
    </row>
    <row r="274" spans="1:14" x14ac:dyDescent="0.25">
      <c r="A274" s="5" t="s">
        <v>27</v>
      </c>
      <c r="B274" t="s">
        <v>34</v>
      </c>
      <c r="C274" t="str">
        <f>CONCATENATE("    This variant is a change at a specific point in the ",B265," gene from ",B274," to ",B275," resulting in incorrect ",B268," function. This substitution of a single nucleotide is known as a missense variant.")</f>
        <v xml:space="preserve">    This variant is a change at a specific point in the IL1A gene from guanine (G) to thymine (T) resulting in incorrect protein function. This substitution of a single nucleotide is known as a missense variant.</v>
      </c>
    </row>
    <row r="275" spans="1:14" x14ac:dyDescent="0.25">
      <c r="A275" s="5" t="s">
        <v>28</v>
      </c>
      <c r="B275" s="27" t="s">
        <v>33</v>
      </c>
      <c r="C275" t="s">
        <v>13</v>
      </c>
    </row>
    <row r="276" spans="1:14" x14ac:dyDescent="0.25">
      <c r="A276" s="5" t="s">
        <v>36</v>
      </c>
      <c r="B276" s="30" t="s">
        <v>570</v>
      </c>
      <c r="C276" t="str">
        <f>"  &lt;/Variant&gt;"</f>
        <v xml:space="preserve">  &lt;/Variant&gt;</v>
      </c>
    </row>
    <row r="277" spans="1:14" s="33" customFormat="1" x14ac:dyDescent="0.25">
      <c r="A277" s="31"/>
      <c r="B277" s="32"/>
      <c r="J277"/>
      <c r="K277"/>
      <c r="L277"/>
      <c r="M277"/>
      <c r="N277"/>
    </row>
    <row r="278" spans="1:14" s="33" customFormat="1" x14ac:dyDescent="0.25">
      <c r="A278" s="31"/>
      <c r="B278" s="32"/>
      <c r="C278" s="33" t="str">
        <f>C271</f>
        <v>&lt;# G112777818T #&gt;</v>
      </c>
      <c r="J278"/>
      <c r="K278"/>
      <c r="L278"/>
      <c r="M278"/>
      <c r="N278"/>
    </row>
    <row r="279" spans="1:14" x14ac:dyDescent="0.25">
      <c r="A279" s="5" t="s">
        <v>35</v>
      </c>
      <c r="B279" s="1" t="s">
        <v>124</v>
      </c>
      <c r="C279" t="str">
        <f>CONCATENATE("  &lt;Genotype hgvs=",CHAR(34),B279,B280,";",B281,CHAR(34)," name=",CHAR(34),B273,CHAR(34),"&gt; ")</f>
        <v xml:space="preserve">  &lt;Genotype hgvs="NC_000002.12:g.[112777818G&gt;T];[112777818=]" name="G112777818T"&gt; </v>
      </c>
    </row>
    <row r="280" spans="1:14" x14ac:dyDescent="0.25">
      <c r="A280" s="5" t="s">
        <v>36</v>
      </c>
      <c r="B280" s="27" t="s">
        <v>571</v>
      </c>
    </row>
    <row r="281" spans="1:14" x14ac:dyDescent="0.25">
      <c r="A281" s="5" t="s">
        <v>27</v>
      </c>
      <c r="B281" s="27" t="s">
        <v>572</v>
      </c>
      <c r="C281" t="s">
        <v>668</v>
      </c>
    </row>
    <row r="282" spans="1:14" x14ac:dyDescent="0.25">
      <c r="A282" s="5" t="s">
        <v>41</v>
      </c>
      <c r="B282" s="27" t="str">
        <f>CONCATENATE("People with this variant have one copy of the ",B276," variant. This substitution of a single nucleotide is known as a missense mutation.")</f>
        <v>People with this variant have one copy of the [G112777818T](https://www.ncbi.nlm.nih.gov/projects/SNP/snp_ref.cgi?rs=2071376) variant. This substitution of a single nucleotide is known as a missense mutation.</v>
      </c>
      <c r="C282" t="s">
        <v>13</v>
      </c>
    </row>
    <row r="283" spans="1:14" x14ac:dyDescent="0.25">
      <c r="A283" s="6" t="s">
        <v>42</v>
      </c>
      <c r="B283" s="27" t="s">
        <v>217</v>
      </c>
      <c r="C283" t="str">
        <f>CONCATENATE("    ",B282)</f>
        <v xml:space="preserve">    People with this variant have one copy of the [G112777818T](https://www.ncbi.nlm.nih.gov/projects/SNP/snp_ref.cgi?rs=2071376) variant. This substitution of a single nucleotide is known as a missense mutation.</v>
      </c>
    </row>
    <row r="284" spans="1:14" x14ac:dyDescent="0.25">
      <c r="A284" s="6" t="s">
        <v>43</v>
      </c>
      <c r="B284" s="27">
        <v>47.1</v>
      </c>
    </row>
    <row r="285" spans="1:14" x14ac:dyDescent="0.25">
      <c r="A285" s="5"/>
      <c r="B285" s="27"/>
      <c r="C285" t="s">
        <v>669</v>
      </c>
    </row>
    <row r="286" spans="1:14" x14ac:dyDescent="0.25">
      <c r="A286" s="6"/>
      <c r="B286" s="27"/>
    </row>
    <row r="287" spans="1:14" x14ac:dyDescent="0.25">
      <c r="A287" s="6"/>
      <c r="B287" s="27"/>
      <c r="C287" t="str">
        <f>CONCATENATE("    ",B283)</f>
        <v xml:space="preserve">    You are in the Mild Loss of Function category. See below for more information.</v>
      </c>
    </row>
    <row r="288" spans="1:14" x14ac:dyDescent="0.25">
      <c r="A288" s="6"/>
      <c r="B288" s="27"/>
    </row>
    <row r="289" spans="1:3" x14ac:dyDescent="0.25">
      <c r="A289" s="6"/>
      <c r="B289" s="27"/>
      <c r="C289" t="s">
        <v>670</v>
      </c>
    </row>
    <row r="290" spans="1:3" x14ac:dyDescent="0.25">
      <c r="A290" s="5"/>
      <c r="B290" s="27"/>
    </row>
    <row r="291" spans="1:3" x14ac:dyDescent="0.25">
      <c r="A291" s="5"/>
      <c r="B291" s="27"/>
      <c r="C291" t="str">
        <f>CONCATENATE( "    &lt;piechart percentage=",B284," /&gt;")</f>
        <v xml:space="preserve">    &lt;piechart percentage=47.1 /&gt;</v>
      </c>
    </row>
    <row r="292" spans="1:3" x14ac:dyDescent="0.25">
      <c r="A292" s="5"/>
      <c r="B292" s="27"/>
      <c r="C292" t="str">
        <f>"  &lt;/Genotype&gt;"</f>
        <v xml:space="preserve">  &lt;/Genotype&gt;</v>
      </c>
    </row>
    <row r="293" spans="1:3" x14ac:dyDescent="0.25">
      <c r="A293" s="5" t="s">
        <v>44</v>
      </c>
      <c r="B293" s="27" t="str">
        <f>CONCATENATE("People with this variant have two copies of the ",B276," variant. This substitution of a single nucleotide is known as a missense mutation.")</f>
        <v>People with this variant have two copies of the [G112777818T](https://www.ncbi.nlm.nih.gov/projects/SNP/snp_ref.cgi?rs=2071376) variant. This substitution of a single nucleotide is known as a missense mutation.</v>
      </c>
      <c r="C293" t="str">
        <f>CONCATENATE("  &lt;Genotype hgvs=",CHAR(34),B279,B280,";",B280,CHAR(34)," name=",CHAR(34),B273,CHAR(34),"&gt; ")</f>
        <v xml:space="preserve">  &lt;Genotype hgvs="NC_000002.12:g.[112777818G&gt;T];[112777818G&gt;T]" name="G112777818T"&gt; </v>
      </c>
    </row>
    <row r="294" spans="1:3" x14ac:dyDescent="0.25">
      <c r="A294" s="6" t="s">
        <v>45</v>
      </c>
      <c r="B294" s="27" t="s">
        <v>192</v>
      </c>
      <c r="C294" t="s">
        <v>13</v>
      </c>
    </row>
    <row r="295" spans="1:3" x14ac:dyDescent="0.25">
      <c r="A295" s="6" t="s">
        <v>43</v>
      </c>
      <c r="B295" s="27">
        <v>26.2</v>
      </c>
      <c r="C295" t="s">
        <v>668</v>
      </c>
    </row>
    <row r="296" spans="1:3" x14ac:dyDescent="0.25">
      <c r="A296" s="6"/>
      <c r="B296" s="27"/>
    </row>
    <row r="297" spans="1:3" x14ac:dyDescent="0.25">
      <c r="A297" s="5"/>
      <c r="B297" s="27"/>
      <c r="C297" t="str">
        <f>CONCATENATE("    ",B293)</f>
        <v xml:space="preserve">    People with this variant have two copies of the [G112777818T](https://www.ncbi.nlm.nih.gov/projects/SNP/snp_ref.cgi?rs=2071376) variant. This substitution of a single nucleotide is known as a missense mutation.</v>
      </c>
    </row>
    <row r="298" spans="1:3" x14ac:dyDescent="0.25">
      <c r="A298" s="6"/>
      <c r="B298" s="27"/>
    </row>
    <row r="299" spans="1:3" x14ac:dyDescent="0.25">
      <c r="A299" s="6"/>
      <c r="B299" s="27"/>
      <c r="C299" t="s">
        <v>669</v>
      </c>
    </row>
    <row r="300" spans="1:3" x14ac:dyDescent="0.25">
      <c r="A300" s="6"/>
      <c r="B300" s="27"/>
    </row>
    <row r="301" spans="1:3" x14ac:dyDescent="0.25">
      <c r="A301" s="6"/>
      <c r="B301" s="27"/>
      <c r="C301" t="str">
        <f>CONCATENATE("    ",B294)</f>
        <v xml:space="preserve">    You are in the Moderate Loss of Function category. See below for more information.</v>
      </c>
    </row>
    <row r="302" spans="1:3" x14ac:dyDescent="0.25">
      <c r="A302" s="6"/>
      <c r="B302" s="27"/>
    </row>
    <row r="303" spans="1:3" x14ac:dyDescent="0.25">
      <c r="A303" s="5"/>
      <c r="B303" s="27"/>
      <c r="C303" t="s">
        <v>670</v>
      </c>
    </row>
    <row r="304" spans="1:3" x14ac:dyDescent="0.25">
      <c r="A304" s="5"/>
      <c r="B304" s="27"/>
    </row>
    <row r="305" spans="1:3" x14ac:dyDescent="0.25">
      <c r="A305" s="5"/>
      <c r="B305" s="27"/>
      <c r="C305" t="str">
        <f>CONCATENATE( "    &lt;piechart percentage=",B295," /&gt;")</f>
        <v xml:space="preserve">    &lt;piechart percentage=26.2 /&gt;</v>
      </c>
    </row>
    <row r="306" spans="1:3" x14ac:dyDescent="0.25">
      <c r="A306" s="5"/>
      <c r="B306" s="27"/>
      <c r="C306" t="str">
        <f>"  &lt;/Genotype&gt;"</f>
        <v xml:space="preserve">  &lt;/Genotype&gt;</v>
      </c>
    </row>
    <row r="307" spans="1:3" x14ac:dyDescent="0.25">
      <c r="A307" s="5" t="s">
        <v>46</v>
      </c>
      <c r="B307" s="27" t="str">
        <f>CONCATENATE("Your ",B265," gene has no variants. A normal gene is referred to as a ",CHAR(34),"wild-type",CHAR(34)," gene.")</f>
        <v>Your IL1A gene has no variants. A normal gene is referred to as a "wild-type" gene.</v>
      </c>
      <c r="C307" t="str">
        <f>CONCATENATE("  &lt;Genotype hgvs=",CHAR(34),B279,B281,";",B281,CHAR(34)," name=",CHAR(34),B273,CHAR(34),"&gt; ")</f>
        <v xml:space="preserve">  &lt;Genotype hgvs="NC_000002.12:g.[112777818=];[112777818=]" name="G112777818T"&gt; </v>
      </c>
    </row>
    <row r="308" spans="1:3" x14ac:dyDescent="0.25">
      <c r="A308" s="6" t="s">
        <v>47</v>
      </c>
      <c r="B308" s="27" t="s">
        <v>218</v>
      </c>
      <c r="C308" t="s">
        <v>13</v>
      </c>
    </row>
    <row r="309" spans="1:3" x14ac:dyDescent="0.25">
      <c r="A309" s="6" t="s">
        <v>43</v>
      </c>
      <c r="B309" s="27">
        <v>26.7</v>
      </c>
      <c r="C309" t="s">
        <v>668</v>
      </c>
    </row>
    <row r="310" spans="1:3" x14ac:dyDescent="0.25">
      <c r="A310" s="5"/>
      <c r="B310" s="27"/>
    </row>
    <row r="311" spans="1:3" x14ac:dyDescent="0.25">
      <c r="A311" s="6"/>
      <c r="B311" s="27"/>
      <c r="C311" t="str">
        <f>CONCATENATE("    ",B307)</f>
        <v xml:space="preserve">    Your IL1A gene has no variants. A normal gene is referred to as a "wild-type" gene.</v>
      </c>
    </row>
    <row r="312" spans="1:3" x14ac:dyDescent="0.25">
      <c r="A312" s="6"/>
      <c r="B312" s="27"/>
    </row>
    <row r="313" spans="1:3" x14ac:dyDescent="0.25">
      <c r="A313" s="6"/>
      <c r="B313" s="27"/>
      <c r="C313" t="s">
        <v>669</v>
      </c>
    </row>
    <row r="314" spans="1:3" x14ac:dyDescent="0.25">
      <c r="A314" s="6"/>
      <c r="B314" s="27"/>
    </row>
    <row r="315" spans="1:3" x14ac:dyDescent="0.25">
      <c r="A315" s="6"/>
      <c r="B315" s="27"/>
      <c r="C315" t="str">
        <f>CONCATENATE("    ",B308)</f>
        <v xml:space="preserve">    Your variant is not associated with any loss of function.</v>
      </c>
    </row>
    <row r="316" spans="1:3" x14ac:dyDescent="0.25">
      <c r="A316" s="5"/>
      <c r="B316" s="27"/>
    </row>
    <row r="317" spans="1:3" x14ac:dyDescent="0.25">
      <c r="A317" s="5"/>
      <c r="B317" s="27"/>
      <c r="C317" t="s">
        <v>670</v>
      </c>
    </row>
    <row r="318" spans="1:3" x14ac:dyDescent="0.25">
      <c r="A318" s="5"/>
      <c r="B318" s="27"/>
    </row>
    <row r="319" spans="1:3" x14ac:dyDescent="0.25">
      <c r="A319" s="5"/>
      <c r="B319" s="27"/>
      <c r="C319" t="str">
        <f>CONCATENATE( "    &lt;piechart percentage=",B309," /&gt;")</f>
        <v xml:space="preserve">    &lt;piechart percentage=26.7 /&gt;</v>
      </c>
    </row>
    <row r="320" spans="1:3" x14ac:dyDescent="0.25">
      <c r="A320" s="5"/>
      <c r="B320" s="27"/>
      <c r="C320" t="str">
        <f>"  &lt;/Genotype&gt;"</f>
        <v xml:space="preserve">  &lt;/Genotype&gt;</v>
      </c>
    </row>
    <row r="321" spans="1:3" x14ac:dyDescent="0.25">
      <c r="A321" s="5" t="s">
        <v>48</v>
      </c>
      <c r="B321" s="27" t="str">
        <f>CONCATENATE("Your ",B265," gene has an unknown variant.")</f>
        <v>Your IL1A gene has an unknown variant.</v>
      </c>
      <c r="C321" t="str">
        <f>CONCATENATE("  &lt;Genotype hgvs=",CHAR(34),"unknown",CHAR(34),"&gt; ")</f>
        <v xml:space="preserve">  &lt;Genotype hgvs="unknown"&gt; </v>
      </c>
    </row>
    <row r="322" spans="1:3" x14ac:dyDescent="0.25">
      <c r="A322" s="6" t="s">
        <v>48</v>
      </c>
      <c r="B322" s="27" t="s">
        <v>150</v>
      </c>
      <c r="C322" t="s">
        <v>13</v>
      </c>
    </row>
    <row r="323" spans="1:3" x14ac:dyDescent="0.25">
      <c r="A323" s="6" t="s">
        <v>43</v>
      </c>
      <c r="B323" s="27"/>
      <c r="C323" t="s">
        <v>668</v>
      </c>
    </row>
    <row r="324" spans="1:3" x14ac:dyDescent="0.25">
      <c r="A324" s="6"/>
      <c r="B324" s="27"/>
    </row>
    <row r="325" spans="1:3" x14ac:dyDescent="0.25">
      <c r="A325" s="6"/>
      <c r="B325" s="27"/>
      <c r="C325" t="str">
        <f>CONCATENATE("    ",B321)</f>
        <v xml:space="preserve">    Your IL1A gene has an unknown variant.</v>
      </c>
    </row>
    <row r="326" spans="1:3" x14ac:dyDescent="0.25">
      <c r="A326" s="6"/>
      <c r="B326" s="27"/>
    </row>
    <row r="327" spans="1:3" x14ac:dyDescent="0.25">
      <c r="A327" s="6"/>
      <c r="B327" s="27"/>
      <c r="C327" t="s">
        <v>669</v>
      </c>
    </row>
    <row r="328" spans="1:3" x14ac:dyDescent="0.25">
      <c r="A328" s="6"/>
      <c r="B328" s="27"/>
    </row>
    <row r="329" spans="1:3" x14ac:dyDescent="0.25">
      <c r="A329" s="5"/>
      <c r="B329" s="27"/>
      <c r="C329" t="str">
        <f>CONCATENATE("    ",B322)</f>
        <v xml:space="preserve">    The effect is unknown.</v>
      </c>
    </row>
    <row r="330" spans="1:3" x14ac:dyDescent="0.25">
      <c r="A330" s="6"/>
      <c r="B330" s="27"/>
    </row>
    <row r="331" spans="1:3" x14ac:dyDescent="0.25">
      <c r="A331" s="5"/>
      <c r="B331" s="27"/>
      <c r="C331" t="s">
        <v>670</v>
      </c>
    </row>
    <row r="332" spans="1:3" x14ac:dyDescent="0.25">
      <c r="A332" s="5"/>
      <c r="B332" s="27"/>
    </row>
    <row r="333" spans="1:3" x14ac:dyDescent="0.25">
      <c r="A333" s="5"/>
      <c r="B333" s="27"/>
      <c r="C333" t="str">
        <f>CONCATENATE( "    &lt;piechart percentage=",B323," /&gt;")</f>
        <v xml:space="preserve">    &lt;piechart percentage= /&gt;</v>
      </c>
    </row>
    <row r="334" spans="1:3" x14ac:dyDescent="0.25">
      <c r="A334" s="5"/>
      <c r="B334" s="27"/>
      <c r="C334" t="str">
        <f>"  &lt;/Genotype&gt;"</f>
        <v xml:space="preserve">  &lt;/Genotype&gt;</v>
      </c>
    </row>
    <row r="335" spans="1:3" x14ac:dyDescent="0.25">
      <c r="A335" s="5" t="s">
        <v>46</v>
      </c>
      <c r="B335" s="27" t="str">
        <f>CONCATENATE("Your ",B265," gene has no variants. A normal gene is referred to as a ",CHAR(34),"wild-type",CHAR(34)," gene.")</f>
        <v>Your IL1A gene has no variants. A normal gene is referred to as a "wild-type" gene.</v>
      </c>
      <c r="C335" t="str">
        <f>CONCATENATE("  &lt;Genotype hgvs=",CHAR(34),"wild-type",CHAR(34),"&gt;")</f>
        <v xml:space="preserve">  &lt;Genotype hgvs="wild-type"&gt;</v>
      </c>
    </row>
    <row r="336" spans="1:3" x14ac:dyDescent="0.25">
      <c r="A336" s="63" t="s">
        <v>47</v>
      </c>
      <c r="B336" s="64" t="s">
        <v>148</v>
      </c>
      <c r="C336" s="62" t="s">
        <v>13</v>
      </c>
    </row>
    <row r="337" spans="1:14" x14ac:dyDescent="0.25">
      <c r="A337" s="63" t="s">
        <v>43</v>
      </c>
      <c r="B337" s="64"/>
      <c r="C337" s="62" t="s">
        <v>668</v>
      </c>
    </row>
    <row r="338" spans="1:14" x14ac:dyDescent="0.25">
      <c r="A338" s="63"/>
      <c r="B338" s="64"/>
      <c r="C338" s="62"/>
    </row>
    <row r="339" spans="1:14" x14ac:dyDescent="0.25">
      <c r="A339" s="6"/>
      <c r="B339" s="27"/>
      <c r="C339" t="str">
        <f>CONCATENATE("    ",B335)</f>
        <v xml:space="preserve">    Your IL1A gene has no variants. A normal gene is referred to as a "wild-type" gene.</v>
      </c>
    </row>
    <row r="340" spans="1:14" x14ac:dyDescent="0.25">
      <c r="A340" s="6"/>
      <c r="B340" s="27"/>
    </row>
    <row r="341" spans="1:14" x14ac:dyDescent="0.25">
      <c r="A341" s="6"/>
      <c r="B341" s="27"/>
      <c r="C341" t="s">
        <v>669</v>
      </c>
    </row>
    <row r="342" spans="1:14" x14ac:dyDescent="0.25">
      <c r="A342" s="6"/>
      <c r="B342" s="27"/>
    </row>
    <row r="343" spans="1:14" x14ac:dyDescent="0.25">
      <c r="A343" s="6"/>
      <c r="B343" s="27"/>
      <c r="C343" t="str">
        <f>CONCATENATE("    ",B336)</f>
        <v xml:space="preserve">    This variant is not associated with increased risk.</v>
      </c>
    </row>
    <row r="344" spans="1:14" x14ac:dyDescent="0.25">
      <c r="A344" s="6"/>
      <c r="B344" s="27"/>
    </row>
    <row r="345" spans="1:14" x14ac:dyDescent="0.25">
      <c r="A345" s="6"/>
      <c r="B345" s="27"/>
      <c r="C345" t="s">
        <v>670</v>
      </c>
      <c r="J345" s="33"/>
      <c r="K345" s="33"/>
      <c r="L345" s="33"/>
      <c r="M345" s="33"/>
      <c r="N345" s="33"/>
    </row>
    <row r="346" spans="1:14" x14ac:dyDescent="0.25">
      <c r="A346" s="5"/>
      <c r="B346" s="27"/>
      <c r="J346" s="33"/>
      <c r="K346" s="33"/>
      <c r="L346" s="33"/>
      <c r="M346" s="33"/>
      <c r="N346" s="33"/>
    </row>
    <row r="347" spans="1:14" x14ac:dyDescent="0.25">
      <c r="A347" s="6"/>
      <c r="B347" s="27"/>
      <c r="C347" t="str">
        <f>CONCATENATE( "    &lt;piechart percentage=",B337," /&gt;")</f>
        <v xml:space="preserve">    &lt;piechart percentage= /&gt;</v>
      </c>
      <c r="J347" s="33"/>
      <c r="K347" s="33"/>
      <c r="L347" s="33"/>
      <c r="M347" s="33"/>
      <c r="N347" s="33"/>
    </row>
    <row r="348" spans="1:14" x14ac:dyDescent="0.25">
      <c r="A348" s="6"/>
      <c r="B348" s="27"/>
      <c r="C348" t="str">
        <f>"  &lt;/Genotype&gt;"</f>
        <v xml:space="preserve">  &lt;/Genotype&gt;</v>
      </c>
      <c r="K348" s="59"/>
      <c r="L348" s="59"/>
      <c r="M348" s="60"/>
      <c r="N348" s="59"/>
    </row>
    <row r="349" spans="1:14" x14ac:dyDescent="0.25">
      <c r="A349" s="6"/>
      <c r="B349" s="27"/>
      <c r="C349" t="str">
        <f>"&lt;/GeneAnalysis&gt;"</f>
        <v>&lt;/GeneAnalysis&gt;</v>
      </c>
    </row>
    <row r="350" spans="1:14" s="33" customFormat="1" x14ac:dyDescent="0.25">
      <c r="J350"/>
      <c r="K350"/>
      <c r="L350"/>
      <c r="M350"/>
      <c r="N350"/>
    </row>
    <row r="351" spans="1:14" s="33" customFormat="1" x14ac:dyDescent="0.25">
      <c r="A351" s="65"/>
      <c r="B351" s="65"/>
      <c r="C351" s="66"/>
      <c r="J351"/>
      <c r="K351"/>
      <c r="L351"/>
      <c r="M351"/>
      <c r="N351"/>
    </row>
    <row r="352" spans="1:14" s="33" customFormat="1" x14ac:dyDescent="0.25">
      <c r="J352"/>
      <c r="K352"/>
      <c r="L352"/>
      <c r="M352"/>
      <c r="N352"/>
    </row>
    <row r="353" spans="1:15" x14ac:dyDescent="0.25">
      <c r="A353" s="6" t="s">
        <v>4</v>
      </c>
      <c r="B353" s="27" t="s">
        <v>472</v>
      </c>
      <c r="C353" t="str">
        <f>CONCATENATE("&lt;GeneAnalysis gene=",CHAR(34),B353,CHAR(34)," interval=",CHAR(34),B354,CHAR(34),"&gt; ")</f>
        <v xml:space="preserve">&lt;GeneAnalysis gene="KRT18P33" interval="NC_000002.12:g.65666469_65667794"&gt; </v>
      </c>
      <c r="O353" s="59"/>
    </row>
    <row r="354" spans="1:15" x14ac:dyDescent="0.25">
      <c r="A354" s="6" t="s">
        <v>23</v>
      </c>
      <c r="B354" s="27" t="s">
        <v>573</v>
      </c>
    </row>
    <row r="355" spans="1:15" x14ac:dyDescent="0.25">
      <c r="A355" s="6" t="s">
        <v>24</v>
      </c>
      <c r="B355" s="27" t="s">
        <v>335</v>
      </c>
      <c r="C355" t="str">
        <f>CONCATENATE("# What are some common mutations of ",B353,"?")</f>
        <v># What are some common mutations of KRT18P33?</v>
      </c>
    </row>
    <row r="356" spans="1:15" x14ac:dyDescent="0.25">
      <c r="A356" s="6" t="s">
        <v>548</v>
      </c>
      <c r="B356" s="27" t="s">
        <v>574</v>
      </c>
      <c r="C356" t="s">
        <v>13</v>
      </c>
    </row>
    <row r="357" spans="1:15" x14ac:dyDescent="0.25">
      <c r="B357" s="27"/>
      <c r="C357" t="str">
        <f>CONCATENATE("There is ",B355," well-known variant in ",B353,": ",B364,".")</f>
        <v>There is one well-known variant in KRT18P33: [C231342446T](https://www.ncbi.nlm.nih.gov/projects/SNP/snp_ref.cgi?rs=16827966).</v>
      </c>
    </row>
    <row r="358" spans="1:15" x14ac:dyDescent="0.25">
      <c r="B358" s="27"/>
    </row>
    <row r="359" spans="1:15" x14ac:dyDescent="0.25">
      <c r="A359" s="6"/>
      <c r="B359" s="27"/>
      <c r="C359" t="str">
        <f>CONCATENATE("&lt;# ",B361," #&gt;")</f>
        <v>&lt;# C231342446T #&gt;</v>
      </c>
    </row>
    <row r="360" spans="1:15" x14ac:dyDescent="0.25">
      <c r="A360" s="6" t="s">
        <v>25</v>
      </c>
      <c r="B360" s="1" t="s">
        <v>405</v>
      </c>
      <c r="C360" t="str">
        <f>CONCATENATE("  &lt;Variant hgvs=",CHAR(34),B360,CHAR(34)," name=",CHAR(34),B361,CHAR(34),"&gt; ")</f>
        <v xml:space="preserve">  &lt;Variant hgvs="NC_000002.12:g.231342446C&gt;T" name="C231342446T"&gt; </v>
      </c>
      <c r="J360" s="33"/>
      <c r="K360" s="33"/>
      <c r="L360" s="33"/>
      <c r="M360" s="33"/>
      <c r="N360" s="33"/>
    </row>
    <row r="361" spans="1:15" x14ac:dyDescent="0.25">
      <c r="A361" s="5" t="s">
        <v>26</v>
      </c>
      <c r="B361" s="1" t="s">
        <v>495</v>
      </c>
      <c r="J361" s="33"/>
      <c r="K361" s="33"/>
      <c r="L361" s="33"/>
      <c r="M361" s="33"/>
      <c r="N361" s="33"/>
    </row>
    <row r="362" spans="1:15" x14ac:dyDescent="0.25">
      <c r="A362" s="5" t="s">
        <v>27</v>
      </c>
      <c r="B362" t="str">
        <f>"cytosine (C)"</f>
        <v>cytosine (C)</v>
      </c>
      <c r="C362" t="str">
        <f>CONCATENATE("    This variant is a change at a specific point in the ",B353," gene from ",B362," to ",B363," resulting in incorrect ",B356," function. This substitution of a single nucleotide is known as a missense variant.")</f>
        <v xml:space="preserve">    This variant is a change at a specific point in the KRT18P33 gene from cytosine (C) to thymine (T) resulting in incorrect pseudogene function. This substitution of a single nucleotide is known as a missense variant.</v>
      </c>
    </row>
    <row r="363" spans="1:15" x14ac:dyDescent="0.25">
      <c r="A363" s="5" t="s">
        <v>28</v>
      </c>
      <c r="B363" s="27" t="s">
        <v>33</v>
      </c>
      <c r="C363" t="s">
        <v>13</v>
      </c>
    </row>
    <row r="364" spans="1:15" x14ac:dyDescent="0.25">
      <c r="A364" s="5" t="s">
        <v>36</v>
      </c>
      <c r="B364" s="30" t="s">
        <v>575</v>
      </c>
      <c r="C364" t="str">
        <f>"  &lt;/Variant&gt;"</f>
        <v xml:space="preserve">  &lt;/Variant&gt;</v>
      </c>
    </row>
    <row r="365" spans="1:15" s="33" customFormat="1" x14ac:dyDescent="0.25">
      <c r="A365" s="31"/>
      <c r="B365" s="32"/>
      <c r="J365"/>
      <c r="K365"/>
      <c r="L365"/>
      <c r="M365"/>
      <c r="N365"/>
    </row>
    <row r="366" spans="1:15" s="33" customFormat="1" x14ac:dyDescent="0.25">
      <c r="A366" s="31"/>
      <c r="B366" s="32"/>
      <c r="C366" s="33" t="str">
        <f>C359</f>
        <v>&lt;# C231342446T #&gt;</v>
      </c>
      <c r="J366"/>
      <c r="K366"/>
      <c r="L366"/>
      <c r="M366"/>
      <c r="N366"/>
    </row>
    <row r="367" spans="1:15" x14ac:dyDescent="0.25">
      <c r="A367" s="5" t="s">
        <v>35</v>
      </c>
      <c r="B367" s="1" t="s">
        <v>124</v>
      </c>
      <c r="C367" t="str">
        <f>CONCATENATE("  &lt;Genotype hgvs=",CHAR(34),B367,B368,";",B369,CHAR(34)," name=",CHAR(34),B361,CHAR(34),"&gt; ")</f>
        <v xml:space="preserve">  &lt;Genotype hgvs="NC_000002.12:g.[231342446C&gt;T];[231342446=]" name="C231342446T"&gt; </v>
      </c>
    </row>
    <row r="368" spans="1:15" x14ac:dyDescent="0.25">
      <c r="A368" s="5" t="s">
        <v>36</v>
      </c>
      <c r="B368" s="27" t="s">
        <v>496</v>
      </c>
    </row>
    <row r="369" spans="1:3" x14ac:dyDescent="0.25">
      <c r="A369" s="5" t="s">
        <v>27</v>
      </c>
      <c r="B369" s="27" t="s">
        <v>497</v>
      </c>
      <c r="C369" t="s">
        <v>668</v>
      </c>
    </row>
    <row r="370" spans="1:3" x14ac:dyDescent="0.25">
      <c r="A370" s="5" t="s">
        <v>41</v>
      </c>
      <c r="B370" s="27" t="str">
        <f>CONCATENATE("People with this variant have one copy of the ",B364," variant. This substitution of a single nucleotide is known as a missense mutation.")</f>
        <v>People with this variant have one copy of the [C231342446T](https://www.ncbi.nlm.nih.gov/projects/SNP/snp_ref.cgi?rs=16827966) variant. This substitution of a single nucleotide is known as a missense mutation.</v>
      </c>
      <c r="C370" t="s">
        <v>13</v>
      </c>
    </row>
    <row r="371" spans="1:3" x14ac:dyDescent="0.25">
      <c r="A371" s="6" t="s">
        <v>42</v>
      </c>
      <c r="B371" s="27" t="s">
        <v>218</v>
      </c>
      <c r="C371" t="str">
        <f>CONCATENATE("    ",B370)</f>
        <v xml:space="preserve">    People with this variant have one copy of the [C231342446T](https://www.ncbi.nlm.nih.gov/projects/SNP/snp_ref.cgi?rs=16827966) variant. This substitution of a single nucleotide is known as a missense mutation.</v>
      </c>
    </row>
    <row r="372" spans="1:3" x14ac:dyDescent="0.25">
      <c r="A372" s="6" t="s">
        <v>43</v>
      </c>
      <c r="B372" s="27">
        <v>43.6</v>
      </c>
    </row>
    <row r="373" spans="1:3" x14ac:dyDescent="0.25">
      <c r="A373" s="5"/>
      <c r="B373" s="27"/>
      <c r="C373" t="s">
        <v>669</v>
      </c>
    </row>
    <row r="374" spans="1:3" x14ac:dyDescent="0.25">
      <c r="A374" s="6"/>
      <c r="B374" s="27"/>
    </row>
    <row r="375" spans="1:3" x14ac:dyDescent="0.25">
      <c r="A375" s="6"/>
      <c r="B375" s="27"/>
      <c r="C375" t="str">
        <f>CONCATENATE("    ",B371)</f>
        <v xml:space="preserve">    Your variant is not associated with any loss of function.</v>
      </c>
    </row>
    <row r="376" spans="1:3" x14ac:dyDescent="0.25">
      <c r="A376" s="6"/>
      <c r="B376" s="27"/>
    </row>
    <row r="377" spans="1:3" x14ac:dyDescent="0.25">
      <c r="A377" s="6"/>
      <c r="B377" s="27"/>
      <c r="C377" t="s">
        <v>670</v>
      </c>
    </row>
    <row r="378" spans="1:3" x14ac:dyDescent="0.25">
      <c r="A378" s="5"/>
      <c r="B378" s="27"/>
    </row>
    <row r="379" spans="1:3" x14ac:dyDescent="0.25">
      <c r="A379" s="5"/>
      <c r="B379" s="27"/>
      <c r="C379" t="str">
        <f>CONCATENATE( "    &lt;piechart percentage=",B372," /&gt;")</f>
        <v xml:space="preserve">    &lt;piechart percentage=43.6 /&gt;</v>
      </c>
    </row>
    <row r="380" spans="1:3" x14ac:dyDescent="0.25">
      <c r="A380" s="5"/>
      <c r="B380" s="27"/>
      <c r="C380" t="str">
        <f>"  &lt;/Genotype&gt;"</f>
        <v xml:space="preserve">  &lt;/Genotype&gt;</v>
      </c>
    </row>
    <row r="381" spans="1:3" x14ac:dyDescent="0.25">
      <c r="A381" s="5" t="s">
        <v>44</v>
      </c>
      <c r="B381" s="27" t="str">
        <f>CONCATENATE("People with this variant have two copies of the ",B364," variant. This substitution of a single nucleotide is known as a missense mutation.")</f>
        <v>People with this variant have two copies of the [C231342446T](https://www.ncbi.nlm.nih.gov/projects/SNP/snp_ref.cgi?rs=16827966) variant. This substitution of a single nucleotide is known as a missense mutation.</v>
      </c>
      <c r="C381" t="str">
        <f>CONCATENATE("  &lt;Genotype hgvs=",CHAR(34),B367,B368,";",B368,CHAR(34)," name=",CHAR(34),B361,CHAR(34),"&gt; ")</f>
        <v xml:space="preserve">  &lt;Genotype hgvs="NC_000002.12:g.[231342446C&gt;T];[231342446C&gt;T]" name="C231342446T"&gt; </v>
      </c>
    </row>
    <row r="382" spans="1:3" x14ac:dyDescent="0.25">
      <c r="A382" s="6" t="s">
        <v>45</v>
      </c>
      <c r="B382" s="27" t="s">
        <v>192</v>
      </c>
      <c r="C382" t="s">
        <v>13</v>
      </c>
    </row>
    <row r="383" spans="1:3" x14ac:dyDescent="0.25">
      <c r="A383" s="6" t="s">
        <v>43</v>
      </c>
      <c r="B383" s="27">
        <v>21.2</v>
      </c>
      <c r="C383" t="s">
        <v>668</v>
      </c>
    </row>
    <row r="384" spans="1:3" x14ac:dyDescent="0.25">
      <c r="A384" s="6"/>
      <c r="B384" s="27"/>
    </row>
    <row r="385" spans="1:3" x14ac:dyDescent="0.25">
      <c r="A385" s="5"/>
      <c r="B385" s="27"/>
      <c r="C385" t="str">
        <f>CONCATENATE("    ",B381)</f>
        <v xml:space="preserve">    People with this variant have two copies of the [C231342446T](https://www.ncbi.nlm.nih.gov/projects/SNP/snp_ref.cgi?rs=16827966) variant. This substitution of a single nucleotide is known as a missense mutation.</v>
      </c>
    </row>
    <row r="386" spans="1:3" x14ac:dyDescent="0.25">
      <c r="A386" s="6"/>
      <c r="B386" s="27"/>
    </row>
    <row r="387" spans="1:3" x14ac:dyDescent="0.25">
      <c r="A387" s="6"/>
      <c r="B387" s="27"/>
      <c r="C387" t="s">
        <v>669</v>
      </c>
    </row>
    <row r="388" spans="1:3" x14ac:dyDescent="0.25">
      <c r="A388" s="6"/>
      <c r="B388" s="27"/>
    </row>
    <row r="389" spans="1:3" x14ac:dyDescent="0.25">
      <c r="A389" s="6"/>
      <c r="B389" s="27"/>
      <c r="C389" t="str">
        <f>CONCATENATE("    ",B382)</f>
        <v xml:space="preserve">    You are in the Moderate Loss of Function category. See below for more information.</v>
      </c>
    </row>
    <row r="390" spans="1:3" x14ac:dyDescent="0.25">
      <c r="A390" s="6"/>
      <c r="B390" s="27"/>
    </row>
    <row r="391" spans="1:3" x14ac:dyDescent="0.25">
      <c r="A391" s="5"/>
      <c r="B391" s="27"/>
      <c r="C391" t="s">
        <v>670</v>
      </c>
    </row>
    <row r="392" spans="1:3" x14ac:dyDescent="0.25">
      <c r="A392" s="5"/>
      <c r="B392" s="27"/>
    </row>
    <row r="393" spans="1:3" x14ac:dyDescent="0.25">
      <c r="A393" s="5"/>
      <c r="B393" s="27"/>
      <c r="C393" t="str">
        <f>CONCATENATE( "    &lt;piechart percentage=",B383," /&gt;")</f>
        <v xml:space="preserve">    &lt;piechart percentage=21.2 /&gt;</v>
      </c>
    </row>
    <row r="394" spans="1:3" x14ac:dyDescent="0.25">
      <c r="A394" s="5"/>
      <c r="B394" s="27"/>
      <c r="C394" t="str">
        <f>"  &lt;/Genotype&gt;"</f>
        <v xml:space="preserve">  &lt;/Genotype&gt;</v>
      </c>
    </row>
    <row r="395" spans="1:3" x14ac:dyDescent="0.25">
      <c r="A395" s="5" t="s">
        <v>46</v>
      </c>
      <c r="B395" s="27" t="str">
        <f>CONCATENATE("Your ",B353," gene has no variants. A normal gene is referred to as a ",CHAR(34),"wild-type",CHAR(34)," gene.")</f>
        <v>Your KRT18P33 gene has no variants. A normal gene is referred to as a "wild-type" gene.</v>
      </c>
      <c r="C395" t="str">
        <f>CONCATENATE("  &lt;Genotype hgvs=",CHAR(34),B367,B369,";",B369,CHAR(34)," name=",CHAR(34),B361,CHAR(34),"&gt; ")</f>
        <v xml:space="preserve">  &lt;Genotype hgvs="NC_000002.12:g.[231342446=];[231342446=]" name="C231342446T"&gt; </v>
      </c>
    </row>
    <row r="396" spans="1:3" x14ac:dyDescent="0.25">
      <c r="A396" s="6" t="s">
        <v>47</v>
      </c>
      <c r="B396" s="27" t="s">
        <v>218</v>
      </c>
      <c r="C396" t="s">
        <v>13</v>
      </c>
    </row>
    <row r="397" spans="1:3" x14ac:dyDescent="0.25">
      <c r="A397" s="6" t="s">
        <v>43</v>
      </c>
      <c r="B397" s="27">
        <v>35.299999999999997</v>
      </c>
      <c r="C397" t="s">
        <v>668</v>
      </c>
    </row>
    <row r="398" spans="1:3" x14ac:dyDescent="0.25">
      <c r="A398" s="5"/>
      <c r="B398" s="27"/>
    </row>
    <row r="399" spans="1:3" x14ac:dyDescent="0.25">
      <c r="A399" s="6"/>
      <c r="B399" s="27"/>
      <c r="C399" t="str">
        <f>CONCATENATE("    ",B395)</f>
        <v xml:space="preserve">    Your KRT18P33 gene has no variants. A normal gene is referred to as a "wild-type" gene.</v>
      </c>
    </row>
    <row r="400" spans="1:3" x14ac:dyDescent="0.25">
      <c r="A400" s="6"/>
      <c r="B400" s="27"/>
    </row>
    <row r="401" spans="1:3" x14ac:dyDescent="0.25">
      <c r="A401" s="6"/>
      <c r="B401" s="27"/>
      <c r="C401" t="s">
        <v>669</v>
      </c>
    </row>
    <row r="402" spans="1:3" x14ac:dyDescent="0.25">
      <c r="A402" s="6"/>
      <c r="B402" s="27"/>
    </row>
    <row r="403" spans="1:3" x14ac:dyDescent="0.25">
      <c r="A403" s="6"/>
      <c r="B403" s="27"/>
      <c r="C403" t="str">
        <f>CONCATENATE("    ",B396)</f>
        <v xml:space="preserve">    Your variant is not associated with any loss of function.</v>
      </c>
    </row>
    <row r="404" spans="1:3" x14ac:dyDescent="0.25">
      <c r="A404" s="5"/>
      <c r="B404" s="27"/>
    </row>
    <row r="405" spans="1:3" x14ac:dyDescent="0.25">
      <c r="A405" s="5"/>
      <c r="B405" s="27"/>
      <c r="C405" t="s">
        <v>670</v>
      </c>
    </row>
    <row r="406" spans="1:3" x14ac:dyDescent="0.25">
      <c r="A406" s="5"/>
      <c r="B406" s="27"/>
    </row>
    <row r="407" spans="1:3" x14ac:dyDescent="0.25">
      <c r="A407" s="5"/>
      <c r="B407" s="27"/>
      <c r="C407" t="str">
        <f>CONCATENATE( "    &lt;piechart percentage=",B397," /&gt;")</f>
        <v xml:space="preserve">    &lt;piechart percentage=35.3 /&gt;</v>
      </c>
    </row>
    <row r="408" spans="1:3" x14ac:dyDescent="0.25">
      <c r="A408" s="5"/>
      <c r="B408" s="27"/>
      <c r="C408" t="str">
        <f>"  &lt;/Genotype&gt;"</f>
        <v xml:space="preserve">  &lt;/Genotype&gt;</v>
      </c>
    </row>
    <row r="409" spans="1:3" x14ac:dyDescent="0.25">
      <c r="A409" s="5" t="s">
        <v>48</v>
      </c>
      <c r="B409" s="27" t="str">
        <f>CONCATENATE("Your ",B353," gene has an unknown variant.")</f>
        <v>Your KRT18P33 gene has an unknown variant.</v>
      </c>
      <c r="C409" t="str">
        <f>CONCATENATE("  &lt;Genotype hgvs=",CHAR(34),"unknown",CHAR(34),"&gt; ")</f>
        <v xml:space="preserve">  &lt;Genotype hgvs="unknown"&gt; </v>
      </c>
    </row>
    <row r="410" spans="1:3" x14ac:dyDescent="0.25">
      <c r="A410" s="6" t="s">
        <v>48</v>
      </c>
      <c r="B410" s="27" t="s">
        <v>150</v>
      </c>
      <c r="C410" t="s">
        <v>13</v>
      </c>
    </row>
    <row r="411" spans="1:3" x14ac:dyDescent="0.25">
      <c r="A411" s="6" t="s">
        <v>43</v>
      </c>
      <c r="B411" s="27"/>
      <c r="C411" t="s">
        <v>668</v>
      </c>
    </row>
    <row r="412" spans="1:3" x14ac:dyDescent="0.25">
      <c r="A412" s="6"/>
      <c r="B412" s="27"/>
    </row>
    <row r="413" spans="1:3" x14ac:dyDescent="0.25">
      <c r="A413" s="6"/>
      <c r="B413" s="27"/>
      <c r="C413" t="str">
        <f>CONCATENATE("    ",B409)</f>
        <v xml:space="preserve">    Your KRT18P33 gene has an unknown variant.</v>
      </c>
    </row>
    <row r="414" spans="1:3" x14ac:dyDescent="0.25">
      <c r="A414" s="6"/>
      <c r="B414" s="27"/>
    </row>
    <row r="415" spans="1:3" x14ac:dyDescent="0.25">
      <c r="A415" s="6"/>
      <c r="B415" s="27"/>
      <c r="C415" t="s">
        <v>669</v>
      </c>
    </row>
    <row r="416" spans="1:3" x14ac:dyDescent="0.25">
      <c r="A416" s="6"/>
      <c r="B416" s="27"/>
    </row>
    <row r="417" spans="1:3" x14ac:dyDescent="0.25">
      <c r="A417" s="5"/>
      <c r="B417" s="27"/>
      <c r="C417" t="str">
        <f>CONCATENATE("    ",B410)</f>
        <v xml:space="preserve">    The effect is unknown.</v>
      </c>
    </row>
    <row r="418" spans="1:3" x14ac:dyDescent="0.25">
      <c r="A418" s="6"/>
      <c r="B418" s="27"/>
    </row>
    <row r="419" spans="1:3" x14ac:dyDescent="0.25">
      <c r="A419" s="5"/>
      <c r="B419" s="27"/>
      <c r="C419" t="s">
        <v>670</v>
      </c>
    </row>
    <row r="420" spans="1:3" x14ac:dyDescent="0.25">
      <c r="A420" s="5"/>
      <c r="B420" s="27"/>
    </row>
    <row r="421" spans="1:3" x14ac:dyDescent="0.25">
      <c r="A421" s="5"/>
      <c r="B421" s="27"/>
      <c r="C421" t="str">
        <f>CONCATENATE( "    &lt;piechart percentage=",B411," /&gt;")</f>
        <v xml:space="preserve">    &lt;piechart percentage= /&gt;</v>
      </c>
    </row>
    <row r="422" spans="1:3" x14ac:dyDescent="0.25">
      <c r="A422" s="5"/>
      <c r="B422" s="27"/>
      <c r="C422" t="str">
        <f>"  &lt;/Genotype&gt;"</f>
        <v xml:space="preserve">  &lt;/Genotype&gt;</v>
      </c>
    </row>
    <row r="423" spans="1:3" x14ac:dyDescent="0.25">
      <c r="A423" s="5" t="s">
        <v>46</v>
      </c>
      <c r="B423" s="27" t="str">
        <f>CONCATENATE("Your ",B353," gene has no variants. A normal gene is referred to as a ",CHAR(34),"wild-type",CHAR(34)," gene.")</f>
        <v>Your KRT18P33 gene has no variants. A normal gene is referred to as a "wild-type" gene.</v>
      </c>
      <c r="C423" t="str">
        <f>CONCATENATE("  &lt;Genotype hgvs=",CHAR(34),"wild-type",CHAR(34),"&gt;")</f>
        <v xml:space="preserve">  &lt;Genotype hgvs="wild-type"&gt;</v>
      </c>
    </row>
    <row r="424" spans="1:3" x14ac:dyDescent="0.25">
      <c r="A424" s="63" t="s">
        <v>47</v>
      </c>
      <c r="B424" s="64" t="s">
        <v>148</v>
      </c>
      <c r="C424" s="62" t="s">
        <v>13</v>
      </c>
    </row>
    <row r="425" spans="1:3" x14ac:dyDescent="0.25">
      <c r="A425" s="63" t="s">
        <v>43</v>
      </c>
      <c r="B425" s="64"/>
      <c r="C425" s="62" t="s">
        <v>668</v>
      </c>
    </row>
    <row r="426" spans="1:3" x14ac:dyDescent="0.25">
      <c r="A426" s="63"/>
      <c r="B426" s="64"/>
      <c r="C426" s="62"/>
    </row>
    <row r="427" spans="1:3" x14ac:dyDescent="0.25">
      <c r="A427" s="6"/>
      <c r="B427" s="27"/>
      <c r="C427" t="str">
        <f>CONCATENATE("    ",B423)</f>
        <v xml:space="preserve">    Your KRT18P33 gene has no variants. A normal gene is referred to as a "wild-type" gene.</v>
      </c>
    </row>
    <row r="428" spans="1:3" x14ac:dyDescent="0.25">
      <c r="A428" s="6"/>
      <c r="B428" s="27"/>
    </row>
    <row r="429" spans="1:3" x14ac:dyDescent="0.25">
      <c r="A429" s="6"/>
      <c r="B429" s="27"/>
      <c r="C429" t="s">
        <v>669</v>
      </c>
    </row>
    <row r="430" spans="1:3" x14ac:dyDescent="0.25">
      <c r="A430" s="6"/>
      <c r="B430" s="27"/>
    </row>
    <row r="431" spans="1:3" x14ac:dyDescent="0.25">
      <c r="A431" s="6"/>
      <c r="B431" s="27"/>
      <c r="C431" t="str">
        <f>CONCATENATE("    ",B424)</f>
        <v xml:space="preserve">    This variant is not associated with increased risk.</v>
      </c>
    </row>
    <row r="432" spans="1:3" x14ac:dyDescent="0.25">
      <c r="A432" s="6"/>
      <c r="B432" s="27"/>
    </row>
    <row r="433" spans="1:14" x14ac:dyDescent="0.25">
      <c r="A433" s="6"/>
      <c r="B433" s="27"/>
      <c r="C433" t="s">
        <v>670</v>
      </c>
      <c r="J433" s="33"/>
      <c r="K433" s="33"/>
      <c r="L433" s="33"/>
      <c r="M433" s="33"/>
      <c r="N433" s="33"/>
    </row>
    <row r="434" spans="1:14" x14ac:dyDescent="0.25">
      <c r="A434" s="5"/>
      <c r="B434" s="27"/>
      <c r="J434" s="33"/>
      <c r="K434" s="33"/>
      <c r="L434" s="33"/>
      <c r="M434" s="33"/>
      <c r="N434" s="33"/>
    </row>
    <row r="435" spans="1:14" x14ac:dyDescent="0.25">
      <c r="A435" s="6"/>
      <c r="B435" s="27"/>
      <c r="C435" t="str">
        <f>CONCATENATE( "    &lt;piechart percentage=",B425," /&gt;")</f>
        <v xml:space="preserve">    &lt;piechart percentage= /&gt;</v>
      </c>
      <c r="J435" s="33"/>
      <c r="K435" s="33"/>
      <c r="L435" s="33"/>
      <c r="M435" s="33"/>
      <c r="N435" s="33"/>
    </row>
    <row r="436" spans="1:14" x14ac:dyDescent="0.25">
      <c r="A436" s="6"/>
      <c r="B436" s="27"/>
      <c r="C436" t="str">
        <f>"  &lt;/Genotype&gt;"</f>
        <v xml:space="preserve">  &lt;/Genotype&gt;</v>
      </c>
    </row>
    <row r="437" spans="1:14" x14ac:dyDescent="0.25">
      <c r="A437" s="6"/>
      <c r="B437" s="27"/>
      <c r="C437" t="str">
        <f>"&lt;/GeneAnalysis&gt;"</f>
        <v>&lt;/GeneAnalysis&gt;</v>
      </c>
      <c r="J437" s="60"/>
      <c r="K437" s="50"/>
      <c r="L437" s="50"/>
    </row>
    <row r="438" spans="1:14" s="33" customFormat="1" x14ac:dyDescent="0.25">
      <c r="J438"/>
      <c r="K438"/>
      <c r="L438"/>
      <c r="M438"/>
      <c r="N438"/>
    </row>
    <row r="439" spans="1:14" s="33" customFormat="1" x14ac:dyDescent="0.25">
      <c r="A439" s="65"/>
      <c r="B439" s="65"/>
      <c r="C439" s="66"/>
      <c r="J439"/>
      <c r="K439"/>
      <c r="L439"/>
      <c r="M439"/>
      <c r="N439"/>
    </row>
    <row r="440" spans="1:14" s="33" customFormat="1" x14ac:dyDescent="0.25">
      <c r="J440"/>
      <c r="K440"/>
      <c r="L440"/>
      <c r="M440"/>
      <c r="N440"/>
    </row>
    <row r="441" spans="1:14" x14ac:dyDescent="0.25">
      <c r="A441" s="6" t="s">
        <v>4</v>
      </c>
      <c r="B441" s="27" t="s">
        <v>474</v>
      </c>
      <c r="C441" t="str">
        <f>CONCATENATE("&lt;GeneAnalysis gene=",CHAR(34),B441,CHAR(34)," interval=",CHAR(34),B442,CHAR(34),"&gt; ")</f>
        <v xml:space="preserve">&lt;GeneAnalysis gene="MAOB" interval="NC_000023.11:g.43766610_43882475"&gt; </v>
      </c>
    </row>
    <row r="442" spans="1:14" x14ac:dyDescent="0.25">
      <c r="A442" s="6" t="s">
        <v>23</v>
      </c>
      <c r="B442" s="27" t="s">
        <v>576</v>
      </c>
      <c r="H442" s="50"/>
      <c r="I442" s="50"/>
    </row>
    <row r="443" spans="1:14" x14ac:dyDescent="0.25">
      <c r="A443" s="6" t="s">
        <v>24</v>
      </c>
      <c r="B443" s="27" t="s">
        <v>335</v>
      </c>
      <c r="C443" t="str">
        <f>CONCATENATE("# What are some common mutations of ",B441,"?")</f>
        <v># What are some common mutations of MAOB?</v>
      </c>
    </row>
    <row r="444" spans="1:14" x14ac:dyDescent="0.25">
      <c r="A444" s="6" t="s">
        <v>548</v>
      </c>
      <c r="B444" s="27" t="s">
        <v>21</v>
      </c>
      <c r="C444" t="s">
        <v>13</v>
      </c>
    </row>
    <row r="445" spans="1:14" x14ac:dyDescent="0.25">
      <c r="B445" s="27"/>
      <c r="C445" t="str">
        <f>CONCATENATE("There is ",B443," well-known variant in ",B441,": ",B452,".")</f>
        <v>There is one well-known variant in MAOB: [T43768752A](https://www.ncbi.nlm.nih.gov/projects/SNP/snp_ref.cgi?rs=1799836).</v>
      </c>
    </row>
    <row r="446" spans="1:14" x14ac:dyDescent="0.25">
      <c r="B446" s="27"/>
    </row>
    <row r="447" spans="1:14" x14ac:dyDescent="0.25">
      <c r="A447" s="6"/>
      <c r="B447" s="27"/>
      <c r="C447" t="str">
        <f>CONCATENATE("&lt;# ",B449," #&gt;")</f>
        <v>&lt;# T43768752A #&gt;</v>
      </c>
    </row>
    <row r="448" spans="1:14" x14ac:dyDescent="0.25">
      <c r="A448" s="6" t="s">
        <v>25</v>
      </c>
      <c r="B448" s="1" t="s">
        <v>476</v>
      </c>
      <c r="C448" t="str">
        <f>CONCATENATE("  &lt;Variant hgvs=",CHAR(34),B448,CHAR(34)," name=",CHAR(34),B449,CHAR(34),"&gt; ")</f>
        <v xml:space="preserve">  &lt;Variant hgvs="NC_000023.11:g.43768752T&gt;A" name="T43768752A"&gt; </v>
      </c>
      <c r="J448" s="33"/>
      <c r="K448" s="33"/>
      <c r="L448" s="33"/>
      <c r="M448" s="33"/>
      <c r="N448" s="33"/>
    </row>
    <row r="449" spans="1:14" x14ac:dyDescent="0.25">
      <c r="A449" s="5" t="s">
        <v>26</v>
      </c>
      <c r="B449" s="1" t="s">
        <v>577</v>
      </c>
      <c r="J449" s="33"/>
      <c r="K449" s="33"/>
      <c r="L449" s="33"/>
      <c r="M449" s="33"/>
      <c r="N449" s="33"/>
    </row>
    <row r="450" spans="1:14" x14ac:dyDescent="0.25">
      <c r="A450" s="5" t="s">
        <v>27</v>
      </c>
      <c r="B450" t="s">
        <v>62</v>
      </c>
      <c r="C450" t="str">
        <f>CONCATENATE("    This variant is a change at a specific point in the ",B441," gene from ",B450," to ",B451," resulting in incorrect ",B444," function. This substitution of a single nucleotide is known as a missense variant.")</f>
        <v xml:space="preserve">    This variant is a change at a specific point in the MAOB gene from adenine (A) to adenine (A) resulting in incorrect protein function. This substitution of a single nucleotide is known as a missense variant.</v>
      </c>
    </row>
    <row r="451" spans="1:14" x14ac:dyDescent="0.25">
      <c r="A451" s="5" t="s">
        <v>28</v>
      </c>
      <c r="B451" s="27" t="s">
        <v>62</v>
      </c>
      <c r="C451" t="s">
        <v>13</v>
      </c>
    </row>
    <row r="452" spans="1:14" x14ac:dyDescent="0.25">
      <c r="A452" s="5" t="s">
        <v>36</v>
      </c>
      <c r="B452" s="30" t="s">
        <v>578</v>
      </c>
      <c r="C452" t="str">
        <f>"  &lt;/Variant&gt;"</f>
        <v xml:space="preserve">  &lt;/Variant&gt;</v>
      </c>
    </row>
    <row r="453" spans="1:14" s="33" customFormat="1" x14ac:dyDescent="0.25">
      <c r="A453" s="31"/>
      <c r="B453" s="32"/>
      <c r="J453"/>
      <c r="K453"/>
      <c r="L453"/>
      <c r="M453"/>
      <c r="N453"/>
    </row>
    <row r="454" spans="1:14" s="33" customFormat="1" x14ac:dyDescent="0.25">
      <c r="A454" s="31"/>
      <c r="B454" s="32"/>
      <c r="C454" s="33" t="str">
        <f>C447</f>
        <v>&lt;# T43768752A #&gt;</v>
      </c>
      <c r="J454"/>
      <c r="K454"/>
      <c r="L454"/>
      <c r="M454"/>
      <c r="N454"/>
    </row>
    <row r="455" spans="1:14" x14ac:dyDescent="0.25">
      <c r="A455" s="5" t="s">
        <v>35</v>
      </c>
      <c r="B455" s="1" t="s">
        <v>579</v>
      </c>
      <c r="C455" t="str">
        <f>CONCATENATE("  &lt;Genotype hgvs=",CHAR(34),B455,B456,";",B457,CHAR(34)," name=",CHAR(34),B449,CHAR(34),"&gt; ")</f>
        <v xml:space="preserve">  &lt;Genotype hgvs="NC_000023.11:g.[43768752T&gt;A];[43768752=]" name="T43768752A"&gt; </v>
      </c>
    </row>
    <row r="456" spans="1:14" x14ac:dyDescent="0.25">
      <c r="A456" s="5" t="s">
        <v>36</v>
      </c>
      <c r="B456" s="27" t="s">
        <v>580</v>
      </c>
    </row>
    <row r="457" spans="1:14" x14ac:dyDescent="0.25">
      <c r="A457" s="5" t="s">
        <v>27</v>
      </c>
      <c r="B457" s="27" t="s">
        <v>581</v>
      </c>
      <c r="C457" t="s">
        <v>668</v>
      </c>
    </row>
    <row r="458" spans="1:14" x14ac:dyDescent="0.25">
      <c r="A458" s="5" t="s">
        <v>41</v>
      </c>
      <c r="B458" s="27" t="str">
        <f>CONCATENATE("People with this variant have one copy of the ",B452," variant. This substitution of a single nucleotide is known as a missense mutation.")</f>
        <v>People with this variant have one copy of the [T43768752A](https://www.ncbi.nlm.nih.gov/projects/SNP/snp_ref.cgi?rs=1799836) variant. This substitution of a single nucleotide is known as a missense mutation.</v>
      </c>
      <c r="C458" t="s">
        <v>13</v>
      </c>
    </row>
    <row r="459" spans="1:14" x14ac:dyDescent="0.25">
      <c r="A459" s="6" t="s">
        <v>42</v>
      </c>
      <c r="B459" s="27" t="s">
        <v>218</v>
      </c>
      <c r="C459" t="str">
        <f>CONCATENATE("    ",B458)</f>
        <v xml:space="preserve">    People with this variant have one copy of the [T43768752A](https://www.ncbi.nlm.nih.gov/projects/SNP/snp_ref.cgi?rs=1799836) variant. This substitution of a single nucleotide is known as a missense mutation.</v>
      </c>
    </row>
    <row r="460" spans="1:14" x14ac:dyDescent="0.25">
      <c r="A460" s="6" t="s">
        <v>43</v>
      </c>
      <c r="B460" s="27">
        <v>49.4</v>
      </c>
    </row>
    <row r="461" spans="1:14" x14ac:dyDescent="0.25">
      <c r="A461" s="5"/>
      <c r="B461" s="27"/>
      <c r="C461" t="s">
        <v>669</v>
      </c>
    </row>
    <row r="462" spans="1:14" x14ac:dyDescent="0.25">
      <c r="A462" s="6"/>
      <c r="B462" s="27"/>
    </row>
    <row r="463" spans="1:14" x14ac:dyDescent="0.25">
      <c r="A463" s="6"/>
      <c r="B463" s="27"/>
      <c r="C463" t="str">
        <f>CONCATENATE("    ",B459)</f>
        <v xml:space="preserve">    Your variant is not associated with any loss of function.</v>
      </c>
    </row>
    <row r="464" spans="1:14" x14ac:dyDescent="0.25">
      <c r="A464" s="6"/>
      <c r="B464" s="27"/>
    </row>
    <row r="465" spans="1:3" x14ac:dyDescent="0.25">
      <c r="A465" s="6"/>
      <c r="B465" s="27"/>
      <c r="C465" t="s">
        <v>670</v>
      </c>
    </row>
    <row r="466" spans="1:3" x14ac:dyDescent="0.25">
      <c r="A466" s="5"/>
      <c r="B466" s="27"/>
    </row>
    <row r="467" spans="1:3" x14ac:dyDescent="0.25">
      <c r="A467" s="5"/>
      <c r="B467" s="27"/>
      <c r="C467" t="str">
        <f>CONCATENATE( "    &lt;piechart percentage=",B460," /&gt;")</f>
        <v xml:space="preserve">    &lt;piechart percentage=49.4 /&gt;</v>
      </c>
    </row>
    <row r="468" spans="1:3" x14ac:dyDescent="0.25">
      <c r="A468" s="5"/>
      <c r="B468" s="27"/>
      <c r="C468" t="str">
        <f>"  &lt;/Genotype&gt;"</f>
        <v xml:space="preserve">  &lt;/Genotype&gt;</v>
      </c>
    </row>
    <row r="469" spans="1:3" x14ac:dyDescent="0.25">
      <c r="A469" s="5" t="s">
        <v>44</v>
      </c>
      <c r="B469" s="27" t="str">
        <f>CONCATENATE("People with this variant have two copies of the ",B452," variant. This substitution of a single nucleotide is known as a missense mutation.")</f>
        <v>People with this variant have two copies of the [T43768752A](https://www.ncbi.nlm.nih.gov/projects/SNP/snp_ref.cgi?rs=1799836) variant. This substitution of a single nucleotide is known as a missense mutation.</v>
      </c>
      <c r="C469" t="str">
        <f>CONCATENATE("  &lt;Genotype hgvs=",CHAR(34),B455,B456,";",B456,CHAR(34)," name=",CHAR(34),B449,CHAR(34),"&gt; ")</f>
        <v xml:space="preserve">  &lt;Genotype hgvs="NC_000023.11:g.[43768752T&gt;A];[43768752T&gt;A]" name="T43768752A"&gt; </v>
      </c>
    </row>
    <row r="470" spans="1:3" x14ac:dyDescent="0.25">
      <c r="A470" s="6" t="s">
        <v>45</v>
      </c>
      <c r="B470" s="27" t="s">
        <v>192</v>
      </c>
      <c r="C470" t="s">
        <v>13</v>
      </c>
    </row>
    <row r="471" spans="1:3" x14ac:dyDescent="0.25">
      <c r="A471" s="6" t="s">
        <v>43</v>
      </c>
      <c r="B471" s="27">
        <v>16</v>
      </c>
      <c r="C471" t="s">
        <v>668</v>
      </c>
    </row>
    <row r="472" spans="1:3" x14ac:dyDescent="0.25">
      <c r="A472" s="6"/>
      <c r="B472" s="27"/>
    </row>
    <row r="473" spans="1:3" x14ac:dyDescent="0.25">
      <c r="A473" s="5"/>
      <c r="B473" s="27"/>
      <c r="C473" t="str">
        <f>CONCATENATE("    ",B469)</f>
        <v xml:space="preserve">    People with this variant have two copies of the [T43768752A](https://www.ncbi.nlm.nih.gov/projects/SNP/snp_ref.cgi?rs=1799836) variant. This substitution of a single nucleotide is known as a missense mutation.</v>
      </c>
    </row>
    <row r="474" spans="1:3" x14ac:dyDescent="0.25">
      <c r="A474" s="6"/>
      <c r="B474" s="27"/>
    </row>
    <row r="475" spans="1:3" x14ac:dyDescent="0.25">
      <c r="A475" s="6"/>
      <c r="B475" s="27"/>
      <c r="C475" t="s">
        <v>669</v>
      </c>
    </row>
    <row r="476" spans="1:3" x14ac:dyDescent="0.25">
      <c r="A476" s="6"/>
      <c r="B476" s="27"/>
    </row>
    <row r="477" spans="1:3" x14ac:dyDescent="0.25">
      <c r="A477" s="6"/>
      <c r="B477" s="27"/>
      <c r="C477" t="str">
        <f>CONCATENATE("    ",B470)</f>
        <v xml:space="preserve">    You are in the Moderate Loss of Function category. See below for more information.</v>
      </c>
    </row>
    <row r="478" spans="1:3" x14ac:dyDescent="0.25">
      <c r="A478" s="6"/>
      <c r="B478" s="27"/>
    </row>
    <row r="479" spans="1:3" x14ac:dyDescent="0.25">
      <c r="A479" s="5"/>
      <c r="B479" s="27"/>
      <c r="C479" t="s">
        <v>670</v>
      </c>
    </row>
    <row r="480" spans="1:3" x14ac:dyDescent="0.25">
      <c r="A480" s="5"/>
      <c r="B480" s="27"/>
    </row>
    <row r="481" spans="1:3" x14ac:dyDescent="0.25">
      <c r="A481" s="5"/>
      <c r="B481" s="27"/>
      <c r="C481" t="str">
        <f>CONCATENATE( "    &lt;piechart percentage=",B471," /&gt;")</f>
        <v xml:space="preserve">    &lt;piechart percentage=16 /&gt;</v>
      </c>
    </row>
    <row r="482" spans="1:3" x14ac:dyDescent="0.25">
      <c r="A482" s="5"/>
      <c r="B482" s="27"/>
      <c r="C482" t="str">
        <f>"  &lt;/Genotype&gt;"</f>
        <v xml:space="preserve">  &lt;/Genotype&gt;</v>
      </c>
    </row>
    <row r="483" spans="1:3" x14ac:dyDescent="0.25">
      <c r="A483" s="5" t="s">
        <v>46</v>
      </c>
      <c r="B483" s="27" t="str">
        <f>CONCATENATE("Your ",B441," gene has no variants. A normal gene is referred to as a ",CHAR(34),"wild-type",CHAR(34)," gene.")</f>
        <v>Your MAOB gene has no variants. A normal gene is referred to as a "wild-type" gene.</v>
      </c>
      <c r="C483" t="str">
        <f>CONCATENATE("  &lt;Genotype hgvs=",CHAR(34),B455,B457,";",B457,CHAR(34)," name=",CHAR(34),B449,CHAR(34),"&gt; ")</f>
        <v xml:space="preserve">  &lt;Genotype hgvs="NC_000023.11:g.[43768752=];[43768752=]" name="T43768752A"&gt; </v>
      </c>
    </row>
    <row r="484" spans="1:3" x14ac:dyDescent="0.25">
      <c r="A484" s="6" t="s">
        <v>47</v>
      </c>
      <c r="B484" s="27" t="s">
        <v>218</v>
      </c>
      <c r="C484" t="s">
        <v>13</v>
      </c>
    </row>
    <row r="485" spans="1:3" x14ac:dyDescent="0.25">
      <c r="A485" s="6" t="s">
        <v>43</v>
      </c>
      <c r="B485" s="27">
        <v>34.6</v>
      </c>
      <c r="C485" t="s">
        <v>668</v>
      </c>
    </row>
    <row r="486" spans="1:3" x14ac:dyDescent="0.25">
      <c r="A486" s="5"/>
      <c r="B486" s="27"/>
    </row>
    <row r="487" spans="1:3" x14ac:dyDescent="0.25">
      <c r="A487" s="6"/>
      <c r="B487" s="27"/>
      <c r="C487" t="str">
        <f>CONCATENATE("    ",B483)</f>
        <v xml:space="preserve">    Your MAOB gene has no variants. A normal gene is referred to as a "wild-type" gene.</v>
      </c>
    </row>
    <row r="488" spans="1:3" x14ac:dyDescent="0.25">
      <c r="A488" s="6"/>
      <c r="B488" s="27"/>
    </row>
    <row r="489" spans="1:3" x14ac:dyDescent="0.25">
      <c r="A489" s="6"/>
      <c r="B489" s="27"/>
      <c r="C489" t="s">
        <v>669</v>
      </c>
    </row>
    <row r="490" spans="1:3" x14ac:dyDescent="0.25">
      <c r="A490" s="6"/>
      <c r="B490" s="27"/>
    </row>
    <row r="491" spans="1:3" x14ac:dyDescent="0.25">
      <c r="A491" s="6"/>
      <c r="B491" s="27"/>
      <c r="C491" t="str">
        <f>CONCATENATE("    ",B484)</f>
        <v xml:space="preserve">    Your variant is not associated with any loss of function.</v>
      </c>
    </row>
    <row r="492" spans="1:3" x14ac:dyDescent="0.25">
      <c r="A492" s="5"/>
      <c r="B492" s="27"/>
    </row>
    <row r="493" spans="1:3" x14ac:dyDescent="0.25">
      <c r="A493" s="5"/>
      <c r="B493" s="27"/>
      <c r="C493" t="s">
        <v>670</v>
      </c>
    </row>
    <row r="494" spans="1:3" x14ac:dyDescent="0.25">
      <c r="A494" s="5"/>
      <c r="B494" s="27"/>
    </row>
    <row r="495" spans="1:3" x14ac:dyDescent="0.25">
      <c r="A495" s="5"/>
      <c r="B495" s="27"/>
      <c r="C495" t="str">
        <f>CONCATENATE( "    &lt;piechart percentage=",B485," /&gt;")</f>
        <v xml:space="preserve">    &lt;piechart percentage=34.6 /&gt;</v>
      </c>
    </row>
    <row r="496" spans="1:3" x14ac:dyDescent="0.25">
      <c r="A496" s="5"/>
      <c r="B496" s="27"/>
      <c r="C496" t="str">
        <f>"  &lt;/Genotype&gt;"</f>
        <v xml:space="preserve">  &lt;/Genotype&gt;</v>
      </c>
    </row>
    <row r="497" spans="1:3" x14ac:dyDescent="0.25">
      <c r="A497" s="5" t="s">
        <v>48</v>
      </c>
      <c r="B497" s="27" t="str">
        <f>CONCATENATE("Your ",B441," gene has an unknown variant.")</f>
        <v>Your MAOB gene has an unknown variant.</v>
      </c>
      <c r="C497" t="str">
        <f>CONCATENATE("  &lt;Genotype hgvs=",CHAR(34),"unknown",CHAR(34),"&gt; ")</f>
        <v xml:space="preserve">  &lt;Genotype hgvs="unknown"&gt; </v>
      </c>
    </row>
    <row r="498" spans="1:3" x14ac:dyDescent="0.25">
      <c r="A498" s="6" t="s">
        <v>48</v>
      </c>
      <c r="B498" s="27" t="s">
        <v>150</v>
      </c>
      <c r="C498" t="s">
        <v>13</v>
      </c>
    </row>
    <row r="499" spans="1:3" x14ac:dyDescent="0.25">
      <c r="A499" s="6" t="s">
        <v>43</v>
      </c>
      <c r="B499" s="27"/>
      <c r="C499" t="s">
        <v>668</v>
      </c>
    </row>
    <row r="500" spans="1:3" x14ac:dyDescent="0.25">
      <c r="A500" s="6"/>
      <c r="B500" s="27"/>
    </row>
    <row r="501" spans="1:3" x14ac:dyDescent="0.25">
      <c r="A501" s="6"/>
      <c r="B501" s="27"/>
      <c r="C501" t="str">
        <f>CONCATENATE("    ",B497)</f>
        <v xml:space="preserve">    Your MAOB gene has an unknown variant.</v>
      </c>
    </row>
    <row r="502" spans="1:3" x14ac:dyDescent="0.25">
      <c r="A502" s="6"/>
      <c r="B502" s="27"/>
    </row>
    <row r="503" spans="1:3" x14ac:dyDescent="0.25">
      <c r="A503" s="6"/>
      <c r="B503" s="27"/>
      <c r="C503" t="s">
        <v>669</v>
      </c>
    </row>
    <row r="504" spans="1:3" x14ac:dyDescent="0.25">
      <c r="A504" s="6"/>
      <c r="B504" s="27"/>
    </row>
    <row r="505" spans="1:3" x14ac:dyDescent="0.25">
      <c r="A505" s="5"/>
      <c r="B505" s="27"/>
      <c r="C505" t="str">
        <f>CONCATENATE("    ",B498)</f>
        <v xml:space="preserve">    The effect is unknown.</v>
      </c>
    </row>
    <row r="506" spans="1:3" x14ac:dyDescent="0.25">
      <c r="A506" s="6"/>
      <c r="B506" s="27"/>
    </row>
    <row r="507" spans="1:3" x14ac:dyDescent="0.25">
      <c r="A507" s="5"/>
      <c r="B507" s="27"/>
      <c r="C507" t="s">
        <v>670</v>
      </c>
    </row>
    <row r="508" spans="1:3" x14ac:dyDescent="0.25">
      <c r="A508" s="5"/>
      <c r="B508" s="27"/>
    </row>
    <row r="509" spans="1:3" x14ac:dyDescent="0.25">
      <c r="A509" s="5"/>
      <c r="B509" s="27"/>
      <c r="C509" t="str">
        <f>CONCATENATE( "    &lt;piechart percentage=",B499," /&gt;")</f>
        <v xml:space="preserve">    &lt;piechart percentage= /&gt;</v>
      </c>
    </row>
    <row r="510" spans="1:3" x14ac:dyDescent="0.25">
      <c r="A510" s="5"/>
      <c r="B510" s="27"/>
      <c r="C510" t="str">
        <f>"  &lt;/Genotype&gt;"</f>
        <v xml:space="preserve">  &lt;/Genotype&gt;</v>
      </c>
    </row>
    <row r="511" spans="1:3" x14ac:dyDescent="0.25">
      <c r="A511" s="5" t="s">
        <v>46</v>
      </c>
      <c r="B511" s="27" t="str">
        <f>CONCATENATE("Your ",B441," gene has no variants. A normal gene is referred to as a ",CHAR(34),"wild-type",CHAR(34)," gene.")</f>
        <v>Your MAOB gene has no variants. A normal gene is referred to as a "wild-type" gene.</v>
      </c>
      <c r="C511" t="str">
        <f>CONCATENATE("  &lt;Genotype hgvs=",CHAR(34),"wild-type",CHAR(34),"&gt;")</f>
        <v xml:space="preserve">  &lt;Genotype hgvs="wild-type"&gt;</v>
      </c>
    </row>
    <row r="512" spans="1:3" x14ac:dyDescent="0.25">
      <c r="A512" s="63" t="s">
        <v>47</v>
      </c>
      <c r="B512" s="64" t="s">
        <v>148</v>
      </c>
      <c r="C512" s="62" t="s">
        <v>13</v>
      </c>
    </row>
    <row r="513" spans="1:14" x14ac:dyDescent="0.25">
      <c r="A513" s="63" t="s">
        <v>43</v>
      </c>
      <c r="B513" s="64"/>
      <c r="C513" s="62" t="s">
        <v>668</v>
      </c>
    </row>
    <row r="514" spans="1:14" x14ac:dyDescent="0.25">
      <c r="A514" s="63"/>
      <c r="B514" s="64"/>
      <c r="C514" s="62"/>
    </row>
    <row r="515" spans="1:14" x14ac:dyDescent="0.25">
      <c r="A515" s="6"/>
      <c r="B515" s="27"/>
      <c r="C515" t="str">
        <f>CONCATENATE("    ",B511)</f>
        <v xml:space="preserve">    Your MAOB gene has no variants. A normal gene is referred to as a "wild-type" gene.</v>
      </c>
    </row>
    <row r="516" spans="1:14" x14ac:dyDescent="0.25">
      <c r="A516" s="6"/>
      <c r="B516" s="27"/>
    </row>
    <row r="517" spans="1:14" x14ac:dyDescent="0.25">
      <c r="A517" s="6"/>
      <c r="B517" s="27"/>
      <c r="C517" t="s">
        <v>669</v>
      </c>
    </row>
    <row r="518" spans="1:14" x14ac:dyDescent="0.25">
      <c r="A518" s="6"/>
      <c r="B518" s="27"/>
    </row>
    <row r="519" spans="1:14" x14ac:dyDescent="0.25">
      <c r="A519" s="6"/>
      <c r="B519" s="27"/>
      <c r="C519" t="str">
        <f>CONCATENATE("    ",B512)</f>
        <v xml:space="preserve">    This variant is not associated with increased risk.</v>
      </c>
    </row>
    <row r="520" spans="1:14" x14ac:dyDescent="0.25">
      <c r="A520" s="6"/>
      <c r="B520" s="27"/>
    </row>
    <row r="521" spans="1:14" x14ac:dyDescent="0.25">
      <c r="A521" s="6"/>
      <c r="B521" s="27"/>
      <c r="C521" t="s">
        <v>670</v>
      </c>
      <c r="J521" s="33"/>
      <c r="K521" s="33"/>
      <c r="L521" s="33"/>
      <c r="M521" s="33"/>
      <c r="N521" s="33"/>
    </row>
    <row r="522" spans="1:14" x14ac:dyDescent="0.25">
      <c r="A522" s="5"/>
      <c r="B522" s="27"/>
      <c r="J522" s="33"/>
      <c r="K522" s="33"/>
      <c r="L522" s="33"/>
      <c r="M522" s="33"/>
      <c r="N522" s="33"/>
    </row>
    <row r="523" spans="1:14" x14ac:dyDescent="0.25">
      <c r="A523" s="6"/>
      <c r="B523" s="27"/>
      <c r="C523" t="str">
        <f>CONCATENATE( "    &lt;piechart percentage=",B513," /&gt;")</f>
        <v xml:space="preserve">    &lt;piechart percentage= /&gt;</v>
      </c>
      <c r="J523" s="33"/>
      <c r="K523" s="33"/>
      <c r="L523" s="33"/>
      <c r="M523" s="33"/>
      <c r="N523" s="33"/>
    </row>
    <row r="524" spans="1:14" x14ac:dyDescent="0.25">
      <c r="A524" s="6"/>
      <c r="B524" s="27"/>
      <c r="C524" t="str">
        <f>"  &lt;/Genotype&gt;"</f>
        <v xml:space="preserve">  &lt;/Genotype&gt;</v>
      </c>
    </row>
    <row r="525" spans="1:14" x14ac:dyDescent="0.25">
      <c r="A525" s="6"/>
      <c r="B525" s="27"/>
      <c r="C525" t="str">
        <f>"&lt;/GeneAnalysis&gt;"</f>
        <v>&lt;/GeneAnalysis&gt;</v>
      </c>
      <c r="J525" s="60"/>
      <c r="K525" s="68"/>
      <c r="L525" s="59"/>
    </row>
    <row r="526" spans="1:14" s="33" customFormat="1" x14ac:dyDescent="0.25">
      <c r="J526"/>
      <c r="K526"/>
      <c r="L526"/>
      <c r="M526"/>
      <c r="N526"/>
    </row>
    <row r="527" spans="1:14" s="33" customFormat="1" x14ac:dyDescent="0.25">
      <c r="A527" s="65"/>
      <c r="B527" s="65"/>
      <c r="C527" s="66"/>
      <c r="J527"/>
      <c r="K527"/>
      <c r="L527"/>
      <c r="M527"/>
      <c r="N527"/>
    </row>
    <row r="528" spans="1:14" s="33" customFormat="1" x14ac:dyDescent="0.25">
      <c r="J528"/>
      <c r="K528"/>
      <c r="L528"/>
      <c r="M528"/>
      <c r="N528"/>
    </row>
    <row r="529" spans="1:14" x14ac:dyDescent="0.25">
      <c r="A529" s="6" t="s">
        <v>4</v>
      </c>
      <c r="B529" s="27" t="s">
        <v>434</v>
      </c>
      <c r="C529" t="str">
        <f>CONCATENATE("&lt;GeneAnalysis gene=",CHAR(34),B529,CHAR(34)," interval=",CHAR(34),B530,CHAR(34),"&gt; ")</f>
        <v xml:space="preserve">&lt;GeneAnalysis gene="PEX16" interval="NC_000011.10:g.45909669_45918123"&gt; </v>
      </c>
    </row>
    <row r="530" spans="1:14" x14ac:dyDescent="0.25">
      <c r="A530" s="6" t="s">
        <v>23</v>
      </c>
      <c r="B530" s="27" t="s">
        <v>582</v>
      </c>
      <c r="H530" s="8"/>
      <c r="I530" s="59"/>
    </row>
    <row r="531" spans="1:14" x14ac:dyDescent="0.25">
      <c r="A531" s="6" t="s">
        <v>24</v>
      </c>
      <c r="B531" s="27" t="s">
        <v>335</v>
      </c>
      <c r="C531" t="str">
        <f>CONCATENATE("# What are some common mutations of ",B529,"?")</f>
        <v># What are some common mutations of PEX16?</v>
      </c>
    </row>
    <row r="532" spans="1:14" x14ac:dyDescent="0.25">
      <c r="A532" s="6" t="s">
        <v>548</v>
      </c>
      <c r="B532" s="27" t="s">
        <v>21</v>
      </c>
      <c r="C532" t="s">
        <v>13</v>
      </c>
    </row>
    <row r="533" spans="1:14" x14ac:dyDescent="0.25">
      <c r="B533" s="27"/>
      <c r="C533" t="str">
        <f>CONCATENATE("There is ",B531," well-known variant in ",B529,": ",B540,".")</f>
        <v>There is one well-known variant in PEX16: [C542-16T](https://www.ncbi.nlm.nih.gov/clinvar/variation/259546/).</v>
      </c>
    </row>
    <row r="534" spans="1:14" x14ac:dyDescent="0.25">
      <c r="B534" s="27"/>
    </row>
    <row r="535" spans="1:14" x14ac:dyDescent="0.25">
      <c r="A535" s="6"/>
      <c r="B535" s="27"/>
      <c r="C535" t="str">
        <f>CONCATENATE("&lt;# ",B537," #&gt;")</f>
        <v>&lt;# C542-16T #&gt;</v>
      </c>
    </row>
    <row r="536" spans="1:14" x14ac:dyDescent="0.25">
      <c r="A536" s="6" t="s">
        <v>25</v>
      </c>
      <c r="B536" s="1" t="s">
        <v>583</v>
      </c>
      <c r="C536" t="str">
        <f>CONCATENATE("  &lt;Variant hgvs=",CHAR(34),B536,CHAR(34)," name=",CHAR(34),B537,CHAR(34),"&gt; ")</f>
        <v xml:space="preserve">  &lt;Variant hgvs="NC_000011.10:g.45914484G&gt;A" name="C542-16T"&gt; </v>
      </c>
      <c r="J536" s="33"/>
      <c r="K536" s="33"/>
      <c r="L536" s="33"/>
      <c r="M536" s="33"/>
      <c r="N536" s="33"/>
    </row>
    <row r="537" spans="1:14" x14ac:dyDescent="0.25">
      <c r="A537" s="5" t="s">
        <v>26</v>
      </c>
      <c r="B537" s="1" t="s">
        <v>584</v>
      </c>
      <c r="J537" s="33"/>
      <c r="K537" s="33"/>
      <c r="L537" s="33"/>
      <c r="M537" s="33"/>
      <c r="N537" s="33"/>
    </row>
    <row r="538" spans="1:14" x14ac:dyDescent="0.25">
      <c r="A538" s="5" t="s">
        <v>27</v>
      </c>
      <c r="B538" t="s">
        <v>208</v>
      </c>
      <c r="C538" t="str">
        <f>CONCATENATE("    This variant is a change at a specific point in the ",B529," gene from ",B538," to ",B539," resulting in incorrect ",B532," function. This substitution of a single nucleotide is known as a missense variant.")</f>
        <v xml:space="preserve">    This variant is a change at a specific point in the PEX16 gene from cytosine (C) to thymine (T) resulting in incorrect protein function. This substitution of a single nucleotide is known as a missense variant.</v>
      </c>
    </row>
    <row r="539" spans="1:14" x14ac:dyDescent="0.25">
      <c r="A539" s="5" t="s">
        <v>28</v>
      </c>
      <c r="B539" s="27" t="s">
        <v>33</v>
      </c>
      <c r="C539" t="s">
        <v>13</v>
      </c>
    </row>
    <row r="540" spans="1:14" x14ac:dyDescent="0.25">
      <c r="A540" s="5" t="s">
        <v>36</v>
      </c>
      <c r="B540" s="30" t="s">
        <v>585</v>
      </c>
      <c r="C540" t="str">
        <f>"  &lt;/Variant&gt;"</f>
        <v xml:space="preserve">  &lt;/Variant&gt;</v>
      </c>
    </row>
    <row r="541" spans="1:14" s="33" customFormat="1" x14ac:dyDescent="0.25">
      <c r="A541" s="31"/>
      <c r="B541" s="32"/>
      <c r="J541"/>
      <c r="K541"/>
      <c r="L541"/>
      <c r="M541"/>
      <c r="N541"/>
    </row>
    <row r="542" spans="1:14" s="33" customFormat="1" x14ac:dyDescent="0.25">
      <c r="A542" s="31"/>
      <c r="B542" s="32"/>
      <c r="C542" s="33" t="str">
        <f>C535</f>
        <v>&lt;# C542-16T #&gt;</v>
      </c>
      <c r="J542"/>
      <c r="K542"/>
      <c r="L542"/>
      <c r="M542"/>
      <c r="N542"/>
    </row>
    <row r="543" spans="1:14" x14ac:dyDescent="0.25">
      <c r="A543" s="5" t="s">
        <v>35</v>
      </c>
      <c r="B543" s="1" t="s">
        <v>586</v>
      </c>
      <c r="C543" t="str">
        <f>CONCATENATE("  &lt;Genotype hgvs=",CHAR(34),B543,B544,";",B545,CHAR(34)," name=",CHAR(34),B537,CHAR(34),"&gt; ")</f>
        <v xml:space="preserve">  &lt;Genotype hgvs="NC_000011.10:g.[45914484G&gt;A];[45914484=]" name="C542-16T"&gt; </v>
      </c>
    </row>
    <row r="544" spans="1:14" x14ac:dyDescent="0.25">
      <c r="A544" s="5" t="s">
        <v>36</v>
      </c>
      <c r="B544" s="27" t="s">
        <v>587</v>
      </c>
    </row>
    <row r="545" spans="1:3" x14ac:dyDescent="0.25">
      <c r="A545" s="5" t="s">
        <v>27</v>
      </c>
      <c r="B545" s="27" t="s">
        <v>588</v>
      </c>
      <c r="C545" t="s">
        <v>668</v>
      </c>
    </row>
    <row r="546" spans="1:3" x14ac:dyDescent="0.25">
      <c r="A546" s="5" t="s">
        <v>41</v>
      </c>
      <c r="B546" s="27" t="str">
        <f>CONCATENATE("People with this variant have one copy of the ",B540," variant. This substitution of a single nucleotide is known as a missense mutation.")</f>
        <v>People with this variant have one copy of the [C542-16T](https://www.ncbi.nlm.nih.gov/clinvar/variation/259546/) variant. This substitution of a single nucleotide is known as a missense mutation.</v>
      </c>
      <c r="C546" t="s">
        <v>13</v>
      </c>
    </row>
    <row r="547" spans="1:3" x14ac:dyDescent="0.25">
      <c r="A547" s="6" t="s">
        <v>42</v>
      </c>
      <c r="B547" s="27" t="s">
        <v>217</v>
      </c>
      <c r="C547" t="str">
        <f>CONCATENATE("    ",B546)</f>
        <v xml:space="preserve">    People with this variant have one copy of the [C542-16T](https://www.ncbi.nlm.nih.gov/clinvar/variation/259546/) variant. This substitution of a single nucleotide is known as a missense mutation.</v>
      </c>
    </row>
    <row r="548" spans="1:3" x14ac:dyDescent="0.25">
      <c r="A548" s="6" t="s">
        <v>43</v>
      </c>
      <c r="B548" s="27">
        <v>30.8</v>
      </c>
    </row>
    <row r="549" spans="1:3" x14ac:dyDescent="0.25">
      <c r="A549" s="5"/>
      <c r="B549" s="27"/>
      <c r="C549" t="s">
        <v>669</v>
      </c>
    </row>
    <row r="550" spans="1:3" x14ac:dyDescent="0.25">
      <c r="A550" s="6"/>
      <c r="B550" s="27"/>
    </row>
    <row r="551" spans="1:3" x14ac:dyDescent="0.25">
      <c r="A551" s="6"/>
      <c r="B551" s="27"/>
      <c r="C551" t="str">
        <f>CONCATENATE("    ",B547)</f>
        <v xml:space="preserve">    You are in the Mild Loss of Function category. See below for more information.</v>
      </c>
    </row>
    <row r="552" spans="1:3" x14ac:dyDescent="0.25">
      <c r="A552" s="6"/>
      <c r="B552" s="27"/>
    </row>
    <row r="553" spans="1:3" x14ac:dyDescent="0.25">
      <c r="A553" s="6"/>
      <c r="B553" s="27"/>
      <c r="C553" t="s">
        <v>670</v>
      </c>
    </row>
    <row r="554" spans="1:3" x14ac:dyDescent="0.25">
      <c r="A554" s="5"/>
      <c r="B554" s="27"/>
    </row>
    <row r="555" spans="1:3" x14ac:dyDescent="0.25">
      <c r="A555" s="5"/>
      <c r="B555" s="27"/>
      <c r="C555" t="str">
        <f>CONCATENATE( "    &lt;piechart percentage=",B548," /&gt;")</f>
        <v xml:space="preserve">    &lt;piechart percentage=30.8 /&gt;</v>
      </c>
    </row>
    <row r="556" spans="1:3" x14ac:dyDescent="0.25">
      <c r="A556" s="5"/>
      <c r="B556" s="27"/>
      <c r="C556" t="str">
        <f>"  &lt;/Genotype&gt;"</f>
        <v xml:space="preserve">  &lt;/Genotype&gt;</v>
      </c>
    </row>
    <row r="557" spans="1:3" x14ac:dyDescent="0.25">
      <c r="A557" s="5" t="s">
        <v>44</v>
      </c>
      <c r="B557" s="27" t="str">
        <f>CONCATENATE("People with this variant have two copies of the ",B540," variant. This substitution of a single nucleotide is known as a missense mutation.")</f>
        <v>People with this variant have two copies of the [C542-16T](https://www.ncbi.nlm.nih.gov/clinvar/variation/259546/) variant. This substitution of a single nucleotide is known as a missense mutation.</v>
      </c>
      <c r="C557" t="str">
        <f>CONCATENATE("  &lt;Genotype hgvs=",CHAR(34),B543,B544,";",B544,CHAR(34)," name=",CHAR(34),B537,CHAR(34),"&gt; ")</f>
        <v xml:space="preserve">  &lt;Genotype hgvs="NC_000011.10:g.[45914484G&gt;A];[45914484G&gt;A]" name="C542-16T"&gt; </v>
      </c>
    </row>
    <row r="558" spans="1:3" x14ac:dyDescent="0.25">
      <c r="A558" s="6" t="s">
        <v>45</v>
      </c>
      <c r="B558" s="64" t="s">
        <v>192</v>
      </c>
      <c r="C558" t="s">
        <v>13</v>
      </c>
    </row>
    <row r="559" spans="1:3" x14ac:dyDescent="0.25">
      <c r="A559" s="6" t="s">
        <v>43</v>
      </c>
      <c r="B559" s="27">
        <v>11.4</v>
      </c>
      <c r="C559" t="s">
        <v>668</v>
      </c>
    </row>
    <row r="560" spans="1:3" x14ac:dyDescent="0.25">
      <c r="A560" s="6"/>
      <c r="B560" s="27"/>
    </row>
    <row r="561" spans="1:3" x14ac:dyDescent="0.25">
      <c r="A561" s="5"/>
      <c r="B561" s="27"/>
      <c r="C561" t="str">
        <f>CONCATENATE("    ",B557)</f>
        <v xml:space="preserve">    People with this variant have two copies of the [C542-16T](https://www.ncbi.nlm.nih.gov/clinvar/variation/259546/) variant. This substitution of a single nucleotide is known as a missense mutation.</v>
      </c>
    </row>
    <row r="562" spans="1:3" x14ac:dyDescent="0.25">
      <c r="A562" s="6"/>
      <c r="B562" s="27"/>
    </row>
    <row r="563" spans="1:3" x14ac:dyDescent="0.25">
      <c r="A563" s="6"/>
      <c r="B563" s="27"/>
      <c r="C563" t="s">
        <v>669</v>
      </c>
    </row>
    <row r="564" spans="1:3" x14ac:dyDescent="0.25">
      <c r="A564" s="6"/>
      <c r="B564" s="27"/>
    </row>
    <row r="565" spans="1:3" x14ac:dyDescent="0.25">
      <c r="A565" s="6"/>
      <c r="B565" s="27"/>
      <c r="C565" t="str">
        <f>CONCATENATE("    ",B558)</f>
        <v xml:space="preserve">    You are in the Moderate Loss of Function category. See below for more information.</v>
      </c>
    </row>
    <row r="566" spans="1:3" x14ac:dyDescent="0.25">
      <c r="A566" s="6"/>
      <c r="B566" s="27"/>
    </row>
    <row r="567" spans="1:3" x14ac:dyDescent="0.25">
      <c r="A567" s="5"/>
      <c r="B567" s="27"/>
      <c r="C567" t="s">
        <v>670</v>
      </c>
    </row>
    <row r="568" spans="1:3" x14ac:dyDescent="0.25">
      <c r="A568" s="5"/>
      <c r="B568" s="27"/>
    </row>
    <row r="569" spans="1:3" x14ac:dyDescent="0.25">
      <c r="A569" s="5"/>
      <c r="B569" s="27"/>
      <c r="C569" t="str">
        <f>CONCATENATE( "    &lt;piechart percentage=",B559," /&gt;")</f>
        <v xml:space="preserve">    &lt;piechart percentage=11.4 /&gt;</v>
      </c>
    </row>
    <row r="570" spans="1:3" x14ac:dyDescent="0.25">
      <c r="A570" s="5"/>
      <c r="B570" s="27"/>
      <c r="C570" t="str">
        <f>"  &lt;/Genotype&gt;"</f>
        <v xml:space="preserve">  &lt;/Genotype&gt;</v>
      </c>
    </row>
    <row r="571" spans="1:3" x14ac:dyDescent="0.25">
      <c r="A571" s="5" t="s">
        <v>46</v>
      </c>
      <c r="B571" s="27" t="str">
        <f>CONCATENATE("Your ",B529," gene has no variants. A normal gene is referred to as a ",CHAR(34),"wild-type",CHAR(34)," gene.")</f>
        <v>Your PEX16 gene has no variants. A normal gene is referred to as a "wild-type" gene.</v>
      </c>
      <c r="C571" t="str">
        <f>CONCATENATE("  &lt;Genotype hgvs=",CHAR(34),B543,B545,";",B545,CHAR(34)," name=",CHAR(34),B537,CHAR(34),"&gt; ")</f>
        <v xml:space="preserve">  &lt;Genotype hgvs="NC_000011.10:g.[45914484=];[45914484=]" name="C542-16T"&gt; </v>
      </c>
    </row>
    <row r="572" spans="1:3" x14ac:dyDescent="0.25">
      <c r="A572" s="6" t="s">
        <v>47</v>
      </c>
      <c r="B572" s="27" t="s">
        <v>148</v>
      </c>
      <c r="C572" t="s">
        <v>13</v>
      </c>
    </row>
    <row r="573" spans="1:3" x14ac:dyDescent="0.25">
      <c r="A573" s="6" t="s">
        <v>43</v>
      </c>
      <c r="B573" s="27">
        <v>57.8</v>
      </c>
      <c r="C573" t="s">
        <v>668</v>
      </c>
    </row>
    <row r="574" spans="1:3" x14ac:dyDescent="0.25">
      <c r="A574" s="5"/>
      <c r="B574" s="27"/>
    </row>
    <row r="575" spans="1:3" x14ac:dyDescent="0.25">
      <c r="A575" s="6"/>
      <c r="B575" s="27"/>
      <c r="C575" t="str">
        <f>CONCATENATE("    ",B571)</f>
        <v xml:space="preserve">    Your PEX16 gene has no variants. A normal gene is referred to as a "wild-type" gene.</v>
      </c>
    </row>
    <row r="576" spans="1:3" x14ac:dyDescent="0.25">
      <c r="A576" s="6"/>
      <c r="B576" s="27"/>
    </row>
    <row r="577" spans="1:3" x14ac:dyDescent="0.25">
      <c r="A577" s="6"/>
      <c r="B577" s="27"/>
      <c r="C577" t="s">
        <v>669</v>
      </c>
    </row>
    <row r="578" spans="1:3" x14ac:dyDescent="0.25">
      <c r="A578" s="6"/>
      <c r="B578" s="27"/>
    </row>
    <row r="579" spans="1:3" x14ac:dyDescent="0.25">
      <c r="A579" s="6"/>
      <c r="B579" s="27"/>
      <c r="C579" t="str">
        <f>CONCATENATE("    ",B572)</f>
        <v xml:space="preserve">    This variant is not associated with increased risk.</v>
      </c>
    </row>
    <row r="580" spans="1:3" x14ac:dyDescent="0.25">
      <c r="A580" s="5"/>
      <c r="B580" s="27"/>
    </row>
    <row r="581" spans="1:3" x14ac:dyDescent="0.25">
      <c r="A581" s="5"/>
      <c r="B581" s="27"/>
      <c r="C581" t="s">
        <v>670</v>
      </c>
    </row>
    <row r="582" spans="1:3" x14ac:dyDescent="0.25">
      <c r="A582" s="5"/>
      <c r="B582" s="27"/>
    </row>
    <row r="583" spans="1:3" x14ac:dyDescent="0.25">
      <c r="A583" s="5"/>
      <c r="B583" s="27"/>
      <c r="C583" t="str">
        <f>CONCATENATE( "    &lt;piechart percentage=",B573," /&gt;")</f>
        <v xml:space="preserve">    &lt;piechart percentage=57.8 /&gt;</v>
      </c>
    </row>
    <row r="584" spans="1:3" x14ac:dyDescent="0.25">
      <c r="A584" s="5"/>
      <c r="B584" s="27"/>
      <c r="C584" t="str">
        <f>"  &lt;/Genotype&gt;"</f>
        <v xml:space="preserve">  &lt;/Genotype&gt;</v>
      </c>
    </row>
    <row r="585" spans="1:3" x14ac:dyDescent="0.25">
      <c r="A585" s="5" t="s">
        <v>48</v>
      </c>
      <c r="B585" s="27" t="str">
        <f>CONCATENATE("Your ",B529," gene has an unknown variant.")</f>
        <v>Your PEX16 gene has an unknown variant.</v>
      </c>
      <c r="C585" t="str">
        <f>CONCATENATE("  &lt;Genotype hgvs=",CHAR(34),"unknown",CHAR(34),"&gt; ")</f>
        <v xml:space="preserve">  &lt;Genotype hgvs="unknown"&gt; </v>
      </c>
    </row>
    <row r="586" spans="1:3" x14ac:dyDescent="0.25">
      <c r="A586" s="6" t="s">
        <v>48</v>
      </c>
      <c r="B586" s="27" t="s">
        <v>150</v>
      </c>
      <c r="C586" t="s">
        <v>13</v>
      </c>
    </row>
    <row r="587" spans="1:3" x14ac:dyDescent="0.25">
      <c r="A587" s="6" t="s">
        <v>43</v>
      </c>
      <c r="B587" s="27"/>
      <c r="C587" t="s">
        <v>668</v>
      </c>
    </row>
    <row r="588" spans="1:3" x14ac:dyDescent="0.25">
      <c r="A588" s="6"/>
      <c r="B588" s="27"/>
    </row>
    <row r="589" spans="1:3" x14ac:dyDescent="0.25">
      <c r="A589" s="6"/>
      <c r="B589" s="27"/>
      <c r="C589" t="str">
        <f>CONCATENATE("    ",B585)</f>
        <v xml:space="preserve">    Your PEX16 gene has an unknown variant.</v>
      </c>
    </row>
    <row r="590" spans="1:3" x14ac:dyDescent="0.25">
      <c r="A590" s="6"/>
      <c r="B590" s="27"/>
    </row>
    <row r="591" spans="1:3" x14ac:dyDescent="0.25">
      <c r="A591" s="6"/>
      <c r="B591" s="27"/>
      <c r="C591" t="s">
        <v>669</v>
      </c>
    </row>
    <row r="592" spans="1:3" x14ac:dyDescent="0.25">
      <c r="A592" s="6"/>
      <c r="B592" s="27"/>
    </row>
    <row r="593" spans="1:3" x14ac:dyDescent="0.25">
      <c r="A593" s="5"/>
      <c r="B593" s="27"/>
      <c r="C593" t="str">
        <f>CONCATENATE("    ",B586)</f>
        <v xml:space="preserve">    The effect is unknown.</v>
      </c>
    </row>
    <row r="594" spans="1:3" x14ac:dyDescent="0.25">
      <c r="A594" s="6"/>
      <c r="B594" s="27"/>
    </row>
    <row r="595" spans="1:3" x14ac:dyDescent="0.25">
      <c r="A595" s="5"/>
      <c r="B595" s="27"/>
      <c r="C595" t="s">
        <v>670</v>
      </c>
    </row>
    <row r="596" spans="1:3" x14ac:dyDescent="0.25">
      <c r="A596" s="5"/>
      <c r="B596" s="27"/>
    </row>
    <row r="597" spans="1:3" x14ac:dyDescent="0.25">
      <c r="A597" s="5"/>
      <c r="B597" s="27"/>
      <c r="C597" t="str">
        <f>CONCATENATE( "    &lt;piechart percentage=",B587," /&gt;")</f>
        <v xml:space="preserve">    &lt;piechart percentage= /&gt;</v>
      </c>
    </row>
    <row r="598" spans="1:3" x14ac:dyDescent="0.25">
      <c r="A598" s="5"/>
      <c r="B598" s="27"/>
      <c r="C598" t="str">
        <f>"  &lt;/Genotype&gt;"</f>
        <v xml:space="preserve">  &lt;/Genotype&gt;</v>
      </c>
    </row>
    <row r="599" spans="1:3" x14ac:dyDescent="0.25">
      <c r="A599" s="5" t="s">
        <v>46</v>
      </c>
      <c r="B599" s="27" t="str">
        <f>CONCATENATE("Your ",B529," gene has no variants. A normal gene is referred to as a ",CHAR(34),"wild-type",CHAR(34)," gene.")</f>
        <v>Your PEX16 gene has no variants. A normal gene is referred to as a "wild-type" gene.</v>
      </c>
      <c r="C599" t="str">
        <f>CONCATENATE("  &lt;Genotype hgvs=",CHAR(34),"wild-type",CHAR(34),"&gt;")</f>
        <v xml:space="preserve">  &lt;Genotype hgvs="wild-type"&gt;</v>
      </c>
    </row>
    <row r="600" spans="1:3" x14ac:dyDescent="0.25">
      <c r="A600" s="63" t="s">
        <v>47</v>
      </c>
      <c r="B600" s="64" t="s">
        <v>148</v>
      </c>
      <c r="C600" s="62" t="s">
        <v>13</v>
      </c>
    </row>
    <row r="601" spans="1:3" x14ac:dyDescent="0.25">
      <c r="A601" s="63" t="s">
        <v>43</v>
      </c>
      <c r="B601" s="64"/>
      <c r="C601" s="62" t="s">
        <v>668</v>
      </c>
    </row>
    <row r="602" spans="1:3" x14ac:dyDescent="0.25">
      <c r="A602" s="63"/>
      <c r="B602" s="64"/>
      <c r="C602" s="62"/>
    </row>
    <row r="603" spans="1:3" x14ac:dyDescent="0.25">
      <c r="A603" s="6"/>
      <c r="B603" s="27"/>
      <c r="C603" t="str">
        <f>CONCATENATE("    ",B599)</f>
        <v xml:space="preserve">    Your PEX16 gene has no variants. A normal gene is referred to as a "wild-type" gene.</v>
      </c>
    </row>
    <row r="604" spans="1:3" x14ac:dyDescent="0.25">
      <c r="A604" s="6"/>
      <c r="B604" s="27"/>
    </row>
    <row r="605" spans="1:3" x14ac:dyDescent="0.25">
      <c r="A605" s="6"/>
      <c r="B605" s="27"/>
      <c r="C605" t="s">
        <v>669</v>
      </c>
    </row>
    <row r="606" spans="1:3" x14ac:dyDescent="0.25">
      <c r="A606" s="6"/>
      <c r="B606" s="27"/>
    </row>
    <row r="607" spans="1:3" x14ac:dyDescent="0.25">
      <c r="A607" s="6"/>
      <c r="B607" s="27"/>
      <c r="C607" t="str">
        <f>CONCATENATE("    ",B600)</f>
        <v xml:space="preserve">    This variant is not associated with increased risk.</v>
      </c>
    </row>
    <row r="608" spans="1:3" x14ac:dyDescent="0.25">
      <c r="A608" s="6"/>
      <c r="B608" s="27"/>
    </row>
    <row r="609" spans="1:14" x14ac:dyDescent="0.25">
      <c r="A609" s="6"/>
      <c r="B609" s="27"/>
      <c r="C609" t="s">
        <v>670</v>
      </c>
      <c r="J609" s="33"/>
      <c r="K609" s="33"/>
      <c r="L609" s="33"/>
      <c r="M609" s="33"/>
      <c r="N609" s="33"/>
    </row>
    <row r="610" spans="1:14" x14ac:dyDescent="0.25">
      <c r="A610" s="5"/>
      <c r="B610" s="27"/>
      <c r="J610" s="33"/>
      <c r="K610" s="33"/>
      <c r="L610" s="33"/>
      <c r="M610" s="33"/>
      <c r="N610" s="33"/>
    </row>
    <row r="611" spans="1:14" x14ac:dyDescent="0.25">
      <c r="A611" s="6"/>
      <c r="B611" s="27"/>
      <c r="C611" t="str">
        <f>CONCATENATE( "    &lt;piechart percentage=",B601," /&gt;")</f>
        <v xml:space="preserve">    &lt;piechart percentage= /&gt;</v>
      </c>
      <c r="J611" s="33"/>
      <c r="K611" s="33"/>
      <c r="L611" s="33"/>
      <c r="M611" s="33"/>
      <c r="N611" s="33"/>
    </row>
    <row r="612" spans="1:14" x14ac:dyDescent="0.25">
      <c r="A612" s="6"/>
      <c r="B612" s="27"/>
      <c r="C612" t="str">
        <f>"  &lt;/Genotype&gt;"</f>
        <v xml:space="preserve">  &lt;/Genotype&gt;</v>
      </c>
    </row>
    <row r="613" spans="1:14" x14ac:dyDescent="0.25">
      <c r="A613" s="6"/>
      <c r="B613" s="27"/>
      <c r="C613" t="str">
        <f>"&lt;/GeneAnalysis&gt;"</f>
        <v>&lt;/GeneAnalysis&gt;</v>
      </c>
    </row>
    <row r="614" spans="1:14" s="33" customFormat="1" x14ac:dyDescent="0.25">
      <c r="J614" s="50" t="s">
        <v>414</v>
      </c>
      <c r="K614" s="61" t="s">
        <v>72</v>
      </c>
      <c r="L614"/>
      <c r="M614"/>
      <c r="N614"/>
    </row>
    <row r="615" spans="1:14" s="33" customFormat="1" x14ac:dyDescent="0.25">
      <c r="A615" s="65"/>
      <c r="B615" s="65"/>
      <c r="C615" s="66"/>
      <c r="J615"/>
      <c r="K615"/>
      <c r="L615"/>
      <c r="M615"/>
      <c r="N615"/>
    </row>
    <row r="616" spans="1:14" s="33" customFormat="1" x14ac:dyDescent="0.25">
      <c r="J616"/>
      <c r="K616"/>
      <c r="L616"/>
      <c r="M616"/>
      <c r="N616"/>
    </row>
    <row r="617" spans="1:14" x14ac:dyDescent="0.25">
      <c r="A617" s="6" t="s">
        <v>4</v>
      </c>
      <c r="B617" s="27" t="s">
        <v>85</v>
      </c>
      <c r="C617" t="str">
        <f>CONCATENATE("&lt;GeneAnalysis gene=",CHAR(34),B617,CHAR(34)," interval=",CHAR(34),B618,CHAR(34),"&gt; ")</f>
        <v xml:space="preserve">&lt;GeneAnalysis gene="PTDSS1" interval="NC_000008.11:g.96261886_96334552"&gt; </v>
      </c>
    </row>
    <row r="618" spans="1:14" x14ac:dyDescent="0.25">
      <c r="A618" s="6" t="s">
        <v>23</v>
      </c>
      <c r="B618" s="27" t="s">
        <v>589</v>
      </c>
    </row>
    <row r="619" spans="1:14" x14ac:dyDescent="0.25">
      <c r="A619" s="6" t="s">
        <v>24</v>
      </c>
      <c r="B619" s="27" t="s">
        <v>335</v>
      </c>
      <c r="C619" t="str">
        <f>CONCATENATE("# What are some common mutations of ",B617,"?")</f>
        <v># What are some common mutations of PTDSS1?</v>
      </c>
      <c r="G619" s="59"/>
      <c r="H619" s="59"/>
      <c r="I619" s="60"/>
    </row>
    <row r="620" spans="1:14" x14ac:dyDescent="0.25">
      <c r="A620" s="6" t="s">
        <v>548</v>
      </c>
      <c r="B620" s="27" t="s">
        <v>21</v>
      </c>
      <c r="C620" t="s">
        <v>13</v>
      </c>
    </row>
    <row r="621" spans="1:14" x14ac:dyDescent="0.25">
      <c r="B621" s="27"/>
      <c r="C621" t="str">
        <f>CONCATENATE("There is ",B619," well-known variant in ",B617,": ",B628,".")</f>
        <v>There is one well-known variant in PTDSS1: [A96338727G](https://www.ncbi.nlm.nih.gov/projects/SNP/snp_ref.cgi?rs=7010471).</v>
      </c>
    </row>
    <row r="622" spans="1:14" x14ac:dyDescent="0.25">
      <c r="B622" s="27"/>
    </row>
    <row r="623" spans="1:14" x14ac:dyDescent="0.25">
      <c r="A623" s="6"/>
      <c r="B623" s="27"/>
      <c r="C623" t="str">
        <f>CONCATENATE("&lt;# ",B625," #&gt;")</f>
        <v>&lt;# A96338727G #&gt;</v>
      </c>
    </row>
    <row r="624" spans="1:14" x14ac:dyDescent="0.25">
      <c r="A624" s="6" t="s">
        <v>25</v>
      </c>
      <c r="B624" s="1" t="s">
        <v>413</v>
      </c>
      <c r="C624" t="str">
        <f>CONCATENATE("  &lt;Variant hgvs=",CHAR(34),B624,CHAR(34)," name=",CHAR(34),B625,CHAR(34),"&gt; ")</f>
        <v xml:space="preserve">  &lt;Variant hgvs="CM000670.2:g.96338727A&gt;G" name="A96338727G"&gt; </v>
      </c>
      <c r="J624" s="33"/>
      <c r="K624" s="33"/>
      <c r="L624" s="33"/>
      <c r="M624" s="33"/>
      <c r="N624" s="33"/>
    </row>
    <row r="625" spans="1:14" x14ac:dyDescent="0.25">
      <c r="A625" s="5" t="s">
        <v>26</v>
      </c>
      <c r="B625" s="1" t="s">
        <v>590</v>
      </c>
      <c r="J625" s="33"/>
      <c r="K625" s="33"/>
      <c r="L625" s="33"/>
      <c r="M625" s="33"/>
      <c r="N625" s="33"/>
    </row>
    <row r="626" spans="1:14" x14ac:dyDescent="0.25">
      <c r="A626" s="5" t="s">
        <v>27</v>
      </c>
      <c r="B626" t="s">
        <v>62</v>
      </c>
      <c r="C626" t="str">
        <f>CONCATENATE("    This variant is a change at a specific point in the ",B617," gene from ",B626," to ",B627," resulting in incorrect ",B620," function. This substitution of a single nucleotide is known as a missense variant.")</f>
        <v xml:space="preserve">    This variant is a change at a specific point in the PTDSS1 gene from adenine (A) to guanine (G) resulting in incorrect protein function. This substitution of a single nucleotide is known as a missense variant.</v>
      </c>
    </row>
    <row r="627" spans="1:14" x14ac:dyDescent="0.25">
      <c r="A627" s="5" t="s">
        <v>28</v>
      </c>
      <c r="B627" s="27" t="s">
        <v>34</v>
      </c>
      <c r="C627" t="s">
        <v>13</v>
      </c>
    </row>
    <row r="628" spans="1:14" x14ac:dyDescent="0.25">
      <c r="A628" s="5" t="s">
        <v>36</v>
      </c>
      <c r="B628" s="30" t="s">
        <v>591</v>
      </c>
      <c r="C628" t="str">
        <f>"  &lt;/Variant&gt;"</f>
        <v xml:space="preserve">  &lt;/Variant&gt;</v>
      </c>
    </row>
    <row r="629" spans="1:14" s="33" customFormat="1" x14ac:dyDescent="0.25">
      <c r="A629" s="31"/>
      <c r="B629" s="32"/>
      <c r="J629"/>
      <c r="K629"/>
      <c r="L629"/>
      <c r="M629"/>
      <c r="N629"/>
    </row>
    <row r="630" spans="1:14" s="33" customFormat="1" x14ac:dyDescent="0.25">
      <c r="A630" s="31"/>
      <c r="B630" s="32"/>
      <c r="C630" s="33" t="str">
        <f>C623</f>
        <v>&lt;# A96338727G #&gt;</v>
      </c>
      <c r="J630"/>
      <c r="K630"/>
      <c r="L630"/>
      <c r="M630"/>
      <c r="N630"/>
    </row>
    <row r="631" spans="1:14" x14ac:dyDescent="0.25">
      <c r="A631" s="5" t="s">
        <v>35</v>
      </c>
      <c r="B631" s="1" t="s">
        <v>592</v>
      </c>
      <c r="C631" t="str">
        <f>CONCATENATE("  &lt;Genotype hgvs=",CHAR(34),B631,B632,";",B633,CHAR(34)," name=",CHAR(34),B625,CHAR(34),"&gt; ")</f>
        <v xml:space="preserve">  &lt;Genotype hgvs="CM000670.2:g.[96338727A&gt;G];[96338727=]" name="A96338727G"&gt; </v>
      </c>
    </row>
    <row r="632" spans="1:14" x14ac:dyDescent="0.25">
      <c r="A632" s="5" t="s">
        <v>36</v>
      </c>
      <c r="B632" s="27" t="s">
        <v>593</v>
      </c>
    </row>
    <row r="633" spans="1:14" x14ac:dyDescent="0.25">
      <c r="A633" s="5" t="s">
        <v>27</v>
      </c>
      <c r="B633" s="27" t="s">
        <v>594</v>
      </c>
      <c r="C633" t="s">
        <v>668</v>
      </c>
    </row>
    <row r="634" spans="1:14" x14ac:dyDescent="0.25">
      <c r="A634" s="5" t="s">
        <v>41</v>
      </c>
      <c r="B634" s="27" t="str">
        <f>CONCATENATE("People with this variant have one copy of the ",B628," variant. This substitution of a single nucleotide is known as a missense mutation.")</f>
        <v>People with this variant have one copy of the [A96338727G](https://www.ncbi.nlm.nih.gov/projects/SNP/snp_ref.cgi?rs=7010471) variant. This substitution of a single nucleotide is known as a missense mutation.</v>
      </c>
      <c r="C634" t="s">
        <v>13</v>
      </c>
    </row>
    <row r="635" spans="1:14" x14ac:dyDescent="0.25">
      <c r="A635" s="6" t="s">
        <v>42</v>
      </c>
      <c r="B635" s="27" t="s">
        <v>192</v>
      </c>
      <c r="C635" t="str">
        <f>CONCATENATE("    ",B634)</f>
        <v xml:space="preserve">    People with this variant have one copy of the [A96338727G](https://www.ncbi.nlm.nih.gov/projects/SNP/snp_ref.cgi?rs=7010471) variant. This substitution of a single nucleotide is known as a missense mutation.</v>
      </c>
    </row>
    <row r="636" spans="1:14" x14ac:dyDescent="0.25">
      <c r="A636" s="6" t="s">
        <v>43</v>
      </c>
      <c r="B636" s="27">
        <v>7</v>
      </c>
    </row>
    <row r="637" spans="1:14" x14ac:dyDescent="0.25">
      <c r="A637" s="5"/>
      <c r="B637" s="27"/>
      <c r="C637" t="s">
        <v>669</v>
      </c>
    </row>
    <row r="638" spans="1:14" x14ac:dyDescent="0.25">
      <c r="A638" s="6"/>
      <c r="B638" s="27"/>
    </row>
    <row r="639" spans="1:14" x14ac:dyDescent="0.25">
      <c r="A639" s="6"/>
      <c r="B639" s="27"/>
      <c r="C639" t="str">
        <f>CONCATENATE("    ",B635)</f>
        <v xml:space="preserve">    You are in the Moderate Loss of Function category. See below for more information.</v>
      </c>
    </row>
    <row r="640" spans="1:14" x14ac:dyDescent="0.25">
      <c r="A640" s="6"/>
      <c r="B640" s="27"/>
    </row>
    <row r="641" spans="1:3" x14ac:dyDescent="0.25">
      <c r="A641" s="6"/>
      <c r="B641" s="27"/>
      <c r="C641" t="s">
        <v>670</v>
      </c>
    </row>
    <row r="642" spans="1:3" x14ac:dyDescent="0.25">
      <c r="A642" s="5"/>
      <c r="B642" s="27"/>
    </row>
    <row r="643" spans="1:3" x14ac:dyDescent="0.25">
      <c r="A643" s="5"/>
      <c r="B643" s="27"/>
      <c r="C643" t="str">
        <f>CONCATENATE( "    &lt;piechart percentage=",B636," /&gt;")</f>
        <v xml:space="preserve">    &lt;piechart percentage=7 /&gt;</v>
      </c>
    </row>
    <row r="644" spans="1:3" x14ac:dyDescent="0.25">
      <c r="A644" s="5"/>
      <c r="B644" s="27"/>
      <c r="C644" t="str">
        <f>"  &lt;/Genotype&gt;"</f>
        <v xml:space="preserve">  &lt;/Genotype&gt;</v>
      </c>
    </row>
    <row r="645" spans="1:3" x14ac:dyDescent="0.25">
      <c r="A645" s="5" t="s">
        <v>44</v>
      </c>
      <c r="B645" s="27" t="str">
        <f>CONCATENATE("People with this variant have two copies of the ",B628," variant. This substitution of a single nucleotide is known as a missense mutation.")</f>
        <v>People with this variant have two copies of the [A96338727G](https://www.ncbi.nlm.nih.gov/projects/SNP/snp_ref.cgi?rs=7010471) variant. This substitution of a single nucleotide is known as a missense mutation.</v>
      </c>
      <c r="C645" t="str">
        <f>CONCATENATE("  &lt;Genotype hgvs=",CHAR(34),B631,B632,";",B632,CHAR(34)," name=",CHAR(34),B625,CHAR(34),"&gt; ")</f>
        <v xml:space="preserve">  &lt;Genotype hgvs="CM000670.2:g.[96338727A&gt;G];[96338727A&gt;G]" name="A96338727G"&gt; </v>
      </c>
    </row>
    <row r="646" spans="1:3" x14ac:dyDescent="0.25">
      <c r="A646" s="6" t="s">
        <v>45</v>
      </c>
      <c r="B646" s="27" t="s">
        <v>218</v>
      </c>
      <c r="C646" t="s">
        <v>13</v>
      </c>
    </row>
    <row r="647" spans="1:3" x14ac:dyDescent="0.25">
      <c r="A647" s="6" t="s">
        <v>43</v>
      </c>
      <c r="B647" s="27">
        <v>1.9</v>
      </c>
      <c r="C647" t="s">
        <v>668</v>
      </c>
    </row>
    <row r="648" spans="1:3" x14ac:dyDescent="0.25">
      <c r="A648" s="6"/>
      <c r="B648" s="27"/>
    </row>
    <row r="649" spans="1:3" x14ac:dyDescent="0.25">
      <c r="A649" s="5"/>
      <c r="B649" s="27"/>
      <c r="C649" t="str">
        <f>CONCATENATE("    ",B645)</f>
        <v xml:space="preserve">    People with this variant have two copies of the [A96338727G](https://www.ncbi.nlm.nih.gov/projects/SNP/snp_ref.cgi?rs=7010471) variant. This substitution of a single nucleotide is known as a missense mutation.</v>
      </c>
    </row>
    <row r="650" spans="1:3" x14ac:dyDescent="0.25">
      <c r="A650" s="6"/>
      <c r="B650" s="27"/>
    </row>
    <row r="651" spans="1:3" x14ac:dyDescent="0.25">
      <c r="A651" s="6"/>
      <c r="B651" s="27"/>
      <c r="C651" t="s">
        <v>669</v>
      </c>
    </row>
    <row r="652" spans="1:3" x14ac:dyDescent="0.25">
      <c r="A652" s="6"/>
      <c r="B652" s="27"/>
    </row>
    <row r="653" spans="1:3" x14ac:dyDescent="0.25">
      <c r="A653" s="6"/>
      <c r="B653" s="27"/>
      <c r="C653" t="str">
        <f>CONCATENATE("    ",B646)</f>
        <v xml:space="preserve">    Your variant is not associated with any loss of function.</v>
      </c>
    </row>
    <row r="654" spans="1:3" x14ac:dyDescent="0.25">
      <c r="A654" s="6"/>
      <c r="B654" s="27"/>
    </row>
    <row r="655" spans="1:3" x14ac:dyDescent="0.25">
      <c r="A655" s="5"/>
      <c r="B655" s="27"/>
      <c r="C655" t="s">
        <v>670</v>
      </c>
    </row>
    <row r="656" spans="1:3" x14ac:dyDescent="0.25">
      <c r="A656" s="5"/>
      <c r="B656" s="27"/>
    </row>
    <row r="657" spans="1:3" x14ac:dyDescent="0.25">
      <c r="A657" s="5"/>
      <c r="B657" s="27"/>
      <c r="C657" t="str">
        <f>CONCATENATE( "    &lt;piechart percentage=",B647," /&gt;")</f>
        <v xml:space="preserve">    &lt;piechart percentage=1.9 /&gt;</v>
      </c>
    </row>
    <row r="658" spans="1:3" x14ac:dyDescent="0.25">
      <c r="A658" s="5"/>
      <c r="B658" s="27"/>
      <c r="C658" t="str">
        <f>"  &lt;/Genotype&gt;"</f>
        <v xml:space="preserve">  &lt;/Genotype&gt;</v>
      </c>
    </row>
    <row r="659" spans="1:3" x14ac:dyDescent="0.25">
      <c r="A659" s="5" t="s">
        <v>46</v>
      </c>
      <c r="B659" s="27" t="str">
        <f>CONCATENATE("Your ",B617," gene has no variants. A normal gene is referred to as a ",CHAR(34),"wild-type",CHAR(34)," gene.")</f>
        <v>Your PTDSS1 gene has no variants. A normal gene is referred to as a "wild-type" gene.</v>
      </c>
      <c r="C659" t="str">
        <f>CONCATENATE("  &lt;Genotype hgvs=",CHAR(34),B631,B633,";",B633,CHAR(34)," name=",CHAR(34),B625,CHAR(34),"&gt; ")</f>
        <v xml:space="preserve">  &lt;Genotype hgvs="CM000670.2:g.[96338727=];[96338727=]" name="A96338727G"&gt; </v>
      </c>
    </row>
    <row r="660" spans="1:3" x14ac:dyDescent="0.25">
      <c r="A660" s="6" t="s">
        <v>47</v>
      </c>
      <c r="B660" s="27" t="s">
        <v>218</v>
      </c>
      <c r="C660" t="s">
        <v>13</v>
      </c>
    </row>
    <row r="661" spans="1:3" x14ac:dyDescent="0.25">
      <c r="A661" s="6" t="s">
        <v>43</v>
      </c>
      <c r="B661" s="27">
        <v>91.2</v>
      </c>
      <c r="C661" t="s">
        <v>668</v>
      </c>
    </row>
    <row r="662" spans="1:3" x14ac:dyDescent="0.25">
      <c r="A662" s="5"/>
      <c r="B662" s="27"/>
    </row>
    <row r="663" spans="1:3" x14ac:dyDescent="0.25">
      <c r="A663" s="6"/>
      <c r="B663" s="27"/>
      <c r="C663" t="str">
        <f>CONCATENATE("    ",B659)</f>
        <v xml:space="preserve">    Your PTDSS1 gene has no variants. A normal gene is referred to as a "wild-type" gene.</v>
      </c>
    </row>
    <row r="664" spans="1:3" x14ac:dyDescent="0.25">
      <c r="A664" s="6"/>
      <c r="B664" s="27"/>
    </row>
    <row r="665" spans="1:3" x14ac:dyDescent="0.25">
      <c r="A665" s="6"/>
      <c r="B665" s="27"/>
      <c r="C665" t="s">
        <v>669</v>
      </c>
    </row>
    <row r="666" spans="1:3" x14ac:dyDescent="0.25">
      <c r="A666" s="6"/>
      <c r="B666" s="27"/>
    </row>
    <row r="667" spans="1:3" x14ac:dyDescent="0.25">
      <c r="A667" s="6"/>
      <c r="B667" s="27"/>
      <c r="C667" t="str">
        <f>CONCATENATE("    ",B660)</f>
        <v xml:space="preserve">    Your variant is not associated with any loss of function.</v>
      </c>
    </row>
    <row r="668" spans="1:3" x14ac:dyDescent="0.25">
      <c r="A668" s="5"/>
      <c r="B668" s="27"/>
    </row>
    <row r="669" spans="1:3" x14ac:dyDescent="0.25">
      <c r="A669" s="5"/>
      <c r="B669" s="27"/>
      <c r="C669" t="s">
        <v>670</v>
      </c>
    </row>
    <row r="670" spans="1:3" x14ac:dyDescent="0.25">
      <c r="A670" s="5"/>
      <c r="B670" s="27"/>
    </row>
    <row r="671" spans="1:3" x14ac:dyDescent="0.25">
      <c r="A671" s="5"/>
      <c r="B671" s="27"/>
      <c r="C671" t="str">
        <f>CONCATENATE( "    &lt;piechart percentage=",B661," /&gt;")</f>
        <v xml:space="preserve">    &lt;piechart percentage=91.2 /&gt;</v>
      </c>
    </row>
    <row r="672" spans="1:3" x14ac:dyDescent="0.25">
      <c r="A672" s="5"/>
      <c r="B672" s="27"/>
      <c r="C672" t="str">
        <f>"  &lt;/Genotype&gt;"</f>
        <v xml:space="preserve">  &lt;/Genotype&gt;</v>
      </c>
    </row>
    <row r="673" spans="1:3" x14ac:dyDescent="0.25">
      <c r="A673" s="5" t="s">
        <v>48</v>
      </c>
      <c r="B673" s="27" t="str">
        <f>CONCATENATE("Your ",B617," gene has an unknown variant.")</f>
        <v>Your PTDSS1 gene has an unknown variant.</v>
      </c>
      <c r="C673" t="str">
        <f>CONCATENATE("  &lt;Genotype hgvs=",CHAR(34),"unknown",CHAR(34),"&gt; ")</f>
        <v xml:space="preserve">  &lt;Genotype hgvs="unknown"&gt; </v>
      </c>
    </row>
    <row r="674" spans="1:3" x14ac:dyDescent="0.25">
      <c r="A674" s="6" t="s">
        <v>48</v>
      </c>
      <c r="B674" s="27" t="s">
        <v>150</v>
      </c>
      <c r="C674" t="s">
        <v>13</v>
      </c>
    </row>
    <row r="675" spans="1:3" x14ac:dyDescent="0.25">
      <c r="A675" s="6" t="s">
        <v>43</v>
      </c>
      <c r="B675" s="27"/>
      <c r="C675" t="s">
        <v>668</v>
      </c>
    </row>
    <row r="676" spans="1:3" x14ac:dyDescent="0.25">
      <c r="A676" s="6"/>
      <c r="B676" s="27"/>
    </row>
    <row r="677" spans="1:3" x14ac:dyDescent="0.25">
      <c r="A677" s="6"/>
      <c r="B677" s="27"/>
      <c r="C677" t="str">
        <f>CONCATENATE("    ",B673)</f>
        <v xml:space="preserve">    Your PTDSS1 gene has an unknown variant.</v>
      </c>
    </row>
    <row r="678" spans="1:3" x14ac:dyDescent="0.25">
      <c r="A678" s="6"/>
      <c r="B678" s="27"/>
    </row>
    <row r="679" spans="1:3" x14ac:dyDescent="0.25">
      <c r="A679" s="6"/>
      <c r="B679" s="27"/>
      <c r="C679" t="s">
        <v>669</v>
      </c>
    </row>
    <row r="680" spans="1:3" x14ac:dyDescent="0.25">
      <c r="A680" s="6"/>
      <c r="B680" s="27"/>
    </row>
    <row r="681" spans="1:3" x14ac:dyDescent="0.25">
      <c r="A681" s="5"/>
      <c r="B681" s="27"/>
      <c r="C681" t="str">
        <f>CONCATENATE("    ",B674)</f>
        <v xml:space="preserve">    The effect is unknown.</v>
      </c>
    </row>
    <row r="682" spans="1:3" x14ac:dyDescent="0.25">
      <c r="A682" s="6"/>
      <c r="B682" s="27"/>
    </row>
    <row r="683" spans="1:3" x14ac:dyDescent="0.25">
      <c r="A683" s="5"/>
      <c r="B683" s="27"/>
      <c r="C683" t="s">
        <v>670</v>
      </c>
    </row>
    <row r="684" spans="1:3" x14ac:dyDescent="0.25">
      <c r="A684" s="5"/>
      <c r="B684" s="27"/>
    </row>
    <row r="685" spans="1:3" x14ac:dyDescent="0.25">
      <c r="A685" s="5"/>
      <c r="B685" s="27"/>
      <c r="C685" t="str">
        <f>CONCATENATE( "    &lt;piechart percentage=",B675," /&gt;")</f>
        <v xml:space="preserve">    &lt;piechart percentage= /&gt;</v>
      </c>
    </row>
    <row r="686" spans="1:3" x14ac:dyDescent="0.25">
      <c r="A686" s="5"/>
      <c r="B686" s="27"/>
      <c r="C686" t="str">
        <f>"  &lt;/Genotype&gt;"</f>
        <v xml:space="preserve">  &lt;/Genotype&gt;</v>
      </c>
    </row>
    <row r="687" spans="1:3" x14ac:dyDescent="0.25">
      <c r="A687" s="5" t="s">
        <v>46</v>
      </c>
      <c r="B687" s="27" t="str">
        <f>CONCATENATE("Your ",B617," gene has no variants. A normal gene is referred to as a ",CHAR(34),"wild-type",CHAR(34)," gene.")</f>
        <v>Your PTDSS1 gene has no variants. A normal gene is referred to as a "wild-type" gene.</v>
      </c>
      <c r="C687" t="str">
        <f>CONCATENATE("  &lt;Genotype hgvs=",CHAR(34),"wild-type",CHAR(34),"&gt;")</f>
        <v xml:space="preserve">  &lt;Genotype hgvs="wild-type"&gt;</v>
      </c>
    </row>
    <row r="688" spans="1:3" x14ac:dyDescent="0.25">
      <c r="A688" s="63" t="s">
        <v>47</v>
      </c>
      <c r="B688" s="64" t="s">
        <v>148</v>
      </c>
      <c r="C688" s="62" t="s">
        <v>13</v>
      </c>
    </row>
    <row r="689" spans="1:14" x14ac:dyDescent="0.25">
      <c r="A689" s="63" t="s">
        <v>43</v>
      </c>
      <c r="B689" s="64"/>
      <c r="C689" s="62" t="s">
        <v>668</v>
      </c>
    </row>
    <row r="690" spans="1:14" x14ac:dyDescent="0.25">
      <c r="A690" s="63"/>
      <c r="B690" s="64"/>
      <c r="C690" s="62"/>
    </row>
    <row r="691" spans="1:14" x14ac:dyDescent="0.25">
      <c r="A691" s="6"/>
      <c r="B691" s="27"/>
      <c r="C691" t="str">
        <f>CONCATENATE("    ",B687)</f>
        <v xml:space="preserve">    Your PTDSS1 gene has no variants. A normal gene is referred to as a "wild-type" gene.</v>
      </c>
    </row>
    <row r="692" spans="1:14" x14ac:dyDescent="0.25">
      <c r="A692" s="6"/>
      <c r="B692" s="27"/>
    </row>
    <row r="693" spans="1:14" x14ac:dyDescent="0.25">
      <c r="A693" s="6"/>
      <c r="B693" s="27"/>
      <c r="C693" t="s">
        <v>669</v>
      </c>
    </row>
    <row r="694" spans="1:14" x14ac:dyDescent="0.25">
      <c r="A694" s="6"/>
      <c r="B694" s="27"/>
    </row>
    <row r="695" spans="1:14" x14ac:dyDescent="0.25">
      <c r="A695" s="6"/>
      <c r="B695" s="27"/>
      <c r="C695" t="str">
        <f>CONCATENATE("    ",B688)</f>
        <v xml:space="preserve">    This variant is not associated with increased risk.</v>
      </c>
    </row>
    <row r="696" spans="1:14" x14ac:dyDescent="0.25">
      <c r="A696" s="6"/>
      <c r="B696" s="27"/>
    </row>
    <row r="697" spans="1:14" x14ac:dyDescent="0.25">
      <c r="A697" s="6"/>
      <c r="B697" s="27"/>
      <c r="C697" t="s">
        <v>670</v>
      </c>
      <c r="J697" s="33"/>
      <c r="K697" s="33"/>
      <c r="L697" s="33"/>
      <c r="M697" s="33"/>
      <c r="N697" s="33"/>
    </row>
    <row r="698" spans="1:14" x14ac:dyDescent="0.25">
      <c r="A698" s="5"/>
      <c r="B698" s="27"/>
      <c r="J698" s="33"/>
      <c r="K698" s="33"/>
      <c r="L698" s="33"/>
      <c r="M698" s="33"/>
      <c r="N698" s="33"/>
    </row>
    <row r="699" spans="1:14" x14ac:dyDescent="0.25">
      <c r="A699" s="6"/>
      <c r="B699" s="27"/>
      <c r="C699" t="str">
        <f>CONCATENATE( "    &lt;piechart percentage=",B689," /&gt;")</f>
        <v xml:space="preserve">    &lt;piechart percentage= /&gt;</v>
      </c>
      <c r="J699" s="33"/>
      <c r="K699" s="33"/>
      <c r="L699" s="33"/>
      <c r="M699" s="33"/>
      <c r="N699" s="33"/>
    </row>
    <row r="700" spans="1:14" x14ac:dyDescent="0.25">
      <c r="A700" s="6"/>
      <c r="B700" s="27"/>
      <c r="C700" t="str">
        <f>"  &lt;/Genotype&gt;"</f>
        <v xml:space="preserve">  &lt;/Genotype&gt;</v>
      </c>
    </row>
    <row r="701" spans="1:14" x14ac:dyDescent="0.25">
      <c r="A701" s="6"/>
      <c r="B701" s="27"/>
      <c r="C701" t="str">
        <f>"&lt;/GeneAnalysis&gt;"</f>
        <v>&lt;/GeneAnalysis&gt;</v>
      </c>
    </row>
    <row r="702" spans="1:14" s="33" customFormat="1" x14ac:dyDescent="0.25">
      <c r="J702"/>
      <c r="K702"/>
      <c r="L702"/>
      <c r="M702"/>
      <c r="N702"/>
    </row>
    <row r="703" spans="1:14" s="33" customFormat="1" x14ac:dyDescent="0.25">
      <c r="A703" s="65"/>
      <c r="B703" s="65"/>
      <c r="C703" s="66"/>
      <c r="J703"/>
      <c r="K703"/>
      <c r="L703"/>
      <c r="M703"/>
      <c r="N703"/>
    </row>
    <row r="704" spans="1:14" s="33" customFormat="1" x14ac:dyDescent="0.25">
      <c r="J704"/>
      <c r="K704"/>
      <c r="L704"/>
      <c r="M704"/>
      <c r="N704"/>
    </row>
    <row r="705" spans="1:14" x14ac:dyDescent="0.25">
      <c r="A705" s="6" t="s">
        <v>4</v>
      </c>
      <c r="B705" s="27" t="s">
        <v>104</v>
      </c>
      <c r="C705" t="str">
        <f>CONCATENATE("&lt;GeneAnalysis gene=",CHAR(34),B705,CHAR(34)," interval=",CHAR(34),B706,CHAR(34),"&gt; ")</f>
        <v xml:space="preserve">&lt;GeneAnalysis gene="TOX3" interval="NC_000016.10:g.52436415_52547802"&gt; </v>
      </c>
    </row>
    <row r="706" spans="1:14" x14ac:dyDescent="0.25">
      <c r="A706" s="6" t="s">
        <v>23</v>
      </c>
      <c r="B706" s="27" t="s">
        <v>595</v>
      </c>
    </row>
    <row r="707" spans="1:14" x14ac:dyDescent="0.25">
      <c r="A707" s="6" t="s">
        <v>24</v>
      </c>
      <c r="B707" s="27" t="s">
        <v>335</v>
      </c>
      <c r="C707" t="str">
        <f>CONCATENATE("# What are some common mutations of ",B705,"?")</f>
        <v># What are some common mutations of TOX3?</v>
      </c>
      <c r="H707" s="59"/>
      <c r="I707" s="59"/>
      <c r="J707" s="49"/>
      <c r="K707" s="59"/>
      <c r="L707" s="61"/>
    </row>
    <row r="708" spans="1:14" x14ac:dyDescent="0.25">
      <c r="A708" s="6" t="s">
        <v>548</v>
      </c>
      <c r="B708" s="27" t="s">
        <v>21</v>
      </c>
      <c r="C708" t="s">
        <v>13</v>
      </c>
    </row>
    <row r="709" spans="1:14" x14ac:dyDescent="0.25">
      <c r="B709" s="27"/>
      <c r="C709" t="str">
        <f>CONCATENATE("There is ",B707," well-known variant in ",B705,": ",B716,".")</f>
        <v>There is one well-known variant in TOX3: [T19853C](https://www.ncbi.nlm.nih.gov/projects/SNP/snp_ref.cgi?rs=3095598).</v>
      </c>
    </row>
    <row r="710" spans="1:14" x14ac:dyDescent="0.25">
      <c r="B710" s="27"/>
    </row>
    <row r="711" spans="1:14" x14ac:dyDescent="0.25">
      <c r="A711" s="6"/>
      <c r="B711" s="27"/>
      <c r="C711" t="str">
        <f>CONCATENATE("&lt;# ",B713," #&gt;")</f>
        <v>&lt;# T19853C #&gt;</v>
      </c>
    </row>
    <row r="712" spans="1:14" x14ac:dyDescent="0.25">
      <c r="A712" s="6" t="s">
        <v>25</v>
      </c>
      <c r="B712" s="1" t="s">
        <v>596</v>
      </c>
      <c r="C712" t="str">
        <f>CONCATENATE("  &lt;Variant hgvs=",CHAR(34),B712,CHAR(34)," name=",CHAR(34),B713,CHAR(34),"&gt; ")</f>
        <v xml:space="preserve">  &lt;Variant hgvs="NC_000016.10:g.52532950A&gt;G" name="T19853C"&gt; </v>
      </c>
      <c r="J712" s="33"/>
      <c r="K712" s="33"/>
      <c r="L712" s="33"/>
      <c r="M712" s="33"/>
      <c r="N712" s="33"/>
    </row>
    <row r="713" spans="1:14" x14ac:dyDescent="0.25">
      <c r="A713" s="5" t="s">
        <v>26</v>
      </c>
      <c r="B713" s="1" t="s">
        <v>597</v>
      </c>
      <c r="J713" s="33"/>
      <c r="K713" s="33"/>
      <c r="L713" s="33"/>
      <c r="M713" s="33"/>
      <c r="N713" s="33"/>
    </row>
    <row r="714" spans="1:14" x14ac:dyDescent="0.25">
      <c r="A714" s="5" t="s">
        <v>27</v>
      </c>
      <c r="B714" t="s">
        <v>33</v>
      </c>
      <c r="C714" t="str">
        <f>CONCATENATE("    This variant is a change at a specific point in the ",B705," gene from ",B714," to ",B715," resulting in incorrect ",B708," function. This substitution of a single nucleotide is known as a missense variant.")</f>
        <v xml:space="preserve">    This variant is a change at a specific point in the TOX3 gene from thymine (T) to cytosine (C) resulting in incorrect protein function. This substitution of a single nucleotide is known as a missense variant.</v>
      </c>
    </row>
    <row r="715" spans="1:14" x14ac:dyDescent="0.25">
      <c r="A715" s="5" t="s">
        <v>28</v>
      </c>
      <c r="B715" s="27" t="s">
        <v>208</v>
      </c>
      <c r="C715" t="s">
        <v>13</v>
      </c>
    </row>
    <row r="716" spans="1:14" x14ac:dyDescent="0.25">
      <c r="A716" s="5" t="s">
        <v>36</v>
      </c>
      <c r="B716" s="30" t="s">
        <v>598</v>
      </c>
      <c r="C716" t="str">
        <f>"  &lt;/Variant&gt;"</f>
        <v xml:space="preserve">  &lt;/Variant&gt;</v>
      </c>
    </row>
    <row r="717" spans="1:14" s="33" customFormat="1" x14ac:dyDescent="0.25">
      <c r="A717" s="31"/>
      <c r="B717" s="32"/>
      <c r="J717"/>
      <c r="K717"/>
      <c r="L717"/>
      <c r="M717"/>
      <c r="N717"/>
    </row>
    <row r="718" spans="1:14" s="33" customFormat="1" x14ac:dyDescent="0.25">
      <c r="A718" s="31"/>
      <c r="B718" s="32"/>
      <c r="C718" s="33" t="str">
        <f>C711</f>
        <v>&lt;# T19853C #&gt;</v>
      </c>
      <c r="J718"/>
      <c r="K718"/>
      <c r="L718"/>
      <c r="M718"/>
      <c r="N718"/>
    </row>
    <row r="719" spans="1:14" x14ac:dyDescent="0.25">
      <c r="A719" s="5" t="s">
        <v>35</v>
      </c>
      <c r="B719" s="1" t="s">
        <v>599</v>
      </c>
      <c r="C719" t="str">
        <f>CONCATENATE("  &lt;Genotype hgvs=",CHAR(34),B719,B720,";",B721,CHAR(34)," name=",CHAR(34),B713,CHAR(34),"&gt; ")</f>
        <v xml:space="preserve">  &lt;Genotype hgvs="NC_000016.10:g.[52532950A&gt;G];[52532950=]" name="T19853C"&gt; </v>
      </c>
    </row>
    <row r="720" spans="1:14" x14ac:dyDescent="0.25">
      <c r="A720" s="5" t="s">
        <v>36</v>
      </c>
      <c r="B720" s="27" t="s">
        <v>600</v>
      </c>
    </row>
    <row r="721" spans="1:3" x14ac:dyDescent="0.25">
      <c r="A721" s="5" t="s">
        <v>27</v>
      </c>
      <c r="B721" s="27" t="s">
        <v>601</v>
      </c>
      <c r="C721" t="s">
        <v>668</v>
      </c>
    </row>
    <row r="722" spans="1:3" x14ac:dyDescent="0.25">
      <c r="A722" s="5" t="s">
        <v>41</v>
      </c>
      <c r="B722" s="27" t="str">
        <f>CONCATENATE("People with this variant have one copy of the ",B716," variant. This substitution of a single nucleotide is known as a missense mutation.")</f>
        <v>People with this variant have one copy of the [T19853C](https://www.ncbi.nlm.nih.gov/projects/SNP/snp_ref.cgi?rs=3095598) variant. This substitution of a single nucleotide is known as a missense mutation.</v>
      </c>
      <c r="C722" t="s">
        <v>13</v>
      </c>
    </row>
    <row r="723" spans="1:3" x14ac:dyDescent="0.25">
      <c r="A723" s="6" t="s">
        <v>42</v>
      </c>
      <c r="B723" s="27" t="s">
        <v>217</v>
      </c>
      <c r="C723" t="str">
        <f>CONCATENATE("    ",B722)</f>
        <v xml:space="preserve">    People with this variant have one copy of the [T19853C](https://www.ncbi.nlm.nih.gov/projects/SNP/snp_ref.cgi?rs=3095598) variant. This substitution of a single nucleotide is known as a missense mutation.</v>
      </c>
    </row>
    <row r="724" spans="1:3" x14ac:dyDescent="0.25">
      <c r="A724" s="6" t="s">
        <v>43</v>
      </c>
      <c r="B724" s="27">
        <v>43.6</v>
      </c>
    </row>
    <row r="725" spans="1:3" x14ac:dyDescent="0.25">
      <c r="A725" s="5"/>
      <c r="B725" s="27"/>
      <c r="C725" t="s">
        <v>669</v>
      </c>
    </row>
    <row r="726" spans="1:3" x14ac:dyDescent="0.25">
      <c r="A726" s="6"/>
      <c r="B726" s="27"/>
    </row>
    <row r="727" spans="1:3" x14ac:dyDescent="0.25">
      <c r="A727" s="6"/>
      <c r="B727" s="27"/>
      <c r="C727" t="str">
        <f>CONCATENATE("    ",B723)</f>
        <v xml:space="preserve">    You are in the Mild Loss of Function category. See below for more information.</v>
      </c>
    </row>
    <row r="728" spans="1:3" x14ac:dyDescent="0.25">
      <c r="A728" s="6"/>
      <c r="B728" s="27"/>
    </row>
    <row r="729" spans="1:3" x14ac:dyDescent="0.25">
      <c r="A729" s="6"/>
      <c r="B729" s="27"/>
      <c r="C729" t="s">
        <v>670</v>
      </c>
    </row>
    <row r="730" spans="1:3" x14ac:dyDescent="0.25">
      <c r="A730" s="5"/>
      <c r="B730" s="27"/>
    </row>
    <row r="731" spans="1:3" x14ac:dyDescent="0.25">
      <c r="A731" s="5"/>
      <c r="B731" s="27"/>
      <c r="C731" t="str">
        <f>CONCATENATE( "    &lt;piechart percentage=",B724," /&gt;")</f>
        <v xml:space="preserve">    &lt;piechart percentage=43.6 /&gt;</v>
      </c>
    </row>
    <row r="732" spans="1:3" x14ac:dyDescent="0.25">
      <c r="A732" s="5"/>
      <c r="B732" s="27"/>
      <c r="C732" t="str">
        <f>"  &lt;/Genotype&gt;"</f>
        <v xml:space="preserve">  &lt;/Genotype&gt;</v>
      </c>
    </row>
    <row r="733" spans="1:3" x14ac:dyDescent="0.25">
      <c r="A733" s="5" t="s">
        <v>44</v>
      </c>
      <c r="B733" s="27" t="str">
        <f>CONCATENATE("People with this variant have two copies of the ",B716," variant. This substitution of a single nucleotide is known as a missense mutation.")</f>
        <v>People with this variant have two copies of the [T19853C](https://www.ncbi.nlm.nih.gov/projects/SNP/snp_ref.cgi?rs=3095598) variant. This substitution of a single nucleotide is known as a missense mutation.</v>
      </c>
      <c r="C733" t="str">
        <f>CONCATENATE("  &lt;Genotype hgvs=",CHAR(34),B719,B720,";",B720,CHAR(34)," name=",CHAR(34),B713,CHAR(34),"&gt; ")</f>
        <v xml:space="preserve">  &lt;Genotype hgvs="NC_000016.10:g.[52532950A&gt;G];[52532950A&gt;G]" name="T19853C"&gt; </v>
      </c>
    </row>
    <row r="734" spans="1:3" x14ac:dyDescent="0.25">
      <c r="A734" s="6" t="s">
        <v>45</v>
      </c>
      <c r="B734" s="27" t="s">
        <v>192</v>
      </c>
      <c r="C734" t="s">
        <v>13</v>
      </c>
    </row>
    <row r="735" spans="1:3" x14ac:dyDescent="0.25">
      <c r="A735" s="6" t="s">
        <v>43</v>
      </c>
      <c r="B735" s="27">
        <v>21.2</v>
      </c>
      <c r="C735" t="s">
        <v>668</v>
      </c>
    </row>
    <row r="736" spans="1:3" x14ac:dyDescent="0.25">
      <c r="A736" s="6"/>
      <c r="B736" s="27"/>
    </row>
    <row r="737" spans="1:3" x14ac:dyDescent="0.25">
      <c r="A737" s="5"/>
      <c r="B737" s="27"/>
      <c r="C737" t="str">
        <f>CONCATENATE("    ",B733)</f>
        <v xml:space="preserve">    People with this variant have two copies of the [T19853C](https://www.ncbi.nlm.nih.gov/projects/SNP/snp_ref.cgi?rs=3095598) variant. This substitution of a single nucleotide is known as a missense mutation.</v>
      </c>
    </row>
    <row r="738" spans="1:3" x14ac:dyDescent="0.25">
      <c r="A738" s="6"/>
      <c r="B738" s="27"/>
    </row>
    <row r="739" spans="1:3" x14ac:dyDescent="0.25">
      <c r="A739" s="6"/>
      <c r="B739" s="27"/>
      <c r="C739" t="s">
        <v>669</v>
      </c>
    </row>
    <row r="740" spans="1:3" x14ac:dyDescent="0.25">
      <c r="A740" s="6"/>
      <c r="B740" s="27"/>
    </row>
    <row r="741" spans="1:3" x14ac:dyDescent="0.25">
      <c r="A741" s="6"/>
      <c r="B741" s="27"/>
      <c r="C741" t="str">
        <f>CONCATENATE("    ",B734)</f>
        <v xml:space="preserve">    You are in the Moderate Loss of Function category. See below for more information.</v>
      </c>
    </row>
    <row r="742" spans="1:3" x14ac:dyDescent="0.25">
      <c r="A742" s="6"/>
      <c r="B742" s="27"/>
    </row>
    <row r="743" spans="1:3" x14ac:dyDescent="0.25">
      <c r="A743" s="5"/>
      <c r="B743" s="27"/>
      <c r="C743" t="s">
        <v>670</v>
      </c>
    </row>
    <row r="744" spans="1:3" x14ac:dyDescent="0.25">
      <c r="A744" s="5"/>
      <c r="B744" s="27"/>
    </row>
    <row r="745" spans="1:3" x14ac:dyDescent="0.25">
      <c r="A745" s="5"/>
      <c r="B745" s="27"/>
      <c r="C745" t="str">
        <f>CONCATENATE( "    &lt;piechart percentage=",B735," /&gt;")</f>
        <v xml:space="preserve">    &lt;piechart percentage=21.2 /&gt;</v>
      </c>
    </row>
    <row r="746" spans="1:3" x14ac:dyDescent="0.25">
      <c r="A746" s="5"/>
      <c r="B746" s="27"/>
      <c r="C746" t="str">
        <f>"  &lt;/Genotype&gt;"</f>
        <v xml:space="preserve">  &lt;/Genotype&gt;</v>
      </c>
    </row>
    <row r="747" spans="1:3" x14ac:dyDescent="0.25">
      <c r="A747" s="5" t="s">
        <v>46</v>
      </c>
      <c r="B747" s="27" t="str">
        <f>CONCATENATE("Your ",B705," gene has no variants. A normal gene is referred to as a ",CHAR(34),"wild-type",CHAR(34)," gene.")</f>
        <v>Your TOX3 gene has no variants. A normal gene is referred to as a "wild-type" gene.</v>
      </c>
      <c r="C747" t="str">
        <f>CONCATENATE("  &lt;Genotype hgvs=",CHAR(34),B719,B721,";",B721,CHAR(34)," name=",CHAR(34),B713,CHAR(34),"&gt; ")</f>
        <v xml:space="preserve">  &lt;Genotype hgvs="NC_000016.10:g.[52532950=];[52532950=]" name="T19853C"&gt; </v>
      </c>
    </row>
    <row r="748" spans="1:3" x14ac:dyDescent="0.25">
      <c r="A748" s="6" t="s">
        <v>47</v>
      </c>
      <c r="B748" s="64" t="s">
        <v>148</v>
      </c>
      <c r="C748" t="s">
        <v>13</v>
      </c>
    </row>
    <row r="749" spans="1:3" x14ac:dyDescent="0.25">
      <c r="A749" s="6" t="s">
        <v>43</v>
      </c>
      <c r="B749" s="27">
        <v>35.299999999999997</v>
      </c>
      <c r="C749" t="s">
        <v>668</v>
      </c>
    </row>
    <row r="750" spans="1:3" x14ac:dyDescent="0.25">
      <c r="A750" s="5"/>
      <c r="B750" s="27"/>
    </row>
    <row r="751" spans="1:3" x14ac:dyDescent="0.25">
      <c r="A751" s="6"/>
      <c r="B751" s="27"/>
      <c r="C751" t="str">
        <f>CONCATENATE("    ",B747)</f>
        <v xml:space="preserve">    Your TOX3 gene has no variants. A normal gene is referred to as a "wild-type" gene.</v>
      </c>
    </row>
    <row r="752" spans="1:3" x14ac:dyDescent="0.25">
      <c r="A752" s="6"/>
      <c r="B752" s="27"/>
    </row>
    <row r="753" spans="1:3" x14ac:dyDescent="0.25">
      <c r="A753" s="6"/>
      <c r="B753" s="27"/>
      <c r="C753" t="s">
        <v>669</v>
      </c>
    </row>
    <row r="754" spans="1:3" x14ac:dyDescent="0.25">
      <c r="A754" s="6"/>
      <c r="B754" s="27"/>
    </row>
    <row r="755" spans="1:3" x14ac:dyDescent="0.25">
      <c r="A755" s="6"/>
      <c r="B755" s="27"/>
      <c r="C755" t="str">
        <f>CONCATENATE("    ",B748)</f>
        <v xml:space="preserve">    This variant is not associated with increased risk.</v>
      </c>
    </row>
    <row r="756" spans="1:3" x14ac:dyDescent="0.25">
      <c r="A756" s="5"/>
      <c r="B756" s="27"/>
    </row>
    <row r="757" spans="1:3" x14ac:dyDescent="0.25">
      <c r="A757" s="5"/>
      <c r="B757" s="27"/>
      <c r="C757" t="s">
        <v>670</v>
      </c>
    </row>
    <row r="758" spans="1:3" x14ac:dyDescent="0.25">
      <c r="A758" s="5"/>
      <c r="B758" s="27"/>
    </row>
    <row r="759" spans="1:3" x14ac:dyDescent="0.25">
      <c r="A759" s="5"/>
      <c r="B759" s="27"/>
      <c r="C759" t="str">
        <f>CONCATENATE( "    &lt;piechart percentage=",B749," /&gt;")</f>
        <v xml:space="preserve">    &lt;piechart percentage=35.3 /&gt;</v>
      </c>
    </row>
    <row r="760" spans="1:3" x14ac:dyDescent="0.25">
      <c r="A760" s="5"/>
      <c r="B760" s="27"/>
      <c r="C760" t="str">
        <f>"  &lt;/Genotype&gt;"</f>
        <v xml:space="preserve">  &lt;/Genotype&gt;</v>
      </c>
    </row>
    <row r="761" spans="1:3" x14ac:dyDescent="0.25">
      <c r="A761" s="5" t="s">
        <v>48</v>
      </c>
      <c r="B761" s="27" t="str">
        <f>CONCATENATE("Your ",B705," gene has an unknown variant.")</f>
        <v>Your TOX3 gene has an unknown variant.</v>
      </c>
      <c r="C761" t="str">
        <f>CONCATENATE("  &lt;Genotype hgvs=",CHAR(34),"unknown",CHAR(34),"&gt; ")</f>
        <v xml:space="preserve">  &lt;Genotype hgvs="unknown"&gt; </v>
      </c>
    </row>
    <row r="762" spans="1:3" x14ac:dyDescent="0.25">
      <c r="A762" s="6" t="s">
        <v>48</v>
      </c>
      <c r="B762" s="27" t="s">
        <v>150</v>
      </c>
      <c r="C762" t="s">
        <v>13</v>
      </c>
    </row>
    <row r="763" spans="1:3" x14ac:dyDescent="0.25">
      <c r="A763" s="6" t="s">
        <v>43</v>
      </c>
      <c r="B763" s="27"/>
      <c r="C763" t="s">
        <v>668</v>
      </c>
    </row>
    <row r="764" spans="1:3" x14ac:dyDescent="0.25">
      <c r="A764" s="6"/>
      <c r="B764" s="27"/>
    </row>
    <row r="765" spans="1:3" x14ac:dyDescent="0.25">
      <c r="A765" s="6"/>
      <c r="B765" s="27"/>
      <c r="C765" t="str">
        <f>CONCATENATE("    ",B761)</f>
        <v xml:space="preserve">    Your TOX3 gene has an unknown variant.</v>
      </c>
    </row>
    <row r="766" spans="1:3" x14ac:dyDescent="0.25">
      <c r="A766" s="6"/>
      <c r="B766" s="27"/>
    </row>
    <row r="767" spans="1:3" x14ac:dyDescent="0.25">
      <c r="A767" s="6"/>
      <c r="B767" s="27"/>
      <c r="C767" t="s">
        <v>669</v>
      </c>
    </row>
    <row r="768" spans="1:3" x14ac:dyDescent="0.25">
      <c r="A768" s="6"/>
      <c r="B768" s="27"/>
    </row>
    <row r="769" spans="1:3" x14ac:dyDescent="0.25">
      <c r="A769" s="5"/>
      <c r="B769" s="27"/>
      <c r="C769" t="str">
        <f>CONCATENATE("    ",B762)</f>
        <v xml:space="preserve">    The effect is unknown.</v>
      </c>
    </row>
    <row r="770" spans="1:3" x14ac:dyDescent="0.25">
      <c r="A770" s="6"/>
      <c r="B770" s="27"/>
    </row>
    <row r="771" spans="1:3" x14ac:dyDescent="0.25">
      <c r="A771" s="5"/>
      <c r="B771" s="27"/>
      <c r="C771" t="s">
        <v>670</v>
      </c>
    </row>
    <row r="772" spans="1:3" x14ac:dyDescent="0.25">
      <c r="A772" s="5"/>
      <c r="B772" s="27"/>
    </row>
    <row r="773" spans="1:3" x14ac:dyDescent="0.25">
      <c r="A773" s="5"/>
      <c r="B773" s="27"/>
      <c r="C773" t="str">
        <f>CONCATENATE( "    &lt;piechart percentage=",B763," /&gt;")</f>
        <v xml:space="preserve">    &lt;piechart percentage= /&gt;</v>
      </c>
    </row>
    <row r="774" spans="1:3" x14ac:dyDescent="0.25">
      <c r="A774" s="5"/>
      <c r="B774" s="27"/>
      <c r="C774" t="str">
        <f>"  &lt;/Genotype&gt;"</f>
        <v xml:space="preserve">  &lt;/Genotype&gt;</v>
      </c>
    </row>
    <row r="775" spans="1:3" x14ac:dyDescent="0.25">
      <c r="A775" s="5" t="s">
        <v>46</v>
      </c>
      <c r="B775" s="27" t="str">
        <f>CONCATENATE("Your ",B705," gene has no variants. A normal gene is referred to as a ",CHAR(34),"wild-type",CHAR(34)," gene.")</f>
        <v>Your TOX3 gene has no variants. A normal gene is referred to as a "wild-type" gene.</v>
      </c>
      <c r="C775" t="str">
        <f>CONCATENATE("  &lt;Genotype hgvs=",CHAR(34),"wild-type",CHAR(34),"&gt;")</f>
        <v xml:space="preserve">  &lt;Genotype hgvs="wild-type"&gt;</v>
      </c>
    </row>
    <row r="776" spans="1:3" x14ac:dyDescent="0.25">
      <c r="A776" s="63" t="s">
        <v>47</v>
      </c>
      <c r="B776" s="64" t="s">
        <v>148</v>
      </c>
      <c r="C776" s="62" t="s">
        <v>13</v>
      </c>
    </row>
    <row r="777" spans="1:3" x14ac:dyDescent="0.25">
      <c r="A777" s="63" t="s">
        <v>43</v>
      </c>
      <c r="B777" s="64"/>
      <c r="C777" s="62" t="s">
        <v>668</v>
      </c>
    </row>
    <row r="778" spans="1:3" x14ac:dyDescent="0.25">
      <c r="A778" s="63"/>
      <c r="B778" s="64"/>
      <c r="C778" s="62"/>
    </row>
    <row r="779" spans="1:3" x14ac:dyDescent="0.25">
      <c r="A779" s="6"/>
      <c r="B779" s="27"/>
      <c r="C779" t="str">
        <f>CONCATENATE("    ",B775)</f>
        <v xml:space="preserve">    Your TOX3 gene has no variants. A normal gene is referred to as a "wild-type" gene.</v>
      </c>
    </row>
    <row r="780" spans="1:3" x14ac:dyDescent="0.25">
      <c r="A780" s="6"/>
      <c r="B780" s="27"/>
    </row>
    <row r="781" spans="1:3" x14ac:dyDescent="0.25">
      <c r="A781" s="6"/>
      <c r="B781" s="27"/>
      <c r="C781" t="s">
        <v>669</v>
      </c>
    </row>
    <row r="782" spans="1:3" x14ac:dyDescent="0.25">
      <c r="A782" s="6"/>
      <c r="B782" s="27"/>
    </row>
    <row r="783" spans="1:3" x14ac:dyDescent="0.25">
      <c r="A783" s="6"/>
      <c r="B783" s="27"/>
      <c r="C783" t="str">
        <f>CONCATENATE("    ",B776)</f>
        <v xml:space="preserve">    This variant is not associated with increased risk.</v>
      </c>
    </row>
    <row r="784" spans="1:3" x14ac:dyDescent="0.25">
      <c r="A784" s="6"/>
      <c r="B784" s="27"/>
    </row>
    <row r="785" spans="1:14" x14ac:dyDescent="0.25">
      <c r="A785" s="6"/>
      <c r="B785" s="27"/>
      <c r="C785" t="s">
        <v>670</v>
      </c>
      <c r="J785" s="33"/>
      <c r="K785" s="33"/>
      <c r="L785" s="33"/>
      <c r="M785" s="33"/>
      <c r="N785" s="33"/>
    </row>
    <row r="786" spans="1:14" x14ac:dyDescent="0.25">
      <c r="A786" s="5"/>
      <c r="B786" s="27"/>
      <c r="J786" s="33"/>
      <c r="K786" s="33"/>
      <c r="L786" s="33"/>
      <c r="M786" s="33"/>
      <c r="N786" s="33"/>
    </row>
    <row r="787" spans="1:14" x14ac:dyDescent="0.25">
      <c r="A787" s="6"/>
      <c r="B787" s="27"/>
      <c r="C787" t="str">
        <f>CONCATENATE( "    &lt;piechart percentage=",B777," /&gt;")</f>
        <v xml:space="preserve">    &lt;piechart percentage= /&gt;</v>
      </c>
      <c r="J787" s="33"/>
      <c r="K787" s="33"/>
      <c r="L787" s="33"/>
      <c r="M787" s="33"/>
      <c r="N787" s="33"/>
    </row>
    <row r="788" spans="1:14" x14ac:dyDescent="0.25">
      <c r="A788" s="6"/>
      <c r="B788" s="27"/>
      <c r="C788" t="str">
        <f>"  &lt;/Genotype&gt;"</f>
        <v xml:space="preserve">  &lt;/Genotype&gt;</v>
      </c>
    </row>
    <row r="789" spans="1:14" x14ac:dyDescent="0.25">
      <c r="A789" s="6"/>
      <c r="B789" s="27"/>
      <c r="C789" t="str">
        <f>"&lt;/GeneAnalysis&gt;"</f>
        <v>&lt;/GeneAnalysis&gt;</v>
      </c>
    </row>
    <row r="790" spans="1:14" s="33" customFormat="1" x14ac:dyDescent="0.25">
      <c r="J790"/>
      <c r="K790"/>
      <c r="L790"/>
      <c r="M790"/>
      <c r="N790"/>
    </row>
    <row r="791" spans="1:14" s="33" customFormat="1" x14ac:dyDescent="0.25">
      <c r="A791" s="65"/>
      <c r="B791" s="65"/>
      <c r="C791" s="66"/>
      <c r="J791"/>
      <c r="K791"/>
      <c r="L791"/>
      <c r="M791"/>
      <c r="N791"/>
    </row>
    <row r="792" spans="1:14" s="33" customFormat="1" x14ac:dyDescent="0.25">
      <c r="J792"/>
      <c r="K792"/>
      <c r="L792"/>
      <c r="M792"/>
      <c r="N792"/>
    </row>
    <row r="793" spans="1:14" x14ac:dyDescent="0.25">
      <c r="A793" s="6" t="s">
        <v>4</v>
      </c>
      <c r="B793" s="27" t="s">
        <v>422</v>
      </c>
      <c r="C793" t="str">
        <f>CONCATENATE("&lt;GeneAnalysis gene=",CHAR(34),B793,CHAR(34)," interval=",CHAR(34),B794,CHAR(34),"&gt; ")</f>
        <v xml:space="preserve">&lt;GeneAnalysis gene="TCF3" interval="NC_000019.10:g.1609284_1652546"&gt; </v>
      </c>
    </row>
    <row r="794" spans="1:14" x14ac:dyDescent="0.25">
      <c r="A794" s="6" t="s">
        <v>23</v>
      </c>
      <c r="B794" s="27" t="s">
        <v>602</v>
      </c>
    </row>
    <row r="795" spans="1:14" x14ac:dyDescent="0.25">
      <c r="A795" s="6" t="s">
        <v>24</v>
      </c>
      <c r="B795" s="27" t="s">
        <v>335</v>
      </c>
      <c r="C795" t="str">
        <f>CONCATENATE("# What are some common mutations of ",B793,"?")</f>
        <v># What are some common mutations of TCF3?</v>
      </c>
      <c r="H795" s="59"/>
      <c r="I795" s="59"/>
      <c r="J795" s="60"/>
      <c r="K795" s="50"/>
      <c r="L795" s="59"/>
    </row>
    <row r="796" spans="1:14" x14ac:dyDescent="0.25">
      <c r="A796" s="6" t="s">
        <v>548</v>
      </c>
      <c r="B796" s="27" t="s">
        <v>21</v>
      </c>
      <c r="C796" t="s">
        <v>13</v>
      </c>
    </row>
    <row r="797" spans="1:14" x14ac:dyDescent="0.25">
      <c r="B797" s="27"/>
      <c r="C797" t="str">
        <f>CONCATENATE("There is ",B795," well-known variant in ",B793,": ",B804,".")</f>
        <v>There is one well-known variant in TCF3: [A1650135G](https://www.ncbi.nlm.nih.gov/projects/SNP/snp_ref.cgi?rs=1860661).</v>
      </c>
    </row>
    <row r="798" spans="1:14" x14ac:dyDescent="0.25">
      <c r="B798" s="27"/>
    </row>
    <row r="799" spans="1:14" x14ac:dyDescent="0.25">
      <c r="A799" s="6"/>
      <c r="B799" s="27"/>
      <c r="C799" t="str">
        <f>CONCATENATE("&lt;# ",B801," #&gt;")</f>
        <v>&lt;# A1650135G #&gt;</v>
      </c>
    </row>
    <row r="800" spans="1:14" x14ac:dyDescent="0.25">
      <c r="A800" s="6" t="s">
        <v>25</v>
      </c>
      <c r="B800" s="1" t="s">
        <v>424</v>
      </c>
      <c r="C800" t="str">
        <f>CONCATENATE("  &lt;Variant hgvs=",CHAR(34),B800,CHAR(34)," name=",CHAR(34),B801,CHAR(34),"&gt; ")</f>
        <v xml:space="preserve">  &lt;Variant hgvs="NC_000019.10:g.1650135A&gt;G" name="A1650135G"&gt; </v>
      </c>
      <c r="J800" s="33"/>
      <c r="K800" s="33"/>
      <c r="L800" s="33"/>
      <c r="M800" s="33"/>
      <c r="N800" s="33"/>
    </row>
    <row r="801" spans="1:14" x14ac:dyDescent="0.25">
      <c r="A801" s="5" t="s">
        <v>26</v>
      </c>
      <c r="B801" s="1" t="s">
        <v>603</v>
      </c>
      <c r="J801" s="33"/>
      <c r="K801" s="33"/>
      <c r="L801" s="33"/>
      <c r="M801" s="33"/>
      <c r="N801" s="33"/>
    </row>
    <row r="802" spans="1:14" x14ac:dyDescent="0.25">
      <c r="A802" s="5" t="s">
        <v>27</v>
      </c>
      <c r="B802" t="s">
        <v>62</v>
      </c>
      <c r="C802" t="str">
        <f>CONCATENATE("    This variant is a change at a specific point in the ",B793," gene from ",B802," to ",B803," resulting in incorrect ",B796," function. This substitution of a single nucleotide is known as a missense variant.")</f>
        <v xml:space="preserve">    This variant is a change at a specific point in the TCF3 gene from adenine (A) to guanine (G) resulting in incorrect protein function. This substitution of a single nucleotide is known as a missense variant.</v>
      </c>
    </row>
    <row r="803" spans="1:14" x14ac:dyDescent="0.25">
      <c r="A803" s="5" t="s">
        <v>28</v>
      </c>
      <c r="B803" s="27" t="s">
        <v>34</v>
      </c>
      <c r="C803" t="s">
        <v>13</v>
      </c>
    </row>
    <row r="804" spans="1:14" x14ac:dyDescent="0.25">
      <c r="A804" s="5" t="s">
        <v>36</v>
      </c>
      <c r="B804" s="30" t="s">
        <v>604</v>
      </c>
      <c r="C804" t="str">
        <f>"  &lt;/Variant&gt;"</f>
        <v xml:space="preserve">  &lt;/Variant&gt;</v>
      </c>
    </row>
    <row r="805" spans="1:14" s="33" customFormat="1" x14ac:dyDescent="0.25">
      <c r="A805" s="31"/>
      <c r="B805" s="32"/>
      <c r="J805"/>
      <c r="K805"/>
      <c r="L805"/>
      <c r="M805"/>
      <c r="N805"/>
    </row>
    <row r="806" spans="1:14" s="33" customFormat="1" x14ac:dyDescent="0.25">
      <c r="A806" s="31"/>
      <c r="B806" s="32"/>
      <c r="C806" s="33" t="str">
        <f>C799</f>
        <v>&lt;# A1650135G #&gt;</v>
      </c>
      <c r="J806"/>
      <c r="K806"/>
      <c r="L806"/>
      <c r="M806"/>
      <c r="N806"/>
    </row>
    <row r="807" spans="1:14" x14ac:dyDescent="0.25">
      <c r="A807" s="5" t="s">
        <v>35</v>
      </c>
      <c r="B807" s="1" t="s">
        <v>605</v>
      </c>
      <c r="C807" t="str">
        <f>CONCATENATE("  &lt;Genotype hgvs=",CHAR(34),B807,B808,";",B809,CHAR(34)," name=",CHAR(34),B801,CHAR(34),"&gt; ")</f>
        <v xml:space="preserve">  &lt;Genotype hgvs="NC_000019.10:g.[1650135A&gt;G];[1650135=]" name="A1650135G"&gt; </v>
      </c>
    </row>
    <row r="808" spans="1:14" x14ac:dyDescent="0.25">
      <c r="A808" s="5" t="s">
        <v>36</v>
      </c>
      <c r="B808" s="27" t="s">
        <v>606</v>
      </c>
    </row>
    <row r="809" spans="1:14" x14ac:dyDescent="0.25">
      <c r="A809" s="5" t="s">
        <v>27</v>
      </c>
      <c r="B809" s="27" t="s">
        <v>607</v>
      </c>
      <c r="C809" t="s">
        <v>668</v>
      </c>
    </row>
    <row r="810" spans="1:14" x14ac:dyDescent="0.25">
      <c r="A810" s="5" t="s">
        <v>41</v>
      </c>
      <c r="B810" s="27" t="str">
        <f>CONCATENATE("People with this variant have one copy of the ",B804," variant. This substitution of a single nucleotide is known as a missense mutation.")</f>
        <v>People with this variant have one copy of the [A1650135G](https://www.ncbi.nlm.nih.gov/projects/SNP/snp_ref.cgi?rs=1860661) variant. This substitution of a single nucleotide is known as a missense mutation.</v>
      </c>
      <c r="C810" t="s">
        <v>13</v>
      </c>
    </row>
    <row r="811" spans="1:14" x14ac:dyDescent="0.25">
      <c r="A811" s="6" t="s">
        <v>42</v>
      </c>
      <c r="B811" s="27" t="s">
        <v>217</v>
      </c>
      <c r="C811" t="str">
        <f>CONCATENATE("    ",B810)</f>
        <v xml:space="preserve">    People with this variant have one copy of the [A1650135G](https://www.ncbi.nlm.nih.gov/projects/SNP/snp_ref.cgi?rs=1860661) variant. This substitution of a single nucleotide is known as a missense mutation.</v>
      </c>
    </row>
    <row r="812" spans="1:14" x14ac:dyDescent="0.25">
      <c r="A812" s="6" t="s">
        <v>43</v>
      </c>
      <c r="B812" s="27">
        <v>49</v>
      </c>
    </row>
    <row r="813" spans="1:14" x14ac:dyDescent="0.25">
      <c r="A813" s="5"/>
      <c r="B813" s="27"/>
      <c r="C813" t="s">
        <v>669</v>
      </c>
    </row>
    <row r="814" spans="1:14" x14ac:dyDescent="0.25">
      <c r="A814" s="6"/>
      <c r="B814" s="27"/>
    </row>
    <row r="815" spans="1:14" x14ac:dyDescent="0.25">
      <c r="A815" s="6"/>
      <c r="B815" s="27"/>
      <c r="C815" t="str">
        <f>CONCATENATE("    ",B811)</f>
        <v xml:space="preserve">    You are in the Mild Loss of Function category. See below for more information.</v>
      </c>
    </row>
    <row r="816" spans="1:14" x14ac:dyDescent="0.25">
      <c r="A816" s="6"/>
      <c r="B816" s="27"/>
    </row>
    <row r="817" spans="1:3" x14ac:dyDescent="0.25">
      <c r="A817" s="6"/>
      <c r="B817" s="27"/>
      <c r="C817" t="s">
        <v>670</v>
      </c>
    </row>
    <row r="818" spans="1:3" x14ac:dyDescent="0.25">
      <c r="A818" s="5"/>
      <c r="B818" s="27"/>
    </row>
    <row r="819" spans="1:3" x14ac:dyDescent="0.25">
      <c r="A819" s="5"/>
      <c r="B819" s="27"/>
      <c r="C819" t="str">
        <f>CONCATENATE( "    &lt;piechart percentage=",B812," /&gt;")</f>
        <v xml:space="preserve">    &lt;piechart percentage=49 /&gt;</v>
      </c>
    </row>
    <row r="820" spans="1:3" x14ac:dyDescent="0.25">
      <c r="A820" s="5"/>
      <c r="B820" s="27"/>
      <c r="C820" t="str">
        <f>"  &lt;/Genotype&gt;"</f>
        <v xml:space="preserve">  &lt;/Genotype&gt;</v>
      </c>
    </row>
    <row r="821" spans="1:3" x14ac:dyDescent="0.25">
      <c r="A821" s="5" t="s">
        <v>44</v>
      </c>
      <c r="B821" s="27" t="str">
        <f>CONCATENATE("People with this variant have two copies of the ",B804," variant. This substitution of a single nucleotide is known as a missense mutation.")</f>
        <v>People with this variant have two copies of the [A1650135G](https://www.ncbi.nlm.nih.gov/projects/SNP/snp_ref.cgi?rs=1860661) variant. This substitution of a single nucleotide is known as a missense mutation.</v>
      </c>
      <c r="C821" t="str">
        <f>CONCATENATE("  &lt;Genotype hgvs=",CHAR(34),B807,B808,";",B808,CHAR(34)," name=",CHAR(34),B801,CHAR(34),"&gt; ")</f>
        <v xml:space="preserve">  &lt;Genotype hgvs="NC_000019.10:g.[1650135A&gt;G];[1650135A&gt;G]" name="A1650135G"&gt; </v>
      </c>
    </row>
    <row r="822" spans="1:3" x14ac:dyDescent="0.25">
      <c r="A822" s="6" t="s">
        <v>45</v>
      </c>
      <c r="B822" s="27" t="s">
        <v>218</v>
      </c>
      <c r="C822" t="s">
        <v>13</v>
      </c>
    </row>
    <row r="823" spans="1:3" x14ac:dyDescent="0.25">
      <c r="A823" s="6" t="s">
        <v>43</v>
      </c>
      <c r="B823" s="27">
        <v>13.7</v>
      </c>
      <c r="C823" t="s">
        <v>668</v>
      </c>
    </row>
    <row r="824" spans="1:3" x14ac:dyDescent="0.25">
      <c r="A824" s="6"/>
      <c r="B824" s="27"/>
    </row>
    <row r="825" spans="1:3" x14ac:dyDescent="0.25">
      <c r="A825" s="5"/>
      <c r="B825" s="27"/>
      <c r="C825" t="str">
        <f>CONCATENATE("    ",B821)</f>
        <v xml:space="preserve">    People with this variant have two copies of the [A1650135G](https://www.ncbi.nlm.nih.gov/projects/SNP/snp_ref.cgi?rs=1860661) variant. This substitution of a single nucleotide is known as a missense mutation.</v>
      </c>
    </row>
    <row r="826" spans="1:3" x14ac:dyDescent="0.25">
      <c r="A826" s="6"/>
      <c r="B826" s="27"/>
    </row>
    <row r="827" spans="1:3" x14ac:dyDescent="0.25">
      <c r="A827" s="6"/>
      <c r="B827" s="27"/>
      <c r="C827" t="s">
        <v>669</v>
      </c>
    </row>
    <row r="828" spans="1:3" x14ac:dyDescent="0.25">
      <c r="A828" s="6"/>
      <c r="B828" s="27"/>
    </row>
    <row r="829" spans="1:3" x14ac:dyDescent="0.25">
      <c r="A829" s="6"/>
      <c r="B829" s="27"/>
      <c r="C829" t="str">
        <f>CONCATENATE("    ",B822)</f>
        <v xml:space="preserve">    Your variant is not associated with any loss of function.</v>
      </c>
    </row>
    <row r="830" spans="1:3" x14ac:dyDescent="0.25">
      <c r="A830" s="6"/>
      <c r="B830" s="27"/>
    </row>
    <row r="831" spans="1:3" x14ac:dyDescent="0.25">
      <c r="A831" s="5"/>
      <c r="B831" s="27"/>
      <c r="C831" t="s">
        <v>670</v>
      </c>
    </row>
    <row r="832" spans="1:3" x14ac:dyDescent="0.25">
      <c r="A832" s="5"/>
      <c r="B832" s="27"/>
    </row>
    <row r="833" spans="1:3" x14ac:dyDescent="0.25">
      <c r="A833" s="5"/>
      <c r="B833" s="27"/>
      <c r="C833" t="str">
        <f>CONCATENATE( "    &lt;piechart percentage=",B823," /&gt;")</f>
        <v xml:space="preserve">    &lt;piechart percentage=13.7 /&gt;</v>
      </c>
    </row>
    <row r="834" spans="1:3" x14ac:dyDescent="0.25">
      <c r="A834" s="5"/>
      <c r="B834" s="27"/>
      <c r="C834" t="str">
        <f>"  &lt;/Genotype&gt;"</f>
        <v xml:space="preserve">  &lt;/Genotype&gt;</v>
      </c>
    </row>
    <row r="835" spans="1:3" x14ac:dyDescent="0.25">
      <c r="A835" s="5" t="s">
        <v>46</v>
      </c>
      <c r="B835" s="27" t="str">
        <f>CONCATENATE("Your ",B793," gene has no variants. A normal gene is referred to as a ",CHAR(34),"wild-type",CHAR(34)," gene.")</f>
        <v>Your TCF3 gene has no variants. A normal gene is referred to as a "wild-type" gene.</v>
      </c>
      <c r="C835" t="str">
        <f>CONCATENATE("  &lt;Genotype hgvs=",CHAR(34),B807,B809,";",B809,CHAR(34)," name=",CHAR(34),B801,CHAR(34),"&gt; ")</f>
        <v xml:space="preserve">  &lt;Genotype hgvs="NC_000019.10:g.[1650135=];[1650135=]" name="A1650135G"&gt; </v>
      </c>
    </row>
    <row r="836" spans="1:3" x14ac:dyDescent="0.25">
      <c r="A836" s="6" t="s">
        <v>47</v>
      </c>
      <c r="B836" s="27" t="s">
        <v>192</v>
      </c>
      <c r="C836" t="s">
        <v>13</v>
      </c>
    </row>
    <row r="837" spans="1:3" x14ac:dyDescent="0.25">
      <c r="A837" s="6" t="s">
        <v>43</v>
      </c>
      <c r="B837" s="27">
        <v>37.299999999999997</v>
      </c>
      <c r="C837" t="s">
        <v>668</v>
      </c>
    </row>
    <row r="838" spans="1:3" x14ac:dyDescent="0.25">
      <c r="A838" s="5"/>
      <c r="B838" s="27"/>
    </row>
    <row r="839" spans="1:3" x14ac:dyDescent="0.25">
      <c r="A839" s="6"/>
      <c r="B839" s="27"/>
      <c r="C839" t="str">
        <f>CONCATENATE("    ",B835)</f>
        <v xml:space="preserve">    Your TCF3 gene has no variants. A normal gene is referred to as a "wild-type" gene.</v>
      </c>
    </row>
    <row r="840" spans="1:3" x14ac:dyDescent="0.25">
      <c r="A840" s="6"/>
      <c r="B840" s="27"/>
    </row>
    <row r="841" spans="1:3" x14ac:dyDescent="0.25">
      <c r="A841" s="6"/>
      <c r="B841" s="27"/>
      <c r="C841" t="s">
        <v>669</v>
      </c>
    </row>
    <row r="842" spans="1:3" x14ac:dyDescent="0.25">
      <c r="A842" s="6"/>
      <c r="B842" s="27"/>
    </row>
    <row r="843" spans="1:3" x14ac:dyDescent="0.25">
      <c r="A843" s="6"/>
      <c r="B843" s="27"/>
      <c r="C843" t="str">
        <f>CONCATENATE("    ",B836)</f>
        <v xml:space="preserve">    You are in the Moderate Loss of Function category. See below for more information.</v>
      </c>
    </row>
    <row r="844" spans="1:3" x14ac:dyDescent="0.25">
      <c r="A844" s="5"/>
      <c r="B844" s="27"/>
    </row>
    <row r="845" spans="1:3" x14ac:dyDescent="0.25">
      <c r="A845" s="5"/>
      <c r="B845" s="27"/>
      <c r="C845" t="s">
        <v>670</v>
      </c>
    </row>
    <row r="846" spans="1:3" x14ac:dyDescent="0.25">
      <c r="A846" s="5"/>
      <c r="B846" s="27"/>
    </row>
    <row r="847" spans="1:3" x14ac:dyDescent="0.25">
      <c r="A847" s="5"/>
      <c r="B847" s="27"/>
      <c r="C847" t="str">
        <f>CONCATENATE( "    &lt;piechart percentage=",B837," /&gt;")</f>
        <v xml:space="preserve">    &lt;piechart percentage=37.3 /&gt;</v>
      </c>
    </row>
    <row r="848" spans="1:3" x14ac:dyDescent="0.25">
      <c r="A848" s="5"/>
      <c r="B848" s="27"/>
      <c r="C848" t="str">
        <f>"  &lt;/Genotype&gt;"</f>
        <v xml:space="preserve">  &lt;/Genotype&gt;</v>
      </c>
    </row>
    <row r="849" spans="1:3" x14ac:dyDescent="0.25">
      <c r="A849" s="5" t="s">
        <v>48</v>
      </c>
      <c r="B849" s="27" t="str">
        <f>CONCATENATE("Your ",B793," gene has an unknown variant.")</f>
        <v>Your TCF3 gene has an unknown variant.</v>
      </c>
      <c r="C849" t="str">
        <f>CONCATENATE("  &lt;Genotype hgvs=",CHAR(34),"unknown",CHAR(34),"&gt; ")</f>
        <v xml:space="preserve">  &lt;Genotype hgvs="unknown"&gt; </v>
      </c>
    </row>
    <row r="850" spans="1:3" x14ac:dyDescent="0.25">
      <c r="A850" s="6" t="s">
        <v>48</v>
      </c>
      <c r="B850" s="27" t="s">
        <v>150</v>
      </c>
      <c r="C850" t="s">
        <v>13</v>
      </c>
    </row>
    <row r="851" spans="1:3" x14ac:dyDescent="0.25">
      <c r="A851" s="6" t="s">
        <v>43</v>
      </c>
      <c r="B851" s="27"/>
      <c r="C851" t="s">
        <v>668</v>
      </c>
    </row>
    <row r="852" spans="1:3" x14ac:dyDescent="0.25">
      <c r="A852" s="6"/>
      <c r="B852" s="27"/>
    </row>
    <row r="853" spans="1:3" x14ac:dyDescent="0.25">
      <c r="A853" s="6"/>
      <c r="B853" s="27"/>
      <c r="C853" t="str">
        <f>CONCATENATE("    ",B849)</f>
        <v xml:space="preserve">    Your TCF3 gene has an unknown variant.</v>
      </c>
    </row>
    <row r="854" spans="1:3" x14ac:dyDescent="0.25">
      <c r="A854" s="6"/>
      <c r="B854" s="27"/>
    </row>
    <row r="855" spans="1:3" x14ac:dyDescent="0.25">
      <c r="A855" s="6"/>
      <c r="B855" s="27"/>
      <c r="C855" t="s">
        <v>669</v>
      </c>
    </row>
    <row r="856" spans="1:3" x14ac:dyDescent="0.25">
      <c r="A856" s="6"/>
      <c r="B856" s="27"/>
    </row>
    <row r="857" spans="1:3" x14ac:dyDescent="0.25">
      <c r="A857" s="5"/>
      <c r="B857" s="27"/>
      <c r="C857" t="str">
        <f>CONCATENATE("    ",B850)</f>
        <v xml:space="preserve">    The effect is unknown.</v>
      </c>
    </row>
    <row r="858" spans="1:3" x14ac:dyDescent="0.25">
      <c r="A858" s="6"/>
      <c r="B858" s="27"/>
    </row>
    <row r="859" spans="1:3" x14ac:dyDescent="0.25">
      <c r="A859" s="5"/>
      <c r="B859" s="27"/>
      <c r="C859" t="s">
        <v>670</v>
      </c>
    </row>
    <row r="860" spans="1:3" x14ac:dyDescent="0.25">
      <c r="A860" s="5"/>
      <c r="B860" s="27"/>
    </row>
    <row r="861" spans="1:3" x14ac:dyDescent="0.25">
      <c r="A861" s="5"/>
      <c r="B861" s="27"/>
      <c r="C861" t="str">
        <f>CONCATENATE( "    &lt;piechart percentage=",B851," /&gt;")</f>
        <v xml:space="preserve">    &lt;piechart percentage= /&gt;</v>
      </c>
    </row>
    <row r="862" spans="1:3" x14ac:dyDescent="0.25">
      <c r="A862" s="5"/>
      <c r="B862" s="27"/>
      <c r="C862" t="str">
        <f>"  &lt;/Genotype&gt;"</f>
        <v xml:space="preserve">  &lt;/Genotype&gt;</v>
      </c>
    </row>
    <row r="863" spans="1:3" x14ac:dyDescent="0.25">
      <c r="A863" s="5" t="s">
        <v>46</v>
      </c>
      <c r="B863" s="27" t="str">
        <f>CONCATENATE("Your ",B793," gene has no variants. A normal gene is referred to as a ",CHAR(34),"wild-type",CHAR(34)," gene.")</f>
        <v>Your TCF3 gene has no variants. A normal gene is referred to as a "wild-type" gene.</v>
      </c>
      <c r="C863" t="str">
        <f>CONCATENATE("  &lt;Genotype hgvs=",CHAR(34),"wild-type",CHAR(34),"&gt;")</f>
        <v xml:space="preserve">  &lt;Genotype hgvs="wild-type"&gt;</v>
      </c>
    </row>
    <row r="864" spans="1:3" x14ac:dyDescent="0.25">
      <c r="A864" s="63" t="s">
        <v>47</v>
      </c>
      <c r="B864" s="64" t="s">
        <v>148</v>
      </c>
      <c r="C864" s="62" t="s">
        <v>13</v>
      </c>
    </row>
    <row r="865" spans="1:14" x14ac:dyDescent="0.25">
      <c r="A865" s="63" t="s">
        <v>43</v>
      </c>
      <c r="B865" s="64"/>
      <c r="C865" s="62" t="s">
        <v>668</v>
      </c>
    </row>
    <row r="866" spans="1:14" x14ac:dyDescent="0.25">
      <c r="A866" s="63"/>
      <c r="B866" s="64"/>
      <c r="C866" s="62"/>
    </row>
    <row r="867" spans="1:14" x14ac:dyDescent="0.25">
      <c r="A867" s="6"/>
      <c r="B867" s="27"/>
      <c r="C867" t="str">
        <f>CONCATENATE("    ",B863)</f>
        <v xml:space="preserve">    Your TCF3 gene has no variants. A normal gene is referred to as a "wild-type" gene.</v>
      </c>
    </row>
    <row r="868" spans="1:14" x14ac:dyDescent="0.25">
      <c r="A868" s="6"/>
      <c r="B868" s="27"/>
    </row>
    <row r="869" spans="1:14" x14ac:dyDescent="0.25">
      <c r="A869" s="6"/>
      <c r="B869" s="27"/>
      <c r="C869" t="s">
        <v>669</v>
      </c>
    </row>
    <row r="870" spans="1:14" x14ac:dyDescent="0.25">
      <c r="A870" s="6"/>
      <c r="B870" s="27"/>
    </row>
    <row r="871" spans="1:14" x14ac:dyDescent="0.25">
      <c r="A871" s="6"/>
      <c r="B871" s="27"/>
      <c r="C871" t="str">
        <f>CONCATENATE("    ",B864)</f>
        <v xml:space="preserve">    This variant is not associated with increased risk.</v>
      </c>
    </row>
    <row r="872" spans="1:14" x14ac:dyDescent="0.25">
      <c r="A872" s="6"/>
      <c r="B872" s="27"/>
    </row>
    <row r="873" spans="1:14" x14ac:dyDescent="0.25">
      <c r="A873" s="6"/>
      <c r="B873" s="27"/>
      <c r="C873" t="s">
        <v>670</v>
      </c>
      <c r="J873" s="33"/>
      <c r="K873" s="33"/>
      <c r="L873" s="33"/>
      <c r="M873" s="33"/>
      <c r="N873" s="33"/>
    </row>
    <row r="874" spans="1:14" x14ac:dyDescent="0.25">
      <c r="A874" s="5"/>
      <c r="B874" s="27"/>
      <c r="J874" s="33"/>
      <c r="K874" s="33"/>
      <c r="L874" s="33"/>
      <c r="M874" s="33"/>
      <c r="N874" s="33"/>
    </row>
    <row r="875" spans="1:14" x14ac:dyDescent="0.25">
      <c r="A875" s="6"/>
      <c r="B875" s="27"/>
      <c r="C875" t="str">
        <f>CONCATENATE( "    &lt;piechart percentage=",B865," /&gt;")</f>
        <v xml:space="preserve">    &lt;piechart percentage= /&gt;</v>
      </c>
      <c r="J875" s="33"/>
      <c r="K875" s="33"/>
      <c r="L875" s="33"/>
      <c r="M875" s="33"/>
      <c r="N875" s="33"/>
    </row>
    <row r="876" spans="1:14" x14ac:dyDescent="0.25">
      <c r="A876" s="6"/>
      <c r="B876" s="27"/>
      <c r="C876" t="str">
        <f>"  &lt;/Genotype&gt;"</f>
        <v xml:space="preserve">  &lt;/Genotype&gt;</v>
      </c>
    </row>
    <row r="877" spans="1:14" x14ac:dyDescent="0.25">
      <c r="A877" s="6"/>
      <c r="B877" s="27"/>
      <c r="C877" t="str">
        <f>"&lt;/GeneAnalysis&gt;"</f>
        <v>&lt;/GeneAnalysis&gt;</v>
      </c>
    </row>
    <row r="878" spans="1:14" s="33" customFormat="1" x14ac:dyDescent="0.25">
      <c r="J878"/>
      <c r="K878"/>
      <c r="L878"/>
      <c r="M878"/>
      <c r="N878"/>
    </row>
    <row r="879" spans="1:14" s="33" customFormat="1" x14ac:dyDescent="0.25">
      <c r="A879" s="65"/>
      <c r="B879" s="65"/>
      <c r="C879" s="66"/>
      <c r="J879"/>
      <c r="K879"/>
      <c r="L879"/>
      <c r="M879"/>
      <c r="N879"/>
    </row>
    <row r="880" spans="1:14" s="33" customFormat="1" x14ac:dyDescent="0.25">
      <c r="J880"/>
      <c r="K880"/>
      <c r="L880"/>
      <c r="M880"/>
      <c r="N880"/>
    </row>
    <row r="881" spans="1:14" x14ac:dyDescent="0.25">
      <c r="A881" s="6" t="s">
        <v>4</v>
      </c>
      <c r="B881" s="27" t="s">
        <v>102</v>
      </c>
      <c r="C881" t="str">
        <f>CONCATENATE("&lt;GeneAnalysis gene=",CHAR(34),B881,CHAR(34)," interval=",CHAR(34),B882,CHAR(34),"&gt; ")</f>
        <v xml:space="preserve">&lt;GeneAnalysis gene="SLCO3A1" interval="NC_000015.10:g.91853708_92172435"&gt; </v>
      </c>
    </row>
    <row r="882" spans="1:14" x14ac:dyDescent="0.25">
      <c r="A882" s="6" t="s">
        <v>23</v>
      </c>
      <c r="B882" s="27" t="s">
        <v>608</v>
      </c>
    </row>
    <row r="883" spans="1:14" x14ac:dyDescent="0.25">
      <c r="A883" s="6" t="s">
        <v>24</v>
      </c>
      <c r="B883" s="27" t="s">
        <v>335</v>
      </c>
      <c r="C883" t="str">
        <f>CONCATENATE("# What are some common mutations of ",B881,"?")</f>
        <v># What are some common mutations of SLCO3A1?</v>
      </c>
    </row>
    <row r="884" spans="1:14" x14ac:dyDescent="0.25">
      <c r="A884" s="6" t="s">
        <v>548</v>
      </c>
      <c r="B884" s="27" t="s">
        <v>21</v>
      </c>
      <c r="C884" t="s">
        <v>13</v>
      </c>
      <c r="G884" s="69"/>
      <c r="H884" s="70"/>
      <c r="I884" s="66"/>
      <c r="J884" s="71"/>
      <c r="K884" s="72" t="s">
        <v>112</v>
      </c>
    </row>
    <row r="885" spans="1:14" x14ac:dyDescent="0.25">
      <c r="B885" s="27"/>
      <c r="C885" t="str">
        <f>CONCATENATE("There is ",B883," well-known variant in ",B881,": ",B892,".")</f>
        <v>There is one well-known variant in SLCO3A1: [G91945362A](https://www.ncbi.nlm.nih.gov/projects/SNP/snp_ref.cgi?rs=8029503).</v>
      </c>
    </row>
    <row r="886" spans="1:14" x14ac:dyDescent="0.25">
      <c r="B886" s="27"/>
    </row>
    <row r="887" spans="1:14" x14ac:dyDescent="0.25">
      <c r="A887" s="6"/>
      <c r="B887" s="27"/>
      <c r="C887" t="str">
        <f>CONCATENATE("&lt;# ",B889," #&gt;")</f>
        <v>&lt;# G91945362A #&gt;</v>
      </c>
    </row>
    <row r="888" spans="1:14" x14ac:dyDescent="0.25">
      <c r="A888" s="6" t="s">
        <v>25</v>
      </c>
      <c r="B888" s="1" t="s">
        <v>483</v>
      </c>
      <c r="C888" t="str">
        <f>CONCATENATE("  &lt;Variant hgvs=",CHAR(34),B888,CHAR(34)," name=",CHAR(34),B889,CHAR(34),"&gt; ")</f>
        <v xml:space="preserve">  &lt;Variant hgvs="NC_000015.10:g.91945362G&gt;A" name="G91945362A"&gt; </v>
      </c>
      <c r="J888" s="33"/>
      <c r="K888" s="33"/>
      <c r="L888" s="33"/>
      <c r="M888" s="33"/>
      <c r="N888" s="33"/>
    </row>
    <row r="889" spans="1:14" x14ac:dyDescent="0.25">
      <c r="A889" s="5" t="s">
        <v>26</v>
      </c>
      <c r="B889" s="1" t="s">
        <v>609</v>
      </c>
      <c r="J889" s="33"/>
      <c r="K889" s="33"/>
      <c r="L889" s="33"/>
      <c r="M889" s="33"/>
      <c r="N889" s="33"/>
    </row>
    <row r="890" spans="1:14" x14ac:dyDescent="0.25">
      <c r="A890" s="5" t="s">
        <v>27</v>
      </c>
      <c r="B890" t="s">
        <v>34</v>
      </c>
      <c r="C890" t="str">
        <f>CONCATENATE("    This variant is a change at a specific point in the ",B881," gene from ",B890," to ",B891," resulting in incorrect ",B884," function. This substitution of a single nucleotide is known as a missense variant.")</f>
        <v xml:space="preserve">    This variant is a change at a specific point in the SLCO3A1 gene from guanine (G) to adenine (A) resulting in incorrect protein function. This substitution of a single nucleotide is known as a missense variant.</v>
      </c>
    </row>
    <row r="891" spans="1:14" x14ac:dyDescent="0.25">
      <c r="A891" s="5" t="s">
        <v>28</v>
      </c>
      <c r="B891" s="27" t="s">
        <v>62</v>
      </c>
      <c r="C891" t="s">
        <v>13</v>
      </c>
    </row>
    <row r="892" spans="1:14" x14ac:dyDescent="0.25">
      <c r="A892" s="5" t="s">
        <v>36</v>
      </c>
      <c r="B892" s="30" t="s">
        <v>610</v>
      </c>
      <c r="C892" t="str">
        <f>"  &lt;/Variant&gt;"</f>
        <v xml:space="preserve">  &lt;/Variant&gt;</v>
      </c>
    </row>
    <row r="893" spans="1:14" s="33" customFormat="1" x14ac:dyDescent="0.25">
      <c r="A893" s="31"/>
      <c r="B893" s="32"/>
      <c r="J893"/>
      <c r="K893"/>
      <c r="L893"/>
      <c r="M893"/>
      <c r="N893"/>
    </row>
    <row r="894" spans="1:14" s="33" customFormat="1" x14ac:dyDescent="0.25">
      <c r="A894" s="31"/>
      <c r="B894" s="32"/>
      <c r="C894" s="33" t="str">
        <f>C887</f>
        <v>&lt;# G91945362A #&gt;</v>
      </c>
      <c r="J894"/>
      <c r="K894"/>
      <c r="L894"/>
      <c r="M894"/>
      <c r="N894"/>
    </row>
    <row r="895" spans="1:14" x14ac:dyDescent="0.25">
      <c r="A895" s="5" t="s">
        <v>35</v>
      </c>
      <c r="B895" s="1" t="s">
        <v>343</v>
      </c>
      <c r="C895" t="str">
        <f>CONCATENATE("  &lt;Genotype hgvs=",CHAR(34),B895,B896,";",B897,CHAR(34)," name=",CHAR(34),B889,CHAR(34),"&gt; ")</f>
        <v xml:space="preserve">  &lt;Genotype hgvs="NC_000015.10:g.[91945362G&gt;A];[91945362=]" name="G91945362A"&gt; </v>
      </c>
    </row>
    <row r="896" spans="1:14" x14ac:dyDescent="0.25">
      <c r="A896" s="5" t="s">
        <v>36</v>
      </c>
      <c r="B896" s="27" t="s">
        <v>611</v>
      </c>
    </row>
    <row r="897" spans="1:3" x14ac:dyDescent="0.25">
      <c r="A897" s="5" t="s">
        <v>27</v>
      </c>
      <c r="B897" s="27" t="s">
        <v>612</v>
      </c>
      <c r="C897" t="s">
        <v>668</v>
      </c>
    </row>
    <row r="898" spans="1:3" x14ac:dyDescent="0.25">
      <c r="A898" s="5" t="s">
        <v>41</v>
      </c>
      <c r="B898" s="27" t="str">
        <f>CONCATENATE("People with this variant have one copy of the ",B892," variant. This substitution of a single nucleotide is known as a missense mutation.")</f>
        <v>People with this variant have one copy of the [G91945362A](https://www.ncbi.nlm.nih.gov/projects/SNP/snp_ref.cgi?rs=8029503) variant. This substitution of a single nucleotide is known as a missense mutation.</v>
      </c>
      <c r="C898" t="s">
        <v>13</v>
      </c>
    </row>
    <row r="899" spans="1:3" x14ac:dyDescent="0.25">
      <c r="A899" s="6" t="s">
        <v>42</v>
      </c>
      <c r="B899" s="27" t="s">
        <v>217</v>
      </c>
      <c r="C899" t="str">
        <f>CONCATENATE("    ",B898)</f>
        <v xml:space="preserve">    People with this variant have one copy of the [G91945362A](https://www.ncbi.nlm.nih.gov/projects/SNP/snp_ref.cgi?rs=8029503) variant. This substitution of a single nucleotide is known as a missense mutation.</v>
      </c>
    </row>
    <row r="900" spans="1:3" x14ac:dyDescent="0.25">
      <c r="A900" s="6" t="s">
        <v>43</v>
      </c>
      <c r="B900" s="27">
        <v>4.8</v>
      </c>
    </row>
    <row r="901" spans="1:3" x14ac:dyDescent="0.25">
      <c r="A901" s="5"/>
      <c r="B901" s="27"/>
      <c r="C901" t="s">
        <v>669</v>
      </c>
    </row>
    <row r="902" spans="1:3" x14ac:dyDescent="0.25">
      <c r="A902" s="6"/>
      <c r="B902" s="27"/>
    </row>
    <row r="903" spans="1:3" x14ac:dyDescent="0.25">
      <c r="A903" s="6"/>
      <c r="B903" s="27"/>
      <c r="C903" t="str">
        <f>CONCATENATE("    ",B899)</f>
        <v xml:space="preserve">    You are in the Mild Loss of Function category. See below for more information.</v>
      </c>
    </row>
    <row r="904" spans="1:3" x14ac:dyDescent="0.25">
      <c r="A904" s="6"/>
      <c r="B904" s="27"/>
    </row>
    <row r="905" spans="1:3" x14ac:dyDescent="0.25">
      <c r="A905" s="6"/>
      <c r="B905" s="27"/>
      <c r="C905" t="s">
        <v>670</v>
      </c>
    </row>
    <row r="906" spans="1:3" x14ac:dyDescent="0.25">
      <c r="A906" s="5"/>
      <c r="B906" s="27"/>
    </row>
    <row r="907" spans="1:3" x14ac:dyDescent="0.25">
      <c r="A907" s="5"/>
      <c r="B907" s="27"/>
      <c r="C907" t="str">
        <f>CONCATENATE( "    &lt;piechart percentage=",B900," /&gt;")</f>
        <v xml:space="preserve">    &lt;piechart percentage=4.8 /&gt;</v>
      </c>
    </row>
    <row r="908" spans="1:3" x14ac:dyDescent="0.25">
      <c r="A908" s="5"/>
      <c r="B908" s="27"/>
      <c r="C908" t="str">
        <f>"  &lt;/Genotype&gt;"</f>
        <v xml:space="preserve">  &lt;/Genotype&gt;</v>
      </c>
    </row>
    <row r="909" spans="1:3" x14ac:dyDescent="0.25">
      <c r="A909" s="5" t="s">
        <v>44</v>
      </c>
      <c r="B909" s="27" t="str">
        <f>CONCATENATE("People with this variant have two copies of the ",B892," variant. This substitution of a single nucleotide is known as a missense mutation.")</f>
        <v>People with this variant have two copies of the [G91945362A](https://www.ncbi.nlm.nih.gov/projects/SNP/snp_ref.cgi?rs=8029503) variant. This substitution of a single nucleotide is known as a missense mutation.</v>
      </c>
      <c r="C909" t="str">
        <f>CONCATENATE("  &lt;Genotype hgvs=",CHAR(34),B895,B896,";",B896,CHAR(34)," name=",CHAR(34),B889,CHAR(34),"&gt; ")</f>
        <v xml:space="preserve">  &lt;Genotype hgvs="NC_000015.10:g.[91945362G&gt;A];[91945362G&gt;A]" name="G91945362A"&gt; </v>
      </c>
    </row>
    <row r="910" spans="1:3" x14ac:dyDescent="0.25">
      <c r="A910" s="6" t="s">
        <v>45</v>
      </c>
      <c r="B910" s="27" t="s">
        <v>192</v>
      </c>
      <c r="C910" t="s">
        <v>13</v>
      </c>
    </row>
    <row r="911" spans="1:3" x14ac:dyDescent="0.25">
      <c r="A911" s="6" t="s">
        <v>43</v>
      </c>
      <c r="B911" s="27">
        <v>1.2</v>
      </c>
      <c r="C911" t="s">
        <v>668</v>
      </c>
    </row>
    <row r="912" spans="1:3" x14ac:dyDescent="0.25">
      <c r="A912" s="6"/>
      <c r="B912" s="27"/>
    </row>
    <row r="913" spans="1:3" x14ac:dyDescent="0.25">
      <c r="A913" s="5"/>
      <c r="B913" s="27"/>
      <c r="C913" t="str">
        <f>CONCATENATE("    ",B909)</f>
        <v xml:space="preserve">    People with this variant have two copies of the [G91945362A](https://www.ncbi.nlm.nih.gov/projects/SNP/snp_ref.cgi?rs=8029503) variant. This substitution of a single nucleotide is known as a missense mutation.</v>
      </c>
    </row>
    <row r="914" spans="1:3" x14ac:dyDescent="0.25">
      <c r="A914" s="6"/>
      <c r="B914" s="27"/>
    </row>
    <row r="915" spans="1:3" x14ac:dyDescent="0.25">
      <c r="A915" s="6"/>
      <c r="B915" s="27"/>
      <c r="C915" t="s">
        <v>669</v>
      </c>
    </row>
    <row r="916" spans="1:3" x14ac:dyDescent="0.25">
      <c r="A916" s="6"/>
      <c r="B916" s="27"/>
    </row>
    <row r="917" spans="1:3" x14ac:dyDescent="0.25">
      <c r="A917" s="6"/>
      <c r="B917" s="27"/>
      <c r="C917" t="str">
        <f>CONCATENATE("    ",B910)</f>
        <v xml:space="preserve">    You are in the Moderate Loss of Function category. See below for more information.</v>
      </c>
    </row>
    <row r="918" spans="1:3" x14ac:dyDescent="0.25">
      <c r="A918" s="6"/>
      <c r="B918" s="27"/>
    </row>
    <row r="919" spans="1:3" x14ac:dyDescent="0.25">
      <c r="A919" s="5"/>
      <c r="B919" s="27"/>
      <c r="C919" t="s">
        <v>670</v>
      </c>
    </row>
    <row r="920" spans="1:3" x14ac:dyDescent="0.25">
      <c r="A920" s="5"/>
      <c r="B920" s="27"/>
    </row>
    <row r="921" spans="1:3" x14ac:dyDescent="0.25">
      <c r="A921" s="5"/>
      <c r="B921" s="27"/>
      <c r="C921" t="str">
        <f>CONCATENATE( "    &lt;piechart percentage=",B911," /&gt;")</f>
        <v xml:space="preserve">    &lt;piechart percentage=1.2 /&gt;</v>
      </c>
    </row>
    <row r="922" spans="1:3" x14ac:dyDescent="0.25">
      <c r="A922" s="5"/>
      <c r="B922" s="27"/>
      <c r="C922" t="str">
        <f>"  &lt;/Genotype&gt;"</f>
        <v xml:space="preserve">  &lt;/Genotype&gt;</v>
      </c>
    </row>
    <row r="923" spans="1:3" x14ac:dyDescent="0.25">
      <c r="A923" s="5" t="s">
        <v>46</v>
      </c>
      <c r="B923" s="27" t="str">
        <f>CONCATENATE("Your ",B881," gene has no variants. A normal gene is referred to as a ",CHAR(34),"wild-type",CHAR(34)," gene.")</f>
        <v>Your SLCO3A1 gene has no variants. A normal gene is referred to as a "wild-type" gene.</v>
      </c>
      <c r="C923" t="str">
        <f>CONCATENATE("  &lt;Genotype hgvs=",CHAR(34),B895,B897,";",B897,CHAR(34)," name=",CHAR(34),B889,CHAR(34),"&gt; ")</f>
        <v xml:space="preserve">  &lt;Genotype hgvs="NC_000015.10:g.[91945362=];[91945362=]" name="G91945362A"&gt; </v>
      </c>
    </row>
    <row r="924" spans="1:3" x14ac:dyDescent="0.25">
      <c r="A924" s="6" t="s">
        <v>47</v>
      </c>
      <c r="B924" s="27" t="s">
        <v>218</v>
      </c>
      <c r="C924" t="s">
        <v>13</v>
      </c>
    </row>
    <row r="925" spans="1:3" x14ac:dyDescent="0.25">
      <c r="A925" s="6" t="s">
        <v>43</v>
      </c>
      <c r="B925" s="27">
        <v>94</v>
      </c>
      <c r="C925" t="s">
        <v>668</v>
      </c>
    </row>
    <row r="926" spans="1:3" x14ac:dyDescent="0.25">
      <c r="A926" s="5"/>
      <c r="B926" s="27"/>
    </row>
    <row r="927" spans="1:3" x14ac:dyDescent="0.25">
      <c r="A927" s="6"/>
      <c r="B927" s="27"/>
      <c r="C927" t="str">
        <f>CONCATENATE("    ",B923)</f>
        <v xml:space="preserve">    Your SLCO3A1 gene has no variants. A normal gene is referred to as a "wild-type" gene.</v>
      </c>
    </row>
    <row r="928" spans="1:3" x14ac:dyDescent="0.25">
      <c r="A928" s="6"/>
      <c r="B928" s="27"/>
    </row>
    <row r="929" spans="1:3" x14ac:dyDescent="0.25">
      <c r="A929" s="6"/>
      <c r="B929" s="27"/>
      <c r="C929" t="s">
        <v>669</v>
      </c>
    </row>
    <row r="930" spans="1:3" x14ac:dyDescent="0.25">
      <c r="A930" s="6"/>
      <c r="B930" s="27"/>
    </row>
    <row r="931" spans="1:3" x14ac:dyDescent="0.25">
      <c r="A931" s="6"/>
      <c r="B931" s="27"/>
      <c r="C931" t="str">
        <f>CONCATENATE("    ",B924)</f>
        <v xml:space="preserve">    Your variant is not associated with any loss of function.</v>
      </c>
    </row>
    <row r="932" spans="1:3" x14ac:dyDescent="0.25">
      <c r="A932" s="5"/>
      <c r="B932" s="27"/>
    </row>
    <row r="933" spans="1:3" x14ac:dyDescent="0.25">
      <c r="A933" s="5"/>
      <c r="B933" s="27"/>
      <c r="C933" t="s">
        <v>670</v>
      </c>
    </row>
    <row r="934" spans="1:3" x14ac:dyDescent="0.25">
      <c r="A934" s="5"/>
      <c r="B934" s="27"/>
    </row>
    <row r="935" spans="1:3" x14ac:dyDescent="0.25">
      <c r="A935" s="5"/>
      <c r="B935" s="27"/>
      <c r="C935" t="str">
        <f>CONCATENATE( "    &lt;piechart percentage=",B925," /&gt;")</f>
        <v xml:space="preserve">    &lt;piechart percentage=94 /&gt;</v>
      </c>
    </row>
    <row r="936" spans="1:3" x14ac:dyDescent="0.25">
      <c r="A936" s="5"/>
      <c r="B936" s="27"/>
      <c r="C936" t="str">
        <f>"  &lt;/Genotype&gt;"</f>
        <v xml:space="preserve">  &lt;/Genotype&gt;</v>
      </c>
    </row>
    <row r="937" spans="1:3" x14ac:dyDescent="0.25">
      <c r="A937" s="5" t="s">
        <v>48</v>
      </c>
      <c r="B937" s="27" t="str">
        <f>CONCATENATE("Your ",B881," gene has an unknown variant.")</f>
        <v>Your SLCO3A1 gene has an unknown variant.</v>
      </c>
      <c r="C937" t="str">
        <f>CONCATENATE("  &lt;Genotype hgvs=",CHAR(34),"unknown",CHAR(34),"&gt; ")</f>
        <v xml:space="preserve">  &lt;Genotype hgvs="unknown"&gt; </v>
      </c>
    </row>
    <row r="938" spans="1:3" x14ac:dyDescent="0.25">
      <c r="A938" s="6" t="s">
        <v>48</v>
      </c>
      <c r="B938" s="27" t="s">
        <v>150</v>
      </c>
      <c r="C938" t="s">
        <v>13</v>
      </c>
    </row>
    <row r="939" spans="1:3" x14ac:dyDescent="0.25">
      <c r="A939" s="6" t="s">
        <v>43</v>
      </c>
      <c r="B939" s="27"/>
      <c r="C939" t="s">
        <v>668</v>
      </c>
    </row>
    <row r="940" spans="1:3" x14ac:dyDescent="0.25">
      <c r="A940" s="6"/>
      <c r="B940" s="27"/>
    </row>
    <row r="941" spans="1:3" x14ac:dyDescent="0.25">
      <c r="A941" s="6"/>
      <c r="B941" s="27"/>
      <c r="C941" t="str">
        <f>CONCATENATE("    ",B937)</f>
        <v xml:space="preserve">    Your SLCO3A1 gene has an unknown variant.</v>
      </c>
    </row>
    <row r="942" spans="1:3" x14ac:dyDescent="0.25">
      <c r="A942" s="6"/>
      <c r="B942" s="27"/>
    </row>
    <row r="943" spans="1:3" x14ac:dyDescent="0.25">
      <c r="A943" s="6"/>
      <c r="B943" s="27"/>
      <c r="C943" t="s">
        <v>669</v>
      </c>
    </row>
    <row r="944" spans="1:3" x14ac:dyDescent="0.25">
      <c r="A944" s="6"/>
      <c r="B944" s="27"/>
    </row>
    <row r="945" spans="1:3" x14ac:dyDescent="0.25">
      <c r="A945" s="5"/>
      <c r="B945" s="27"/>
      <c r="C945" t="str">
        <f>CONCATENATE("    ",B938)</f>
        <v xml:space="preserve">    The effect is unknown.</v>
      </c>
    </row>
    <row r="946" spans="1:3" x14ac:dyDescent="0.25">
      <c r="A946" s="6"/>
      <c r="B946" s="27"/>
    </row>
    <row r="947" spans="1:3" x14ac:dyDescent="0.25">
      <c r="A947" s="5"/>
      <c r="B947" s="27"/>
      <c r="C947" t="s">
        <v>670</v>
      </c>
    </row>
    <row r="948" spans="1:3" x14ac:dyDescent="0.25">
      <c r="A948" s="5"/>
      <c r="B948" s="27"/>
    </row>
    <row r="949" spans="1:3" x14ac:dyDescent="0.25">
      <c r="A949" s="5"/>
      <c r="B949" s="27"/>
      <c r="C949" t="str">
        <f>CONCATENATE( "    &lt;piechart percentage=",B939," /&gt;")</f>
        <v xml:space="preserve">    &lt;piechart percentage= /&gt;</v>
      </c>
    </row>
    <row r="950" spans="1:3" x14ac:dyDescent="0.25">
      <c r="A950" s="5"/>
      <c r="B950" s="27"/>
      <c r="C950" t="str">
        <f>"  &lt;/Genotype&gt;"</f>
        <v xml:space="preserve">  &lt;/Genotype&gt;</v>
      </c>
    </row>
    <row r="951" spans="1:3" x14ac:dyDescent="0.25">
      <c r="A951" s="5" t="s">
        <v>46</v>
      </c>
      <c r="B951" s="27" t="str">
        <f>CONCATENATE("Your ",B881," gene has no variants. A normal gene is referred to as a ",CHAR(34),"wild-type",CHAR(34)," gene.")</f>
        <v>Your SLCO3A1 gene has no variants. A normal gene is referred to as a "wild-type" gene.</v>
      </c>
      <c r="C951" t="str">
        <f>CONCATENATE("  &lt;Genotype hgvs=",CHAR(34),"wild-type",CHAR(34),"&gt;")</f>
        <v xml:space="preserve">  &lt;Genotype hgvs="wild-type"&gt;</v>
      </c>
    </row>
    <row r="952" spans="1:3" x14ac:dyDescent="0.25">
      <c r="A952" s="63" t="s">
        <v>47</v>
      </c>
      <c r="B952" s="64" t="s">
        <v>148</v>
      </c>
      <c r="C952" s="62" t="s">
        <v>13</v>
      </c>
    </row>
    <row r="953" spans="1:3" x14ac:dyDescent="0.25">
      <c r="A953" s="63" t="s">
        <v>43</v>
      </c>
      <c r="B953" s="64"/>
      <c r="C953" s="62" t="s">
        <v>668</v>
      </c>
    </row>
    <row r="954" spans="1:3" x14ac:dyDescent="0.25">
      <c r="A954" s="63"/>
      <c r="B954" s="64"/>
      <c r="C954" s="62"/>
    </row>
    <row r="955" spans="1:3" x14ac:dyDescent="0.25">
      <c r="A955" s="6"/>
      <c r="B955" s="27"/>
      <c r="C955" t="str">
        <f>CONCATENATE("    ",B951)</f>
        <v xml:space="preserve">    Your SLCO3A1 gene has no variants. A normal gene is referred to as a "wild-type" gene.</v>
      </c>
    </row>
    <row r="956" spans="1:3" x14ac:dyDescent="0.25">
      <c r="A956" s="6"/>
      <c r="B956" s="27"/>
    </row>
    <row r="957" spans="1:3" x14ac:dyDescent="0.25">
      <c r="A957" s="6"/>
      <c r="B957" s="27"/>
      <c r="C957" t="s">
        <v>669</v>
      </c>
    </row>
    <row r="958" spans="1:3" x14ac:dyDescent="0.25">
      <c r="A958" s="6"/>
      <c r="B958" s="27"/>
    </row>
    <row r="959" spans="1:3" x14ac:dyDescent="0.25">
      <c r="A959" s="6"/>
      <c r="B959" s="27"/>
      <c r="C959" t="str">
        <f>CONCATENATE("    ",B952)</f>
        <v xml:space="preserve">    This variant is not associated with increased risk.</v>
      </c>
    </row>
    <row r="960" spans="1:3" x14ac:dyDescent="0.25">
      <c r="A960" s="6"/>
      <c r="B960" s="27"/>
    </row>
    <row r="961" spans="1:14" x14ac:dyDescent="0.25">
      <c r="A961" s="6"/>
      <c r="B961" s="27"/>
      <c r="C961" t="s">
        <v>670</v>
      </c>
      <c r="J961" s="33"/>
      <c r="K961" s="33"/>
      <c r="L961" s="33"/>
      <c r="M961" s="33"/>
      <c r="N961" s="33"/>
    </row>
    <row r="962" spans="1:14" x14ac:dyDescent="0.25">
      <c r="A962" s="5"/>
      <c r="B962" s="27"/>
      <c r="J962" s="33"/>
      <c r="K962" s="33"/>
      <c r="L962" s="33"/>
      <c r="M962" s="33"/>
      <c r="N962" s="33"/>
    </row>
    <row r="963" spans="1:14" x14ac:dyDescent="0.25">
      <c r="A963" s="6"/>
      <c r="B963" s="27"/>
      <c r="C963" t="str">
        <f>CONCATENATE( "    &lt;piechart percentage=",B953," /&gt;")</f>
        <v xml:space="preserve">    &lt;piechart percentage= /&gt;</v>
      </c>
      <c r="J963" s="33"/>
      <c r="K963" s="33"/>
      <c r="L963" s="33"/>
      <c r="M963" s="33"/>
      <c r="N963" s="33"/>
    </row>
    <row r="964" spans="1:14" x14ac:dyDescent="0.25">
      <c r="A964" s="6"/>
      <c r="B964" s="27"/>
      <c r="C964" t="str">
        <f>"  &lt;/Genotype&gt;"</f>
        <v xml:space="preserve">  &lt;/Genotype&gt;</v>
      </c>
    </row>
    <row r="965" spans="1:14" x14ac:dyDescent="0.25">
      <c r="A965" s="6"/>
      <c r="B965" s="27"/>
      <c r="C965" t="str">
        <f>"&lt;/GeneAnalysis&gt;"</f>
        <v>&lt;/GeneAnalysis&gt;</v>
      </c>
    </row>
    <row r="966" spans="1:14" s="33" customFormat="1" x14ac:dyDescent="0.25">
      <c r="J966"/>
      <c r="K966"/>
      <c r="L966"/>
      <c r="M966"/>
      <c r="N966"/>
    </row>
    <row r="967" spans="1:14" s="33" customFormat="1" x14ac:dyDescent="0.25">
      <c r="A967" s="65"/>
      <c r="B967" s="65"/>
      <c r="C967" s="66"/>
      <c r="J967"/>
      <c r="K967"/>
      <c r="L967"/>
      <c r="M967"/>
      <c r="N967"/>
    </row>
    <row r="968" spans="1:14" s="33" customFormat="1" x14ac:dyDescent="0.25">
      <c r="J968"/>
      <c r="K968"/>
      <c r="L968"/>
      <c r="M968"/>
      <c r="N968"/>
    </row>
    <row r="969" spans="1:14" x14ac:dyDescent="0.25">
      <c r="B969" s="50"/>
      <c r="C969" s="60"/>
      <c r="D969" s="50"/>
      <c r="E969" s="59"/>
    </row>
    <row r="970" spans="1:14" x14ac:dyDescent="0.25">
      <c r="B970" s="50"/>
      <c r="C970" s="60"/>
      <c r="D970" s="50"/>
      <c r="E970" s="61"/>
    </row>
    <row r="971" spans="1:14" x14ac:dyDescent="0.25">
      <c r="B971" s="59"/>
      <c r="C971" s="60"/>
      <c r="D971" s="59"/>
      <c r="E971" s="61"/>
    </row>
    <row r="972" spans="1:14" x14ac:dyDescent="0.25">
      <c r="B972" s="59"/>
      <c r="C972" s="60"/>
      <c r="D972" s="59"/>
      <c r="E972" s="59"/>
    </row>
    <row r="973" spans="1:14" x14ac:dyDescent="0.25">
      <c r="B973" s="59"/>
      <c r="C973" s="60"/>
      <c r="D973" s="50"/>
      <c r="E973" s="50"/>
    </row>
    <row r="974" spans="1:14" x14ac:dyDescent="0.25">
      <c r="B974" s="65"/>
      <c r="C974" s="66"/>
      <c r="D974" s="71"/>
      <c r="E974" s="71"/>
    </row>
    <row r="975" spans="1:14" x14ac:dyDescent="0.25">
      <c r="B975" s="73"/>
      <c r="C975" s="60"/>
      <c r="D975" s="50"/>
      <c r="E975" s="50"/>
    </row>
    <row r="976" spans="1:14" x14ac:dyDescent="0.25">
      <c r="B976" s="73"/>
      <c r="C976" s="60"/>
      <c r="D976" s="50"/>
      <c r="E976" s="50"/>
      <c r="F976" s="33"/>
      <c r="G976" s="33"/>
    </row>
    <row r="977" spans="1:14" x14ac:dyDescent="0.25">
      <c r="B977" s="8"/>
      <c r="C977" s="60"/>
      <c r="D977" s="74"/>
      <c r="E977" s="59"/>
    </row>
    <row r="978" spans="1:14" s="33" customFormat="1" x14ac:dyDescent="0.25">
      <c r="B978" s="8"/>
      <c r="C978" s="60"/>
      <c r="D978" s="59"/>
      <c r="E978" s="59"/>
      <c r="F978"/>
      <c r="G978"/>
    </row>
    <row r="979" spans="1:14" s="33" customFormat="1" x14ac:dyDescent="0.25">
      <c r="A979" s="31"/>
      <c r="B979" s="32"/>
      <c r="J979"/>
      <c r="K979"/>
      <c r="L979"/>
      <c r="M979"/>
      <c r="N979"/>
    </row>
    <row r="980" spans="1:14" x14ac:dyDescent="0.25">
      <c r="A980" s="6" t="s">
        <v>4</v>
      </c>
      <c r="B980" s="27" t="s">
        <v>100</v>
      </c>
      <c r="C980" t="str">
        <f>CONCATENATE("&lt;GeneAnalysis gene=",CHAR(34),B980,CHAR(34)," interval=",CHAR(34),B981,CHAR(34),"&gt; ")</f>
        <v xml:space="preserve">&lt;GeneAnalysis gene="FBLN5" interval="NC_000014.9:g.91869411_91947702"&gt; </v>
      </c>
    </row>
    <row r="981" spans="1:14" x14ac:dyDescent="0.25">
      <c r="A981" s="6" t="s">
        <v>23</v>
      </c>
      <c r="B981" s="27" t="s">
        <v>613</v>
      </c>
    </row>
    <row r="982" spans="1:14" x14ac:dyDescent="0.25">
      <c r="A982" s="6" t="s">
        <v>24</v>
      </c>
      <c r="B982" s="27" t="s">
        <v>333</v>
      </c>
      <c r="C982" t="str">
        <f>CONCATENATE("# What are some common mutations of ",B980,"?")</f>
        <v># What are some common mutations of FBLN5?</v>
      </c>
    </row>
    <row r="983" spans="1:14" x14ac:dyDescent="0.25">
      <c r="A983" s="6" t="s">
        <v>548</v>
      </c>
      <c r="B983" s="27" t="s">
        <v>21</v>
      </c>
      <c r="C983" t="s">
        <v>13</v>
      </c>
    </row>
    <row r="984" spans="1:14" x14ac:dyDescent="0.25">
      <c r="B984" s="27"/>
      <c r="C984" t="str">
        <f>CONCATENATE("There are ",B982," well-known variants in ",B980,": ",B991," and ",B997,".")</f>
        <v>There are two well-known variants in FBLN5: [A84743518T](https://www.ncbi.nlm.nih.gov/projects/SNP/snp_ref.cgi?rs=17120254) and [C91917655A](https://www.ncbi.nlm.nih.gov/projects/SNP/snp_ref.cgi?rs=2249954).</v>
      </c>
    </row>
    <row r="985" spans="1:14" x14ac:dyDescent="0.25">
      <c r="B985" s="27"/>
    </row>
    <row r="986" spans="1:14" x14ac:dyDescent="0.25">
      <c r="A986" s="6"/>
      <c r="B986" s="27"/>
      <c r="C986" t="str">
        <f>CONCATENATE("&lt;# ",B988," #&gt;")</f>
        <v>&lt;# A84743518T #&gt;</v>
      </c>
    </row>
    <row r="987" spans="1:14" x14ac:dyDescent="0.25">
      <c r="A987" s="6" t="s">
        <v>25</v>
      </c>
      <c r="B987" s="1" t="s">
        <v>409</v>
      </c>
      <c r="C987" t="str">
        <f>CONCATENATE("  &lt;Variant hgvs=",CHAR(34),B987,CHAR(34)," name=",CHAR(34),B988,CHAR(34),"&gt; ")</f>
        <v xml:space="preserve">  &lt;Variant hgvs="CM000676.2:g.84743518A&gt;T" name="A84743518T"&gt; </v>
      </c>
    </row>
    <row r="988" spans="1:14" x14ac:dyDescent="0.25">
      <c r="A988" s="5" t="s">
        <v>26</v>
      </c>
      <c r="B988" s="30" t="s">
        <v>614</v>
      </c>
    </row>
    <row r="989" spans="1:14" x14ac:dyDescent="0.25">
      <c r="A989" s="5" t="s">
        <v>27</v>
      </c>
      <c r="B989" s="27" t="s">
        <v>62</v>
      </c>
      <c r="C989" t="str">
        <f>CONCATENATE("    This variant is a change at a specific point in the ",B980," gene from ",B989," to ",B990," resulting in incorrect ",B983," function. This substitution of a single nucleotide is known as a missense variant.")</f>
        <v xml:space="preserve">    This variant is a change at a specific point in the FBLN5 gene from adenine (A) to thymine (T) resulting in incorrect protein function. This substitution of a single nucleotide is known as a missense variant.</v>
      </c>
    </row>
    <row r="990" spans="1:14" x14ac:dyDescent="0.25">
      <c r="A990" s="5" t="s">
        <v>28</v>
      </c>
      <c r="B990" s="27" t="s">
        <v>33</v>
      </c>
      <c r="C990" t="s">
        <v>13</v>
      </c>
    </row>
    <row r="991" spans="1:14" x14ac:dyDescent="0.25">
      <c r="A991" s="5" t="s">
        <v>36</v>
      </c>
      <c r="B991" s="30" t="s">
        <v>615</v>
      </c>
      <c r="C991" t="str">
        <f>"  &lt;/Variant&gt;"</f>
        <v xml:space="preserve">  &lt;/Variant&gt;</v>
      </c>
    </row>
    <row r="992" spans="1:14" x14ac:dyDescent="0.25">
      <c r="B992" s="27"/>
      <c r="C992" t="str">
        <f>CONCATENATE("&lt;# ",B994," #&gt;")</f>
        <v>&lt;# C91917655A #&gt;</v>
      </c>
    </row>
    <row r="993" spans="1:3" x14ac:dyDescent="0.25">
      <c r="A993" s="6" t="s">
        <v>25</v>
      </c>
      <c r="B993" s="1" t="s">
        <v>411</v>
      </c>
      <c r="C993" t="str">
        <f>CONCATENATE("  &lt;Variant hgvs=",CHAR(34),B993,CHAR(34)," name=",CHAR(34),B994,CHAR(34),"&gt; ")</f>
        <v xml:space="preserve">  &lt;Variant hgvs="NC_000014.9:g.91917655C&gt;A" name="C91917655A"&gt; </v>
      </c>
    </row>
    <row r="994" spans="1:3" x14ac:dyDescent="0.25">
      <c r="A994" s="5" t="s">
        <v>26</v>
      </c>
      <c r="B994" s="30" t="s">
        <v>616</v>
      </c>
    </row>
    <row r="995" spans="1:3" x14ac:dyDescent="0.25">
      <c r="A995" s="5" t="s">
        <v>27</v>
      </c>
      <c r="B995" s="27" t="str">
        <f>"cytosine (C)"</f>
        <v>cytosine (C)</v>
      </c>
      <c r="C995" t="str">
        <f>CONCATENATE("    This variant is a change at a specific point in the ",B980," gene from ",B995," to ",B996," resulting in incorrect ",B983," function. This substitution of a single nucleotide is known as a missense variant.")</f>
        <v xml:space="preserve">    This variant is a change at a specific point in the FBLN5 gene from cytosine (C) to adenine (A) resulting in incorrect protein function. This substitution of a single nucleotide is known as a missense variant.</v>
      </c>
    </row>
    <row r="996" spans="1:3" x14ac:dyDescent="0.25">
      <c r="A996" s="5" t="s">
        <v>28</v>
      </c>
      <c r="B996" s="27" t="s">
        <v>62</v>
      </c>
    </row>
    <row r="997" spans="1:3" x14ac:dyDescent="0.25">
      <c r="A997" s="6" t="s">
        <v>36</v>
      </c>
      <c r="B997" s="30" t="s">
        <v>617</v>
      </c>
      <c r="C997" t="str">
        <f>"  &lt;/Variant&gt;"</f>
        <v xml:space="preserve">  &lt;/Variant&gt;</v>
      </c>
    </row>
    <row r="998" spans="1:3" s="33" customFormat="1" x14ac:dyDescent="0.25">
      <c r="A998" s="31"/>
      <c r="B998" s="32"/>
    </row>
    <row r="999" spans="1:3" s="33" customFormat="1" x14ac:dyDescent="0.25">
      <c r="A999" s="31"/>
      <c r="B999" s="32"/>
      <c r="C999" t="str">
        <f>C986</f>
        <v>&lt;# A84743518T #&gt;</v>
      </c>
    </row>
    <row r="1000" spans="1:3" x14ac:dyDescent="0.25">
      <c r="A1000" s="5" t="s">
        <v>35</v>
      </c>
      <c r="B1000" s="40" t="s">
        <v>618</v>
      </c>
      <c r="C1000" t="str">
        <f>CONCATENATE("  &lt;Genotype hgvs=",CHAR(34),B1000,B1001,";",B1002,CHAR(34)," name=",CHAR(34),B988,CHAR(34),"&gt; ")</f>
        <v xml:space="preserve">  &lt;Genotype hgvs="CM000676.2:g.[84743518A&gt;T];[84743518=]" name="A84743518T"&gt; </v>
      </c>
    </row>
    <row r="1001" spans="1:3" x14ac:dyDescent="0.25">
      <c r="A1001" s="5" t="s">
        <v>36</v>
      </c>
      <c r="B1001" s="27" t="s">
        <v>619</v>
      </c>
    </row>
    <row r="1002" spans="1:3" x14ac:dyDescent="0.25">
      <c r="A1002" s="5" t="s">
        <v>27</v>
      </c>
      <c r="B1002" s="27" t="s">
        <v>620</v>
      </c>
      <c r="C1002" t="s">
        <v>668</v>
      </c>
    </row>
    <row r="1003" spans="1:3" x14ac:dyDescent="0.25">
      <c r="A1003" s="5" t="s">
        <v>41</v>
      </c>
      <c r="B1003" s="27" t="str">
        <f>CONCATENATE("People with this variant have one copy of the ",B991," variant. This substitution of a single nucleotide is known as a missense mutation.")</f>
        <v>People with this variant have one copy of the [A84743518T](https://www.ncbi.nlm.nih.gov/projects/SNP/snp_ref.cgi?rs=17120254) variant. This substitution of a single nucleotide is known as a missense mutation.</v>
      </c>
      <c r="C1003" t="s">
        <v>13</v>
      </c>
    </row>
    <row r="1004" spans="1:3" x14ac:dyDescent="0.25">
      <c r="A1004" s="6" t="s">
        <v>42</v>
      </c>
      <c r="B1004" s="27" t="s">
        <v>148</v>
      </c>
      <c r="C1004" t="str">
        <f>CONCATENATE("    ",B1003)</f>
        <v xml:space="preserve">    People with this variant have one copy of the [A84743518T](https://www.ncbi.nlm.nih.gov/projects/SNP/snp_ref.cgi?rs=17120254) variant. This substitution of a single nucleotide is known as a missense mutation.</v>
      </c>
    </row>
    <row r="1005" spans="1:3" x14ac:dyDescent="0.25">
      <c r="A1005" s="6" t="s">
        <v>43</v>
      </c>
      <c r="B1005" s="27">
        <v>3.7</v>
      </c>
    </row>
    <row r="1006" spans="1:3" x14ac:dyDescent="0.25">
      <c r="A1006" s="5"/>
      <c r="B1006" s="27"/>
      <c r="C1006" t="s">
        <v>669</v>
      </c>
    </row>
    <row r="1007" spans="1:3" x14ac:dyDescent="0.25">
      <c r="A1007" s="6"/>
      <c r="B1007" s="27"/>
    </row>
    <row r="1008" spans="1:3" x14ac:dyDescent="0.25">
      <c r="A1008" s="6"/>
      <c r="B1008" s="27"/>
      <c r="C1008" t="str">
        <f>CONCATENATE("    ",B1004)</f>
        <v xml:space="preserve">    This variant is not associated with increased risk.</v>
      </c>
    </row>
    <row r="1009" spans="1:3" x14ac:dyDescent="0.25">
      <c r="A1009" s="6"/>
      <c r="B1009" s="27"/>
    </row>
    <row r="1010" spans="1:3" x14ac:dyDescent="0.25">
      <c r="A1010" s="6"/>
      <c r="B1010" s="27"/>
      <c r="C1010" t="s">
        <v>670</v>
      </c>
    </row>
    <row r="1011" spans="1:3" x14ac:dyDescent="0.25">
      <c r="A1011" s="5"/>
      <c r="B1011" s="27"/>
    </row>
    <row r="1012" spans="1:3" x14ac:dyDescent="0.25">
      <c r="A1012" s="5"/>
      <c r="B1012" s="27"/>
      <c r="C1012" t="str">
        <f>CONCATENATE( "    &lt;piechart percentage=",B1005," /&gt;")</f>
        <v xml:space="preserve">    &lt;piechart percentage=3.7 /&gt;</v>
      </c>
    </row>
    <row r="1013" spans="1:3" x14ac:dyDescent="0.25">
      <c r="A1013" s="5"/>
      <c r="B1013" s="27"/>
      <c r="C1013" t="str">
        <f>"  &lt;/Genotype&gt;"</f>
        <v xml:space="preserve">  &lt;/Genotype&gt;</v>
      </c>
    </row>
    <row r="1014" spans="1:3" x14ac:dyDescent="0.25">
      <c r="A1014" s="5" t="s">
        <v>44</v>
      </c>
      <c r="B1014" s="27" t="s">
        <v>346</v>
      </c>
      <c r="C1014" t="str">
        <f>CONCATENATE("  &lt;Genotype hgvs=",CHAR(34),B1000,B1001,";",B1001,CHAR(34)," name=",CHAR(34),B988,CHAR(34),"&gt; ")</f>
        <v xml:space="preserve">  &lt;Genotype hgvs="CM000676.2:g.[84743518A&gt;T];[84743518A&gt;T]" name="A84743518T"&gt; </v>
      </c>
    </row>
    <row r="1015" spans="1:3" x14ac:dyDescent="0.25">
      <c r="A1015" s="6" t="s">
        <v>45</v>
      </c>
      <c r="B1015" s="27" t="s">
        <v>148</v>
      </c>
      <c r="C1015" t="s">
        <v>13</v>
      </c>
    </row>
    <row r="1016" spans="1:3" x14ac:dyDescent="0.25">
      <c r="A1016" s="6" t="s">
        <v>43</v>
      </c>
      <c r="B1016" s="27">
        <v>1</v>
      </c>
      <c r="C1016" t="s">
        <v>668</v>
      </c>
    </row>
    <row r="1017" spans="1:3" x14ac:dyDescent="0.25">
      <c r="A1017" s="6"/>
      <c r="B1017" s="27"/>
    </row>
    <row r="1018" spans="1:3" x14ac:dyDescent="0.25">
      <c r="A1018" s="5"/>
      <c r="B1018" s="27"/>
      <c r="C1018" t="str">
        <f>CONCATENATE("    ",B1014)</f>
        <v xml:space="preserve">    People with this variant have two copies of the [C78606381T](https://www.ncbi.nlm.nih.gov/projects/SNP/snp_ref.cgi?rs=12914385) variant. This substitution of a single nucleotide is known as a missense mutation.
</v>
      </c>
    </row>
    <row r="1019" spans="1:3" x14ac:dyDescent="0.25">
      <c r="A1019" s="6"/>
      <c r="B1019" s="27"/>
    </row>
    <row r="1020" spans="1:3" x14ac:dyDescent="0.25">
      <c r="A1020" s="6"/>
      <c r="B1020" s="27"/>
      <c r="C1020" t="s">
        <v>669</v>
      </c>
    </row>
    <row r="1021" spans="1:3" x14ac:dyDescent="0.25">
      <c r="A1021" s="6"/>
      <c r="B1021" s="27"/>
    </row>
    <row r="1022" spans="1:3" x14ac:dyDescent="0.25">
      <c r="A1022" s="6"/>
      <c r="B1022" s="27"/>
      <c r="C1022" t="str">
        <f>CONCATENATE("    ",B1015)</f>
        <v xml:space="preserve">    This variant is not associated with increased risk.</v>
      </c>
    </row>
    <row r="1023" spans="1:3" x14ac:dyDescent="0.25">
      <c r="A1023" s="6"/>
      <c r="B1023" s="27"/>
    </row>
    <row r="1024" spans="1:3" x14ac:dyDescent="0.25">
      <c r="A1024" s="5"/>
      <c r="B1024" s="27"/>
      <c r="C1024" t="s">
        <v>670</v>
      </c>
    </row>
    <row r="1025" spans="1:3" x14ac:dyDescent="0.25">
      <c r="A1025" s="5"/>
      <c r="B1025" s="27"/>
    </row>
    <row r="1026" spans="1:3" x14ac:dyDescent="0.25">
      <c r="A1026" s="5"/>
      <c r="B1026" s="27"/>
      <c r="C1026" t="str">
        <f>CONCATENATE( "    &lt;piechart percentage=",B1016," /&gt;")</f>
        <v xml:space="preserve">    &lt;piechart percentage=1 /&gt;</v>
      </c>
    </row>
    <row r="1027" spans="1:3" x14ac:dyDescent="0.25">
      <c r="A1027" s="5"/>
      <c r="B1027" s="27"/>
      <c r="C1027" t="str">
        <f>"  &lt;/Genotype&gt;"</f>
        <v xml:space="preserve">  &lt;/Genotype&gt;</v>
      </c>
    </row>
    <row r="1028" spans="1:3" x14ac:dyDescent="0.25">
      <c r="A1028" s="5" t="s">
        <v>46</v>
      </c>
      <c r="B1028" s="27" t="str">
        <f>CONCATENATE("Your ",B980," gene has no variants. A normal gene is referred to as a ",CHAR(34),"wild-type",CHAR(34)," gene.")</f>
        <v>Your FBLN5 gene has no variants. A normal gene is referred to as a "wild-type" gene.</v>
      </c>
      <c r="C1028" t="str">
        <f>CONCATENATE("  &lt;Genotype hgvs=",CHAR(34),B1000,B1002,";",B1002,CHAR(34)," name=",CHAR(34),B988,CHAR(34),"&gt; ")</f>
        <v xml:space="preserve">  &lt;Genotype hgvs="CM000676.2:g.[84743518=];[84743518=]" name="A84743518T"&gt; </v>
      </c>
    </row>
    <row r="1029" spans="1:3" x14ac:dyDescent="0.25">
      <c r="A1029" s="6" t="s">
        <v>47</v>
      </c>
      <c r="B1029" s="27" t="s">
        <v>192</v>
      </c>
      <c r="C1029" t="s">
        <v>13</v>
      </c>
    </row>
    <row r="1030" spans="1:3" x14ac:dyDescent="0.25">
      <c r="A1030" s="6" t="s">
        <v>43</v>
      </c>
      <c r="B1030" s="27">
        <v>95.3</v>
      </c>
      <c r="C1030" t="s">
        <v>668</v>
      </c>
    </row>
    <row r="1031" spans="1:3" x14ac:dyDescent="0.25">
      <c r="A1031" s="5"/>
      <c r="B1031" s="27"/>
    </row>
    <row r="1032" spans="1:3" x14ac:dyDescent="0.25">
      <c r="A1032" s="6"/>
      <c r="B1032" s="27"/>
      <c r="C1032" t="str">
        <f>CONCATENATE("    ",B1028)</f>
        <v xml:space="preserve">    Your FBLN5 gene has no variants. A normal gene is referred to as a "wild-type" gene.</v>
      </c>
    </row>
    <row r="1033" spans="1:3" x14ac:dyDescent="0.25">
      <c r="A1033" s="6"/>
      <c r="B1033" s="27"/>
    </row>
    <row r="1034" spans="1:3" x14ac:dyDescent="0.25">
      <c r="A1034" s="6"/>
      <c r="B1034" s="27"/>
      <c r="C1034" t="s">
        <v>669</v>
      </c>
    </row>
    <row r="1035" spans="1:3" x14ac:dyDescent="0.25">
      <c r="A1035" s="6"/>
      <c r="B1035" s="27"/>
    </row>
    <row r="1036" spans="1:3" x14ac:dyDescent="0.25">
      <c r="A1036" s="6"/>
      <c r="B1036" s="27"/>
      <c r="C1036" t="str">
        <f>CONCATENATE("    ",B1029)</f>
        <v xml:space="preserve">    You are in the Moderate Loss of Function category. See below for more information.</v>
      </c>
    </row>
    <row r="1037" spans="1:3" x14ac:dyDescent="0.25">
      <c r="A1037" s="5"/>
      <c r="B1037" s="27"/>
    </row>
    <row r="1038" spans="1:3" x14ac:dyDescent="0.25">
      <c r="A1038" s="5"/>
      <c r="B1038" s="27"/>
      <c r="C1038" t="s">
        <v>670</v>
      </c>
    </row>
    <row r="1039" spans="1:3" x14ac:dyDescent="0.25">
      <c r="A1039" s="5"/>
      <c r="B1039" s="27"/>
    </row>
    <row r="1040" spans="1:3" x14ac:dyDescent="0.25">
      <c r="A1040" s="5"/>
      <c r="B1040" s="27"/>
      <c r="C1040" t="str">
        <f>CONCATENATE( "    &lt;piechart percentage=",B1030," /&gt;")</f>
        <v xml:space="preserve">    &lt;piechart percentage=95.3 /&gt;</v>
      </c>
    </row>
    <row r="1041" spans="1:3" x14ac:dyDescent="0.25">
      <c r="A1041" s="5"/>
      <c r="B1041" s="27"/>
      <c r="C1041" t="str">
        <f>"  &lt;/Genotype&gt;"</f>
        <v xml:space="preserve">  &lt;/Genotype&gt;</v>
      </c>
    </row>
    <row r="1042" spans="1:3" x14ac:dyDescent="0.25">
      <c r="A1042" s="5"/>
      <c r="B1042" s="27"/>
      <c r="C1042" t="str">
        <f>C992</f>
        <v>&lt;# C91917655A #&gt;</v>
      </c>
    </row>
    <row r="1043" spans="1:3" x14ac:dyDescent="0.25">
      <c r="A1043" s="5" t="s">
        <v>35</v>
      </c>
      <c r="B1043" s="1" t="s">
        <v>621</v>
      </c>
      <c r="C1043" t="str">
        <f>CONCATENATE("  &lt;Genotype hgvs=",CHAR(34),B1043,B1044,";",B1045,CHAR(34)," name=",CHAR(34),B994,CHAR(34),"&gt; ")</f>
        <v xml:space="preserve">  &lt;Genotype hgvs="NC_000014.9:g.[91917655C&gt;A];[91917655=]" name="C91917655A"&gt; </v>
      </c>
    </row>
    <row r="1044" spans="1:3" x14ac:dyDescent="0.25">
      <c r="A1044" s="5" t="s">
        <v>36</v>
      </c>
      <c r="B1044" s="27" t="s">
        <v>622</v>
      </c>
    </row>
    <row r="1045" spans="1:3" x14ac:dyDescent="0.25">
      <c r="A1045" s="5" t="s">
        <v>27</v>
      </c>
      <c r="B1045" s="27" t="s">
        <v>623</v>
      </c>
      <c r="C1045" t="s">
        <v>668</v>
      </c>
    </row>
    <row r="1046" spans="1:3" x14ac:dyDescent="0.25">
      <c r="A1046" s="5" t="s">
        <v>41</v>
      </c>
      <c r="B1046" s="27" t="str">
        <f>CONCATENATE("People with this variant have one copy of the ",B997," variant. This substitution of a single nucleotide is known as a missense mutation.")</f>
        <v>People with this variant have one copy of the [C91917655A](https://www.ncbi.nlm.nih.gov/projects/SNP/snp_ref.cgi?rs=2249954) variant. This substitution of a single nucleotide is known as a missense mutation.</v>
      </c>
      <c r="C1046" t="s">
        <v>13</v>
      </c>
    </row>
    <row r="1047" spans="1:3" x14ac:dyDescent="0.25">
      <c r="A1047" s="6" t="s">
        <v>42</v>
      </c>
      <c r="B1047" s="27" t="s">
        <v>217</v>
      </c>
      <c r="C1047" t="str">
        <f>CONCATENATE("    ",B1046)</f>
        <v xml:space="preserve">    People with this variant have one copy of the [C91917655A](https://www.ncbi.nlm.nih.gov/projects/SNP/snp_ref.cgi?rs=2249954) variant. This substitution of a single nucleotide is known as a missense mutation.</v>
      </c>
    </row>
    <row r="1048" spans="1:3" x14ac:dyDescent="0.25">
      <c r="A1048" s="6" t="s">
        <v>43</v>
      </c>
      <c r="B1048" s="27">
        <v>25.6</v>
      </c>
    </row>
    <row r="1049" spans="1:3" x14ac:dyDescent="0.25">
      <c r="A1049" s="5"/>
      <c r="B1049" s="27"/>
      <c r="C1049" t="s">
        <v>669</v>
      </c>
    </row>
    <row r="1050" spans="1:3" x14ac:dyDescent="0.25">
      <c r="A1050" s="6"/>
      <c r="B1050" s="27"/>
    </row>
    <row r="1051" spans="1:3" x14ac:dyDescent="0.25">
      <c r="A1051" s="6"/>
      <c r="B1051" s="27"/>
      <c r="C1051" t="str">
        <f>CONCATENATE("    ",B1047)</f>
        <v xml:space="preserve">    You are in the Mild Loss of Function category. See below for more information.</v>
      </c>
    </row>
    <row r="1052" spans="1:3" x14ac:dyDescent="0.25">
      <c r="A1052" s="6"/>
      <c r="B1052" s="27"/>
    </row>
    <row r="1053" spans="1:3" x14ac:dyDescent="0.25">
      <c r="A1053" s="6"/>
      <c r="B1053" s="27"/>
      <c r="C1053" t="s">
        <v>670</v>
      </c>
    </row>
    <row r="1054" spans="1:3" x14ac:dyDescent="0.25">
      <c r="A1054" s="5"/>
      <c r="B1054" s="27"/>
    </row>
    <row r="1055" spans="1:3" x14ac:dyDescent="0.25">
      <c r="A1055" s="5"/>
      <c r="B1055" s="27"/>
      <c r="C1055" t="str">
        <f>CONCATENATE( "    &lt;piechart percentage=",B1048," /&gt;")</f>
        <v xml:space="preserve">    &lt;piechart percentage=25.6 /&gt;</v>
      </c>
    </row>
    <row r="1056" spans="1:3" x14ac:dyDescent="0.25">
      <c r="A1056" s="5"/>
      <c r="B1056" s="27"/>
      <c r="C1056" t="str">
        <f>"  &lt;/Genotype&gt;"</f>
        <v xml:space="preserve">  &lt;/Genotype&gt;</v>
      </c>
    </row>
    <row r="1057" spans="1:3" x14ac:dyDescent="0.25">
      <c r="A1057" s="5" t="s">
        <v>44</v>
      </c>
      <c r="B1057" s="27" t="str">
        <f>CONCATENATE("People with this variant have two copies of the ",B997," variant. This substitution of a single nucleotide is known as a missense mutation.")</f>
        <v>People with this variant have two copies of the [C91917655A](https://www.ncbi.nlm.nih.gov/projects/SNP/snp_ref.cgi?rs=2249954) variant. This substitution of a single nucleotide is known as a missense mutation.</v>
      </c>
      <c r="C1057" t="str">
        <f>CONCATENATE("  &lt;Genotype hgvs=",CHAR(34),B1043,B1044,";",B1044,CHAR(34)," name=",CHAR(34),B994,CHAR(34),"&gt; ")</f>
        <v xml:space="preserve">  &lt;Genotype hgvs="NC_000014.9:g.[91917655C&gt;A];[91917655C&gt;A]" name="C91917655A"&gt; </v>
      </c>
    </row>
    <row r="1058" spans="1:3" x14ac:dyDescent="0.25">
      <c r="A1058" s="6" t="s">
        <v>45</v>
      </c>
      <c r="B1058" s="27" t="s">
        <v>218</v>
      </c>
      <c r="C1058" t="s">
        <v>13</v>
      </c>
    </row>
    <row r="1059" spans="1:3" x14ac:dyDescent="0.25">
      <c r="A1059" s="6" t="s">
        <v>43</v>
      </c>
      <c r="B1059" s="27">
        <v>8.6999999999999993</v>
      </c>
      <c r="C1059" t="s">
        <v>668</v>
      </c>
    </row>
    <row r="1060" spans="1:3" x14ac:dyDescent="0.25">
      <c r="A1060" s="6"/>
      <c r="B1060" s="27"/>
    </row>
    <row r="1061" spans="1:3" x14ac:dyDescent="0.25">
      <c r="A1061" s="5"/>
      <c r="B1061" s="27"/>
      <c r="C1061" t="str">
        <f>CONCATENATE("    ",B1057)</f>
        <v xml:space="preserve">    People with this variant have two copies of the [C91917655A](https://www.ncbi.nlm.nih.gov/projects/SNP/snp_ref.cgi?rs=2249954) variant. This substitution of a single nucleotide is known as a missense mutation.</v>
      </c>
    </row>
    <row r="1062" spans="1:3" x14ac:dyDescent="0.25">
      <c r="A1062" s="6"/>
      <c r="B1062" s="27"/>
    </row>
    <row r="1063" spans="1:3" x14ac:dyDescent="0.25">
      <c r="A1063" s="6"/>
      <c r="B1063" s="27"/>
      <c r="C1063" t="s">
        <v>669</v>
      </c>
    </row>
    <row r="1064" spans="1:3" x14ac:dyDescent="0.25">
      <c r="A1064" s="6"/>
      <c r="B1064" s="27"/>
    </row>
    <row r="1065" spans="1:3" x14ac:dyDescent="0.25">
      <c r="A1065" s="6"/>
      <c r="B1065" s="27"/>
      <c r="C1065" t="str">
        <f>CONCATENATE("    ",B1058)</f>
        <v xml:space="preserve">    Your variant is not associated with any loss of function.</v>
      </c>
    </row>
    <row r="1066" spans="1:3" x14ac:dyDescent="0.25">
      <c r="A1066" s="6"/>
      <c r="B1066" s="27"/>
    </row>
    <row r="1067" spans="1:3" x14ac:dyDescent="0.25">
      <c r="A1067" s="5"/>
      <c r="B1067" s="27"/>
      <c r="C1067" t="s">
        <v>670</v>
      </c>
    </row>
    <row r="1068" spans="1:3" x14ac:dyDescent="0.25">
      <c r="A1068" s="5"/>
      <c r="B1068" s="27"/>
    </row>
    <row r="1069" spans="1:3" x14ac:dyDescent="0.25">
      <c r="A1069" s="5"/>
      <c r="B1069" s="27"/>
      <c r="C1069" t="str">
        <f>CONCATENATE( "    &lt;piechart percentage=",B1059," /&gt;")</f>
        <v xml:space="preserve">    &lt;piechart percentage=8.7 /&gt;</v>
      </c>
    </row>
    <row r="1070" spans="1:3" x14ac:dyDescent="0.25">
      <c r="A1070" s="5"/>
      <c r="B1070" s="27"/>
      <c r="C1070" t="str">
        <f>"  &lt;/Genotype&gt;"</f>
        <v xml:space="preserve">  &lt;/Genotype&gt;</v>
      </c>
    </row>
    <row r="1071" spans="1:3" x14ac:dyDescent="0.25">
      <c r="A1071" s="5" t="s">
        <v>46</v>
      </c>
      <c r="B1071" s="27" t="str">
        <f>CONCATENATE("Your ",B980," gene has no variants. A normal gene is referred to as a ",CHAR(34),"wild-type",CHAR(34)," gene.")</f>
        <v>Your FBLN5 gene has no variants. A normal gene is referred to as a "wild-type" gene.</v>
      </c>
      <c r="C1071" t="str">
        <f>CONCATENATE("  &lt;Genotype hgvs=",CHAR(34),B1043,B1045,";",B1045,CHAR(34)," name=",CHAR(34),B994,CHAR(34),"&gt; ")</f>
        <v xml:space="preserve">  &lt;Genotype hgvs="NC_000014.9:g.[91917655=];[91917655=]" name="C91917655A"&gt; </v>
      </c>
    </row>
    <row r="1072" spans="1:3" x14ac:dyDescent="0.25">
      <c r="A1072" s="6" t="s">
        <v>47</v>
      </c>
      <c r="B1072" s="27" t="s">
        <v>192</v>
      </c>
      <c r="C1072" t="s">
        <v>13</v>
      </c>
    </row>
    <row r="1073" spans="1:3" x14ac:dyDescent="0.25">
      <c r="A1073" s="6" t="s">
        <v>43</v>
      </c>
      <c r="B1073" s="27">
        <v>95.7</v>
      </c>
      <c r="C1073" t="s">
        <v>668</v>
      </c>
    </row>
    <row r="1074" spans="1:3" x14ac:dyDescent="0.25">
      <c r="A1074" s="5"/>
      <c r="B1074" s="27"/>
    </row>
    <row r="1075" spans="1:3" x14ac:dyDescent="0.25">
      <c r="A1075" s="6"/>
      <c r="B1075" s="27"/>
      <c r="C1075" t="str">
        <f>CONCATENATE("    ",B1071)</f>
        <v xml:space="preserve">    Your FBLN5 gene has no variants. A normal gene is referred to as a "wild-type" gene.</v>
      </c>
    </row>
    <row r="1076" spans="1:3" x14ac:dyDescent="0.25">
      <c r="A1076" s="6"/>
      <c r="B1076" s="27"/>
    </row>
    <row r="1077" spans="1:3" x14ac:dyDescent="0.25">
      <c r="A1077" s="6"/>
      <c r="B1077" s="27"/>
      <c r="C1077" t="s">
        <v>669</v>
      </c>
    </row>
    <row r="1078" spans="1:3" x14ac:dyDescent="0.25">
      <c r="A1078" s="6"/>
      <c r="B1078" s="27"/>
    </row>
    <row r="1079" spans="1:3" x14ac:dyDescent="0.25">
      <c r="A1079" s="6"/>
      <c r="B1079" s="27"/>
      <c r="C1079" t="str">
        <f>CONCATENATE("    ",B1072)</f>
        <v xml:space="preserve">    You are in the Moderate Loss of Function category. See below for more information.</v>
      </c>
    </row>
    <row r="1080" spans="1:3" x14ac:dyDescent="0.25">
      <c r="A1080" s="5"/>
      <c r="B1080" s="27"/>
    </row>
    <row r="1081" spans="1:3" x14ac:dyDescent="0.25">
      <c r="A1081" s="5"/>
      <c r="B1081" s="27"/>
      <c r="C1081" t="s">
        <v>670</v>
      </c>
    </row>
    <row r="1082" spans="1:3" x14ac:dyDescent="0.25">
      <c r="A1082" s="5"/>
      <c r="B1082" s="27"/>
    </row>
    <row r="1083" spans="1:3" x14ac:dyDescent="0.25">
      <c r="A1083" s="5"/>
      <c r="B1083" s="27"/>
      <c r="C1083" t="str">
        <f>CONCATENATE( "    &lt;piechart percentage=",B1073," /&gt;")</f>
        <v xml:space="preserve">    &lt;piechart percentage=95.7 /&gt;</v>
      </c>
    </row>
    <row r="1084" spans="1:3" x14ac:dyDescent="0.25">
      <c r="A1084" s="5"/>
      <c r="B1084" s="27"/>
      <c r="C1084" t="str">
        <f>"  &lt;/Genotype&gt;"</f>
        <v xml:space="preserve">  &lt;/Genotype&gt;</v>
      </c>
    </row>
    <row r="1085" spans="1:3" x14ac:dyDescent="0.25">
      <c r="A1085" s="5" t="s">
        <v>48</v>
      </c>
      <c r="B1085" s="27" t="str">
        <f>CONCATENATE("Your ",B980," gene has an unknown variant.")</f>
        <v>Your FBLN5 gene has an unknown variant.</v>
      </c>
      <c r="C1085" t="str">
        <f>CONCATENATE("  &lt;Genotype hgvs=",CHAR(34),"unknown",CHAR(34),"&gt; ")</f>
        <v xml:space="preserve">  &lt;Genotype hgvs="unknown"&gt; </v>
      </c>
    </row>
    <row r="1086" spans="1:3" x14ac:dyDescent="0.25">
      <c r="A1086" s="6" t="s">
        <v>48</v>
      </c>
      <c r="B1086" s="27" t="s">
        <v>150</v>
      </c>
      <c r="C1086" t="s">
        <v>13</v>
      </c>
    </row>
    <row r="1087" spans="1:3" x14ac:dyDescent="0.25">
      <c r="A1087" s="6" t="s">
        <v>43</v>
      </c>
      <c r="B1087" s="27"/>
      <c r="C1087" t="s">
        <v>668</v>
      </c>
    </row>
    <row r="1088" spans="1:3" x14ac:dyDescent="0.25">
      <c r="A1088" s="6"/>
      <c r="B1088" s="27"/>
    </row>
    <row r="1089" spans="1:3" x14ac:dyDescent="0.25">
      <c r="A1089" s="6"/>
      <c r="B1089" s="27"/>
      <c r="C1089" t="str">
        <f>CONCATENATE("    ",B1085)</f>
        <v xml:space="preserve">    Your FBLN5 gene has an unknown variant.</v>
      </c>
    </row>
    <row r="1090" spans="1:3" x14ac:dyDescent="0.25">
      <c r="A1090" s="6"/>
      <c r="B1090" s="27"/>
    </row>
    <row r="1091" spans="1:3" x14ac:dyDescent="0.25">
      <c r="A1091" s="6"/>
      <c r="B1091" s="27"/>
      <c r="C1091" t="s">
        <v>669</v>
      </c>
    </row>
    <row r="1092" spans="1:3" x14ac:dyDescent="0.25">
      <c r="A1092" s="6"/>
      <c r="B1092" s="27"/>
    </row>
    <row r="1093" spans="1:3" x14ac:dyDescent="0.25">
      <c r="A1093" s="5"/>
      <c r="B1093" s="27"/>
      <c r="C1093" t="str">
        <f>CONCATENATE("    ",B1086)</f>
        <v xml:space="preserve">    The effect is unknown.</v>
      </c>
    </row>
    <row r="1094" spans="1:3" x14ac:dyDescent="0.25">
      <c r="A1094" s="6"/>
      <c r="B1094" s="27"/>
    </row>
    <row r="1095" spans="1:3" x14ac:dyDescent="0.25">
      <c r="A1095" s="5"/>
      <c r="B1095" s="27"/>
      <c r="C1095" t="s">
        <v>670</v>
      </c>
    </row>
    <row r="1096" spans="1:3" x14ac:dyDescent="0.25">
      <c r="A1096" s="5"/>
      <c r="B1096" s="27"/>
    </row>
    <row r="1097" spans="1:3" x14ac:dyDescent="0.25">
      <c r="A1097" s="5"/>
      <c r="B1097" s="27"/>
      <c r="C1097" t="str">
        <f>CONCATENATE( "    &lt;piechart percentage=",B1087," /&gt;")</f>
        <v xml:space="preserve">    &lt;piechart percentage= /&gt;</v>
      </c>
    </row>
    <row r="1098" spans="1:3" x14ac:dyDescent="0.25">
      <c r="A1098" s="5"/>
      <c r="B1098" s="27"/>
      <c r="C1098" t="str">
        <f>"  &lt;/Genotype&gt;"</f>
        <v xml:space="preserve">  &lt;/Genotype&gt;</v>
      </c>
    </row>
    <row r="1099" spans="1:3" x14ac:dyDescent="0.25">
      <c r="A1099" s="5" t="s">
        <v>46</v>
      </c>
      <c r="B1099" s="27" t="str">
        <f>CONCATENATE("Your ",B980," gene has no variants. A normal gene is referred to as a ",CHAR(34),"wild-type",CHAR(34)," gene.")</f>
        <v>Your FBLN5 gene has no variants. A normal gene is referred to as a "wild-type" gene.</v>
      </c>
      <c r="C1099" t="str">
        <f>CONCATENATE("  &lt;Genotype hgvs=",CHAR(34),"wild-type",CHAR(34),"&gt;")</f>
        <v xml:space="preserve">  &lt;Genotype hgvs="wild-type"&gt;</v>
      </c>
    </row>
    <row r="1100" spans="1:3" x14ac:dyDescent="0.25">
      <c r="A1100" s="6" t="s">
        <v>47</v>
      </c>
      <c r="B1100" s="27" t="s">
        <v>218</v>
      </c>
      <c r="C1100" t="s">
        <v>13</v>
      </c>
    </row>
    <row r="1101" spans="1:3" x14ac:dyDescent="0.25">
      <c r="A1101" s="6" t="s">
        <v>43</v>
      </c>
      <c r="B1101" s="27"/>
      <c r="C1101" t="s">
        <v>668</v>
      </c>
    </row>
    <row r="1102" spans="1:3" x14ac:dyDescent="0.25">
      <c r="A1102" s="6"/>
      <c r="B1102" s="27"/>
    </row>
    <row r="1103" spans="1:3" x14ac:dyDescent="0.25">
      <c r="A1103" s="6"/>
      <c r="B1103" s="27"/>
      <c r="C1103" t="str">
        <f>CONCATENATE("    ",B1099)</f>
        <v xml:space="preserve">    Your FBLN5 gene has no variants. A normal gene is referred to as a "wild-type" gene.</v>
      </c>
    </row>
    <row r="1104" spans="1:3" x14ac:dyDescent="0.25">
      <c r="A1104" s="6"/>
      <c r="B1104" s="27"/>
    </row>
    <row r="1105" spans="1:14" x14ac:dyDescent="0.25">
      <c r="A1105" s="6"/>
      <c r="B1105" s="27"/>
      <c r="C1105" t="s">
        <v>669</v>
      </c>
    </row>
    <row r="1106" spans="1:14" x14ac:dyDescent="0.25">
      <c r="A1106" s="6"/>
      <c r="B1106" s="27"/>
    </row>
    <row r="1107" spans="1:14" x14ac:dyDescent="0.25">
      <c r="A1107" s="6"/>
      <c r="B1107" s="27"/>
      <c r="C1107" t="str">
        <f>CONCATENATE("    ",B1100)</f>
        <v xml:space="preserve">    Your variant is not associated with any loss of function.</v>
      </c>
    </row>
    <row r="1108" spans="1:14" x14ac:dyDescent="0.25">
      <c r="A1108" s="6"/>
      <c r="B1108" s="27"/>
    </row>
    <row r="1109" spans="1:14" x14ac:dyDescent="0.25">
      <c r="A1109" s="6"/>
      <c r="B1109" s="27"/>
      <c r="C1109" t="s">
        <v>670</v>
      </c>
    </row>
    <row r="1110" spans="1:14" x14ac:dyDescent="0.25">
      <c r="A1110" s="5"/>
      <c r="B1110" s="27"/>
    </row>
    <row r="1111" spans="1:14" x14ac:dyDescent="0.25">
      <c r="A1111" s="6"/>
      <c r="B1111" s="27"/>
      <c r="C1111" t="str">
        <f>CONCATENATE( "    &lt;piechart percentage=",B1101," /&gt;")</f>
        <v xml:space="preserve">    &lt;piechart percentage= /&gt;</v>
      </c>
    </row>
    <row r="1112" spans="1:14" x14ac:dyDescent="0.25">
      <c r="A1112" s="6"/>
      <c r="B1112" s="27"/>
      <c r="C1112" t="str">
        <f>"  &lt;/Genotype&gt;"</f>
        <v xml:space="preserve">  &lt;/Genotype&gt;</v>
      </c>
    </row>
    <row r="1113" spans="1:14" x14ac:dyDescent="0.25">
      <c r="A1113" s="6"/>
      <c r="B1113" s="27"/>
      <c r="C1113" t="str">
        <f>"&lt;/GeneAnalysis&gt;"</f>
        <v>&lt;/GeneAnalysis&gt;</v>
      </c>
    </row>
    <row r="1114" spans="1:14" s="33" customFormat="1" x14ac:dyDescent="0.25">
      <c r="A1114" s="31"/>
      <c r="B1114" s="32"/>
      <c r="J1114"/>
      <c r="K1114"/>
      <c r="L1114"/>
      <c r="M1114"/>
      <c r="N1114"/>
    </row>
    <row r="1115" spans="1:14" x14ac:dyDescent="0.25">
      <c r="A1115" s="6" t="s">
        <v>4</v>
      </c>
      <c r="B1115" s="27" t="s">
        <v>87</v>
      </c>
      <c r="C1115" t="str">
        <f>CONCATENATE("&lt;GeneAnalysis gene=",CHAR(34),B1115,CHAR(34)," interval=",CHAR(34),B1116,CHAR(34),"&gt; ")</f>
        <v xml:space="preserve">&lt;GeneAnalysis gene="RECK" interval="NC_000009.12:g.36036905_36124455"&gt; </v>
      </c>
    </row>
    <row r="1116" spans="1:14" x14ac:dyDescent="0.25">
      <c r="A1116" s="6" t="s">
        <v>23</v>
      </c>
      <c r="B1116" s="27" t="s">
        <v>624</v>
      </c>
    </row>
    <row r="1117" spans="1:14" x14ac:dyDescent="0.25">
      <c r="A1117" s="6" t="s">
        <v>24</v>
      </c>
      <c r="B1117" s="27" t="s">
        <v>333</v>
      </c>
      <c r="C1117" t="str">
        <f>CONCATENATE("# What are some common mutations of ",B1115,"?")</f>
        <v># What are some common mutations of RECK?</v>
      </c>
      <c r="F1117" s="59"/>
      <c r="G1117" s="60"/>
      <c r="H1117" s="59"/>
      <c r="I1117" s="61"/>
    </row>
    <row r="1118" spans="1:14" x14ac:dyDescent="0.25">
      <c r="A1118" s="6" t="s">
        <v>548</v>
      </c>
      <c r="B1118" s="27" t="s">
        <v>21</v>
      </c>
      <c r="C1118" t="s">
        <v>13</v>
      </c>
      <c r="F1118" s="59"/>
      <c r="G1118" s="60"/>
      <c r="H1118" s="59"/>
      <c r="I1118" s="59"/>
    </row>
    <row r="1119" spans="1:14" x14ac:dyDescent="0.25">
      <c r="B1119" s="27"/>
      <c r="C1119" t="str">
        <f>CONCATENATE("There are ",B1117," well-known variants in ",B1115,": ",B1126," and ",B1132,".")</f>
        <v>There are two well-known variants in RECK: [G36091133A](https://www.ncbi.nlm.nih.gov/projects/SNP/snp_ref.cgi?rs=12235235) and [T119856753C](https://www.ncbi.nlm.nih.gov/projects/SNP/snp_ref.cgi?rs=7849492).</v>
      </c>
    </row>
    <row r="1120" spans="1:14" x14ac:dyDescent="0.25">
      <c r="B1120" s="27"/>
    </row>
    <row r="1121" spans="1:3" x14ac:dyDescent="0.25">
      <c r="A1121" s="6"/>
      <c r="B1121" s="27"/>
      <c r="C1121" t="str">
        <f>CONCATENATE("&lt;# ",B1123," #&gt;")</f>
        <v>&lt;# G36091133A #&gt;</v>
      </c>
    </row>
    <row r="1122" spans="1:3" x14ac:dyDescent="0.25">
      <c r="A1122" s="6" t="s">
        <v>25</v>
      </c>
      <c r="B1122" s="1" t="s">
        <v>478</v>
      </c>
      <c r="C1122" t="str">
        <f>CONCATENATE("  &lt;Variant hgvs=",CHAR(34),B1122,CHAR(34)," name=",CHAR(34),B1123,CHAR(34),"&gt; ")</f>
        <v xml:space="preserve">  &lt;Variant hgvs="NC_000009.11:g.36091133G&gt;A" name="G36091133A"&gt; </v>
      </c>
    </row>
    <row r="1123" spans="1:3" x14ac:dyDescent="0.25">
      <c r="A1123" s="5" t="s">
        <v>26</v>
      </c>
      <c r="B1123" s="30" t="s">
        <v>625</v>
      </c>
    </row>
    <row r="1124" spans="1:3" x14ac:dyDescent="0.25">
      <c r="A1124" s="5" t="s">
        <v>27</v>
      </c>
      <c r="B1124" s="27" t="s">
        <v>34</v>
      </c>
      <c r="C1124" t="str">
        <f>CONCATENATE("    This variant is a change at a specific point in the ",B1115," gene from ",B1124," to ",B1125," resulting in incorrect ",B1118," function. This substitution of a single nucleotide is known as a missense variant.")</f>
        <v xml:space="preserve">    This variant is a change at a specific point in the RECK gene from guanine (G) to adenine (A) resulting in incorrect protein function. This substitution of a single nucleotide is known as a missense variant.</v>
      </c>
    </row>
    <row r="1125" spans="1:3" x14ac:dyDescent="0.25">
      <c r="A1125" s="5" t="s">
        <v>28</v>
      </c>
      <c r="B1125" s="27" t="s">
        <v>62</v>
      </c>
      <c r="C1125" t="s">
        <v>13</v>
      </c>
    </row>
    <row r="1126" spans="1:3" x14ac:dyDescent="0.25">
      <c r="A1126" s="5" t="s">
        <v>36</v>
      </c>
      <c r="B1126" s="30" t="s">
        <v>626</v>
      </c>
      <c r="C1126" t="str">
        <f>"  &lt;/Variant&gt;"</f>
        <v xml:space="preserve">  &lt;/Variant&gt;</v>
      </c>
    </row>
    <row r="1127" spans="1:3" x14ac:dyDescent="0.25">
      <c r="B1127" s="27"/>
      <c r="C1127" t="str">
        <f>CONCATENATE("&lt;# ",B1129," #&gt;")</f>
        <v>&lt;# T119856753C #&gt;</v>
      </c>
    </row>
    <row r="1128" spans="1:3" x14ac:dyDescent="0.25">
      <c r="A1128" s="6" t="s">
        <v>25</v>
      </c>
      <c r="B1128" s="1" t="s">
        <v>480</v>
      </c>
      <c r="C1128" t="str">
        <f>CONCATENATE("  &lt;Variant hgvs=",CHAR(34),B1128,CHAR(34)," name=",CHAR(34),B1129,CHAR(34),"&gt; ")</f>
        <v xml:space="preserve">  &lt;Variant hgvs="CM000671.2:g.119856753T&gt;C" name="T119856753C"&gt; </v>
      </c>
    </row>
    <row r="1129" spans="1:3" x14ac:dyDescent="0.25">
      <c r="A1129" s="5" t="s">
        <v>26</v>
      </c>
      <c r="B1129" s="30" t="s">
        <v>627</v>
      </c>
    </row>
    <row r="1130" spans="1:3" x14ac:dyDescent="0.25">
      <c r="A1130" s="5" t="s">
        <v>27</v>
      </c>
      <c r="B1130" s="27" t="s">
        <v>33</v>
      </c>
      <c r="C1130" t="str">
        <f>CONCATENATE("    This variant is a change at a specific point in the ",B1115," gene from ",B1130," to ",B1131," resulting in incorrect ",B1118," function. This substitution of a single nucleotide is known as a missense variant.")</f>
        <v xml:space="preserve">    This variant is a change at a specific point in the RECK gene from thymine (T) to cytosine (C) resulting in incorrect protein function. This substitution of a single nucleotide is known as a missense variant.</v>
      </c>
    </row>
    <row r="1131" spans="1:3" x14ac:dyDescent="0.25">
      <c r="A1131" s="5" t="s">
        <v>28</v>
      </c>
      <c r="B1131" s="27" t="str">
        <f>"cytosine (C)"</f>
        <v>cytosine (C)</v>
      </c>
    </row>
    <row r="1132" spans="1:3" x14ac:dyDescent="0.25">
      <c r="A1132" s="6" t="s">
        <v>36</v>
      </c>
      <c r="B1132" s="30" t="s">
        <v>628</v>
      </c>
      <c r="C1132" t="str">
        <f>"  &lt;/Variant&gt;"</f>
        <v xml:space="preserve">  &lt;/Variant&gt;</v>
      </c>
    </row>
    <row r="1133" spans="1:3" s="33" customFormat="1" x14ac:dyDescent="0.25">
      <c r="A1133" s="31"/>
      <c r="B1133" s="32"/>
    </row>
    <row r="1134" spans="1:3" s="33" customFormat="1" x14ac:dyDescent="0.25">
      <c r="A1134" s="31"/>
      <c r="B1134" s="32"/>
      <c r="C1134" t="str">
        <f>C1121</f>
        <v>&lt;# G36091133A #&gt;</v>
      </c>
    </row>
    <row r="1135" spans="1:3" x14ac:dyDescent="0.25">
      <c r="A1135" s="5" t="s">
        <v>35</v>
      </c>
      <c r="B1135" s="40" t="s">
        <v>629</v>
      </c>
      <c r="C1135" t="str">
        <f>CONCATENATE("  &lt;Genotype hgvs=",CHAR(34),B1135,B1136,";",B1137,CHAR(34)," name=",CHAR(34),B1123,CHAR(34),"&gt; ")</f>
        <v xml:space="preserve">  &lt;Genotype hgvs="NC_000009.11:g.[36091133G&gt;A];[36091133=]" name="G36091133A"&gt; </v>
      </c>
    </row>
    <row r="1136" spans="1:3" x14ac:dyDescent="0.25">
      <c r="A1136" s="5" t="s">
        <v>36</v>
      </c>
      <c r="B1136" s="27" t="s">
        <v>630</v>
      </c>
    </row>
    <row r="1137" spans="1:3" x14ac:dyDescent="0.25">
      <c r="A1137" s="5" t="s">
        <v>27</v>
      </c>
      <c r="B1137" s="27" t="s">
        <v>631</v>
      </c>
      <c r="C1137" t="s">
        <v>668</v>
      </c>
    </row>
    <row r="1138" spans="1:3" x14ac:dyDescent="0.25">
      <c r="A1138" s="5" t="s">
        <v>41</v>
      </c>
      <c r="B1138" s="27" t="str">
        <f>CONCATENATE("People with this variant have one copy of the ",B1126," variant. This substitution of a single nucleotide is known as a missense mutation.")</f>
        <v>People with this variant have one copy of the [G36091133A](https://www.ncbi.nlm.nih.gov/projects/SNP/snp_ref.cgi?rs=12235235) variant. This substitution of a single nucleotide is known as a missense mutation.</v>
      </c>
      <c r="C1138" t="s">
        <v>13</v>
      </c>
    </row>
    <row r="1139" spans="1:3" x14ac:dyDescent="0.25">
      <c r="A1139" s="6" t="s">
        <v>42</v>
      </c>
      <c r="B1139" s="27" t="s">
        <v>192</v>
      </c>
      <c r="C1139" t="str">
        <f>CONCATENATE("    ",B1138)</f>
        <v xml:space="preserve">    People with this variant have one copy of the [G36091133A](https://www.ncbi.nlm.nih.gov/projects/SNP/snp_ref.cgi?rs=12235235) variant. This substitution of a single nucleotide is known as a missense mutation.</v>
      </c>
    </row>
    <row r="1140" spans="1:3" x14ac:dyDescent="0.25">
      <c r="A1140" s="6" t="s">
        <v>43</v>
      </c>
      <c r="B1140" s="27">
        <v>13.1</v>
      </c>
    </row>
    <row r="1141" spans="1:3" x14ac:dyDescent="0.25">
      <c r="A1141" s="5"/>
      <c r="B1141" s="27"/>
      <c r="C1141" t="s">
        <v>669</v>
      </c>
    </row>
    <row r="1142" spans="1:3" x14ac:dyDescent="0.25">
      <c r="A1142" s="6"/>
      <c r="B1142" s="27"/>
    </row>
    <row r="1143" spans="1:3" x14ac:dyDescent="0.25">
      <c r="A1143" s="6"/>
      <c r="B1143" s="27"/>
      <c r="C1143" t="str">
        <f>CONCATENATE("    ",B1139)</f>
        <v xml:space="preserve">    You are in the Moderate Loss of Function category. See below for more information.</v>
      </c>
    </row>
    <row r="1144" spans="1:3" x14ac:dyDescent="0.25">
      <c r="A1144" s="6"/>
      <c r="B1144" s="27"/>
    </row>
    <row r="1145" spans="1:3" x14ac:dyDescent="0.25">
      <c r="A1145" s="6"/>
      <c r="B1145" s="27"/>
      <c r="C1145" t="s">
        <v>670</v>
      </c>
    </row>
    <row r="1146" spans="1:3" x14ac:dyDescent="0.25">
      <c r="A1146" s="5"/>
      <c r="B1146" s="27"/>
    </row>
    <row r="1147" spans="1:3" x14ac:dyDescent="0.25">
      <c r="A1147" s="5"/>
      <c r="B1147" s="27"/>
      <c r="C1147" t="str">
        <f>CONCATENATE( "    &lt;piechart percentage=",B1140," /&gt;")</f>
        <v xml:space="preserve">    &lt;piechart percentage=13.1 /&gt;</v>
      </c>
    </row>
    <row r="1148" spans="1:3" x14ac:dyDescent="0.25">
      <c r="A1148" s="5"/>
      <c r="B1148" s="27"/>
      <c r="C1148" t="str">
        <f>"  &lt;/Genotype&gt;"</f>
        <v xml:space="preserve">  &lt;/Genotype&gt;</v>
      </c>
    </row>
    <row r="1149" spans="1:3" x14ac:dyDescent="0.25">
      <c r="A1149" s="5" t="s">
        <v>44</v>
      </c>
      <c r="B1149" s="27" t="s">
        <v>346</v>
      </c>
      <c r="C1149" t="str">
        <f>CONCATENATE("  &lt;Genotype hgvs=",CHAR(34),B1135,B1136,";",B1136,CHAR(34)," name=",CHAR(34),B1123,CHAR(34),"&gt; ")</f>
        <v xml:space="preserve">  &lt;Genotype hgvs="NC_000009.11:g.[36091133G&gt;A];[36091133G&gt;A]" name="G36091133A"&gt; </v>
      </c>
    </row>
    <row r="1150" spans="1:3" x14ac:dyDescent="0.25">
      <c r="A1150" s="6" t="s">
        <v>45</v>
      </c>
      <c r="B1150" s="27" t="s">
        <v>148</v>
      </c>
      <c r="C1150" t="s">
        <v>13</v>
      </c>
    </row>
    <row r="1151" spans="1:3" x14ac:dyDescent="0.25">
      <c r="A1151" s="6" t="s">
        <v>43</v>
      </c>
      <c r="B1151" s="27">
        <v>3.8</v>
      </c>
      <c r="C1151" t="s">
        <v>668</v>
      </c>
    </row>
    <row r="1152" spans="1:3" x14ac:dyDescent="0.25">
      <c r="A1152" s="6"/>
      <c r="B1152" s="27"/>
    </row>
    <row r="1153" spans="1:3" x14ac:dyDescent="0.25">
      <c r="A1153" s="5"/>
      <c r="B1153" s="27"/>
      <c r="C1153" t="str">
        <f>CONCATENATE("    ",B1149)</f>
        <v xml:space="preserve">    People with this variant have two copies of the [C78606381T](https://www.ncbi.nlm.nih.gov/projects/SNP/snp_ref.cgi?rs=12914385) variant. This substitution of a single nucleotide is known as a missense mutation.
</v>
      </c>
    </row>
    <row r="1154" spans="1:3" x14ac:dyDescent="0.25">
      <c r="A1154" s="6"/>
      <c r="B1154" s="27"/>
    </row>
    <row r="1155" spans="1:3" x14ac:dyDescent="0.25">
      <c r="A1155" s="6"/>
      <c r="B1155" s="27"/>
      <c r="C1155" t="s">
        <v>669</v>
      </c>
    </row>
    <row r="1156" spans="1:3" x14ac:dyDescent="0.25">
      <c r="A1156" s="6"/>
      <c r="B1156" s="27"/>
    </row>
    <row r="1157" spans="1:3" x14ac:dyDescent="0.25">
      <c r="A1157" s="6"/>
      <c r="B1157" s="27"/>
      <c r="C1157" t="str">
        <f>CONCATENATE("    ",B1150)</f>
        <v xml:space="preserve">    This variant is not associated with increased risk.</v>
      </c>
    </row>
    <row r="1158" spans="1:3" x14ac:dyDescent="0.25">
      <c r="A1158" s="6"/>
      <c r="B1158" s="27"/>
    </row>
    <row r="1159" spans="1:3" x14ac:dyDescent="0.25">
      <c r="A1159" s="5"/>
      <c r="B1159" s="27"/>
      <c r="C1159" t="s">
        <v>670</v>
      </c>
    </row>
    <row r="1160" spans="1:3" x14ac:dyDescent="0.25">
      <c r="A1160" s="5"/>
      <c r="B1160" s="27"/>
    </row>
    <row r="1161" spans="1:3" x14ac:dyDescent="0.25">
      <c r="A1161" s="5"/>
      <c r="B1161" s="27"/>
      <c r="C1161" t="str">
        <f>CONCATENATE( "    &lt;piechart percentage=",B1151," /&gt;")</f>
        <v xml:space="preserve">    &lt;piechart percentage=3.8 /&gt;</v>
      </c>
    </row>
    <row r="1162" spans="1:3" x14ac:dyDescent="0.25">
      <c r="A1162" s="5"/>
      <c r="B1162" s="27"/>
      <c r="C1162" t="str">
        <f>"  &lt;/Genotype&gt;"</f>
        <v xml:space="preserve">  &lt;/Genotype&gt;</v>
      </c>
    </row>
    <row r="1163" spans="1:3" x14ac:dyDescent="0.25">
      <c r="A1163" s="5" t="s">
        <v>46</v>
      </c>
      <c r="B1163" s="27" t="str">
        <f>CONCATENATE("Your ",B1115," gene has no variants. A normal gene is referred to as a ",CHAR(34),"wild-type",CHAR(34)," gene.")</f>
        <v>Your RECK gene has no variants. A normal gene is referred to as a "wild-type" gene.</v>
      </c>
      <c r="C1163" t="str">
        <f>CONCATENATE("  &lt;Genotype hgvs=",CHAR(34),B1135,B1137,";",B1137,CHAR(34)," name=",CHAR(34),B1123,CHAR(34),"&gt; ")</f>
        <v xml:space="preserve">  &lt;Genotype hgvs="NC_000009.11:g.[36091133=];[36091133=]" name="G36091133A"&gt; </v>
      </c>
    </row>
    <row r="1164" spans="1:3" x14ac:dyDescent="0.25">
      <c r="A1164" s="6" t="s">
        <v>47</v>
      </c>
      <c r="B1164" s="27" t="s">
        <v>148</v>
      </c>
      <c r="C1164" t="s">
        <v>13</v>
      </c>
    </row>
    <row r="1165" spans="1:3" x14ac:dyDescent="0.25">
      <c r="A1165" s="6" t="s">
        <v>43</v>
      </c>
      <c r="B1165" s="27">
        <v>83.1</v>
      </c>
      <c r="C1165" t="s">
        <v>668</v>
      </c>
    </row>
    <row r="1166" spans="1:3" x14ac:dyDescent="0.25">
      <c r="A1166" s="5"/>
      <c r="B1166" s="27"/>
    </row>
    <row r="1167" spans="1:3" x14ac:dyDescent="0.25">
      <c r="A1167" s="6"/>
      <c r="B1167" s="27"/>
      <c r="C1167" t="str">
        <f>CONCATENATE("    ",B1163)</f>
        <v xml:space="preserve">    Your RECK gene has no variants. A normal gene is referred to as a "wild-type" gene.</v>
      </c>
    </row>
    <row r="1168" spans="1:3" x14ac:dyDescent="0.25">
      <c r="A1168" s="6"/>
      <c r="B1168" s="27"/>
    </row>
    <row r="1169" spans="1:3" x14ac:dyDescent="0.25">
      <c r="A1169" s="6"/>
      <c r="B1169" s="27"/>
      <c r="C1169" t="s">
        <v>669</v>
      </c>
    </row>
    <row r="1170" spans="1:3" x14ac:dyDescent="0.25">
      <c r="A1170" s="6"/>
      <c r="B1170" s="27"/>
    </row>
    <row r="1171" spans="1:3" x14ac:dyDescent="0.25">
      <c r="A1171" s="6"/>
      <c r="B1171" s="27"/>
      <c r="C1171" t="str">
        <f>CONCATENATE("    ",B1164)</f>
        <v xml:space="preserve">    This variant is not associated with increased risk.</v>
      </c>
    </row>
    <row r="1172" spans="1:3" x14ac:dyDescent="0.25">
      <c r="A1172" s="5"/>
      <c r="B1172" s="27"/>
    </row>
    <row r="1173" spans="1:3" x14ac:dyDescent="0.25">
      <c r="A1173" s="5"/>
      <c r="B1173" s="27"/>
      <c r="C1173" t="s">
        <v>670</v>
      </c>
    </row>
    <row r="1174" spans="1:3" x14ac:dyDescent="0.25">
      <c r="A1174" s="5"/>
      <c r="B1174" s="27"/>
    </row>
    <row r="1175" spans="1:3" x14ac:dyDescent="0.25">
      <c r="A1175" s="5"/>
      <c r="B1175" s="27"/>
      <c r="C1175" t="str">
        <f>CONCATENATE( "    &lt;piechart percentage=",B1165," /&gt;")</f>
        <v xml:space="preserve">    &lt;piechart percentage=83.1 /&gt;</v>
      </c>
    </row>
    <row r="1176" spans="1:3" x14ac:dyDescent="0.25">
      <c r="A1176" s="5"/>
      <c r="B1176" s="27"/>
      <c r="C1176" t="str">
        <f>"  &lt;/Genotype&gt;"</f>
        <v xml:space="preserve">  &lt;/Genotype&gt;</v>
      </c>
    </row>
    <row r="1177" spans="1:3" x14ac:dyDescent="0.25">
      <c r="A1177" s="5"/>
      <c r="B1177" s="27"/>
      <c r="C1177" t="str">
        <f>C1127</f>
        <v>&lt;# T119856753C #&gt;</v>
      </c>
    </row>
    <row r="1178" spans="1:3" x14ac:dyDescent="0.25">
      <c r="A1178" s="5" t="s">
        <v>35</v>
      </c>
      <c r="B1178" s="1" t="s">
        <v>632</v>
      </c>
      <c r="C1178" t="str">
        <f>CONCATENATE("  &lt;Genotype hgvs=",CHAR(34),B1178,B1179,";",B1180,CHAR(34)," name=",CHAR(34),B1129,CHAR(34),"&gt; ")</f>
        <v xml:space="preserve">  &lt;Genotype hgvs="CM000671.2:g.[119856753T&gt;C];[119856753=]" name="T119856753C"&gt; </v>
      </c>
    </row>
    <row r="1179" spans="1:3" x14ac:dyDescent="0.25">
      <c r="A1179" s="5" t="s">
        <v>36</v>
      </c>
      <c r="B1179" s="27" t="s">
        <v>633</v>
      </c>
    </row>
    <row r="1180" spans="1:3" x14ac:dyDescent="0.25">
      <c r="A1180" s="5" t="s">
        <v>27</v>
      </c>
      <c r="B1180" s="27" t="s">
        <v>634</v>
      </c>
      <c r="C1180" t="s">
        <v>668</v>
      </c>
    </row>
    <row r="1181" spans="1:3" x14ac:dyDescent="0.25">
      <c r="A1181" s="5" t="s">
        <v>41</v>
      </c>
      <c r="B1181" s="27" t="str">
        <f>CONCATENATE("People with this variant have one copy of the ",B1132," variant. This substitution of a single nucleotide is known as a missense mutation.")</f>
        <v>People with this variant have one copy of the [T119856753C](https://www.ncbi.nlm.nih.gov/projects/SNP/snp_ref.cgi?rs=7849492) variant. This substitution of a single nucleotide is known as a missense mutation.</v>
      </c>
      <c r="C1181" t="s">
        <v>13</v>
      </c>
    </row>
    <row r="1182" spans="1:3" x14ac:dyDescent="0.25">
      <c r="A1182" s="6" t="s">
        <v>42</v>
      </c>
      <c r="B1182" s="27" t="s">
        <v>148</v>
      </c>
      <c r="C1182" t="str">
        <f>CONCATENATE("    ",B1181)</f>
        <v xml:space="preserve">    People with this variant have one copy of the [T119856753C](https://www.ncbi.nlm.nih.gov/projects/SNP/snp_ref.cgi?rs=7849492) variant. This substitution of a single nucleotide is known as a missense mutation.</v>
      </c>
    </row>
    <row r="1183" spans="1:3" x14ac:dyDescent="0.25">
      <c r="A1183" s="6" t="s">
        <v>43</v>
      </c>
      <c r="B1183" s="27">
        <v>8</v>
      </c>
    </row>
    <row r="1184" spans="1:3" x14ac:dyDescent="0.25">
      <c r="A1184" s="5"/>
      <c r="B1184" s="27"/>
      <c r="C1184" t="s">
        <v>669</v>
      </c>
    </row>
    <row r="1185" spans="1:3" x14ac:dyDescent="0.25">
      <c r="A1185" s="6"/>
      <c r="B1185" s="27"/>
    </row>
    <row r="1186" spans="1:3" x14ac:dyDescent="0.25">
      <c r="A1186" s="6"/>
      <c r="B1186" s="27"/>
      <c r="C1186" t="str">
        <f>CONCATENATE("    ",B1182)</f>
        <v xml:space="preserve">    This variant is not associated with increased risk.</v>
      </c>
    </row>
    <row r="1187" spans="1:3" x14ac:dyDescent="0.25">
      <c r="A1187" s="6"/>
      <c r="B1187" s="27"/>
    </row>
    <row r="1188" spans="1:3" x14ac:dyDescent="0.25">
      <c r="A1188" s="6"/>
      <c r="B1188" s="27"/>
      <c r="C1188" t="s">
        <v>670</v>
      </c>
    </row>
    <row r="1189" spans="1:3" x14ac:dyDescent="0.25">
      <c r="A1189" s="5"/>
      <c r="B1189" s="27"/>
    </row>
    <row r="1190" spans="1:3" x14ac:dyDescent="0.25">
      <c r="A1190" s="5"/>
      <c r="B1190" s="27"/>
      <c r="C1190" t="str">
        <f>CONCATENATE( "    &lt;piechart percentage=",B1183," /&gt;")</f>
        <v xml:space="preserve">    &lt;piechart percentage=8 /&gt;</v>
      </c>
    </row>
    <row r="1191" spans="1:3" x14ac:dyDescent="0.25">
      <c r="A1191" s="5"/>
      <c r="B1191" s="27"/>
      <c r="C1191" t="str">
        <f>"  &lt;/Genotype&gt;"</f>
        <v xml:space="preserve">  &lt;/Genotype&gt;</v>
      </c>
    </row>
    <row r="1192" spans="1:3" x14ac:dyDescent="0.25">
      <c r="A1192" s="5" t="s">
        <v>44</v>
      </c>
      <c r="B1192" s="27" t="str">
        <f>CONCATENATE("People with this variant have two copies of the ",B1132," variant. This substitution of a single nucleotide is known as a missense mutation.")</f>
        <v>People with this variant have two copies of the [T119856753C](https://www.ncbi.nlm.nih.gov/projects/SNP/snp_ref.cgi?rs=7849492) variant. This substitution of a single nucleotide is known as a missense mutation.</v>
      </c>
      <c r="C1192" t="str">
        <f>CONCATENATE("  &lt;Genotype hgvs=",CHAR(34),B1178,B1179,";",B1179,CHAR(34)," name=",CHAR(34),B1129,CHAR(34),"&gt; ")</f>
        <v xml:space="preserve">  &lt;Genotype hgvs="CM000671.2:g.[119856753T&gt;C];[119856753T&gt;C]" name="T119856753C"&gt; </v>
      </c>
    </row>
    <row r="1193" spans="1:3" x14ac:dyDescent="0.25">
      <c r="A1193" s="6" t="s">
        <v>45</v>
      </c>
      <c r="B1193" s="27" t="s">
        <v>148</v>
      </c>
      <c r="C1193" t="s">
        <v>13</v>
      </c>
    </row>
    <row r="1194" spans="1:3" x14ac:dyDescent="0.25">
      <c r="A1194" s="6" t="s">
        <v>43</v>
      </c>
      <c r="B1194" s="27">
        <v>2.2000000000000002</v>
      </c>
      <c r="C1194" t="s">
        <v>668</v>
      </c>
    </row>
    <row r="1195" spans="1:3" x14ac:dyDescent="0.25">
      <c r="A1195" s="6"/>
      <c r="B1195" s="27"/>
    </row>
    <row r="1196" spans="1:3" x14ac:dyDescent="0.25">
      <c r="A1196" s="5"/>
      <c r="B1196" s="27"/>
      <c r="C1196" t="str">
        <f>CONCATENATE("    ",B1192)</f>
        <v xml:space="preserve">    People with this variant have two copies of the [T119856753C](https://www.ncbi.nlm.nih.gov/projects/SNP/snp_ref.cgi?rs=7849492) variant. This substitution of a single nucleotide is known as a missense mutation.</v>
      </c>
    </row>
    <row r="1197" spans="1:3" x14ac:dyDescent="0.25">
      <c r="A1197" s="6"/>
      <c r="B1197" s="27"/>
    </row>
    <row r="1198" spans="1:3" x14ac:dyDescent="0.25">
      <c r="A1198" s="6"/>
      <c r="B1198" s="27"/>
      <c r="C1198" t="s">
        <v>669</v>
      </c>
    </row>
    <row r="1199" spans="1:3" x14ac:dyDescent="0.25">
      <c r="A1199" s="6"/>
      <c r="B1199" s="27"/>
    </row>
    <row r="1200" spans="1:3" x14ac:dyDescent="0.25">
      <c r="A1200" s="6"/>
      <c r="B1200" s="27"/>
      <c r="C1200" t="str">
        <f>CONCATENATE("    ",B1193)</f>
        <v xml:space="preserve">    This variant is not associated with increased risk.</v>
      </c>
    </row>
    <row r="1201" spans="1:3" x14ac:dyDescent="0.25">
      <c r="A1201" s="6"/>
      <c r="B1201" s="27"/>
    </row>
    <row r="1202" spans="1:3" x14ac:dyDescent="0.25">
      <c r="A1202" s="5"/>
      <c r="B1202" s="27"/>
      <c r="C1202" t="s">
        <v>670</v>
      </c>
    </row>
    <row r="1203" spans="1:3" x14ac:dyDescent="0.25">
      <c r="A1203" s="5"/>
      <c r="B1203" s="27"/>
    </row>
    <row r="1204" spans="1:3" x14ac:dyDescent="0.25">
      <c r="A1204" s="5"/>
      <c r="B1204" s="27"/>
      <c r="C1204" t="str">
        <f>CONCATENATE( "    &lt;piechart percentage=",B1194," /&gt;")</f>
        <v xml:space="preserve">    &lt;piechart percentage=2.2 /&gt;</v>
      </c>
    </row>
    <row r="1205" spans="1:3" x14ac:dyDescent="0.25">
      <c r="A1205" s="5"/>
      <c r="B1205" s="27"/>
      <c r="C1205" t="str">
        <f>"  &lt;/Genotype&gt;"</f>
        <v xml:space="preserve">  &lt;/Genotype&gt;</v>
      </c>
    </row>
    <row r="1206" spans="1:3" x14ac:dyDescent="0.25">
      <c r="A1206" s="5" t="s">
        <v>46</v>
      </c>
      <c r="B1206" s="27" t="str">
        <f>CONCATENATE("Your ",B1115," gene has no variants. A normal gene is referred to as a ",CHAR(34),"wild-type",CHAR(34)," gene.")</f>
        <v>Your RECK gene has no variants. A normal gene is referred to as a "wild-type" gene.</v>
      </c>
      <c r="C1206" t="str">
        <f>CONCATENATE("  &lt;Genotype hgvs=",CHAR(34),B1178,B1180,";",B1180,CHAR(34)," name=",CHAR(34),B1129,CHAR(34),"&gt; ")</f>
        <v xml:space="preserve">  &lt;Genotype hgvs="CM000671.2:g.[119856753=];[119856753=]" name="T119856753C"&gt; </v>
      </c>
    </row>
    <row r="1207" spans="1:3" x14ac:dyDescent="0.25">
      <c r="A1207" s="6" t="s">
        <v>47</v>
      </c>
      <c r="B1207" s="27" t="s">
        <v>192</v>
      </c>
      <c r="C1207" t="s">
        <v>13</v>
      </c>
    </row>
    <row r="1208" spans="1:3" x14ac:dyDescent="0.25">
      <c r="A1208" s="6" t="s">
        <v>43</v>
      </c>
      <c r="B1208" s="27">
        <v>89.8</v>
      </c>
      <c r="C1208" t="s">
        <v>668</v>
      </c>
    </row>
    <row r="1209" spans="1:3" x14ac:dyDescent="0.25">
      <c r="A1209" s="5"/>
      <c r="B1209" s="27"/>
    </row>
    <row r="1210" spans="1:3" x14ac:dyDescent="0.25">
      <c r="A1210" s="6"/>
      <c r="B1210" s="27"/>
      <c r="C1210" t="str">
        <f>CONCATENATE("    ",B1206)</f>
        <v xml:space="preserve">    Your RECK gene has no variants. A normal gene is referred to as a "wild-type" gene.</v>
      </c>
    </row>
    <row r="1211" spans="1:3" x14ac:dyDescent="0.25">
      <c r="A1211" s="6"/>
      <c r="B1211" s="27"/>
    </row>
    <row r="1212" spans="1:3" x14ac:dyDescent="0.25">
      <c r="A1212" s="6"/>
      <c r="B1212" s="27"/>
      <c r="C1212" t="s">
        <v>669</v>
      </c>
    </row>
    <row r="1213" spans="1:3" x14ac:dyDescent="0.25">
      <c r="A1213" s="6"/>
      <c r="B1213" s="27"/>
    </row>
    <row r="1214" spans="1:3" x14ac:dyDescent="0.25">
      <c r="A1214" s="6"/>
      <c r="B1214" s="27"/>
      <c r="C1214" t="str">
        <f>CONCATENATE("    ",B1207)</f>
        <v xml:space="preserve">    You are in the Moderate Loss of Function category. See below for more information.</v>
      </c>
    </row>
    <row r="1215" spans="1:3" x14ac:dyDescent="0.25">
      <c r="A1215" s="5"/>
      <c r="B1215" s="27"/>
    </row>
    <row r="1216" spans="1:3" x14ac:dyDescent="0.25">
      <c r="A1216" s="5"/>
      <c r="B1216" s="27"/>
      <c r="C1216" t="s">
        <v>670</v>
      </c>
    </row>
    <row r="1217" spans="1:3" x14ac:dyDescent="0.25">
      <c r="A1217" s="5"/>
      <c r="B1217" s="27"/>
    </row>
    <row r="1218" spans="1:3" x14ac:dyDescent="0.25">
      <c r="A1218" s="5"/>
      <c r="B1218" s="27"/>
      <c r="C1218" t="str">
        <f>CONCATENATE( "    &lt;piechart percentage=",B1208," /&gt;")</f>
        <v xml:space="preserve">    &lt;piechart percentage=89.8 /&gt;</v>
      </c>
    </row>
    <row r="1219" spans="1:3" x14ac:dyDescent="0.25">
      <c r="A1219" s="5"/>
      <c r="B1219" s="27"/>
      <c r="C1219" t="str">
        <f>"  &lt;/Genotype&gt;"</f>
        <v xml:space="preserve">  &lt;/Genotype&gt;</v>
      </c>
    </row>
    <row r="1220" spans="1:3" x14ac:dyDescent="0.25">
      <c r="A1220" s="5" t="s">
        <v>48</v>
      </c>
      <c r="B1220" s="27" t="str">
        <f>CONCATENATE("Your ",B1115," gene has an unknown variant.")</f>
        <v>Your RECK gene has an unknown variant.</v>
      </c>
      <c r="C1220" t="str">
        <f>CONCATENATE("  &lt;Genotype hgvs=",CHAR(34),"unknown",CHAR(34),"&gt; ")</f>
        <v xml:space="preserve">  &lt;Genotype hgvs="unknown"&gt; </v>
      </c>
    </row>
    <row r="1221" spans="1:3" x14ac:dyDescent="0.25">
      <c r="A1221" s="6" t="s">
        <v>48</v>
      </c>
      <c r="B1221" s="27" t="s">
        <v>150</v>
      </c>
      <c r="C1221" t="s">
        <v>13</v>
      </c>
    </row>
    <row r="1222" spans="1:3" x14ac:dyDescent="0.25">
      <c r="A1222" s="6" t="s">
        <v>43</v>
      </c>
      <c r="B1222" s="27"/>
      <c r="C1222" t="s">
        <v>668</v>
      </c>
    </row>
    <row r="1223" spans="1:3" x14ac:dyDescent="0.25">
      <c r="A1223" s="6"/>
      <c r="B1223" s="27"/>
    </row>
    <row r="1224" spans="1:3" x14ac:dyDescent="0.25">
      <c r="A1224" s="6"/>
      <c r="B1224" s="27"/>
      <c r="C1224" t="str">
        <f>CONCATENATE("    ",B1220)</f>
        <v xml:space="preserve">    Your RECK gene has an unknown variant.</v>
      </c>
    </row>
    <row r="1225" spans="1:3" x14ac:dyDescent="0.25">
      <c r="A1225" s="6"/>
      <c r="B1225" s="27"/>
    </row>
    <row r="1226" spans="1:3" x14ac:dyDescent="0.25">
      <c r="A1226" s="6"/>
      <c r="B1226" s="27"/>
      <c r="C1226" t="s">
        <v>669</v>
      </c>
    </row>
    <row r="1227" spans="1:3" x14ac:dyDescent="0.25">
      <c r="A1227" s="6"/>
      <c r="B1227" s="27"/>
    </row>
    <row r="1228" spans="1:3" x14ac:dyDescent="0.25">
      <c r="A1228" s="5"/>
      <c r="B1228" s="27"/>
      <c r="C1228" t="str">
        <f>CONCATENATE("    ",B1221)</f>
        <v xml:space="preserve">    The effect is unknown.</v>
      </c>
    </row>
    <row r="1229" spans="1:3" x14ac:dyDescent="0.25">
      <c r="A1229" s="6"/>
      <c r="B1229" s="27"/>
    </row>
    <row r="1230" spans="1:3" x14ac:dyDescent="0.25">
      <c r="A1230" s="5"/>
      <c r="B1230" s="27"/>
      <c r="C1230" t="s">
        <v>670</v>
      </c>
    </row>
    <row r="1231" spans="1:3" x14ac:dyDescent="0.25">
      <c r="A1231" s="5"/>
      <c r="B1231" s="27"/>
    </row>
    <row r="1232" spans="1:3" x14ac:dyDescent="0.25">
      <c r="A1232" s="5"/>
      <c r="B1232" s="27"/>
      <c r="C1232" t="str">
        <f>CONCATENATE( "    &lt;piechart percentage=",B1222," /&gt;")</f>
        <v xml:space="preserve">    &lt;piechart percentage= /&gt;</v>
      </c>
    </row>
    <row r="1233" spans="1:3" x14ac:dyDescent="0.25">
      <c r="A1233" s="5"/>
      <c r="B1233" s="27"/>
      <c r="C1233" t="str">
        <f>"  &lt;/Genotype&gt;"</f>
        <v xml:space="preserve">  &lt;/Genotype&gt;</v>
      </c>
    </row>
    <row r="1234" spans="1:3" x14ac:dyDescent="0.25">
      <c r="A1234" s="5" t="s">
        <v>46</v>
      </c>
      <c r="B1234" s="27" t="str">
        <f>CONCATENATE("Your ",B1115," gene has no variants. A normal gene is referred to as a ",CHAR(34),"wild-type",CHAR(34)," gene.")</f>
        <v>Your RECK gene has no variants. A normal gene is referred to as a "wild-type" gene.</v>
      </c>
      <c r="C1234" t="str">
        <f>CONCATENATE("  &lt;Genotype hgvs=",CHAR(34),"wild-type",CHAR(34),"&gt;")</f>
        <v xml:space="preserve">  &lt;Genotype hgvs="wild-type"&gt;</v>
      </c>
    </row>
    <row r="1235" spans="1:3" x14ac:dyDescent="0.25">
      <c r="A1235" s="6" t="s">
        <v>47</v>
      </c>
      <c r="B1235" s="27" t="s">
        <v>218</v>
      </c>
      <c r="C1235" t="s">
        <v>13</v>
      </c>
    </row>
    <row r="1236" spans="1:3" x14ac:dyDescent="0.25">
      <c r="A1236" s="6" t="s">
        <v>43</v>
      </c>
      <c r="B1236" s="27"/>
      <c r="C1236" t="s">
        <v>668</v>
      </c>
    </row>
    <row r="1237" spans="1:3" x14ac:dyDescent="0.25">
      <c r="A1237" s="6"/>
      <c r="B1237" s="27"/>
    </row>
    <row r="1238" spans="1:3" x14ac:dyDescent="0.25">
      <c r="A1238" s="6"/>
      <c r="B1238" s="27"/>
      <c r="C1238" t="str">
        <f>CONCATENATE("    ",B1234)</f>
        <v xml:space="preserve">    Your RECK gene has no variants. A normal gene is referred to as a "wild-type" gene.</v>
      </c>
    </row>
    <row r="1239" spans="1:3" x14ac:dyDescent="0.25">
      <c r="A1239" s="6"/>
      <c r="B1239" s="27"/>
    </row>
    <row r="1240" spans="1:3" x14ac:dyDescent="0.25">
      <c r="A1240" s="6"/>
      <c r="B1240" s="27"/>
      <c r="C1240" t="s">
        <v>669</v>
      </c>
    </row>
    <row r="1241" spans="1:3" x14ac:dyDescent="0.25">
      <c r="A1241" s="6"/>
      <c r="B1241" s="27"/>
    </row>
    <row r="1242" spans="1:3" x14ac:dyDescent="0.25">
      <c r="A1242" s="6"/>
      <c r="B1242" s="27"/>
      <c r="C1242" t="str">
        <f>CONCATENATE("    ",B1235)</f>
        <v xml:space="preserve">    Your variant is not associated with any loss of function.</v>
      </c>
    </row>
    <row r="1243" spans="1:3" x14ac:dyDescent="0.25">
      <c r="A1243" s="6"/>
      <c r="B1243" s="27"/>
    </row>
    <row r="1244" spans="1:3" x14ac:dyDescent="0.25">
      <c r="A1244" s="6"/>
      <c r="B1244" s="27"/>
      <c r="C1244" t="s">
        <v>670</v>
      </c>
    </row>
    <row r="1245" spans="1:3" x14ac:dyDescent="0.25">
      <c r="A1245" s="5"/>
      <c r="B1245" s="27"/>
    </row>
    <row r="1246" spans="1:3" x14ac:dyDescent="0.25">
      <c r="A1246" s="6"/>
      <c r="B1246" s="27"/>
      <c r="C1246" t="str">
        <f>CONCATENATE( "    &lt;piechart percentage=",B1236," /&gt;")</f>
        <v xml:space="preserve">    &lt;piechart percentage= /&gt;</v>
      </c>
    </row>
    <row r="1247" spans="1:3" x14ac:dyDescent="0.25">
      <c r="A1247" s="6"/>
      <c r="B1247" s="27"/>
      <c r="C1247" t="str">
        <f>"  &lt;/Genotype&gt;"</f>
        <v xml:space="preserve">  &lt;/Genotype&gt;</v>
      </c>
    </row>
    <row r="1248" spans="1:3" x14ac:dyDescent="0.25">
      <c r="A1248" s="6"/>
      <c r="B1248" s="27"/>
      <c r="C1248" t="str">
        <f>"&lt;/GeneAnalysis&gt;"</f>
        <v>&lt;/GeneAnalysis&gt;</v>
      </c>
    </row>
    <row r="1249" spans="1:14" s="33" customFormat="1" x14ac:dyDescent="0.25">
      <c r="A1249" s="31"/>
      <c r="B1249" s="32"/>
      <c r="J1249"/>
      <c r="K1249"/>
      <c r="L1249"/>
      <c r="M1249"/>
      <c r="N1249"/>
    </row>
    <row r="1250" spans="1:14" x14ac:dyDescent="0.25">
      <c r="A1250" s="6" t="s">
        <v>4</v>
      </c>
      <c r="B1250" s="27" t="s">
        <v>415</v>
      </c>
      <c r="C1250" t="str">
        <f>CONCATENATE("&lt;GeneAnalysis gene=",CHAR(34),B1250,CHAR(34)," interval=",CHAR(34),B1251,CHAR(34),"&gt; ")</f>
        <v xml:space="preserve">&lt;GeneAnalysis gene="SLC18A2" interval="NC_000010.11:g.117241073_117279430"&gt; </v>
      </c>
    </row>
    <row r="1251" spans="1:14" x14ac:dyDescent="0.25">
      <c r="A1251" s="6" t="s">
        <v>23</v>
      </c>
      <c r="B1251" s="27" t="s">
        <v>635</v>
      </c>
    </row>
    <row r="1252" spans="1:14" x14ac:dyDescent="0.25">
      <c r="A1252" s="6" t="s">
        <v>24</v>
      </c>
      <c r="B1252" s="27" t="s">
        <v>333</v>
      </c>
      <c r="C1252" t="str">
        <f>CONCATENATE("# What are some common mutations of ",B1250,"?")</f>
        <v># What are some common mutations of SLC18A2?</v>
      </c>
    </row>
    <row r="1253" spans="1:14" x14ac:dyDescent="0.25">
      <c r="A1253" s="6" t="s">
        <v>548</v>
      </c>
      <c r="B1253" s="27" t="s">
        <v>21</v>
      </c>
      <c r="C1253" t="s">
        <v>13</v>
      </c>
      <c r="G1253" s="59"/>
      <c r="H1253" s="60"/>
      <c r="I1253" s="50"/>
      <c r="J1253" s="50"/>
    </row>
    <row r="1254" spans="1:14" x14ac:dyDescent="0.25">
      <c r="B1254" s="27"/>
      <c r="C1254" t="str">
        <f>CONCATENATE("There are ",B1252," well-known variants in ",B1250,": ",B1261," and ",B1267,".")</f>
        <v>There are two well-known variants in SLC18A2: [C117278860T](https://www.ncbi.nlm.nih.gov/projects/SNP/snp_ref.cgi?rs=363236) and [C117259615T](https://www.ncbi.nlm.nih.gov/projects/SNP/snp_ref.cgi?rs=929493).</v>
      </c>
      <c r="G1254" s="65"/>
      <c r="H1254" s="66"/>
      <c r="I1254" s="71"/>
      <c r="J1254" s="71"/>
    </row>
    <row r="1255" spans="1:14" x14ac:dyDescent="0.25">
      <c r="B1255" s="27"/>
    </row>
    <row r="1256" spans="1:14" x14ac:dyDescent="0.25">
      <c r="A1256" s="6"/>
      <c r="B1256" s="27"/>
      <c r="C1256" t="str">
        <f>CONCATENATE("&lt;# ",B1258," #&gt;")</f>
        <v>&lt;# C117278860T #&gt;</v>
      </c>
    </row>
    <row r="1257" spans="1:14" x14ac:dyDescent="0.25">
      <c r="A1257" s="6" t="s">
        <v>25</v>
      </c>
      <c r="B1257" s="1" t="s">
        <v>417</v>
      </c>
      <c r="C1257" t="str">
        <f>CONCATENATE("  &lt;Variant hgvs=",CHAR(34),B1257,CHAR(34)," name=",CHAR(34),B1258,CHAR(34),"&gt; ")</f>
        <v xml:space="preserve">  &lt;Variant hgvs="NC_000010.11:g.117278860C&gt;T" name="C117278860T"&gt; </v>
      </c>
    </row>
    <row r="1258" spans="1:14" x14ac:dyDescent="0.25">
      <c r="A1258" s="5" t="s">
        <v>26</v>
      </c>
      <c r="B1258" s="30" t="s">
        <v>636</v>
      </c>
    </row>
    <row r="1259" spans="1:14" x14ac:dyDescent="0.25">
      <c r="A1259" s="5" t="s">
        <v>27</v>
      </c>
      <c r="B1259" s="27" t="s">
        <v>208</v>
      </c>
      <c r="C1259" t="str">
        <f>CONCATENATE("    This variant is a change at a specific point in the ",B1250," gene from ",B1259," to ",B1260," resulting in incorrect ",B1253," function. This substitution of a single nucleotide is known as a missense variant.")</f>
        <v xml:space="preserve">    This variant is a change at a specific point in the SLC18A2 gene from cytosine (C) to thymine (T) resulting in incorrect protein function. This substitution of a single nucleotide is known as a missense variant.</v>
      </c>
    </row>
    <row r="1260" spans="1:14" x14ac:dyDescent="0.25">
      <c r="A1260" s="5" t="s">
        <v>28</v>
      </c>
      <c r="B1260" s="27" t="s">
        <v>33</v>
      </c>
      <c r="C1260" t="s">
        <v>13</v>
      </c>
    </row>
    <row r="1261" spans="1:14" x14ac:dyDescent="0.25">
      <c r="A1261" s="5" t="s">
        <v>36</v>
      </c>
      <c r="B1261" s="30" t="s">
        <v>637</v>
      </c>
      <c r="C1261" t="str">
        <f>"  &lt;/Variant&gt;"</f>
        <v xml:space="preserve">  &lt;/Variant&gt;</v>
      </c>
    </row>
    <row r="1262" spans="1:14" x14ac:dyDescent="0.25">
      <c r="B1262" s="27"/>
      <c r="C1262" t="str">
        <f>CONCATENATE("&lt;# ",B1264," #&gt;")</f>
        <v>&lt;# C117259615T #&gt;</v>
      </c>
    </row>
    <row r="1263" spans="1:14" x14ac:dyDescent="0.25">
      <c r="A1263" s="6" t="s">
        <v>25</v>
      </c>
      <c r="B1263" s="1" t="s">
        <v>420</v>
      </c>
      <c r="C1263" t="str">
        <f>CONCATENATE("  &lt;Variant hgvs=",CHAR(34),B1263,CHAR(34)," name=",CHAR(34),B1264,CHAR(34),"&gt; ")</f>
        <v xml:space="preserve">  &lt;Variant hgvs="NC_000010.11:g.117259615C&gt;T" name="C117259615T"&gt; </v>
      </c>
    </row>
    <row r="1264" spans="1:14" x14ac:dyDescent="0.25">
      <c r="A1264" s="5" t="s">
        <v>26</v>
      </c>
      <c r="B1264" s="30" t="s">
        <v>638</v>
      </c>
    </row>
    <row r="1265" spans="1:3" x14ac:dyDescent="0.25">
      <c r="A1265" s="5" t="s">
        <v>27</v>
      </c>
      <c r="B1265" s="27" t="s">
        <v>208</v>
      </c>
      <c r="C1265" t="str">
        <f>CONCATENATE("    This variant is a change at a specific point in the ",B1250," gene from ",B1265," to ",B1266," resulting in incorrect ",B1253," function. This substitution of a single nucleotide is known as a missense variant.")</f>
        <v xml:space="preserve">    This variant is a change at a specific point in the SLC18A2 gene from cytosine (C) to thymine (T) resulting in incorrect protein function. This substitution of a single nucleotide is known as a missense variant.</v>
      </c>
    </row>
    <row r="1266" spans="1:3" x14ac:dyDescent="0.25">
      <c r="A1266" s="5" t="s">
        <v>28</v>
      </c>
      <c r="B1266" s="27" t="s">
        <v>33</v>
      </c>
    </row>
    <row r="1267" spans="1:3" x14ac:dyDescent="0.25">
      <c r="A1267" s="6" t="s">
        <v>36</v>
      </c>
      <c r="B1267" s="30" t="s">
        <v>639</v>
      </c>
      <c r="C1267" t="str">
        <f>"  &lt;/Variant&gt;"</f>
        <v xml:space="preserve">  &lt;/Variant&gt;</v>
      </c>
    </row>
    <row r="1268" spans="1:3" s="33" customFormat="1" x14ac:dyDescent="0.25">
      <c r="A1268" s="31"/>
      <c r="B1268" s="32"/>
    </row>
    <row r="1269" spans="1:3" s="33" customFormat="1" x14ac:dyDescent="0.25">
      <c r="A1269" s="31"/>
      <c r="B1269" s="32"/>
      <c r="C1269" t="str">
        <f>C1256</f>
        <v>&lt;# C117278860T #&gt;</v>
      </c>
    </row>
    <row r="1270" spans="1:3" x14ac:dyDescent="0.25">
      <c r="A1270" s="5" t="s">
        <v>35</v>
      </c>
      <c r="B1270" s="40" t="s">
        <v>565</v>
      </c>
      <c r="C1270" t="str">
        <f>CONCATENATE("  &lt;Genotype hgvs=",CHAR(34),B1270,B1271,";",B1272,CHAR(34)," name=",CHAR(34),B1258,CHAR(34),"&gt; ")</f>
        <v xml:space="preserve">  &lt;Genotype hgvs="NC_000010.11:g.[117278860C&gt;T];[117278860=]" name="C117278860T"&gt; </v>
      </c>
    </row>
    <row r="1271" spans="1:3" x14ac:dyDescent="0.25">
      <c r="A1271" s="5" t="s">
        <v>36</v>
      </c>
      <c r="B1271" s="27" t="s">
        <v>640</v>
      </c>
    </row>
    <row r="1272" spans="1:3" x14ac:dyDescent="0.25">
      <c r="A1272" s="5" t="s">
        <v>27</v>
      </c>
      <c r="B1272" s="27" t="s">
        <v>641</v>
      </c>
      <c r="C1272" t="s">
        <v>668</v>
      </c>
    </row>
    <row r="1273" spans="1:3" x14ac:dyDescent="0.25">
      <c r="A1273" s="5" t="s">
        <v>41</v>
      </c>
      <c r="B1273" s="27" t="str">
        <f>CONCATENATE("People with this variant have one copy of the ",B1261," variant. This substitution of a single nucleotide is known as a missense mutation.")</f>
        <v>People with this variant have one copy of the [C117278860T](https://www.ncbi.nlm.nih.gov/projects/SNP/snp_ref.cgi?rs=363236) variant. This substitution of a single nucleotide is known as a missense mutation.</v>
      </c>
      <c r="C1273" t="s">
        <v>13</v>
      </c>
    </row>
    <row r="1274" spans="1:3" x14ac:dyDescent="0.25">
      <c r="A1274" s="6" t="s">
        <v>42</v>
      </c>
      <c r="B1274" s="27" t="s">
        <v>150</v>
      </c>
      <c r="C1274" t="str">
        <f>CONCATENATE("    ",B1273)</f>
        <v xml:space="preserve">    People with this variant have one copy of the [C117278860T](https://www.ncbi.nlm.nih.gov/projects/SNP/snp_ref.cgi?rs=363236) variant. This substitution of a single nucleotide is known as a missense mutation.</v>
      </c>
    </row>
    <row r="1275" spans="1:3" x14ac:dyDescent="0.25">
      <c r="A1275" s="6" t="s">
        <v>43</v>
      </c>
      <c r="B1275" s="27">
        <v>42.7</v>
      </c>
    </row>
    <row r="1276" spans="1:3" x14ac:dyDescent="0.25">
      <c r="A1276" s="5"/>
      <c r="B1276" s="27"/>
      <c r="C1276" t="s">
        <v>669</v>
      </c>
    </row>
    <row r="1277" spans="1:3" x14ac:dyDescent="0.25">
      <c r="A1277" s="6"/>
      <c r="B1277" s="27"/>
    </row>
    <row r="1278" spans="1:3" x14ac:dyDescent="0.25">
      <c r="A1278" s="6"/>
      <c r="B1278" s="27"/>
      <c r="C1278" t="str">
        <f>CONCATENATE("    ",B1274)</f>
        <v xml:space="preserve">    The effect is unknown.</v>
      </c>
    </row>
    <row r="1279" spans="1:3" x14ac:dyDescent="0.25">
      <c r="A1279" s="6"/>
      <c r="B1279" s="27"/>
    </row>
    <row r="1280" spans="1:3" x14ac:dyDescent="0.25">
      <c r="A1280" s="6"/>
      <c r="B1280" s="27"/>
      <c r="C1280" t="s">
        <v>670</v>
      </c>
    </row>
    <row r="1281" spans="1:3" x14ac:dyDescent="0.25">
      <c r="A1281" s="5"/>
      <c r="B1281" s="27"/>
    </row>
    <row r="1282" spans="1:3" x14ac:dyDescent="0.25">
      <c r="A1282" s="5"/>
      <c r="B1282" s="27"/>
      <c r="C1282" t="str">
        <f>CONCATENATE( "    &lt;piechart percentage=",B1275," /&gt;")</f>
        <v xml:space="preserve">    &lt;piechart percentage=42.7 /&gt;</v>
      </c>
    </row>
    <row r="1283" spans="1:3" x14ac:dyDescent="0.25">
      <c r="A1283" s="5"/>
      <c r="B1283" s="27"/>
      <c r="C1283" t="str">
        <f>"  &lt;/Genotype&gt;"</f>
        <v xml:space="preserve">  &lt;/Genotype&gt;</v>
      </c>
    </row>
    <row r="1284" spans="1:3" x14ac:dyDescent="0.25">
      <c r="A1284" s="5" t="s">
        <v>44</v>
      </c>
      <c r="B1284" s="27" t="s">
        <v>346</v>
      </c>
      <c r="C1284" t="str">
        <f>CONCATENATE("  &lt;Genotype hgvs=",CHAR(34),B1270,B1271,";",B1271,CHAR(34)," name=",CHAR(34),B1258,CHAR(34),"&gt; ")</f>
        <v xml:space="preserve">  &lt;Genotype hgvs="NC_000010.11:g.[117278860C&gt;T];[117278860C&gt;T]" name="C117278860T"&gt; </v>
      </c>
    </row>
    <row r="1285" spans="1:3" x14ac:dyDescent="0.25">
      <c r="A1285" s="6" t="s">
        <v>45</v>
      </c>
      <c r="B1285" s="27" t="s">
        <v>150</v>
      </c>
      <c r="C1285" t="s">
        <v>13</v>
      </c>
    </row>
    <row r="1286" spans="1:3" x14ac:dyDescent="0.25">
      <c r="A1286" s="6" t="s">
        <v>43</v>
      </c>
      <c r="B1286" s="27">
        <v>20.2</v>
      </c>
      <c r="C1286" t="s">
        <v>668</v>
      </c>
    </row>
    <row r="1287" spans="1:3" x14ac:dyDescent="0.25">
      <c r="A1287" s="6"/>
      <c r="B1287" s="27"/>
    </row>
    <row r="1288" spans="1:3" x14ac:dyDescent="0.25">
      <c r="A1288" s="5"/>
      <c r="B1288" s="27"/>
      <c r="C1288" t="str">
        <f>CONCATENATE("    ",B1284)</f>
        <v xml:space="preserve">    People with this variant have two copies of the [C78606381T](https://www.ncbi.nlm.nih.gov/projects/SNP/snp_ref.cgi?rs=12914385) variant. This substitution of a single nucleotide is known as a missense mutation.
</v>
      </c>
    </row>
    <row r="1289" spans="1:3" x14ac:dyDescent="0.25">
      <c r="A1289" s="6"/>
      <c r="B1289" s="27"/>
    </row>
    <row r="1290" spans="1:3" x14ac:dyDescent="0.25">
      <c r="A1290" s="6"/>
      <c r="B1290" s="27"/>
      <c r="C1290" t="s">
        <v>669</v>
      </c>
    </row>
    <row r="1291" spans="1:3" x14ac:dyDescent="0.25">
      <c r="A1291" s="6"/>
      <c r="B1291" s="27"/>
    </row>
    <row r="1292" spans="1:3" x14ac:dyDescent="0.25">
      <c r="A1292" s="6"/>
      <c r="B1292" s="27"/>
      <c r="C1292" t="str">
        <f>CONCATENATE("    ",B1285)</f>
        <v xml:space="preserve">    The effect is unknown.</v>
      </c>
    </row>
    <row r="1293" spans="1:3" x14ac:dyDescent="0.25">
      <c r="A1293" s="6"/>
      <c r="B1293" s="27"/>
    </row>
    <row r="1294" spans="1:3" x14ac:dyDescent="0.25">
      <c r="A1294" s="5"/>
      <c r="B1294" s="27"/>
      <c r="C1294" t="s">
        <v>670</v>
      </c>
    </row>
    <row r="1295" spans="1:3" x14ac:dyDescent="0.25">
      <c r="A1295" s="5"/>
      <c r="B1295" s="27"/>
    </row>
    <row r="1296" spans="1:3" x14ac:dyDescent="0.25">
      <c r="A1296" s="5"/>
      <c r="B1296" s="27"/>
      <c r="C1296" t="str">
        <f>CONCATENATE( "    &lt;piechart percentage=",B1286," /&gt;")</f>
        <v xml:space="preserve">    &lt;piechart percentage=20.2 /&gt;</v>
      </c>
    </row>
    <row r="1297" spans="1:3" x14ac:dyDescent="0.25">
      <c r="A1297" s="5"/>
      <c r="B1297" s="27"/>
      <c r="C1297" t="str">
        <f>"  &lt;/Genotype&gt;"</f>
        <v xml:space="preserve">  &lt;/Genotype&gt;</v>
      </c>
    </row>
    <row r="1298" spans="1:3" x14ac:dyDescent="0.25">
      <c r="A1298" s="5" t="s">
        <v>46</v>
      </c>
      <c r="B1298" s="27" t="str">
        <f>CONCATENATE("Your ",B1250," gene has no variants. A normal gene is referred to as a ",CHAR(34),"wild-type",CHAR(34)," gene.")</f>
        <v>Your SLC18A2 gene has no variants. A normal gene is referred to as a "wild-type" gene.</v>
      </c>
      <c r="C1298" t="str">
        <f>CONCATENATE("  &lt;Genotype hgvs=",CHAR(34),B1270,B1272,";",B1272,CHAR(34)," name=",CHAR(34),B1258,CHAR(34),"&gt; ")</f>
        <v xml:space="preserve">  &lt;Genotype hgvs="NC_000010.11:g.[117278860=];[117278860=]" name="C117278860T"&gt; </v>
      </c>
    </row>
    <row r="1299" spans="1:3" x14ac:dyDescent="0.25">
      <c r="A1299" s="6" t="s">
        <v>47</v>
      </c>
      <c r="B1299" s="27" t="s">
        <v>148</v>
      </c>
      <c r="C1299" t="s">
        <v>13</v>
      </c>
    </row>
    <row r="1300" spans="1:3" x14ac:dyDescent="0.25">
      <c r="A1300" s="6" t="s">
        <v>43</v>
      </c>
      <c r="B1300" s="27">
        <v>37.1</v>
      </c>
      <c r="C1300" t="s">
        <v>668</v>
      </c>
    </row>
    <row r="1301" spans="1:3" x14ac:dyDescent="0.25">
      <c r="A1301" s="5"/>
      <c r="B1301" s="27"/>
    </row>
    <row r="1302" spans="1:3" x14ac:dyDescent="0.25">
      <c r="A1302" s="6"/>
      <c r="B1302" s="27"/>
      <c r="C1302" t="str">
        <f>CONCATENATE("    ",B1298)</f>
        <v xml:space="preserve">    Your SLC18A2 gene has no variants. A normal gene is referred to as a "wild-type" gene.</v>
      </c>
    </row>
    <row r="1303" spans="1:3" x14ac:dyDescent="0.25">
      <c r="A1303" s="6"/>
      <c r="B1303" s="27"/>
    </row>
    <row r="1304" spans="1:3" x14ac:dyDescent="0.25">
      <c r="A1304" s="6"/>
      <c r="B1304" s="27"/>
      <c r="C1304" t="s">
        <v>669</v>
      </c>
    </row>
    <row r="1305" spans="1:3" x14ac:dyDescent="0.25">
      <c r="A1305" s="6"/>
      <c r="B1305" s="27"/>
    </row>
    <row r="1306" spans="1:3" x14ac:dyDescent="0.25">
      <c r="A1306" s="6"/>
      <c r="B1306" s="27"/>
      <c r="C1306" t="str">
        <f>CONCATENATE("    ",B1299)</f>
        <v xml:space="preserve">    This variant is not associated with increased risk.</v>
      </c>
    </row>
    <row r="1307" spans="1:3" x14ac:dyDescent="0.25">
      <c r="A1307" s="5"/>
      <c r="B1307" s="27"/>
    </row>
    <row r="1308" spans="1:3" x14ac:dyDescent="0.25">
      <c r="A1308" s="5"/>
      <c r="B1308" s="27"/>
      <c r="C1308" t="s">
        <v>670</v>
      </c>
    </row>
    <row r="1309" spans="1:3" x14ac:dyDescent="0.25">
      <c r="A1309" s="5"/>
      <c r="B1309" s="27"/>
    </row>
    <row r="1310" spans="1:3" x14ac:dyDescent="0.25">
      <c r="A1310" s="5"/>
      <c r="B1310" s="27"/>
      <c r="C1310" t="str">
        <f>CONCATENATE( "    &lt;piechart percentage=",B1300," /&gt;")</f>
        <v xml:space="preserve">    &lt;piechart percentage=37.1 /&gt;</v>
      </c>
    </row>
    <row r="1311" spans="1:3" x14ac:dyDescent="0.25">
      <c r="A1311" s="5"/>
      <c r="B1311" s="27"/>
      <c r="C1311" t="str">
        <f>"  &lt;/Genotype&gt;"</f>
        <v xml:space="preserve">  &lt;/Genotype&gt;</v>
      </c>
    </row>
    <row r="1312" spans="1:3" x14ac:dyDescent="0.25">
      <c r="A1312" s="5"/>
      <c r="B1312" s="27"/>
      <c r="C1312" t="str">
        <f>C1262</f>
        <v>&lt;# C117259615T #&gt;</v>
      </c>
    </row>
    <row r="1313" spans="1:3" x14ac:dyDescent="0.25">
      <c r="A1313" s="5" t="s">
        <v>35</v>
      </c>
      <c r="B1313" s="1" t="s">
        <v>565</v>
      </c>
      <c r="C1313" t="str">
        <f>CONCATENATE("  &lt;Genotype hgvs=",CHAR(34),B1313,B1314,";",B1315,CHAR(34)," name=",CHAR(34),B1264,CHAR(34),"&gt; ")</f>
        <v xml:space="preserve">  &lt;Genotype hgvs="NC_000010.11:g.[117259615C&gt;T];[117259615=]" name="C117259615T"&gt; </v>
      </c>
    </row>
    <row r="1314" spans="1:3" x14ac:dyDescent="0.25">
      <c r="A1314" s="5" t="s">
        <v>36</v>
      </c>
      <c r="B1314" s="27" t="s">
        <v>642</v>
      </c>
    </row>
    <row r="1315" spans="1:3" x14ac:dyDescent="0.25">
      <c r="A1315" s="5" t="s">
        <v>27</v>
      </c>
      <c r="B1315" s="27" t="s">
        <v>643</v>
      </c>
      <c r="C1315" t="s">
        <v>668</v>
      </c>
    </row>
    <row r="1316" spans="1:3" x14ac:dyDescent="0.25">
      <c r="A1316" s="5" t="s">
        <v>41</v>
      </c>
      <c r="B1316" s="27" t="str">
        <f>CONCATENATE("People with this variant have one copy of the ",B1267," variant. This substitution of a single nucleotide is known as a missense mutation.")</f>
        <v>People with this variant have one copy of the [C117259615T](https://www.ncbi.nlm.nih.gov/projects/SNP/snp_ref.cgi?rs=929493) variant. This substitution of a single nucleotide is known as a missense mutation.</v>
      </c>
      <c r="C1316" t="s">
        <v>13</v>
      </c>
    </row>
    <row r="1317" spans="1:3" x14ac:dyDescent="0.25">
      <c r="A1317" s="6" t="s">
        <v>42</v>
      </c>
      <c r="B1317" s="27" t="s">
        <v>150</v>
      </c>
      <c r="C1317" t="str">
        <f>CONCATENATE("    ",B1316)</f>
        <v xml:space="preserve">    People with this variant have one copy of the [C117259615T](https://www.ncbi.nlm.nih.gov/projects/SNP/snp_ref.cgi?rs=929493) variant. This substitution of a single nucleotide is known as a missense mutation.</v>
      </c>
    </row>
    <row r="1318" spans="1:3" x14ac:dyDescent="0.25">
      <c r="A1318" s="6" t="s">
        <v>43</v>
      </c>
      <c r="B1318" s="27">
        <v>48.6</v>
      </c>
    </row>
    <row r="1319" spans="1:3" x14ac:dyDescent="0.25">
      <c r="A1319" s="5"/>
      <c r="B1319" s="27"/>
      <c r="C1319" t="s">
        <v>669</v>
      </c>
    </row>
    <row r="1320" spans="1:3" x14ac:dyDescent="0.25">
      <c r="A1320" s="6"/>
      <c r="B1320" s="27"/>
    </row>
    <row r="1321" spans="1:3" x14ac:dyDescent="0.25">
      <c r="A1321" s="6"/>
      <c r="B1321" s="27"/>
      <c r="C1321" t="str">
        <f>CONCATENATE("    ",B1317)</f>
        <v xml:space="preserve">    The effect is unknown.</v>
      </c>
    </row>
    <row r="1322" spans="1:3" x14ac:dyDescent="0.25">
      <c r="A1322" s="6"/>
      <c r="B1322" s="27"/>
    </row>
    <row r="1323" spans="1:3" x14ac:dyDescent="0.25">
      <c r="A1323" s="6"/>
      <c r="B1323" s="27"/>
      <c r="C1323" t="s">
        <v>670</v>
      </c>
    </row>
    <row r="1324" spans="1:3" x14ac:dyDescent="0.25">
      <c r="A1324" s="5"/>
      <c r="B1324" s="27"/>
    </row>
    <row r="1325" spans="1:3" x14ac:dyDescent="0.25">
      <c r="A1325" s="5"/>
      <c r="B1325" s="27"/>
      <c r="C1325" t="str">
        <f>CONCATENATE( "    &lt;piechart percentage=",B1318," /&gt;")</f>
        <v xml:space="preserve">    &lt;piechart percentage=48.6 /&gt;</v>
      </c>
    </row>
    <row r="1326" spans="1:3" x14ac:dyDescent="0.25">
      <c r="A1326" s="5"/>
      <c r="B1326" s="27"/>
      <c r="C1326" t="str">
        <f>"  &lt;/Genotype&gt;"</f>
        <v xml:space="preserve">  &lt;/Genotype&gt;</v>
      </c>
    </row>
    <row r="1327" spans="1:3" x14ac:dyDescent="0.25">
      <c r="A1327" s="5" t="s">
        <v>44</v>
      </c>
      <c r="B1327" s="27" t="str">
        <f>CONCATENATE("People with this variant have two copies of the ",B1267," variant. This substitution of a single nucleotide is known as a missense mutation.")</f>
        <v>People with this variant have two copies of the [C117259615T](https://www.ncbi.nlm.nih.gov/projects/SNP/snp_ref.cgi?rs=929493) variant. This substitution of a single nucleotide is known as a missense mutation.</v>
      </c>
      <c r="C1327" t="str">
        <f>CONCATENATE("  &lt;Genotype hgvs=",CHAR(34),B1313,B1314,";",B1314,CHAR(34)," name=",CHAR(34),B1264,CHAR(34),"&gt; ")</f>
        <v xml:space="preserve">  &lt;Genotype hgvs="NC_000010.11:g.[117259615C&gt;T];[117259615C&gt;T]" name="C117259615T"&gt; </v>
      </c>
    </row>
    <row r="1328" spans="1:3" x14ac:dyDescent="0.25">
      <c r="A1328" s="6" t="s">
        <v>45</v>
      </c>
      <c r="B1328" s="27" t="s">
        <v>150</v>
      </c>
      <c r="C1328" t="s">
        <v>13</v>
      </c>
    </row>
    <row r="1329" spans="1:3" x14ac:dyDescent="0.25">
      <c r="A1329" s="6" t="s">
        <v>43</v>
      </c>
      <c r="B1329" s="27">
        <v>29.5</v>
      </c>
      <c r="C1329" t="s">
        <v>668</v>
      </c>
    </row>
    <row r="1330" spans="1:3" x14ac:dyDescent="0.25">
      <c r="A1330" s="6"/>
      <c r="B1330" s="27"/>
    </row>
    <row r="1331" spans="1:3" x14ac:dyDescent="0.25">
      <c r="A1331" s="5"/>
      <c r="B1331" s="27"/>
      <c r="C1331" t="str">
        <f>CONCATENATE("    ",B1327)</f>
        <v xml:space="preserve">    People with this variant have two copies of the [C117259615T](https://www.ncbi.nlm.nih.gov/projects/SNP/snp_ref.cgi?rs=929493) variant. This substitution of a single nucleotide is known as a missense mutation.</v>
      </c>
    </row>
    <row r="1332" spans="1:3" x14ac:dyDescent="0.25">
      <c r="A1332" s="6"/>
      <c r="B1332" s="27"/>
    </row>
    <row r="1333" spans="1:3" x14ac:dyDescent="0.25">
      <c r="A1333" s="6"/>
      <c r="B1333" s="27"/>
      <c r="C1333" t="s">
        <v>669</v>
      </c>
    </row>
    <row r="1334" spans="1:3" x14ac:dyDescent="0.25">
      <c r="A1334" s="6"/>
      <c r="B1334" s="27"/>
    </row>
    <row r="1335" spans="1:3" x14ac:dyDescent="0.25">
      <c r="A1335" s="6"/>
      <c r="B1335" s="27"/>
      <c r="C1335" t="str">
        <f>CONCATENATE("    ",B1328)</f>
        <v xml:space="preserve">    The effect is unknown.</v>
      </c>
    </row>
    <row r="1336" spans="1:3" x14ac:dyDescent="0.25">
      <c r="A1336" s="6"/>
      <c r="B1336" s="27"/>
    </row>
    <row r="1337" spans="1:3" x14ac:dyDescent="0.25">
      <c r="A1337" s="5"/>
      <c r="B1337" s="27"/>
      <c r="C1337" t="s">
        <v>670</v>
      </c>
    </row>
    <row r="1338" spans="1:3" x14ac:dyDescent="0.25">
      <c r="A1338" s="5"/>
      <c r="B1338" s="27"/>
    </row>
    <row r="1339" spans="1:3" x14ac:dyDescent="0.25">
      <c r="A1339" s="5"/>
      <c r="B1339" s="27"/>
      <c r="C1339" t="str">
        <f>CONCATENATE( "    &lt;piechart percentage=",B1329," /&gt;")</f>
        <v xml:space="preserve">    &lt;piechart percentage=29.5 /&gt;</v>
      </c>
    </row>
    <row r="1340" spans="1:3" x14ac:dyDescent="0.25">
      <c r="A1340" s="5"/>
      <c r="B1340" s="27"/>
      <c r="C1340" t="str">
        <f>"  &lt;/Genotype&gt;"</f>
        <v xml:space="preserve">  &lt;/Genotype&gt;</v>
      </c>
    </row>
    <row r="1341" spans="1:3" x14ac:dyDescent="0.25">
      <c r="A1341" s="5" t="s">
        <v>46</v>
      </c>
      <c r="B1341" s="27" t="str">
        <f>CONCATENATE("Your ",B1250," gene has no variants. A normal gene is referred to as a ",CHAR(34),"wild-type",CHAR(34)," gene.")</f>
        <v>Your SLC18A2 gene has no variants. A normal gene is referred to as a "wild-type" gene.</v>
      </c>
      <c r="C1341" t="str">
        <f>CONCATENATE("  &lt;Genotype hgvs=",CHAR(34),B1313,B1315,";",B1315,CHAR(34)," name=",CHAR(34),B1264,CHAR(34),"&gt; ")</f>
        <v xml:space="preserve">  &lt;Genotype hgvs="NC_000010.11:g.[117259615=];[117259615=]" name="C117259615T"&gt; </v>
      </c>
    </row>
    <row r="1342" spans="1:3" x14ac:dyDescent="0.25">
      <c r="A1342" s="6" t="s">
        <v>47</v>
      </c>
      <c r="B1342" s="27" t="s">
        <v>218</v>
      </c>
      <c r="C1342" t="s">
        <v>13</v>
      </c>
    </row>
    <row r="1343" spans="1:3" x14ac:dyDescent="0.25">
      <c r="A1343" s="6" t="s">
        <v>43</v>
      </c>
      <c r="B1343" s="27">
        <v>21.9</v>
      </c>
      <c r="C1343" t="s">
        <v>668</v>
      </c>
    </row>
    <row r="1344" spans="1:3" x14ac:dyDescent="0.25">
      <c r="A1344" s="5"/>
      <c r="B1344" s="27"/>
    </row>
    <row r="1345" spans="1:3" x14ac:dyDescent="0.25">
      <c r="A1345" s="6"/>
      <c r="B1345" s="27"/>
      <c r="C1345" t="str">
        <f>CONCATENATE("    ",B1341)</f>
        <v xml:space="preserve">    Your SLC18A2 gene has no variants. A normal gene is referred to as a "wild-type" gene.</v>
      </c>
    </row>
    <row r="1346" spans="1:3" x14ac:dyDescent="0.25">
      <c r="A1346" s="6"/>
      <c r="B1346" s="27"/>
    </row>
    <row r="1347" spans="1:3" x14ac:dyDescent="0.25">
      <c r="A1347" s="6"/>
      <c r="B1347" s="27"/>
      <c r="C1347" t="s">
        <v>669</v>
      </c>
    </row>
    <row r="1348" spans="1:3" x14ac:dyDescent="0.25">
      <c r="A1348" s="6"/>
      <c r="B1348" s="27"/>
    </row>
    <row r="1349" spans="1:3" x14ac:dyDescent="0.25">
      <c r="A1349" s="6"/>
      <c r="B1349" s="27"/>
      <c r="C1349" t="str">
        <f>CONCATENATE("    ",B1342)</f>
        <v xml:space="preserve">    Your variant is not associated with any loss of function.</v>
      </c>
    </row>
    <row r="1350" spans="1:3" x14ac:dyDescent="0.25">
      <c r="A1350" s="5"/>
      <c r="B1350" s="27"/>
    </row>
    <row r="1351" spans="1:3" x14ac:dyDescent="0.25">
      <c r="A1351" s="5"/>
      <c r="B1351" s="27"/>
      <c r="C1351" t="s">
        <v>670</v>
      </c>
    </row>
    <row r="1352" spans="1:3" x14ac:dyDescent="0.25">
      <c r="A1352" s="5"/>
      <c r="B1352" s="27"/>
    </row>
    <row r="1353" spans="1:3" x14ac:dyDescent="0.25">
      <c r="A1353" s="5"/>
      <c r="B1353" s="27"/>
      <c r="C1353" t="str">
        <f>CONCATENATE( "    &lt;piechart percentage=",B1343," /&gt;")</f>
        <v xml:space="preserve">    &lt;piechart percentage=21.9 /&gt;</v>
      </c>
    </row>
    <row r="1354" spans="1:3" x14ac:dyDescent="0.25">
      <c r="A1354" s="5"/>
      <c r="B1354" s="27"/>
      <c r="C1354" t="str">
        <f>"  &lt;/Genotype&gt;"</f>
        <v xml:space="preserve">  &lt;/Genotype&gt;</v>
      </c>
    </row>
    <row r="1355" spans="1:3" x14ac:dyDescent="0.25">
      <c r="A1355" s="5" t="s">
        <v>48</v>
      </c>
      <c r="B1355" s="27" t="str">
        <f>CONCATENATE("Your ",B1250," gene has an unknown variant.")</f>
        <v>Your SLC18A2 gene has an unknown variant.</v>
      </c>
      <c r="C1355" t="str">
        <f>CONCATENATE("  &lt;Genotype hgvs=",CHAR(34),"unknown",CHAR(34),"&gt; ")</f>
        <v xml:space="preserve">  &lt;Genotype hgvs="unknown"&gt; </v>
      </c>
    </row>
    <row r="1356" spans="1:3" x14ac:dyDescent="0.25">
      <c r="A1356" s="6" t="s">
        <v>48</v>
      </c>
      <c r="B1356" s="27" t="s">
        <v>150</v>
      </c>
      <c r="C1356" t="s">
        <v>13</v>
      </c>
    </row>
    <row r="1357" spans="1:3" x14ac:dyDescent="0.25">
      <c r="A1357" s="6" t="s">
        <v>43</v>
      </c>
      <c r="B1357" s="27"/>
      <c r="C1357" t="s">
        <v>668</v>
      </c>
    </row>
    <row r="1358" spans="1:3" x14ac:dyDescent="0.25">
      <c r="A1358" s="6"/>
      <c r="B1358" s="27"/>
    </row>
    <row r="1359" spans="1:3" x14ac:dyDescent="0.25">
      <c r="A1359" s="6"/>
      <c r="B1359" s="27"/>
      <c r="C1359" t="str">
        <f>CONCATENATE("    ",B1355)</f>
        <v xml:space="preserve">    Your SLC18A2 gene has an unknown variant.</v>
      </c>
    </row>
    <row r="1360" spans="1:3" x14ac:dyDescent="0.25">
      <c r="A1360" s="6"/>
      <c r="B1360" s="27"/>
    </row>
    <row r="1361" spans="1:3" x14ac:dyDescent="0.25">
      <c r="A1361" s="6"/>
      <c r="B1361" s="27"/>
      <c r="C1361" t="s">
        <v>669</v>
      </c>
    </row>
    <row r="1362" spans="1:3" x14ac:dyDescent="0.25">
      <c r="A1362" s="6"/>
      <c r="B1362" s="27"/>
    </row>
    <row r="1363" spans="1:3" x14ac:dyDescent="0.25">
      <c r="A1363" s="5"/>
      <c r="B1363" s="27"/>
      <c r="C1363" t="str">
        <f>CONCATENATE("    ",B1356)</f>
        <v xml:space="preserve">    The effect is unknown.</v>
      </c>
    </row>
    <row r="1364" spans="1:3" x14ac:dyDescent="0.25">
      <c r="A1364" s="6"/>
      <c r="B1364" s="27"/>
    </row>
    <row r="1365" spans="1:3" x14ac:dyDescent="0.25">
      <c r="A1365" s="5"/>
      <c r="B1365" s="27"/>
      <c r="C1365" t="s">
        <v>670</v>
      </c>
    </row>
    <row r="1366" spans="1:3" x14ac:dyDescent="0.25">
      <c r="A1366" s="5"/>
      <c r="B1366" s="27"/>
    </row>
    <row r="1367" spans="1:3" x14ac:dyDescent="0.25">
      <c r="A1367" s="5"/>
      <c r="B1367" s="27"/>
      <c r="C1367" t="str">
        <f>CONCATENATE( "    &lt;piechart percentage=",B1357," /&gt;")</f>
        <v xml:space="preserve">    &lt;piechart percentage= /&gt;</v>
      </c>
    </row>
    <row r="1368" spans="1:3" x14ac:dyDescent="0.25">
      <c r="A1368" s="5"/>
      <c r="B1368" s="27"/>
      <c r="C1368" t="str">
        <f>"  &lt;/Genotype&gt;"</f>
        <v xml:space="preserve">  &lt;/Genotype&gt;</v>
      </c>
    </row>
    <row r="1369" spans="1:3" x14ac:dyDescent="0.25">
      <c r="A1369" s="5" t="s">
        <v>46</v>
      </c>
      <c r="B1369" s="27" t="str">
        <f>CONCATENATE("Your ",B1250," gene has no variants. A normal gene is referred to as a ",CHAR(34),"wild-type",CHAR(34)," gene.")</f>
        <v>Your SLC18A2 gene has no variants. A normal gene is referred to as a "wild-type" gene.</v>
      </c>
      <c r="C1369" t="str">
        <f>CONCATENATE("  &lt;Genotype hgvs=",CHAR(34),"wild-type",CHAR(34),"&gt;")</f>
        <v xml:space="preserve">  &lt;Genotype hgvs="wild-type"&gt;</v>
      </c>
    </row>
    <row r="1370" spans="1:3" x14ac:dyDescent="0.25">
      <c r="A1370" s="6" t="s">
        <v>47</v>
      </c>
      <c r="B1370" s="27" t="s">
        <v>218</v>
      </c>
      <c r="C1370" t="s">
        <v>13</v>
      </c>
    </row>
    <row r="1371" spans="1:3" x14ac:dyDescent="0.25">
      <c r="A1371" s="6" t="s">
        <v>43</v>
      </c>
      <c r="B1371" s="27"/>
      <c r="C1371" t="s">
        <v>668</v>
      </c>
    </row>
    <row r="1372" spans="1:3" x14ac:dyDescent="0.25">
      <c r="A1372" s="6"/>
      <c r="B1372" s="27"/>
    </row>
    <row r="1373" spans="1:3" x14ac:dyDescent="0.25">
      <c r="A1373" s="6"/>
      <c r="B1373" s="27"/>
      <c r="C1373" t="str">
        <f>CONCATENATE("    ",B1369)</f>
        <v xml:space="preserve">    Your SLC18A2 gene has no variants. A normal gene is referred to as a "wild-type" gene.</v>
      </c>
    </row>
    <row r="1374" spans="1:3" x14ac:dyDescent="0.25">
      <c r="A1374" s="6"/>
      <c r="B1374" s="27"/>
    </row>
    <row r="1375" spans="1:3" x14ac:dyDescent="0.25">
      <c r="A1375" s="6"/>
      <c r="B1375" s="27"/>
      <c r="C1375" t="s">
        <v>669</v>
      </c>
    </row>
    <row r="1376" spans="1:3" x14ac:dyDescent="0.25">
      <c r="A1376" s="6"/>
      <c r="B1376" s="27"/>
    </row>
    <row r="1377" spans="1:14" x14ac:dyDescent="0.25">
      <c r="A1377" s="6"/>
      <c r="B1377" s="27"/>
      <c r="C1377" t="str">
        <f>CONCATENATE("    ",B1370)</f>
        <v xml:space="preserve">    Your variant is not associated with any loss of function.</v>
      </c>
    </row>
    <row r="1378" spans="1:14" x14ac:dyDescent="0.25">
      <c r="A1378" s="6"/>
      <c r="B1378" s="27"/>
    </row>
    <row r="1379" spans="1:14" x14ac:dyDescent="0.25">
      <c r="A1379" s="6"/>
      <c r="B1379" s="27"/>
      <c r="C1379" t="s">
        <v>670</v>
      </c>
    </row>
    <row r="1380" spans="1:14" x14ac:dyDescent="0.25">
      <c r="A1380" s="5"/>
      <c r="B1380" s="27"/>
    </row>
    <row r="1381" spans="1:14" x14ac:dyDescent="0.25">
      <c r="A1381" s="6"/>
      <c r="B1381" s="27"/>
      <c r="C1381" t="str">
        <f>CONCATENATE( "    &lt;piechart percentage=",B1371," /&gt;")</f>
        <v xml:space="preserve">    &lt;piechart percentage= /&gt;</v>
      </c>
    </row>
    <row r="1382" spans="1:14" x14ac:dyDescent="0.25">
      <c r="A1382" s="6"/>
      <c r="B1382" s="27"/>
      <c r="C1382" t="str">
        <f>"  &lt;/Genotype&gt;"</f>
        <v xml:space="preserve">  &lt;/Genotype&gt;</v>
      </c>
    </row>
    <row r="1383" spans="1:14" x14ac:dyDescent="0.25">
      <c r="A1383" s="6"/>
      <c r="B1383" s="27"/>
      <c r="C1383" t="str">
        <f>"&lt;/GeneAnalysis&gt;"</f>
        <v>&lt;/GeneAnalysis&gt;</v>
      </c>
    </row>
    <row r="1384" spans="1:14" s="33" customFormat="1" x14ac:dyDescent="0.25">
      <c r="A1384" s="31"/>
      <c r="B1384" s="32"/>
      <c r="J1384"/>
      <c r="K1384"/>
      <c r="L1384"/>
      <c r="M1384"/>
      <c r="N1384"/>
    </row>
    <row r="1385" spans="1:14" x14ac:dyDescent="0.25">
      <c r="A1385" s="6" t="s">
        <v>4</v>
      </c>
      <c r="B1385" s="27" t="s">
        <v>427</v>
      </c>
      <c r="C1385" t="str">
        <f>CONCATENATE("&lt;GeneAnalysis gene=",CHAR(34),B1385,CHAR(34)," interval=",CHAR(34),B1386,CHAR(34),"&gt; ")</f>
        <v xml:space="preserve">&lt;GeneAnalysis gene="TH" interval="NC_000011.10:g.2163929_2174081"&gt; </v>
      </c>
    </row>
    <row r="1386" spans="1:14" x14ac:dyDescent="0.25">
      <c r="A1386" s="6" t="s">
        <v>23</v>
      </c>
      <c r="B1386" s="27" t="s">
        <v>644</v>
      </c>
    </row>
    <row r="1387" spans="1:14" x14ac:dyDescent="0.25">
      <c r="A1387" s="6" t="s">
        <v>24</v>
      </c>
      <c r="B1387" s="27" t="s">
        <v>333</v>
      </c>
      <c r="C1387" t="str">
        <f>CONCATENATE("# What are some common mutations of ",B1385,"?")</f>
        <v># What are some common mutations of TH?</v>
      </c>
    </row>
    <row r="1388" spans="1:14" x14ac:dyDescent="0.25">
      <c r="A1388" s="6"/>
      <c r="B1388" s="27"/>
      <c r="C1388" t="s">
        <v>13</v>
      </c>
      <c r="F1388" s="73"/>
      <c r="G1388" s="60"/>
      <c r="H1388" s="50"/>
      <c r="I1388" s="50"/>
    </row>
    <row r="1389" spans="1:14" x14ac:dyDescent="0.25">
      <c r="B1389" s="27"/>
      <c r="C1389" t="str">
        <f>CONCATENATE("There are ",B1387," well-known variants in ",B1385,": ",B1396," and ",B1402,".")</f>
        <v>There are two well-known variants in TH: [A216510G](https://www.ncbi.nlm.nih.gov/projects/SNP/snp_ref.cgi?rs=2070762) and [A2167955G](https://www.ncbi.nlm.nih.gov/projects/SNP/snp_ref.cgi?rs=4074905).</v>
      </c>
      <c r="F1389" s="73"/>
      <c r="G1389" s="60"/>
      <c r="H1389" s="50"/>
      <c r="I1389" s="50"/>
    </row>
    <row r="1390" spans="1:14" x14ac:dyDescent="0.25">
      <c r="B1390" s="27"/>
    </row>
    <row r="1391" spans="1:14" x14ac:dyDescent="0.25">
      <c r="A1391" s="6"/>
      <c r="B1391" s="27"/>
      <c r="C1391" t="str">
        <f>CONCATENATE("&lt;# ",B1393," #&gt;")</f>
        <v>&lt;# A216510G #&gt;</v>
      </c>
    </row>
    <row r="1392" spans="1:14" x14ac:dyDescent="0.25">
      <c r="A1392" s="6" t="s">
        <v>25</v>
      </c>
      <c r="B1392" s="1" t="s">
        <v>429</v>
      </c>
      <c r="C1392" t="str">
        <f>CONCATENATE("  &lt;Variant hgvs=",CHAR(34),B1392,CHAR(34)," name=",CHAR(34),B1393,CHAR(34),"&gt; ")</f>
        <v xml:space="preserve">  &lt;Variant hgvs="NC_000011.10:g.2165105A&gt;G" name="A216510G"&gt; </v>
      </c>
    </row>
    <row r="1393" spans="1:3" x14ac:dyDescent="0.25">
      <c r="A1393" s="5" t="s">
        <v>26</v>
      </c>
      <c r="B1393" s="30" t="s">
        <v>645</v>
      </c>
    </row>
    <row r="1394" spans="1:3" x14ac:dyDescent="0.25">
      <c r="A1394" s="5" t="s">
        <v>27</v>
      </c>
      <c r="B1394" s="27" t="s">
        <v>62</v>
      </c>
      <c r="C1394" t="str">
        <f>CONCATENATE("    This variant is a change at a specific point in the ",B1385," gene from ",B1394," to ",B1395," resulting in incorrect ",B1381," function. This substitution of a single nucleotide is known as a missense variant.")</f>
        <v xml:space="preserve">    This variant is a change at a specific point in the TH gene from adenine (A) to guanine (G) resulting in incorrect  function. This substitution of a single nucleotide is known as a missense variant.</v>
      </c>
    </row>
    <row r="1395" spans="1:3" x14ac:dyDescent="0.25">
      <c r="A1395" s="5" t="s">
        <v>28</v>
      </c>
      <c r="B1395" s="27" t="s">
        <v>34</v>
      </c>
      <c r="C1395" t="s">
        <v>13</v>
      </c>
    </row>
    <row r="1396" spans="1:3" x14ac:dyDescent="0.25">
      <c r="A1396" s="5" t="s">
        <v>36</v>
      </c>
      <c r="B1396" s="30" t="s">
        <v>646</v>
      </c>
      <c r="C1396" t="str">
        <f>"  &lt;/Variant&gt;"</f>
        <v xml:space="preserve">  &lt;/Variant&gt;</v>
      </c>
    </row>
    <row r="1397" spans="1:3" x14ac:dyDescent="0.25">
      <c r="B1397" s="27"/>
      <c r="C1397" t="str">
        <f>CONCATENATE("&lt;# ",B1399," #&gt;")</f>
        <v>&lt;# A2167955G #&gt;</v>
      </c>
    </row>
    <row r="1398" spans="1:3" x14ac:dyDescent="0.25">
      <c r="A1398" s="6" t="s">
        <v>25</v>
      </c>
      <c r="B1398" s="1" t="s">
        <v>432</v>
      </c>
      <c r="C1398" t="str">
        <f>CONCATENATE("  &lt;Variant hgvs=",CHAR(34),B1398,CHAR(34)," name=",CHAR(34),B1399,CHAR(34),"&gt; ")</f>
        <v xml:space="preserve">  &lt;Variant hgvs="NC_000011.10:g.2167955G&gt;A" name="A2167955G"&gt; </v>
      </c>
    </row>
    <row r="1399" spans="1:3" x14ac:dyDescent="0.25">
      <c r="A1399" s="5" t="s">
        <v>26</v>
      </c>
      <c r="B1399" s="30" t="s">
        <v>647</v>
      </c>
    </row>
    <row r="1400" spans="1:3" x14ac:dyDescent="0.25">
      <c r="A1400" s="5" t="s">
        <v>27</v>
      </c>
      <c r="B1400" s="27" t="s">
        <v>34</v>
      </c>
      <c r="C1400" t="str">
        <f>CONCATENATE("    This variant is a change at a specific point in the ",B1385," gene from ",B1400," to ",B1401," resulting in incorrect ",B1381," function. This substitution of a single nucleotide is known as a missense variant.")</f>
        <v xml:space="preserve">    This variant is a change at a specific point in the TH gene from guanine (G) to adenine (A) resulting in incorrect  function. This substitution of a single nucleotide is known as a missense variant.</v>
      </c>
    </row>
    <row r="1401" spans="1:3" x14ac:dyDescent="0.25">
      <c r="A1401" s="5" t="s">
        <v>28</v>
      </c>
      <c r="B1401" s="27" t="s">
        <v>62</v>
      </c>
    </row>
    <row r="1402" spans="1:3" x14ac:dyDescent="0.25">
      <c r="A1402" s="6" t="s">
        <v>36</v>
      </c>
      <c r="B1402" s="30" t="s">
        <v>648</v>
      </c>
      <c r="C1402" t="str">
        <f>"  &lt;/Variant&gt;"</f>
        <v xml:space="preserve">  &lt;/Variant&gt;</v>
      </c>
    </row>
    <row r="1403" spans="1:3" s="33" customFormat="1" x14ac:dyDescent="0.25">
      <c r="A1403" s="31"/>
      <c r="B1403" s="32"/>
    </row>
    <row r="1404" spans="1:3" s="33" customFormat="1" x14ac:dyDescent="0.25">
      <c r="A1404" s="31"/>
      <c r="B1404" s="32"/>
      <c r="C1404" t="str">
        <f>C1391</f>
        <v>&lt;# A216510G #&gt;</v>
      </c>
    </row>
    <row r="1405" spans="1:3" x14ac:dyDescent="0.25">
      <c r="A1405" s="5" t="s">
        <v>35</v>
      </c>
      <c r="B1405" s="40" t="s">
        <v>586</v>
      </c>
      <c r="C1405" t="str">
        <f>CONCATENATE("  &lt;Genotype hgvs=",CHAR(34),B1405,B1406,";",B1407,CHAR(34)," name=",CHAR(34),B1393,CHAR(34),"&gt; ")</f>
        <v xml:space="preserve">  &lt;Genotype hgvs="NC_000011.10:g.[2165105A&gt;G];[2165105=]" name="A216510G"&gt; </v>
      </c>
    </row>
    <row r="1406" spans="1:3" x14ac:dyDescent="0.25">
      <c r="A1406" s="5" t="s">
        <v>36</v>
      </c>
      <c r="B1406" s="27" t="s">
        <v>649</v>
      </c>
    </row>
    <row r="1407" spans="1:3" x14ac:dyDescent="0.25">
      <c r="A1407" s="5" t="s">
        <v>27</v>
      </c>
      <c r="B1407" s="27" t="s">
        <v>650</v>
      </c>
      <c r="C1407" t="s">
        <v>668</v>
      </c>
    </row>
    <row r="1408" spans="1:3" x14ac:dyDescent="0.25">
      <c r="A1408" s="5" t="s">
        <v>41</v>
      </c>
      <c r="B1408" s="27" t="str">
        <f>CONCATENATE("People with this variant have one copy of the ",B1396," variant. This substitution of a single nucleotide is known as a missense mutation.")</f>
        <v>People with this variant have one copy of the [A216510G](https://www.ncbi.nlm.nih.gov/projects/SNP/snp_ref.cgi?rs=2070762) variant. This substitution of a single nucleotide is known as a missense mutation.</v>
      </c>
      <c r="C1408" t="s">
        <v>13</v>
      </c>
    </row>
    <row r="1409" spans="1:3" x14ac:dyDescent="0.25">
      <c r="A1409" s="6" t="s">
        <v>42</v>
      </c>
      <c r="B1409" s="27" t="s">
        <v>150</v>
      </c>
      <c r="C1409" t="str">
        <f>CONCATENATE("    ",B1408)</f>
        <v xml:space="preserve">    People with this variant have one copy of the [A216510G](https://www.ncbi.nlm.nih.gov/projects/SNP/snp_ref.cgi?rs=2070762) variant. This substitution of a single nucleotide is known as a missense mutation.</v>
      </c>
    </row>
    <row r="1410" spans="1:3" x14ac:dyDescent="0.25">
      <c r="A1410" s="6" t="s">
        <v>43</v>
      </c>
      <c r="B1410" s="27">
        <v>48.8</v>
      </c>
    </row>
    <row r="1411" spans="1:3" x14ac:dyDescent="0.25">
      <c r="A1411" s="5"/>
      <c r="B1411" s="27"/>
      <c r="C1411" t="s">
        <v>669</v>
      </c>
    </row>
    <row r="1412" spans="1:3" x14ac:dyDescent="0.25">
      <c r="A1412" s="6"/>
      <c r="B1412" s="27"/>
    </row>
    <row r="1413" spans="1:3" x14ac:dyDescent="0.25">
      <c r="A1413" s="6"/>
      <c r="B1413" s="27"/>
      <c r="C1413" t="str">
        <f>CONCATENATE("    ",B1409)</f>
        <v xml:space="preserve">    The effect is unknown.</v>
      </c>
    </row>
    <row r="1414" spans="1:3" x14ac:dyDescent="0.25">
      <c r="A1414" s="6"/>
      <c r="B1414" s="27"/>
    </row>
    <row r="1415" spans="1:3" x14ac:dyDescent="0.25">
      <c r="A1415" s="6"/>
      <c r="B1415" s="27"/>
      <c r="C1415" t="s">
        <v>670</v>
      </c>
    </row>
    <row r="1416" spans="1:3" x14ac:dyDescent="0.25">
      <c r="A1416" s="5"/>
      <c r="B1416" s="27"/>
    </row>
    <row r="1417" spans="1:3" x14ac:dyDescent="0.25">
      <c r="A1417" s="5"/>
      <c r="B1417" s="27"/>
      <c r="C1417" t="str">
        <f>CONCATENATE( "    &lt;piechart percentage=",B1410," /&gt;")</f>
        <v xml:space="preserve">    &lt;piechart percentage=48.8 /&gt;</v>
      </c>
    </row>
    <row r="1418" spans="1:3" x14ac:dyDescent="0.25">
      <c r="A1418" s="5"/>
      <c r="B1418" s="27"/>
      <c r="C1418" t="str">
        <f>"  &lt;/Genotype&gt;"</f>
        <v xml:space="preserve">  &lt;/Genotype&gt;</v>
      </c>
    </row>
    <row r="1419" spans="1:3" x14ac:dyDescent="0.25">
      <c r="A1419" s="5" t="s">
        <v>44</v>
      </c>
      <c r="B1419" s="27" t="s">
        <v>346</v>
      </c>
      <c r="C1419" t="str">
        <f>CONCATENATE("  &lt;Genotype hgvs=",CHAR(34),B1405,B1406,";",B1406,CHAR(34)," name=",CHAR(34),B1393,CHAR(34),"&gt; ")</f>
        <v xml:space="preserve">  &lt;Genotype hgvs="NC_000011.10:g.[2165105A&gt;G];[2165105A&gt;G]" name="A216510G"&gt; </v>
      </c>
    </row>
    <row r="1420" spans="1:3" x14ac:dyDescent="0.25">
      <c r="A1420" s="6" t="s">
        <v>45</v>
      </c>
      <c r="B1420" s="27" t="s">
        <v>150</v>
      </c>
      <c r="C1420" t="s">
        <v>13</v>
      </c>
    </row>
    <row r="1421" spans="1:3" x14ac:dyDescent="0.25">
      <c r="A1421" s="6" t="s">
        <v>43</v>
      </c>
      <c r="B1421" s="27">
        <v>30.2</v>
      </c>
      <c r="C1421" t="s">
        <v>668</v>
      </c>
    </row>
    <row r="1422" spans="1:3" x14ac:dyDescent="0.25">
      <c r="A1422" s="6"/>
      <c r="B1422" s="27"/>
    </row>
    <row r="1423" spans="1:3" x14ac:dyDescent="0.25">
      <c r="A1423" s="5"/>
      <c r="B1423" s="27"/>
      <c r="C1423" t="str">
        <f>CONCATENATE("    ",B1419)</f>
        <v xml:space="preserve">    People with this variant have two copies of the [C78606381T](https://www.ncbi.nlm.nih.gov/projects/SNP/snp_ref.cgi?rs=12914385) variant. This substitution of a single nucleotide is known as a missense mutation.
</v>
      </c>
    </row>
    <row r="1424" spans="1:3" x14ac:dyDescent="0.25">
      <c r="A1424" s="6"/>
      <c r="B1424" s="27"/>
    </row>
    <row r="1425" spans="1:3" x14ac:dyDescent="0.25">
      <c r="A1425" s="6"/>
      <c r="B1425" s="27"/>
      <c r="C1425" t="s">
        <v>669</v>
      </c>
    </row>
    <row r="1426" spans="1:3" x14ac:dyDescent="0.25">
      <c r="A1426" s="6"/>
      <c r="B1426" s="27"/>
    </row>
    <row r="1427" spans="1:3" x14ac:dyDescent="0.25">
      <c r="A1427" s="6"/>
      <c r="B1427" s="27"/>
      <c r="C1427" t="str">
        <f>CONCATENATE("    ",B1420)</f>
        <v xml:space="preserve">    The effect is unknown.</v>
      </c>
    </row>
    <row r="1428" spans="1:3" x14ac:dyDescent="0.25">
      <c r="A1428" s="6"/>
      <c r="B1428" s="27"/>
    </row>
    <row r="1429" spans="1:3" x14ac:dyDescent="0.25">
      <c r="A1429" s="5"/>
      <c r="B1429" s="27"/>
      <c r="C1429" t="s">
        <v>670</v>
      </c>
    </row>
    <row r="1430" spans="1:3" x14ac:dyDescent="0.25">
      <c r="A1430" s="5"/>
      <c r="B1430" s="27"/>
    </row>
    <row r="1431" spans="1:3" x14ac:dyDescent="0.25">
      <c r="A1431" s="5"/>
      <c r="B1431" s="27"/>
      <c r="C1431" t="str">
        <f>CONCATENATE( "    &lt;piechart percentage=",B1421," /&gt;")</f>
        <v xml:space="preserve">    &lt;piechart percentage=30.2 /&gt;</v>
      </c>
    </row>
    <row r="1432" spans="1:3" x14ac:dyDescent="0.25">
      <c r="A1432" s="5"/>
      <c r="B1432" s="27"/>
      <c r="C1432" t="str">
        <f>"  &lt;/Genotype&gt;"</f>
        <v xml:space="preserve">  &lt;/Genotype&gt;</v>
      </c>
    </row>
    <row r="1433" spans="1:3" x14ac:dyDescent="0.25">
      <c r="A1433" s="5" t="s">
        <v>46</v>
      </c>
      <c r="B1433" s="27" t="str">
        <f>CONCATENATE("Your ",B1385," gene has no variants. A normal gene is referred to as a ",CHAR(34),"wild-type",CHAR(34)," gene.")</f>
        <v>Your TH gene has no variants. A normal gene is referred to as a "wild-type" gene.</v>
      </c>
      <c r="C1433" t="str">
        <f>CONCATENATE("  &lt;Genotype hgvs=",CHAR(34),B1405,B1407,";",B1407,CHAR(34)," name=",CHAR(34),B1393,CHAR(34),"&gt; ")</f>
        <v xml:space="preserve">  &lt;Genotype hgvs="NC_000011.10:g.[2165105=];[2165105=]" name="A216510G"&gt; </v>
      </c>
    </row>
    <row r="1434" spans="1:3" x14ac:dyDescent="0.25">
      <c r="A1434" s="6" t="s">
        <v>47</v>
      </c>
      <c r="B1434" s="27" t="s">
        <v>148</v>
      </c>
      <c r="C1434" t="s">
        <v>13</v>
      </c>
    </row>
    <row r="1435" spans="1:3" x14ac:dyDescent="0.25">
      <c r="A1435" s="6" t="s">
        <v>43</v>
      </c>
      <c r="B1435" s="27">
        <v>21.1</v>
      </c>
      <c r="C1435" t="s">
        <v>668</v>
      </c>
    </row>
    <row r="1436" spans="1:3" x14ac:dyDescent="0.25">
      <c r="A1436" s="5"/>
      <c r="B1436" s="27"/>
    </row>
    <row r="1437" spans="1:3" x14ac:dyDescent="0.25">
      <c r="A1437" s="6"/>
      <c r="B1437" s="27"/>
      <c r="C1437" t="str">
        <f>CONCATENATE("    ",B1433)</f>
        <v xml:space="preserve">    Your TH gene has no variants. A normal gene is referred to as a "wild-type" gene.</v>
      </c>
    </row>
    <row r="1438" spans="1:3" x14ac:dyDescent="0.25">
      <c r="A1438" s="6"/>
      <c r="B1438" s="27"/>
    </row>
    <row r="1439" spans="1:3" x14ac:dyDescent="0.25">
      <c r="A1439" s="6"/>
      <c r="B1439" s="27"/>
      <c r="C1439" t="s">
        <v>669</v>
      </c>
    </row>
    <row r="1440" spans="1:3" x14ac:dyDescent="0.25">
      <c r="A1440" s="6"/>
      <c r="B1440" s="27"/>
    </row>
    <row r="1441" spans="1:3" x14ac:dyDescent="0.25">
      <c r="A1441" s="6"/>
      <c r="B1441" s="27"/>
      <c r="C1441" t="str">
        <f>CONCATENATE("    ",B1434)</f>
        <v xml:space="preserve">    This variant is not associated with increased risk.</v>
      </c>
    </row>
    <row r="1442" spans="1:3" x14ac:dyDescent="0.25">
      <c r="A1442" s="5"/>
      <c r="B1442" s="27"/>
    </row>
    <row r="1443" spans="1:3" x14ac:dyDescent="0.25">
      <c r="A1443" s="5"/>
      <c r="B1443" s="27"/>
      <c r="C1443" t="s">
        <v>670</v>
      </c>
    </row>
    <row r="1444" spans="1:3" x14ac:dyDescent="0.25">
      <c r="A1444" s="5"/>
      <c r="B1444" s="27"/>
    </row>
    <row r="1445" spans="1:3" x14ac:dyDescent="0.25">
      <c r="A1445" s="5"/>
      <c r="B1445" s="27"/>
      <c r="C1445" t="str">
        <f>CONCATENATE( "    &lt;piechart percentage=",B1435," /&gt;")</f>
        <v xml:space="preserve">    &lt;piechart percentage=21.1 /&gt;</v>
      </c>
    </row>
    <row r="1446" spans="1:3" x14ac:dyDescent="0.25">
      <c r="A1446" s="5"/>
      <c r="B1446" s="27"/>
      <c r="C1446" t="str">
        <f>"  &lt;/Genotype&gt;"</f>
        <v xml:space="preserve">  &lt;/Genotype&gt;</v>
      </c>
    </row>
    <row r="1447" spans="1:3" x14ac:dyDescent="0.25">
      <c r="A1447" s="5"/>
      <c r="B1447" s="27"/>
      <c r="C1447" t="str">
        <f>C1397</f>
        <v>&lt;# A2167955G #&gt;</v>
      </c>
    </row>
    <row r="1448" spans="1:3" x14ac:dyDescent="0.25">
      <c r="A1448" s="5" t="s">
        <v>35</v>
      </c>
      <c r="B1448" s="1" t="s">
        <v>586</v>
      </c>
      <c r="C1448" t="str">
        <f>CONCATENATE("  &lt;Genotype hgvs=",CHAR(34),B1448,B1449,";",B1450,CHAR(34)," name=",CHAR(34),B1399,CHAR(34),"&gt; ")</f>
        <v xml:space="preserve">  &lt;Genotype hgvs="NC_000011.10:g.[2167955G&gt;A];[2167955=]" name="A2167955G"&gt; </v>
      </c>
    </row>
    <row r="1449" spans="1:3" x14ac:dyDescent="0.25">
      <c r="A1449" s="5" t="s">
        <v>36</v>
      </c>
      <c r="B1449" s="27" t="s">
        <v>651</v>
      </c>
    </row>
    <row r="1450" spans="1:3" x14ac:dyDescent="0.25">
      <c r="A1450" s="5" t="s">
        <v>27</v>
      </c>
      <c r="B1450" s="27" t="s">
        <v>652</v>
      </c>
      <c r="C1450" t="s">
        <v>668</v>
      </c>
    </row>
    <row r="1451" spans="1:3" x14ac:dyDescent="0.25">
      <c r="A1451" s="5" t="s">
        <v>41</v>
      </c>
      <c r="B1451" s="27" t="str">
        <f>CONCATENATE("People with this variant have one copy of the ",B1402," variant. This substitution of a single nucleotide is known as a missense mutation.")</f>
        <v>People with this variant have one copy of the [A2167955G](https://www.ncbi.nlm.nih.gov/projects/SNP/snp_ref.cgi?rs=4074905) variant. This substitution of a single nucleotide is known as a missense mutation.</v>
      </c>
      <c r="C1451" t="s">
        <v>13</v>
      </c>
    </row>
    <row r="1452" spans="1:3" x14ac:dyDescent="0.25">
      <c r="A1452" s="6" t="s">
        <v>42</v>
      </c>
      <c r="B1452" s="27" t="s">
        <v>150</v>
      </c>
      <c r="C1452" t="str">
        <f>CONCATENATE("    ",B1451)</f>
        <v xml:space="preserve">    People with this variant have one copy of the [A2167955G](https://www.ncbi.nlm.nih.gov/projects/SNP/snp_ref.cgi?rs=4074905) variant. This substitution of a single nucleotide is known as a missense mutation.</v>
      </c>
    </row>
    <row r="1453" spans="1:3" x14ac:dyDescent="0.25">
      <c r="A1453" s="6" t="s">
        <v>43</v>
      </c>
      <c r="B1453" s="27">
        <v>40.4</v>
      </c>
    </row>
    <row r="1454" spans="1:3" x14ac:dyDescent="0.25">
      <c r="A1454" s="5"/>
      <c r="B1454" s="27"/>
      <c r="C1454" t="s">
        <v>669</v>
      </c>
    </row>
    <row r="1455" spans="1:3" x14ac:dyDescent="0.25">
      <c r="A1455" s="6"/>
      <c r="B1455" s="27"/>
    </row>
    <row r="1456" spans="1:3" x14ac:dyDescent="0.25">
      <c r="A1456" s="6"/>
      <c r="B1456" s="27"/>
      <c r="C1456" t="str">
        <f>CONCATENATE("    ",B1452)</f>
        <v xml:space="preserve">    The effect is unknown.</v>
      </c>
    </row>
    <row r="1457" spans="1:3" x14ac:dyDescent="0.25">
      <c r="A1457" s="6"/>
      <c r="B1457" s="27"/>
    </row>
    <row r="1458" spans="1:3" x14ac:dyDescent="0.25">
      <c r="A1458" s="6"/>
      <c r="B1458" s="27"/>
      <c r="C1458" t="s">
        <v>670</v>
      </c>
    </row>
    <row r="1459" spans="1:3" x14ac:dyDescent="0.25">
      <c r="A1459" s="5"/>
      <c r="B1459" s="27"/>
    </row>
    <row r="1460" spans="1:3" x14ac:dyDescent="0.25">
      <c r="A1460" s="5"/>
      <c r="B1460" s="27"/>
      <c r="C1460" t="str">
        <f>CONCATENATE( "    &lt;piechart percentage=",B1453," /&gt;")</f>
        <v xml:space="preserve">    &lt;piechart percentage=40.4 /&gt;</v>
      </c>
    </row>
    <row r="1461" spans="1:3" x14ac:dyDescent="0.25">
      <c r="A1461" s="5"/>
      <c r="B1461" s="27"/>
      <c r="C1461" t="str">
        <f>"  &lt;/Genotype&gt;"</f>
        <v xml:space="preserve">  &lt;/Genotype&gt;</v>
      </c>
    </row>
    <row r="1462" spans="1:3" x14ac:dyDescent="0.25">
      <c r="A1462" s="5" t="s">
        <v>44</v>
      </c>
      <c r="B1462" s="27" t="str">
        <f>CONCATENATE("People with this variant have two copies of the ",B1402," variant. This substitution of a single nucleotide is known as a missense mutation.")</f>
        <v>People with this variant have two copies of the [A2167955G](https://www.ncbi.nlm.nih.gov/projects/SNP/snp_ref.cgi?rs=4074905) variant. This substitution of a single nucleotide is known as a missense mutation.</v>
      </c>
      <c r="C1462" t="str">
        <f>CONCATENATE("  &lt;Genotype hgvs=",CHAR(34),B1448,B1449,";",B1449,CHAR(34)," name=",CHAR(34),B1399,CHAR(34),"&gt; ")</f>
        <v xml:space="preserve">  &lt;Genotype hgvs="NC_000011.10:g.[2167955G&gt;A];[2167955G&gt;A]" name="A2167955G"&gt; </v>
      </c>
    </row>
    <row r="1463" spans="1:3" x14ac:dyDescent="0.25">
      <c r="A1463" s="6" t="s">
        <v>45</v>
      </c>
      <c r="B1463" s="27" t="s">
        <v>150</v>
      </c>
      <c r="C1463" t="s">
        <v>13</v>
      </c>
    </row>
    <row r="1464" spans="1:3" x14ac:dyDescent="0.25">
      <c r="A1464" s="6" t="s">
        <v>43</v>
      </c>
      <c r="B1464" s="27">
        <v>19.3</v>
      </c>
      <c r="C1464" t="s">
        <v>668</v>
      </c>
    </row>
    <row r="1465" spans="1:3" x14ac:dyDescent="0.25">
      <c r="A1465" s="6"/>
      <c r="B1465" s="27"/>
    </row>
    <row r="1466" spans="1:3" x14ac:dyDescent="0.25">
      <c r="A1466" s="5"/>
      <c r="B1466" s="27"/>
      <c r="C1466" t="str">
        <f>CONCATENATE("    ",B1462)</f>
        <v xml:space="preserve">    People with this variant have two copies of the [A2167955G](https://www.ncbi.nlm.nih.gov/projects/SNP/snp_ref.cgi?rs=4074905) variant. This substitution of a single nucleotide is known as a missense mutation.</v>
      </c>
    </row>
    <row r="1467" spans="1:3" x14ac:dyDescent="0.25">
      <c r="A1467" s="6"/>
      <c r="B1467" s="27"/>
    </row>
    <row r="1468" spans="1:3" x14ac:dyDescent="0.25">
      <c r="A1468" s="6"/>
      <c r="B1468" s="27"/>
      <c r="C1468" t="s">
        <v>669</v>
      </c>
    </row>
    <row r="1469" spans="1:3" x14ac:dyDescent="0.25">
      <c r="A1469" s="6"/>
      <c r="B1469" s="27"/>
    </row>
    <row r="1470" spans="1:3" x14ac:dyDescent="0.25">
      <c r="A1470" s="6"/>
      <c r="B1470" s="27"/>
      <c r="C1470" t="str">
        <f>CONCATENATE("    ",B1463)</f>
        <v xml:space="preserve">    The effect is unknown.</v>
      </c>
    </row>
    <row r="1471" spans="1:3" x14ac:dyDescent="0.25">
      <c r="A1471" s="6"/>
      <c r="B1471" s="27"/>
    </row>
    <row r="1472" spans="1:3" x14ac:dyDescent="0.25">
      <c r="A1472" s="5"/>
      <c r="B1472" s="27"/>
      <c r="C1472" t="s">
        <v>670</v>
      </c>
    </row>
    <row r="1473" spans="1:3" x14ac:dyDescent="0.25">
      <c r="A1473" s="5"/>
      <c r="B1473" s="27"/>
    </row>
    <row r="1474" spans="1:3" x14ac:dyDescent="0.25">
      <c r="A1474" s="5"/>
      <c r="B1474" s="27"/>
      <c r="C1474" t="str">
        <f>CONCATENATE( "    &lt;piechart percentage=",B1464," /&gt;")</f>
        <v xml:space="preserve">    &lt;piechart percentage=19.3 /&gt;</v>
      </c>
    </row>
    <row r="1475" spans="1:3" x14ac:dyDescent="0.25">
      <c r="A1475" s="5"/>
      <c r="B1475" s="27"/>
      <c r="C1475" t="str">
        <f>"  &lt;/Genotype&gt;"</f>
        <v xml:space="preserve">  &lt;/Genotype&gt;</v>
      </c>
    </row>
    <row r="1476" spans="1:3" x14ac:dyDescent="0.25">
      <c r="A1476" s="5" t="s">
        <v>46</v>
      </c>
      <c r="B1476" s="27" t="str">
        <f>CONCATENATE("Your ",B1385," gene has no variants. A normal gene is referred to as a ",CHAR(34),"wild-type",CHAR(34)," gene.")</f>
        <v>Your TH gene has no variants. A normal gene is referred to as a "wild-type" gene.</v>
      </c>
      <c r="C1476" t="str">
        <f>CONCATENATE("  &lt;Genotype hgvs=",CHAR(34),B1448,B1450,";",B1450,CHAR(34)," name=",CHAR(34),B1399,CHAR(34),"&gt; ")</f>
        <v xml:space="preserve">  &lt;Genotype hgvs="NC_000011.10:g.[2167955=];[2167955=]" name="A2167955G"&gt; </v>
      </c>
    </row>
    <row r="1477" spans="1:3" x14ac:dyDescent="0.25">
      <c r="A1477" s="6" t="s">
        <v>47</v>
      </c>
      <c r="B1477" s="27" t="s">
        <v>148</v>
      </c>
      <c r="C1477" t="s">
        <v>13</v>
      </c>
    </row>
    <row r="1478" spans="1:3" x14ac:dyDescent="0.25">
      <c r="A1478" s="6" t="s">
        <v>43</v>
      </c>
      <c r="B1478" s="27">
        <v>40.299999999999997</v>
      </c>
      <c r="C1478" t="s">
        <v>668</v>
      </c>
    </row>
    <row r="1479" spans="1:3" x14ac:dyDescent="0.25">
      <c r="A1479" s="5"/>
      <c r="B1479" s="27"/>
    </row>
    <row r="1480" spans="1:3" x14ac:dyDescent="0.25">
      <c r="A1480" s="6"/>
      <c r="B1480" s="27"/>
      <c r="C1480" t="str">
        <f>CONCATENATE("    ",B1476)</f>
        <v xml:space="preserve">    Your TH gene has no variants. A normal gene is referred to as a "wild-type" gene.</v>
      </c>
    </row>
    <row r="1481" spans="1:3" x14ac:dyDescent="0.25">
      <c r="A1481" s="6"/>
      <c r="B1481" s="27"/>
    </row>
    <row r="1482" spans="1:3" x14ac:dyDescent="0.25">
      <c r="A1482" s="6"/>
      <c r="B1482" s="27"/>
      <c r="C1482" t="s">
        <v>669</v>
      </c>
    </row>
    <row r="1483" spans="1:3" x14ac:dyDescent="0.25">
      <c r="A1483" s="6"/>
      <c r="B1483" s="27"/>
    </row>
    <row r="1484" spans="1:3" x14ac:dyDescent="0.25">
      <c r="A1484" s="6"/>
      <c r="B1484" s="27"/>
      <c r="C1484" t="str">
        <f>CONCATENATE("    ",B1477)</f>
        <v xml:space="preserve">    This variant is not associated with increased risk.</v>
      </c>
    </row>
    <row r="1485" spans="1:3" x14ac:dyDescent="0.25">
      <c r="A1485" s="5"/>
      <c r="B1485" s="27"/>
    </row>
    <row r="1486" spans="1:3" x14ac:dyDescent="0.25">
      <c r="A1486" s="5"/>
      <c r="B1486" s="27"/>
      <c r="C1486" t="s">
        <v>670</v>
      </c>
    </row>
    <row r="1487" spans="1:3" x14ac:dyDescent="0.25">
      <c r="A1487" s="5"/>
      <c r="B1487" s="27"/>
    </row>
    <row r="1488" spans="1:3" x14ac:dyDescent="0.25">
      <c r="A1488" s="5"/>
      <c r="B1488" s="27"/>
      <c r="C1488" t="str">
        <f>CONCATENATE( "    &lt;piechart percentage=",B1478," /&gt;")</f>
        <v xml:space="preserve">    &lt;piechart percentage=40.3 /&gt;</v>
      </c>
    </row>
    <row r="1489" spans="1:3" x14ac:dyDescent="0.25">
      <c r="A1489" s="5"/>
      <c r="B1489" s="27"/>
      <c r="C1489" t="str">
        <f>"  &lt;/Genotype&gt;"</f>
        <v xml:space="preserve">  &lt;/Genotype&gt;</v>
      </c>
    </row>
    <row r="1490" spans="1:3" x14ac:dyDescent="0.25">
      <c r="A1490" s="5" t="s">
        <v>48</v>
      </c>
      <c r="B1490" s="27" t="str">
        <f>CONCATENATE("Your ",B1385," gene has an unknown variant.")</f>
        <v>Your TH gene has an unknown variant.</v>
      </c>
      <c r="C1490" t="str">
        <f>CONCATENATE("  &lt;Genotype hgvs=",CHAR(34),"unknown",CHAR(34),"&gt; ")</f>
        <v xml:space="preserve">  &lt;Genotype hgvs="unknown"&gt; </v>
      </c>
    </row>
    <row r="1491" spans="1:3" x14ac:dyDescent="0.25">
      <c r="A1491" s="6" t="s">
        <v>48</v>
      </c>
      <c r="B1491" s="27" t="s">
        <v>150</v>
      </c>
      <c r="C1491" t="s">
        <v>13</v>
      </c>
    </row>
    <row r="1492" spans="1:3" x14ac:dyDescent="0.25">
      <c r="A1492" s="6" t="s">
        <v>43</v>
      </c>
      <c r="B1492" s="27"/>
      <c r="C1492" t="s">
        <v>668</v>
      </c>
    </row>
    <row r="1493" spans="1:3" x14ac:dyDescent="0.25">
      <c r="A1493" s="6"/>
      <c r="B1493" s="27"/>
    </row>
    <row r="1494" spans="1:3" x14ac:dyDescent="0.25">
      <c r="A1494" s="6"/>
      <c r="B1494" s="27"/>
      <c r="C1494" t="str">
        <f>CONCATENATE("    ",B1490)</f>
        <v xml:space="preserve">    Your TH gene has an unknown variant.</v>
      </c>
    </row>
    <row r="1495" spans="1:3" x14ac:dyDescent="0.25">
      <c r="A1495" s="6"/>
      <c r="B1495" s="27"/>
    </row>
    <row r="1496" spans="1:3" x14ac:dyDescent="0.25">
      <c r="A1496" s="6"/>
      <c r="B1496" s="27"/>
      <c r="C1496" t="s">
        <v>669</v>
      </c>
    </row>
    <row r="1497" spans="1:3" x14ac:dyDescent="0.25">
      <c r="A1497" s="6"/>
      <c r="B1497" s="27"/>
    </row>
    <row r="1498" spans="1:3" x14ac:dyDescent="0.25">
      <c r="A1498" s="5"/>
      <c r="B1498" s="27"/>
      <c r="C1498" t="str">
        <f>CONCATENATE("    ",B1491)</f>
        <v xml:space="preserve">    The effect is unknown.</v>
      </c>
    </row>
    <row r="1499" spans="1:3" x14ac:dyDescent="0.25">
      <c r="A1499" s="6"/>
      <c r="B1499" s="27"/>
    </row>
    <row r="1500" spans="1:3" x14ac:dyDescent="0.25">
      <c r="A1500" s="5"/>
      <c r="B1500" s="27"/>
      <c r="C1500" t="s">
        <v>670</v>
      </c>
    </row>
    <row r="1501" spans="1:3" x14ac:dyDescent="0.25">
      <c r="A1501" s="5"/>
      <c r="B1501" s="27"/>
    </row>
    <row r="1502" spans="1:3" x14ac:dyDescent="0.25">
      <c r="A1502" s="5"/>
      <c r="B1502" s="27"/>
      <c r="C1502" t="str">
        <f>CONCATENATE( "    &lt;piechart percentage=",B1492," /&gt;")</f>
        <v xml:space="preserve">    &lt;piechart percentage= /&gt;</v>
      </c>
    </row>
    <row r="1503" spans="1:3" x14ac:dyDescent="0.25">
      <c r="A1503" s="5"/>
      <c r="B1503" s="27"/>
      <c r="C1503" t="str">
        <f>"  &lt;/Genotype&gt;"</f>
        <v xml:space="preserve">  &lt;/Genotype&gt;</v>
      </c>
    </row>
    <row r="1504" spans="1:3" x14ac:dyDescent="0.25">
      <c r="A1504" s="5" t="s">
        <v>46</v>
      </c>
      <c r="B1504" s="27" t="str">
        <f>CONCATENATE("Your ",B1385," gene has no variants. A normal gene is referred to as a ",CHAR(34),"wild-type",CHAR(34)," gene.")</f>
        <v>Your TH gene has no variants. A normal gene is referred to as a "wild-type" gene.</v>
      </c>
      <c r="C1504" t="str">
        <f>CONCATENATE("  &lt;Genotype hgvs=",CHAR(34),"wild-type",CHAR(34),"&gt;")</f>
        <v xml:space="preserve">  &lt;Genotype hgvs="wild-type"&gt;</v>
      </c>
    </row>
    <row r="1505" spans="1:14" x14ac:dyDescent="0.25">
      <c r="A1505" s="6" t="s">
        <v>47</v>
      </c>
      <c r="B1505" s="27" t="s">
        <v>218</v>
      </c>
      <c r="C1505" t="s">
        <v>13</v>
      </c>
    </row>
    <row r="1506" spans="1:14" x14ac:dyDescent="0.25">
      <c r="A1506" s="6" t="s">
        <v>43</v>
      </c>
      <c r="B1506" s="27"/>
      <c r="C1506" t="s">
        <v>668</v>
      </c>
    </row>
    <row r="1507" spans="1:14" x14ac:dyDescent="0.25">
      <c r="A1507" s="6"/>
      <c r="B1507" s="27"/>
    </row>
    <row r="1508" spans="1:14" x14ac:dyDescent="0.25">
      <c r="A1508" s="6"/>
      <c r="B1508" s="27"/>
      <c r="C1508" t="str">
        <f>CONCATENATE("    ",B1504)</f>
        <v xml:space="preserve">    Your TH gene has no variants. A normal gene is referred to as a "wild-type" gene.</v>
      </c>
    </row>
    <row r="1509" spans="1:14" x14ac:dyDescent="0.25">
      <c r="A1509" s="6"/>
      <c r="B1509" s="27"/>
    </row>
    <row r="1510" spans="1:14" x14ac:dyDescent="0.25">
      <c r="A1510" s="6"/>
      <c r="B1510" s="27"/>
      <c r="C1510" t="s">
        <v>669</v>
      </c>
    </row>
    <row r="1511" spans="1:14" x14ac:dyDescent="0.25">
      <c r="A1511" s="6"/>
      <c r="B1511" s="27"/>
    </row>
    <row r="1512" spans="1:14" x14ac:dyDescent="0.25">
      <c r="A1512" s="6"/>
      <c r="B1512" s="27"/>
      <c r="C1512" t="str">
        <f>CONCATENATE("    ",B1505)</f>
        <v xml:space="preserve">    Your variant is not associated with any loss of function.</v>
      </c>
    </row>
    <row r="1513" spans="1:14" x14ac:dyDescent="0.25">
      <c r="A1513" s="6"/>
      <c r="B1513" s="27"/>
    </row>
    <row r="1514" spans="1:14" x14ac:dyDescent="0.25">
      <c r="A1514" s="6"/>
      <c r="B1514" s="27"/>
      <c r="C1514" t="s">
        <v>670</v>
      </c>
    </row>
    <row r="1515" spans="1:14" x14ac:dyDescent="0.25">
      <c r="A1515" s="5"/>
      <c r="B1515" s="27"/>
    </row>
    <row r="1516" spans="1:14" x14ac:dyDescent="0.25">
      <c r="A1516" s="6"/>
      <c r="B1516" s="27"/>
      <c r="C1516" t="str">
        <f>CONCATENATE( "    &lt;piechart percentage=",B1506," /&gt;")</f>
        <v xml:space="preserve">    &lt;piechart percentage= /&gt;</v>
      </c>
    </row>
    <row r="1517" spans="1:14" x14ac:dyDescent="0.25">
      <c r="A1517" s="6"/>
      <c r="B1517" s="27"/>
      <c r="C1517" t="str">
        <f>"  &lt;/Genotype&gt;"</f>
        <v xml:space="preserve">  &lt;/Genotype&gt;</v>
      </c>
    </row>
    <row r="1518" spans="1:14" x14ac:dyDescent="0.25">
      <c r="A1518" s="6"/>
      <c r="B1518" s="27"/>
      <c r="C1518" t="str">
        <f>"&lt;/GeneAnalysis&gt;"</f>
        <v>&lt;/GeneAnalysis&gt;</v>
      </c>
    </row>
    <row r="1519" spans="1:14" s="33" customFormat="1" x14ac:dyDescent="0.25">
      <c r="A1519" s="31"/>
      <c r="B1519" s="32"/>
      <c r="J1519"/>
      <c r="K1519"/>
      <c r="L1519"/>
      <c r="M1519"/>
      <c r="N1519"/>
    </row>
    <row r="1520" spans="1:14" x14ac:dyDescent="0.25">
      <c r="A1520" s="6" t="s">
        <v>4</v>
      </c>
      <c r="B1520" s="27" t="s">
        <v>92</v>
      </c>
      <c r="C1520" t="str">
        <f>CONCATENATE("&lt;GeneAnalysis gene=",CHAR(34),B1520,CHAR(34)," interval=",CHAR(34),B1521,CHAR(34),"&gt; ")</f>
        <v xml:space="preserve">&lt;GeneAnalysis gene="UBAC2" interval="NC_000013.11:g.99200425_99386499"&gt; </v>
      </c>
    </row>
    <row r="1521" spans="1:9" x14ac:dyDescent="0.25">
      <c r="A1521" s="6" t="s">
        <v>23</v>
      </c>
      <c r="B1521" s="27" t="s">
        <v>653</v>
      </c>
    </row>
    <row r="1522" spans="1:9" x14ac:dyDescent="0.25">
      <c r="A1522" s="6" t="s">
        <v>24</v>
      </c>
      <c r="B1522" s="27" t="s">
        <v>333</v>
      </c>
      <c r="C1522" t="str">
        <f>CONCATENATE("# What are some common mutations of ",B1520,"?")</f>
        <v># What are some common mutations of UBAC2?</v>
      </c>
    </row>
    <row r="1523" spans="1:9" x14ac:dyDescent="0.25">
      <c r="A1523" s="6"/>
      <c r="B1523" s="27"/>
      <c r="C1523" t="s">
        <v>13</v>
      </c>
      <c r="F1523" s="8"/>
      <c r="G1523" s="60"/>
      <c r="H1523" s="74"/>
      <c r="I1523" s="59"/>
    </row>
    <row r="1524" spans="1:9" x14ac:dyDescent="0.25">
      <c r="B1524" s="27"/>
      <c r="C1524" t="str">
        <f>CONCATENATE("There are ",B1522," well-known variants in ",B1520,": ",B1531," and ",B1537,".")</f>
        <v>There are two well-known variants in UBAC2: [A91754952AG](https://www.ncbi.nlm.nih.gov/projects/SNP/snp_ref.cgi?rs=12312259) and [A99394905T](https://www.ncbi.nlm.nih.gov/projects/SNP/snp_ref.cgi?rs=9585049).</v>
      </c>
      <c r="F1524" s="8"/>
      <c r="G1524" s="60"/>
      <c r="H1524" s="59"/>
      <c r="I1524" s="59"/>
    </row>
    <row r="1525" spans="1:9" x14ac:dyDescent="0.25">
      <c r="B1525" s="27"/>
    </row>
    <row r="1526" spans="1:9" x14ac:dyDescent="0.25">
      <c r="A1526" s="6"/>
      <c r="B1526" s="27"/>
      <c r="C1526" t="str">
        <f>CONCATENATE("&lt;# ",B1528," #&gt;")</f>
        <v>&lt;# A91754952AG #&gt;</v>
      </c>
    </row>
    <row r="1527" spans="1:9" x14ac:dyDescent="0.25">
      <c r="A1527" s="6" t="s">
        <v>25</v>
      </c>
      <c r="B1527" s="1" t="s">
        <v>487</v>
      </c>
      <c r="C1527" t="str">
        <f>CONCATENATE("  &lt;Variant hgvs=",CHAR(34),B1527,CHAR(34)," name=",CHAR(34),B1528,CHAR(34),"&gt; ")</f>
        <v xml:space="preserve">  &lt;Variant hgvs="CM000674.2:g.91754952A&gt;G" name="A91754952AG"&gt; </v>
      </c>
    </row>
    <row r="1528" spans="1:9" x14ac:dyDescent="0.25">
      <c r="A1528" s="5" t="s">
        <v>26</v>
      </c>
      <c r="B1528" s="30" t="s">
        <v>654</v>
      </c>
    </row>
    <row r="1529" spans="1:9" x14ac:dyDescent="0.25">
      <c r="A1529" s="5" t="s">
        <v>27</v>
      </c>
      <c r="B1529" s="27" t="s">
        <v>62</v>
      </c>
      <c r="C1529" t="str">
        <f>CONCATENATE("    This variant is a change at a specific point in the ",B1520," gene from ",B1529," to ",B1530," resulting in incorrect ",B1516," function. This substitution of a single nucleotide is known as a missense variant.")</f>
        <v xml:space="preserve">    This variant is a change at a specific point in the UBAC2 gene from adenine (A) to guanine (G) resulting in incorrect  function. This substitution of a single nucleotide is known as a missense variant.</v>
      </c>
    </row>
    <row r="1530" spans="1:9" x14ac:dyDescent="0.25">
      <c r="A1530" s="5" t="s">
        <v>28</v>
      </c>
      <c r="B1530" s="27" t="s">
        <v>34</v>
      </c>
      <c r="C1530" t="s">
        <v>13</v>
      </c>
    </row>
    <row r="1531" spans="1:9" x14ac:dyDescent="0.25">
      <c r="A1531" s="5" t="s">
        <v>36</v>
      </c>
      <c r="B1531" s="30" t="s">
        <v>655</v>
      </c>
      <c r="C1531" t="str">
        <f>"  &lt;/Variant&gt;"</f>
        <v xml:space="preserve">  &lt;/Variant&gt;</v>
      </c>
    </row>
    <row r="1532" spans="1:9" x14ac:dyDescent="0.25">
      <c r="B1532" s="27"/>
      <c r="C1532" t="str">
        <f>CONCATENATE("&lt;# ",B1534," #&gt;")</f>
        <v>&lt;# A99394905T #&gt;</v>
      </c>
    </row>
    <row r="1533" spans="1:9" x14ac:dyDescent="0.25">
      <c r="A1533" s="6" t="s">
        <v>25</v>
      </c>
      <c r="B1533" s="1" t="s">
        <v>489</v>
      </c>
      <c r="C1533" t="str">
        <f>CONCATENATE("  &lt;Variant hgvs=",CHAR(34),B1533,CHAR(34)," name=",CHAR(34),B1534,CHAR(34),"&gt; ")</f>
        <v xml:space="preserve">  &lt;Variant hgvs="CM000675.2:g.99394905A&gt;T" name="A99394905T"&gt; </v>
      </c>
    </row>
    <row r="1534" spans="1:9" x14ac:dyDescent="0.25">
      <c r="A1534" s="5" t="s">
        <v>26</v>
      </c>
      <c r="B1534" s="30" t="s">
        <v>656</v>
      </c>
    </row>
    <row r="1535" spans="1:9" x14ac:dyDescent="0.25">
      <c r="A1535" s="5" t="s">
        <v>27</v>
      </c>
      <c r="B1535" s="27" t="s">
        <v>62</v>
      </c>
      <c r="C1535" t="str">
        <f>CONCATENATE("    This variant is a change at a specific point in the ",B1520," gene from ",B1535," to ",B1536," resulting in incorrect ",B1516," function. This substitution of a single nucleotide is known as a missense variant.")</f>
        <v xml:space="preserve">    This variant is a change at a specific point in the UBAC2 gene from adenine (A) to thymine (T) resulting in incorrect  function. This substitution of a single nucleotide is known as a missense variant.</v>
      </c>
    </row>
    <row r="1536" spans="1:9" x14ac:dyDescent="0.25">
      <c r="A1536" s="5" t="s">
        <v>28</v>
      </c>
      <c r="B1536" s="27" t="s">
        <v>33</v>
      </c>
    </row>
    <row r="1537" spans="1:3" x14ac:dyDescent="0.25">
      <c r="A1537" s="6" t="s">
        <v>36</v>
      </c>
      <c r="B1537" s="30" t="s">
        <v>657</v>
      </c>
      <c r="C1537" t="str">
        <f>"  &lt;/Variant&gt;"</f>
        <v xml:space="preserve">  &lt;/Variant&gt;</v>
      </c>
    </row>
    <row r="1538" spans="1:3" s="33" customFormat="1" x14ac:dyDescent="0.25">
      <c r="A1538" s="31"/>
      <c r="B1538" s="32"/>
    </row>
    <row r="1539" spans="1:3" s="33" customFormat="1" x14ac:dyDescent="0.25">
      <c r="A1539" s="31"/>
      <c r="B1539" s="32"/>
      <c r="C1539" t="str">
        <f>C1526</f>
        <v>&lt;# A91754952AG #&gt;</v>
      </c>
    </row>
    <row r="1540" spans="1:3" x14ac:dyDescent="0.25">
      <c r="A1540" s="5" t="s">
        <v>35</v>
      </c>
      <c r="B1540" s="1" t="s">
        <v>658</v>
      </c>
      <c r="C1540" t="str">
        <f>CONCATENATE("  &lt;Genotype hgvs=",CHAR(34),B1540,B1541,";",B1542,CHAR(34)," name=",CHAR(34),B1528,CHAR(34),"&gt; ")</f>
        <v xml:space="preserve">  &lt;Genotype hgvs="CM000674.2:g.[91754952A&gt;G];[91754952=]" name="A91754952AG"&gt; </v>
      </c>
    </row>
    <row r="1541" spans="1:3" x14ac:dyDescent="0.25">
      <c r="A1541" s="5" t="s">
        <v>36</v>
      </c>
      <c r="B1541" s="27" t="s">
        <v>659</v>
      </c>
    </row>
    <row r="1542" spans="1:3" x14ac:dyDescent="0.25">
      <c r="A1542" s="5" t="s">
        <v>27</v>
      </c>
      <c r="B1542" s="27" t="s">
        <v>660</v>
      </c>
      <c r="C1542" t="s">
        <v>668</v>
      </c>
    </row>
    <row r="1543" spans="1:3" x14ac:dyDescent="0.25">
      <c r="A1543" s="5" t="s">
        <v>41</v>
      </c>
      <c r="B1543" s="27" t="str">
        <f>CONCATENATE("People with this variant have one copy of the ",B1531," variant. This substitution of a single nucleotide is known as a missense mutation.")</f>
        <v>People with this variant have one copy of the [A91754952AG](https://www.ncbi.nlm.nih.gov/projects/SNP/snp_ref.cgi?rs=12312259) variant. This substitution of a single nucleotide is known as a missense mutation.</v>
      </c>
      <c r="C1543" t="s">
        <v>13</v>
      </c>
    </row>
    <row r="1544" spans="1:3" x14ac:dyDescent="0.25">
      <c r="A1544" s="6" t="s">
        <v>42</v>
      </c>
      <c r="B1544" s="27" t="s">
        <v>148</v>
      </c>
      <c r="C1544" t="str">
        <f>CONCATENATE("    ",B1543)</f>
        <v xml:space="preserve">    People with this variant have one copy of the [A91754952AG](https://www.ncbi.nlm.nih.gov/projects/SNP/snp_ref.cgi?rs=12312259) variant. This substitution of a single nucleotide is known as a missense mutation.</v>
      </c>
    </row>
    <row r="1545" spans="1:3" x14ac:dyDescent="0.25">
      <c r="A1545" s="6" t="s">
        <v>43</v>
      </c>
      <c r="B1545" s="27">
        <v>21.8</v>
      </c>
    </row>
    <row r="1546" spans="1:3" x14ac:dyDescent="0.25">
      <c r="A1546" s="5"/>
      <c r="B1546" s="27"/>
      <c r="C1546" t="s">
        <v>669</v>
      </c>
    </row>
    <row r="1547" spans="1:3" x14ac:dyDescent="0.25">
      <c r="A1547" s="6"/>
      <c r="B1547" s="27"/>
    </row>
    <row r="1548" spans="1:3" x14ac:dyDescent="0.25">
      <c r="A1548" s="6"/>
      <c r="B1548" s="27"/>
      <c r="C1548" t="str">
        <f>CONCATENATE("    ",B1544)</f>
        <v xml:space="preserve">    This variant is not associated with increased risk.</v>
      </c>
    </row>
    <row r="1549" spans="1:3" x14ac:dyDescent="0.25">
      <c r="A1549" s="6"/>
      <c r="B1549" s="27"/>
    </row>
    <row r="1550" spans="1:3" x14ac:dyDescent="0.25">
      <c r="A1550" s="6"/>
      <c r="B1550" s="27"/>
      <c r="C1550" t="s">
        <v>670</v>
      </c>
    </row>
    <row r="1551" spans="1:3" x14ac:dyDescent="0.25">
      <c r="A1551" s="5"/>
      <c r="B1551" s="27"/>
    </row>
    <row r="1552" spans="1:3" x14ac:dyDescent="0.25">
      <c r="A1552" s="5"/>
      <c r="B1552" s="27"/>
      <c r="C1552" t="str">
        <f>CONCATENATE( "    &lt;piechart percentage=",B1545," /&gt;")</f>
        <v xml:space="preserve">    &lt;piechart percentage=21.8 /&gt;</v>
      </c>
    </row>
    <row r="1553" spans="1:3" x14ac:dyDescent="0.25">
      <c r="A1553" s="5"/>
      <c r="B1553" s="27"/>
      <c r="C1553" t="str">
        <f>"  &lt;/Genotype&gt;"</f>
        <v xml:space="preserve">  &lt;/Genotype&gt;</v>
      </c>
    </row>
    <row r="1554" spans="1:3" x14ac:dyDescent="0.25">
      <c r="A1554" s="5" t="s">
        <v>44</v>
      </c>
      <c r="B1554" s="27" t="s">
        <v>346</v>
      </c>
      <c r="C1554" t="str">
        <f>CONCATENATE("  &lt;Genotype hgvs=",CHAR(34),B1540,B1541,";",B1541,CHAR(34)," name=",CHAR(34),B1528,CHAR(34),"&gt; ")</f>
        <v xml:space="preserve">  &lt;Genotype hgvs="CM000674.2:g.[91754952A&gt;G];[91754952A&gt;G]" name="A91754952AG"&gt; </v>
      </c>
    </row>
    <row r="1555" spans="1:3" x14ac:dyDescent="0.25">
      <c r="A1555" s="6" t="s">
        <v>45</v>
      </c>
      <c r="B1555" s="27" t="s">
        <v>192</v>
      </c>
      <c r="C1555" t="s">
        <v>13</v>
      </c>
    </row>
    <row r="1556" spans="1:3" x14ac:dyDescent="0.25">
      <c r="A1556" s="6" t="s">
        <v>43</v>
      </c>
      <c r="B1556" s="27">
        <v>71.2</v>
      </c>
      <c r="C1556" t="s">
        <v>668</v>
      </c>
    </row>
    <row r="1557" spans="1:3" x14ac:dyDescent="0.25">
      <c r="A1557" s="6"/>
      <c r="B1557" s="27"/>
    </row>
    <row r="1558" spans="1:3" x14ac:dyDescent="0.25">
      <c r="A1558" s="5"/>
      <c r="B1558" s="27"/>
      <c r="C1558" t="str">
        <f>CONCATENATE("    ",B1554)</f>
        <v xml:space="preserve">    People with this variant have two copies of the [C78606381T](https://www.ncbi.nlm.nih.gov/projects/SNP/snp_ref.cgi?rs=12914385) variant. This substitution of a single nucleotide is known as a missense mutation.
</v>
      </c>
    </row>
    <row r="1559" spans="1:3" x14ac:dyDescent="0.25">
      <c r="A1559" s="6"/>
      <c r="B1559" s="27"/>
    </row>
    <row r="1560" spans="1:3" x14ac:dyDescent="0.25">
      <c r="A1560" s="6"/>
      <c r="B1560" s="27"/>
      <c r="C1560" t="s">
        <v>669</v>
      </c>
    </row>
    <row r="1561" spans="1:3" x14ac:dyDescent="0.25">
      <c r="A1561" s="6"/>
      <c r="B1561" s="27"/>
    </row>
    <row r="1562" spans="1:3" x14ac:dyDescent="0.25">
      <c r="A1562" s="6"/>
      <c r="B1562" s="27"/>
      <c r="C1562" t="str">
        <f>CONCATENATE("    ",B1555)</f>
        <v xml:space="preserve">    You are in the Moderate Loss of Function category. See below for more information.</v>
      </c>
    </row>
    <row r="1563" spans="1:3" x14ac:dyDescent="0.25">
      <c r="A1563" s="6"/>
      <c r="B1563" s="27"/>
    </row>
    <row r="1564" spans="1:3" x14ac:dyDescent="0.25">
      <c r="A1564" s="5"/>
      <c r="B1564" s="27"/>
      <c r="C1564" t="s">
        <v>670</v>
      </c>
    </row>
    <row r="1565" spans="1:3" x14ac:dyDescent="0.25">
      <c r="A1565" s="5"/>
      <c r="B1565" s="27"/>
    </row>
    <row r="1566" spans="1:3" x14ac:dyDescent="0.25">
      <c r="A1566" s="5"/>
      <c r="B1566" s="27"/>
      <c r="C1566" t="str">
        <f>CONCATENATE( "    &lt;piechart percentage=",B1556," /&gt;")</f>
        <v xml:space="preserve">    &lt;piechart percentage=71.2 /&gt;</v>
      </c>
    </row>
    <row r="1567" spans="1:3" x14ac:dyDescent="0.25">
      <c r="A1567" s="5"/>
      <c r="B1567" s="27"/>
      <c r="C1567" t="str">
        <f>"  &lt;/Genotype&gt;"</f>
        <v xml:space="preserve">  &lt;/Genotype&gt;</v>
      </c>
    </row>
    <row r="1568" spans="1:3" x14ac:dyDescent="0.25">
      <c r="A1568" s="5" t="s">
        <v>46</v>
      </c>
      <c r="B1568" s="27" t="str">
        <f>CONCATENATE("Your ",B1520," gene has no variants. A normal gene is referred to as a ",CHAR(34),"wild-type",CHAR(34)," gene.")</f>
        <v>Your UBAC2 gene has no variants. A normal gene is referred to as a "wild-type" gene.</v>
      </c>
      <c r="C1568" t="str">
        <f>CONCATENATE("  &lt;Genotype hgvs=",CHAR(34),B1540,B1542,";",B1542,CHAR(34)," name=",CHAR(34),B1528,CHAR(34),"&gt; ")</f>
        <v xml:space="preserve">  &lt;Genotype hgvs="CM000674.2:g.[91754952=];[91754952=]" name="A91754952AG"&gt; </v>
      </c>
    </row>
    <row r="1569" spans="1:3" x14ac:dyDescent="0.25">
      <c r="A1569" s="6" t="s">
        <v>47</v>
      </c>
      <c r="B1569" s="27" t="s">
        <v>148</v>
      </c>
      <c r="C1569" t="s">
        <v>13</v>
      </c>
    </row>
    <row r="1570" spans="1:3" x14ac:dyDescent="0.25">
      <c r="A1570" s="6" t="s">
        <v>43</v>
      </c>
      <c r="B1570" s="27">
        <v>7</v>
      </c>
      <c r="C1570" t="s">
        <v>668</v>
      </c>
    </row>
    <row r="1571" spans="1:3" x14ac:dyDescent="0.25">
      <c r="A1571" s="5"/>
      <c r="B1571" s="27"/>
    </row>
    <row r="1572" spans="1:3" x14ac:dyDescent="0.25">
      <c r="A1572" s="6"/>
      <c r="B1572" s="27"/>
      <c r="C1572" t="str">
        <f>CONCATENATE("    ",B1568)</f>
        <v xml:space="preserve">    Your UBAC2 gene has no variants. A normal gene is referred to as a "wild-type" gene.</v>
      </c>
    </row>
    <row r="1573" spans="1:3" x14ac:dyDescent="0.25">
      <c r="A1573" s="6"/>
      <c r="B1573" s="27"/>
    </row>
    <row r="1574" spans="1:3" x14ac:dyDescent="0.25">
      <c r="A1574" s="6"/>
      <c r="B1574" s="27"/>
      <c r="C1574" t="s">
        <v>669</v>
      </c>
    </row>
    <row r="1575" spans="1:3" x14ac:dyDescent="0.25">
      <c r="A1575" s="6"/>
      <c r="B1575" s="27"/>
    </row>
    <row r="1576" spans="1:3" x14ac:dyDescent="0.25">
      <c r="A1576" s="6"/>
      <c r="B1576" s="27"/>
      <c r="C1576" t="str">
        <f>CONCATENATE("    ",B1569)</f>
        <v xml:space="preserve">    This variant is not associated with increased risk.</v>
      </c>
    </row>
    <row r="1577" spans="1:3" x14ac:dyDescent="0.25">
      <c r="A1577" s="5"/>
      <c r="B1577" s="27"/>
    </row>
    <row r="1578" spans="1:3" x14ac:dyDescent="0.25">
      <c r="A1578" s="5"/>
      <c r="B1578" s="27"/>
      <c r="C1578" t="s">
        <v>670</v>
      </c>
    </row>
    <row r="1579" spans="1:3" x14ac:dyDescent="0.25">
      <c r="A1579" s="5"/>
      <c r="B1579" s="27"/>
    </row>
    <row r="1580" spans="1:3" x14ac:dyDescent="0.25">
      <c r="A1580" s="5"/>
      <c r="B1580" s="27"/>
      <c r="C1580" t="str">
        <f>CONCATENATE( "    &lt;piechart percentage=",B1570," /&gt;")</f>
        <v xml:space="preserve">    &lt;piechart percentage=7 /&gt;</v>
      </c>
    </row>
    <row r="1581" spans="1:3" x14ac:dyDescent="0.25">
      <c r="A1581" s="5"/>
      <c r="B1581" s="27"/>
      <c r="C1581" t="str">
        <f>"  &lt;/Genotype&gt;"</f>
        <v xml:space="preserve">  &lt;/Genotype&gt;</v>
      </c>
    </row>
    <row r="1582" spans="1:3" x14ac:dyDescent="0.25">
      <c r="A1582" s="5"/>
      <c r="B1582" s="27"/>
      <c r="C1582" t="str">
        <f>C1532</f>
        <v>&lt;# A99394905T #&gt;</v>
      </c>
    </row>
    <row r="1583" spans="1:3" x14ac:dyDescent="0.25">
      <c r="A1583" s="5" t="s">
        <v>35</v>
      </c>
      <c r="B1583" s="1" t="s">
        <v>661</v>
      </c>
      <c r="C1583" t="str">
        <f>CONCATENATE("  &lt;Genotype hgvs=",CHAR(34),B1583,B1584,";",B1585,CHAR(34)," name=",CHAR(34),B1534,CHAR(34),"&gt; ")</f>
        <v xml:space="preserve">  &lt;Genotype hgvs="CM000675.2:g.[99394905A&gt;T];[99394905=]" name="A99394905T"&gt; </v>
      </c>
    </row>
    <row r="1584" spans="1:3" x14ac:dyDescent="0.25">
      <c r="A1584" s="5" t="s">
        <v>36</v>
      </c>
      <c r="B1584" s="27" t="s">
        <v>662</v>
      </c>
    </row>
    <row r="1585" spans="1:3" x14ac:dyDescent="0.25">
      <c r="A1585" s="5" t="s">
        <v>27</v>
      </c>
      <c r="B1585" s="27" t="s">
        <v>663</v>
      </c>
      <c r="C1585" t="s">
        <v>668</v>
      </c>
    </row>
    <row r="1586" spans="1:3" x14ac:dyDescent="0.25">
      <c r="A1586" s="5" t="s">
        <v>41</v>
      </c>
      <c r="B1586" s="27" t="str">
        <f>CONCATENATE("People with this variant have one copy of the ",B1537," variant. This substitution of a single nucleotide is known as a missense mutation.")</f>
        <v>People with this variant have one copy of the [A99394905T](https://www.ncbi.nlm.nih.gov/projects/SNP/snp_ref.cgi?rs=9585049) variant. This substitution of a single nucleotide is known as a missense mutation.</v>
      </c>
      <c r="C1586" t="s">
        <v>13</v>
      </c>
    </row>
    <row r="1587" spans="1:3" x14ac:dyDescent="0.25">
      <c r="A1587" s="6" t="s">
        <v>42</v>
      </c>
      <c r="B1587" s="27" t="s">
        <v>217</v>
      </c>
      <c r="C1587" t="str">
        <f>CONCATENATE("    ",B1586)</f>
        <v xml:space="preserve">    People with this variant have one copy of the [A99394905T](https://www.ncbi.nlm.nih.gov/projects/SNP/snp_ref.cgi?rs=9585049) variant. This substitution of a single nucleotide is known as a missense mutation.</v>
      </c>
    </row>
    <row r="1588" spans="1:3" x14ac:dyDescent="0.25">
      <c r="A1588" s="6" t="s">
        <v>43</v>
      </c>
      <c r="B1588" s="27">
        <v>1.5</v>
      </c>
    </row>
    <row r="1589" spans="1:3" x14ac:dyDescent="0.25">
      <c r="A1589" s="5"/>
      <c r="B1589" s="27"/>
      <c r="C1589" t="s">
        <v>669</v>
      </c>
    </row>
    <row r="1590" spans="1:3" x14ac:dyDescent="0.25">
      <c r="A1590" s="6"/>
      <c r="B1590" s="27"/>
    </row>
    <row r="1591" spans="1:3" x14ac:dyDescent="0.25">
      <c r="A1591" s="6"/>
      <c r="B1591" s="27"/>
      <c r="C1591" t="str">
        <f>CONCATENATE("    ",B1587)</f>
        <v xml:space="preserve">    You are in the Mild Loss of Function category. See below for more information.</v>
      </c>
    </row>
    <row r="1592" spans="1:3" x14ac:dyDescent="0.25">
      <c r="A1592" s="6"/>
      <c r="B1592" s="27"/>
    </row>
    <row r="1593" spans="1:3" x14ac:dyDescent="0.25">
      <c r="A1593" s="6"/>
      <c r="B1593" s="27"/>
      <c r="C1593" t="s">
        <v>670</v>
      </c>
    </row>
    <row r="1594" spans="1:3" x14ac:dyDescent="0.25">
      <c r="A1594" s="5"/>
      <c r="B1594" s="27"/>
    </row>
    <row r="1595" spans="1:3" x14ac:dyDescent="0.25">
      <c r="A1595" s="5"/>
      <c r="B1595" s="27"/>
      <c r="C1595" t="str">
        <f>CONCATENATE( "    &lt;piechart percentage=",B1588," /&gt;")</f>
        <v xml:space="preserve">    &lt;piechart percentage=1.5 /&gt;</v>
      </c>
    </row>
    <row r="1596" spans="1:3" x14ac:dyDescent="0.25">
      <c r="A1596" s="5"/>
      <c r="B1596" s="27"/>
      <c r="C1596" t="str">
        <f>"  &lt;/Genotype&gt;"</f>
        <v xml:space="preserve">  &lt;/Genotype&gt;</v>
      </c>
    </row>
    <row r="1597" spans="1:3" x14ac:dyDescent="0.25">
      <c r="A1597" s="5" t="s">
        <v>44</v>
      </c>
      <c r="B1597" s="27" t="str">
        <f>CONCATENATE("People with this variant have two copies of the ",B1537," variant. This substitution of a single nucleotide is known as a missense mutation.")</f>
        <v>People with this variant have two copies of the [A99394905T](https://www.ncbi.nlm.nih.gov/projects/SNP/snp_ref.cgi?rs=9585049) variant. This substitution of a single nucleotide is known as a missense mutation.</v>
      </c>
      <c r="C1597" t="str">
        <f>CONCATENATE("  &lt;Genotype hgvs=",CHAR(34),B1583,B1584,";",B1584,CHAR(34)," name=",CHAR(34),B1534,CHAR(34),"&gt; ")</f>
        <v xml:space="preserve">  &lt;Genotype hgvs="CM000675.2:g.[99394905A&gt;T];[99394905A&gt;T]" name="A99394905T"&gt; </v>
      </c>
    </row>
    <row r="1598" spans="1:3" x14ac:dyDescent="0.25">
      <c r="A1598" s="6" t="s">
        <v>45</v>
      </c>
      <c r="B1598" s="27" t="s">
        <v>192</v>
      </c>
      <c r="C1598" t="s">
        <v>13</v>
      </c>
    </row>
    <row r="1599" spans="1:3" x14ac:dyDescent="0.25">
      <c r="A1599" s="6" t="s">
        <v>43</v>
      </c>
      <c r="B1599" s="27">
        <v>0.4</v>
      </c>
      <c r="C1599" t="s">
        <v>668</v>
      </c>
    </row>
    <row r="1600" spans="1:3" x14ac:dyDescent="0.25">
      <c r="A1600" s="6"/>
      <c r="B1600" s="27"/>
    </row>
    <row r="1601" spans="1:3" x14ac:dyDescent="0.25">
      <c r="A1601" s="5"/>
      <c r="B1601" s="27"/>
      <c r="C1601" t="str">
        <f>CONCATENATE("    ",B1597)</f>
        <v xml:space="preserve">    People with this variant have two copies of the [A99394905T](https://www.ncbi.nlm.nih.gov/projects/SNP/snp_ref.cgi?rs=9585049) variant. This substitution of a single nucleotide is known as a missense mutation.</v>
      </c>
    </row>
    <row r="1602" spans="1:3" x14ac:dyDescent="0.25">
      <c r="A1602" s="6"/>
      <c r="B1602" s="27"/>
    </row>
    <row r="1603" spans="1:3" x14ac:dyDescent="0.25">
      <c r="A1603" s="6"/>
      <c r="B1603" s="27"/>
      <c r="C1603" t="s">
        <v>669</v>
      </c>
    </row>
    <row r="1604" spans="1:3" x14ac:dyDescent="0.25">
      <c r="A1604" s="6"/>
      <c r="B1604" s="27"/>
    </row>
    <row r="1605" spans="1:3" x14ac:dyDescent="0.25">
      <c r="A1605" s="6"/>
      <c r="B1605" s="27"/>
      <c r="C1605" t="str">
        <f>CONCATENATE("    ",B1598)</f>
        <v xml:space="preserve">    You are in the Moderate Loss of Function category. See below for more information.</v>
      </c>
    </row>
    <row r="1606" spans="1:3" x14ac:dyDescent="0.25">
      <c r="A1606" s="6"/>
      <c r="B1606" s="27"/>
    </row>
    <row r="1607" spans="1:3" x14ac:dyDescent="0.25">
      <c r="A1607" s="5"/>
      <c r="B1607" s="27"/>
      <c r="C1607" t="s">
        <v>670</v>
      </c>
    </row>
    <row r="1608" spans="1:3" x14ac:dyDescent="0.25">
      <c r="A1608" s="5"/>
      <c r="B1608" s="27"/>
    </row>
    <row r="1609" spans="1:3" x14ac:dyDescent="0.25">
      <c r="A1609" s="5"/>
      <c r="B1609" s="27"/>
      <c r="C1609" t="str">
        <f>CONCATENATE( "    &lt;piechart percentage=",B1599," /&gt;")</f>
        <v xml:space="preserve">    &lt;piechart percentage=0.4 /&gt;</v>
      </c>
    </row>
    <row r="1610" spans="1:3" x14ac:dyDescent="0.25">
      <c r="A1610" s="5"/>
      <c r="B1610" s="27"/>
      <c r="C1610" t="str">
        <f>"  &lt;/Genotype&gt;"</f>
        <v xml:space="preserve">  &lt;/Genotype&gt;</v>
      </c>
    </row>
    <row r="1611" spans="1:3" x14ac:dyDescent="0.25">
      <c r="A1611" s="5" t="s">
        <v>46</v>
      </c>
      <c r="B1611" s="27" t="str">
        <f>CONCATENATE("Your ",B1520," gene has no variants. A normal gene is referred to as a ",CHAR(34),"wild-type",CHAR(34)," gene.")</f>
        <v>Your UBAC2 gene has no variants. A normal gene is referred to as a "wild-type" gene.</v>
      </c>
      <c r="C1611" t="str">
        <f>CONCATENATE("  &lt;Genotype hgvs=",CHAR(34),B1583,B1585,";",B1585,CHAR(34)," name=",CHAR(34),B1534,CHAR(34),"&gt; ")</f>
        <v xml:space="preserve">  &lt;Genotype hgvs="CM000675.2:g.[99394905=];[99394905=]" name="A99394905T"&gt; </v>
      </c>
    </row>
    <row r="1612" spans="1:3" x14ac:dyDescent="0.25">
      <c r="A1612" s="6" t="s">
        <v>47</v>
      </c>
      <c r="B1612" s="27" t="s">
        <v>148</v>
      </c>
      <c r="C1612" t="s">
        <v>13</v>
      </c>
    </row>
    <row r="1613" spans="1:3" x14ac:dyDescent="0.25">
      <c r="A1613" s="6" t="s">
        <v>43</v>
      </c>
      <c r="B1613" s="27">
        <v>98.1</v>
      </c>
      <c r="C1613" t="s">
        <v>668</v>
      </c>
    </row>
    <row r="1614" spans="1:3" x14ac:dyDescent="0.25">
      <c r="A1614" s="5"/>
      <c r="B1614" s="27"/>
    </row>
    <row r="1615" spans="1:3" x14ac:dyDescent="0.25">
      <c r="A1615" s="6"/>
      <c r="B1615" s="27"/>
      <c r="C1615" t="str">
        <f>CONCATENATE("    ",B1611)</f>
        <v xml:space="preserve">    Your UBAC2 gene has no variants. A normal gene is referred to as a "wild-type" gene.</v>
      </c>
    </row>
    <row r="1616" spans="1:3" x14ac:dyDescent="0.25">
      <c r="A1616" s="6"/>
      <c r="B1616" s="27"/>
    </row>
    <row r="1617" spans="1:3" x14ac:dyDescent="0.25">
      <c r="A1617" s="6"/>
      <c r="B1617" s="27"/>
      <c r="C1617" t="s">
        <v>669</v>
      </c>
    </row>
    <row r="1618" spans="1:3" x14ac:dyDescent="0.25">
      <c r="A1618" s="6"/>
      <c r="B1618" s="27"/>
    </row>
    <row r="1619" spans="1:3" x14ac:dyDescent="0.25">
      <c r="A1619" s="6"/>
      <c r="B1619" s="27"/>
      <c r="C1619" t="str">
        <f>CONCATENATE("    ",B1612)</f>
        <v xml:space="preserve">    This variant is not associated with increased risk.</v>
      </c>
    </row>
    <row r="1620" spans="1:3" x14ac:dyDescent="0.25">
      <c r="A1620" s="5"/>
      <c r="B1620" s="27"/>
    </row>
    <row r="1621" spans="1:3" x14ac:dyDescent="0.25">
      <c r="A1621" s="5"/>
      <c r="B1621" s="27"/>
      <c r="C1621" t="s">
        <v>670</v>
      </c>
    </row>
    <row r="1622" spans="1:3" x14ac:dyDescent="0.25">
      <c r="A1622" s="5"/>
      <c r="B1622" s="27"/>
    </row>
    <row r="1623" spans="1:3" x14ac:dyDescent="0.25">
      <c r="A1623" s="5"/>
      <c r="B1623" s="27"/>
      <c r="C1623" t="str">
        <f>CONCATENATE( "    &lt;piechart percentage=",B1613," /&gt;")</f>
        <v xml:space="preserve">    &lt;piechart percentage=98.1 /&gt;</v>
      </c>
    </row>
    <row r="1624" spans="1:3" x14ac:dyDescent="0.25">
      <c r="A1624" s="5"/>
      <c r="B1624" s="27"/>
      <c r="C1624" t="str">
        <f>"  &lt;/Genotype&gt;"</f>
        <v xml:space="preserve">  &lt;/Genotype&gt;</v>
      </c>
    </row>
    <row r="1625" spans="1:3" x14ac:dyDescent="0.25">
      <c r="A1625" s="5" t="s">
        <v>48</v>
      </c>
      <c r="B1625" s="27" t="str">
        <f>CONCATENATE("Your ",B1520," gene has an unknown variant.")</f>
        <v>Your UBAC2 gene has an unknown variant.</v>
      </c>
      <c r="C1625" t="str">
        <f>CONCATENATE("  &lt;Genotype hgvs=",CHAR(34),"unknown",CHAR(34),"&gt; ")</f>
        <v xml:space="preserve">  &lt;Genotype hgvs="unknown"&gt; </v>
      </c>
    </row>
    <row r="1626" spans="1:3" x14ac:dyDescent="0.25">
      <c r="A1626" s="6" t="s">
        <v>48</v>
      </c>
      <c r="B1626" s="27" t="s">
        <v>150</v>
      </c>
      <c r="C1626" t="s">
        <v>13</v>
      </c>
    </row>
    <row r="1627" spans="1:3" x14ac:dyDescent="0.25">
      <c r="A1627" s="6" t="s">
        <v>43</v>
      </c>
      <c r="B1627" s="27"/>
      <c r="C1627" t="s">
        <v>668</v>
      </c>
    </row>
    <row r="1628" spans="1:3" x14ac:dyDescent="0.25">
      <c r="A1628" s="6"/>
      <c r="B1628" s="27"/>
    </row>
    <row r="1629" spans="1:3" x14ac:dyDescent="0.25">
      <c r="A1629" s="6"/>
      <c r="B1629" s="27"/>
      <c r="C1629" t="str">
        <f>CONCATENATE("    ",B1625)</f>
        <v xml:space="preserve">    Your UBAC2 gene has an unknown variant.</v>
      </c>
    </row>
    <row r="1630" spans="1:3" x14ac:dyDescent="0.25">
      <c r="A1630" s="6"/>
      <c r="B1630" s="27"/>
    </row>
    <row r="1631" spans="1:3" x14ac:dyDescent="0.25">
      <c r="A1631" s="6"/>
      <c r="B1631" s="27"/>
      <c r="C1631" t="s">
        <v>669</v>
      </c>
    </row>
    <row r="1632" spans="1:3" x14ac:dyDescent="0.25">
      <c r="A1632" s="6"/>
      <c r="B1632" s="27"/>
    </row>
    <row r="1633" spans="1:3" x14ac:dyDescent="0.25">
      <c r="A1633" s="5"/>
      <c r="B1633" s="27"/>
      <c r="C1633" t="str">
        <f>CONCATENATE("    ",B1626)</f>
        <v xml:space="preserve">    The effect is unknown.</v>
      </c>
    </row>
    <row r="1634" spans="1:3" x14ac:dyDescent="0.25">
      <c r="A1634" s="6"/>
      <c r="B1634" s="27"/>
    </row>
    <row r="1635" spans="1:3" x14ac:dyDescent="0.25">
      <c r="A1635" s="5"/>
      <c r="B1635" s="27"/>
      <c r="C1635" t="s">
        <v>670</v>
      </c>
    </row>
    <row r="1636" spans="1:3" x14ac:dyDescent="0.25">
      <c r="A1636" s="5"/>
      <c r="B1636" s="27"/>
    </row>
    <row r="1637" spans="1:3" x14ac:dyDescent="0.25">
      <c r="A1637" s="5"/>
      <c r="B1637" s="27"/>
      <c r="C1637" t="str">
        <f>CONCATENATE( "    &lt;piechart percentage=",B1627," /&gt;")</f>
        <v xml:space="preserve">    &lt;piechart percentage= /&gt;</v>
      </c>
    </row>
    <row r="1638" spans="1:3" x14ac:dyDescent="0.25">
      <c r="A1638" s="5"/>
      <c r="B1638" s="27"/>
      <c r="C1638" t="str">
        <f>"  &lt;/Genotype&gt;"</f>
        <v xml:space="preserve">  &lt;/Genotype&gt;</v>
      </c>
    </row>
    <row r="1639" spans="1:3" x14ac:dyDescent="0.25">
      <c r="A1639" s="5" t="s">
        <v>46</v>
      </c>
      <c r="B1639" s="27" t="str">
        <f>CONCATENATE("Your ",B1520," gene has no variants. A normal gene is referred to as a ",CHAR(34),"wild-type",CHAR(34)," gene.")</f>
        <v>Your UBAC2 gene has no variants. A normal gene is referred to as a "wild-type" gene.</v>
      </c>
      <c r="C1639" t="str">
        <f>CONCATENATE("  &lt;Genotype hgvs=",CHAR(34),"wild-type",CHAR(34),"&gt;")</f>
        <v xml:space="preserve">  &lt;Genotype hgvs="wild-type"&gt;</v>
      </c>
    </row>
    <row r="1640" spans="1:3" x14ac:dyDescent="0.25">
      <c r="A1640" s="6" t="s">
        <v>47</v>
      </c>
      <c r="B1640" s="27" t="s">
        <v>218</v>
      </c>
      <c r="C1640" t="s">
        <v>13</v>
      </c>
    </row>
    <row r="1641" spans="1:3" x14ac:dyDescent="0.25">
      <c r="A1641" s="6" t="s">
        <v>43</v>
      </c>
      <c r="B1641" s="27"/>
      <c r="C1641" t="s">
        <v>668</v>
      </c>
    </row>
    <row r="1642" spans="1:3" x14ac:dyDescent="0.25">
      <c r="A1642" s="6"/>
      <c r="B1642" s="27"/>
    </row>
    <row r="1643" spans="1:3" x14ac:dyDescent="0.25">
      <c r="A1643" s="6"/>
      <c r="B1643" s="27"/>
      <c r="C1643" t="str">
        <f>CONCATENATE("    ",B1639)</f>
        <v xml:space="preserve">    Your UBAC2 gene has no variants. A normal gene is referred to as a "wild-type" gene.</v>
      </c>
    </row>
    <row r="1644" spans="1:3" x14ac:dyDescent="0.25">
      <c r="A1644" s="6"/>
      <c r="B1644" s="27"/>
    </row>
    <row r="1645" spans="1:3" x14ac:dyDescent="0.25">
      <c r="A1645" s="6"/>
      <c r="B1645" s="27"/>
      <c r="C1645" t="s">
        <v>669</v>
      </c>
    </row>
    <row r="1646" spans="1:3" x14ac:dyDescent="0.25">
      <c r="A1646" s="6"/>
      <c r="B1646" s="27"/>
    </row>
    <row r="1647" spans="1:3" x14ac:dyDescent="0.25">
      <c r="A1647" s="6"/>
      <c r="B1647" s="27"/>
      <c r="C1647" t="str">
        <f>CONCATENATE("    ",B1640)</f>
        <v xml:space="preserve">    Your variant is not associated with any loss of function.</v>
      </c>
    </row>
    <row r="1648" spans="1:3" x14ac:dyDescent="0.25">
      <c r="A1648" s="6"/>
      <c r="B1648" s="27"/>
    </row>
    <row r="1649" spans="1:3" x14ac:dyDescent="0.25">
      <c r="A1649" s="6"/>
      <c r="B1649" s="27"/>
      <c r="C1649" t="s">
        <v>670</v>
      </c>
    </row>
    <row r="1650" spans="1:3" x14ac:dyDescent="0.25">
      <c r="A1650" s="5"/>
      <c r="B1650" s="27"/>
    </row>
    <row r="1651" spans="1:3" x14ac:dyDescent="0.25">
      <c r="A1651" s="6"/>
      <c r="B1651" s="27"/>
      <c r="C1651" t="str">
        <f>CONCATENATE( "    &lt;piechart percentage=",B1641," /&gt;")</f>
        <v xml:space="preserve">    &lt;piechart percentage= /&gt;</v>
      </c>
    </row>
    <row r="1652" spans="1:3" x14ac:dyDescent="0.25">
      <c r="A1652" s="6"/>
      <c r="B1652" s="27"/>
      <c r="C1652" t="str">
        <f>"  &lt;/Genotype&gt;"</f>
        <v xml:space="preserve">  &lt;/Genotype&gt;</v>
      </c>
    </row>
    <row r="1653" spans="1:3" x14ac:dyDescent="0.25">
      <c r="A1653" s="6"/>
      <c r="B1653" s="27"/>
      <c r="C1653" t="str">
        <f>"&lt;/GeneAnalysis&gt;"</f>
        <v>&lt;/GeneAnalysis&gt;</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9D98E-91B2-4D4C-AE55-15953AD88817}">
  <dimension ref="A1:I23"/>
  <sheetViews>
    <sheetView workbookViewId="0">
      <selection activeCell="D5" sqref="D5"/>
    </sheetView>
  </sheetViews>
  <sheetFormatPr defaultRowHeight="15" x14ac:dyDescent="0.25"/>
  <cols>
    <col min="3" max="3" width="15.28515625" customWidth="1"/>
    <col min="5" max="5" width="23.140625" customWidth="1"/>
  </cols>
  <sheetData>
    <row r="1" spans="1:9" ht="25.5" x14ac:dyDescent="0.25">
      <c r="A1" s="21">
        <v>12</v>
      </c>
      <c r="B1" s="22" t="s">
        <v>90</v>
      </c>
      <c r="C1" s="23" t="s">
        <v>89</v>
      </c>
      <c r="D1" s="25" t="s">
        <v>65</v>
      </c>
      <c r="E1" s="22"/>
      <c r="F1" s="22"/>
      <c r="G1" s="22"/>
      <c r="H1" s="22"/>
      <c r="I1" s="22"/>
    </row>
    <row r="2" spans="1:9" ht="25.5" x14ac:dyDescent="0.25">
      <c r="A2" s="21">
        <v>14</v>
      </c>
      <c r="B2" s="22" t="s">
        <v>98</v>
      </c>
      <c r="C2" s="23" t="s">
        <v>89</v>
      </c>
      <c r="D2" s="25" t="s">
        <v>69</v>
      </c>
      <c r="E2" s="22"/>
      <c r="F2" s="22"/>
      <c r="G2" s="22"/>
      <c r="H2" s="22"/>
      <c r="I2" s="22"/>
    </row>
    <row r="3" spans="1:9" ht="25.5" x14ac:dyDescent="0.25">
      <c r="A3" s="21">
        <v>20</v>
      </c>
      <c r="B3" s="22" t="s">
        <v>107</v>
      </c>
      <c r="C3" s="23" t="s">
        <v>89</v>
      </c>
      <c r="D3" s="25" t="s">
        <v>72</v>
      </c>
      <c r="E3" s="22"/>
      <c r="F3" s="22"/>
      <c r="G3" s="22"/>
      <c r="H3" s="22"/>
      <c r="I3" s="22"/>
    </row>
    <row r="4" spans="1:9" x14ac:dyDescent="0.25">
      <c r="A4" s="21">
        <v>9</v>
      </c>
      <c r="B4" s="22" t="s">
        <v>88</v>
      </c>
      <c r="C4" s="23" t="s">
        <v>89</v>
      </c>
      <c r="D4" s="25" t="s">
        <v>65</v>
      </c>
      <c r="E4" s="22"/>
      <c r="F4" s="22"/>
      <c r="G4" s="22"/>
      <c r="H4" s="22"/>
      <c r="I4" s="22"/>
    </row>
    <row r="5" spans="1:9" x14ac:dyDescent="0.25">
      <c r="A5" s="21">
        <v>21</v>
      </c>
      <c r="B5" s="22" t="s">
        <v>108</v>
      </c>
      <c r="C5" s="23" t="s">
        <v>109</v>
      </c>
      <c r="D5" s="25" t="s">
        <v>70</v>
      </c>
      <c r="E5" s="22"/>
      <c r="F5" s="22"/>
      <c r="G5" s="22"/>
      <c r="H5" s="22"/>
      <c r="I5" s="22"/>
    </row>
    <row r="6" spans="1:9" x14ac:dyDescent="0.25">
      <c r="A6" s="21">
        <v>3</v>
      </c>
      <c r="B6" s="22" t="s">
        <v>75</v>
      </c>
      <c r="C6" s="23" t="s">
        <v>76</v>
      </c>
      <c r="D6" s="25" t="s">
        <v>72</v>
      </c>
      <c r="E6" s="22"/>
      <c r="F6" s="22"/>
      <c r="G6" s="22"/>
      <c r="H6" s="22"/>
      <c r="I6" s="22"/>
    </row>
    <row r="7" spans="1:9" ht="25.5" x14ac:dyDescent="0.25">
      <c r="A7" s="21">
        <v>2</v>
      </c>
      <c r="B7" s="22" t="s">
        <v>73</v>
      </c>
      <c r="C7" s="23" t="s">
        <v>74</v>
      </c>
      <c r="D7" s="25" t="s">
        <v>65</v>
      </c>
      <c r="E7" s="22"/>
      <c r="F7" s="22"/>
      <c r="G7" s="22"/>
      <c r="H7" s="22"/>
      <c r="I7" s="22"/>
    </row>
    <row r="8" spans="1:9" x14ac:dyDescent="0.25">
      <c r="A8" s="21">
        <v>5</v>
      </c>
      <c r="B8" s="22" t="s">
        <v>80</v>
      </c>
      <c r="C8" s="23" t="s">
        <v>81</v>
      </c>
      <c r="D8" s="25" t="s">
        <v>111</v>
      </c>
      <c r="E8" s="22"/>
      <c r="F8" s="22"/>
      <c r="G8" s="22"/>
      <c r="H8" s="22"/>
      <c r="I8" s="22"/>
    </row>
    <row r="9" spans="1:9" ht="25.5" x14ac:dyDescent="0.25">
      <c r="A9" s="21">
        <v>6</v>
      </c>
      <c r="B9" s="22" t="s">
        <v>82</v>
      </c>
      <c r="C9" s="23" t="s">
        <v>83</v>
      </c>
      <c r="D9" s="25" t="s">
        <v>112</v>
      </c>
      <c r="E9" s="22"/>
      <c r="F9" s="22"/>
      <c r="G9" s="22"/>
      <c r="H9" s="22"/>
      <c r="I9" s="22"/>
    </row>
    <row r="10" spans="1:9" x14ac:dyDescent="0.25">
      <c r="A10" s="21">
        <v>18</v>
      </c>
      <c r="B10" s="22" t="s">
        <v>105</v>
      </c>
      <c r="C10" s="23" t="s">
        <v>106</v>
      </c>
      <c r="D10" s="25" t="s">
        <v>114</v>
      </c>
      <c r="E10" s="22"/>
      <c r="F10" s="22"/>
      <c r="G10" s="22"/>
      <c r="H10" s="22"/>
      <c r="I10" s="22"/>
    </row>
    <row r="11" spans="1:9" x14ac:dyDescent="0.25">
      <c r="A11" s="21">
        <v>3</v>
      </c>
      <c r="B11" s="22" t="s">
        <v>77</v>
      </c>
      <c r="C11" s="23" t="s">
        <v>78</v>
      </c>
      <c r="D11" s="25" t="s">
        <v>79</v>
      </c>
      <c r="E11" s="22"/>
      <c r="F11" s="22"/>
      <c r="G11" s="22"/>
      <c r="H11" s="22"/>
      <c r="I11" s="22"/>
    </row>
    <row r="12" spans="1:9" x14ac:dyDescent="0.25">
      <c r="A12" s="21">
        <v>14</v>
      </c>
      <c r="B12" s="22" t="s">
        <v>99</v>
      </c>
      <c r="C12" s="23" t="s">
        <v>100</v>
      </c>
      <c r="D12" s="25" t="s">
        <v>115</v>
      </c>
      <c r="E12" s="22"/>
      <c r="F12" s="22"/>
      <c r="G12" s="22"/>
      <c r="H12" s="22"/>
      <c r="I12" s="22"/>
    </row>
    <row r="13" spans="1:9" x14ac:dyDescent="0.25">
      <c r="A13" s="21">
        <v>1</v>
      </c>
      <c r="B13" s="22" t="s">
        <v>66</v>
      </c>
      <c r="C13" s="23" t="s">
        <v>29</v>
      </c>
      <c r="D13" s="25" t="s">
        <v>65</v>
      </c>
      <c r="E13" s="22"/>
      <c r="F13" s="22"/>
      <c r="G13" s="22"/>
      <c r="H13" s="22"/>
      <c r="I13" s="22"/>
    </row>
    <row r="14" spans="1:9" x14ac:dyDescent="0.25">
      <c r="A14" s="21">
        <v>2</v>
      </c>
      <c r="B14" s="22" t="s">
        <v>71</v>
      </c>
      <c r="C14" s="23" t="s">
        <v>117</v>
      </c>
      <c r="D14" s="25" t="s">
        <v>110</v>
      </c>
      <c r="E14" s="24" t="s">
        <v>116</v>
      </c>
      <c r="F14" s="24" t="s">
        <v>118</v>
      </c>
      <c r="G14" s="22"/>
      <c r="H14" s="22"/>
      <c r="I14" s="22"/>
    </row>
    <row r="15" spans="1:9" x14ac:dyDescent="0.25">
      <c r="A15" s="21">
        <v>2</v>
      </c>
      <c r="B15" s="22" t="s">
        <v>67</v>
      </c>
      <c r="C15" s="23" t="s">
        <v>68</v>
      </c>
      <c r="D15" s="25" t="s">
        <v>70</v>
      </c>
      <c r="E15" s="22"/>
      <c r="F15" s="22"/>
      <c r="G15" s="22"/>
      <c r="H15" s="22"/>
      <c r="I15" s="22"/>
    </row>
    <row r="16" spans="1:9" x14ac:dyDescent="0.25">
      <c r="A16" s="21">
        <v>8</v>
      </c>
      <c r="B16" s="22" t="s">
        <v>84</v>
      </c>
      <c r="C16" s="23" t="s">
        <v>85</v>
      </c>
      <c r="D16" s="25" t="s">
        <v>72</v>
      </c>
      <c r="E16" s="22"/>
      <c r="F16" s="22"/>
      <c r="G16" s="22"/>
      <c r="H16" s="22"/>
      <c r="I16" s="22"/>
    </row>
    <row r="17" spans="1:9" ht="25.5" x14ac:dyDescent="0.25">
      <c r="A17" s="21">
        <v>9</v>
      </c>
      <c r="B17" s="22" t="s">
        <v>86</v>
      </c>
      <c r="C17" s="23" t="s">
        <v>87</v>
      </c>
      <c r="D17" s="25" t="s">
        <v>65</v>
      </c>
      <c r="E17" s="22"/>
      <c r="F17" s="22"/>
      <c r="G17" s="22"/>
      <c r="H17" s="22"/>
      <c r="I17" s="22"/>
    </row>
    <row r="18" spans="1:9" x14ac:dyDescent="0.25">
      <c r="A18" s="21">
        <v>15</v>
      </c>
      <c r="B18" s="22" t="s">
        <v>101</v>
      </c>
      <c r="C18" s="23" t="s">
        <v>102</v>
      </c>
      <c r="D18" s="25" t="s">
        <v>112</v>
      </c>
      <c r="E18" s="22"/>
      <c r="F18" s="22"/>
      <c r="G18" s="22"/>
      <c r="H18" s="22"/>
      <c r="I18" s="22"/>
    </row>
    <row r="19" spans="1:9" x14ac:dyDescent="0.25">
      <c r="A19" s="21">
        <v>16</v>
      </c>
      <c r="B19" s="22" t="s">
        <v>103</v>
      </c>
      <c r="C19" s="23" t="s">
        <v>104</v>
      </c>
      <c r="D19" s="25" t="s">
        <v>112</v>
      </c>
      <c r="E19" s="22"/>
      <c r="F19" s="22"/>
      <c r="G19" s="22"/>
      <c r="H19" s="22"/>
      <c r="I19" s="22"/>
    </row>
    <row r="20" spans="1:9" ht="25.5" x14ac:dyDescent="0.25">
      <c r="A20" s="21">
        <v>14</v>
      </c>
      <c r="B20" s="22" t="s">
        <v>95</v>
      </c>
      <c r="C20" s="23" t="s">
        <v>94</v>
      </c>
      <c r="D20" s="25" t="s">
        <v>72</v>
      </c>
      <c r="E20" s="22"/>
      <c r="F20" s="22"/>
      <c r="G20" s="22"/>
      <c r="H20" s="22"/>
      <c r="I20" s="22"/>
    </row>
    <row r="21" spans="1:9" ht="25.5" x14ac:dyDescent="0.25">
      <c r="A21" s="21">
        <v>14</v>
      </c>
      <c r="B21" s="22" t="s">
        <v>93</v>
      </c>
      <c r="C21" s="23" t="s">
        <v>94</v>
      </c>
      <c r="D21" s="25" t="s">
        <v>114</v>
      </c>
      <c r="E21" s="22"/>
      <c r="F21" s="22"/>
      <c r="G21" s="22"/>
      <c r="H21" s="22"/>
      <c r="I21" s="22"/>
    </row>
    <row r="22" spans="1:9" ht="25.5" x14ac:dyDescent="0.25">
      <c r="A22" s="21">
        <v>14</v>
      </c>
      <c r="B22" s="22" t="s">
        <v>96</v>
      </c>
      <c r="C22" s="23" t="s">
        <v>97</v>
      </c>
      <c r="D22" s="25" t="s">
        <v>65</v>
      </c>
      <c r="E22" s="22"/>
      <c r="F22" s="22"/>
      <c r="G22" s="22"/>
      <c r="H22" s="22"/>
      <c r="I22" s="22"/>
    </row>
    <row r="23" spans="1:9" x14ac:dyDescent="0.25">
      <c r="A23" s="21">
        <v>13</v>
      </c>
      <c r="B23" s="22" t="s">
        <v>91</v>
      </c>
      <c r="C23" s="23" t="s">
        <v>92</v>
      </c>
      <c r="D23" s="25" t="s">
        <v>113</v>
      </c>
      <c r="E23" s="22"/>
      <c r="F23" s="22"/>
      <c r="G23" s="22"/>
      <c r="H23" s="22"/>
      <c r="I23" s="22"/>
    </row>
  </sheetData>
  <sortState ref="A1:J62">
    <sortCondition ref="C1:C62"/>
    <sortCondition ref="B1:B62"/>
  </sortState>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B4DDE3-61E0-49CC-A16F-4A743B573FD9}">
  <dimension ref="A1:AJ3209"/>
  <sheetViews>
    <sheetView tabSelected="1" workbookViewId="0">
      <selection activeCell="C1035" sqref="C2:C1035"/>
    </sheetView>
  </sheetViews>
  <sheetFormatPr defaultRowHeight="15.75" x14ac:dyDescent="0.25"/>
  <cols>
    <col min="1" max="1" width="16.28515625" style="84" customWidth="1"/>
    <col min="2" max="2" width="35.28515625" style="79" customWidth="1"/>
    <col min="3" max="7" width="9.140625" style="84"/>
    <col min="8" max="8" width="13" style="84" customWidth="1"/>
    <col min="9" max="9" width="12.7109375" style="84" customWidth="1"/>
    <col min="10" max="10" width="11.85546875" style="84" customWidth="1"/>
    <col min="11" max="11" width="12.85546875" style="84" customWidth="1"/>
    <col min="12" max="12" width="13.5703125" style="84" customWidth="1"/>
    <col min="13" max="13" width="12" style="84" customWidth="1"/>
    <col min="14" max="14" width="12.85546875" style="84" customWidth="1"/>
    <col min="15" max="16" width="9.140625" style="84"/>
    <col min="17" max="17" width="17.42578125" style="84" customWidth="1"/>
    <col min="18" max="18" width="15.5703125" style="84" customWidth="1"/>
    <col min="19" max="23" width="15.42578125" style="84" bestFit="1" customWidth="1"/>
    <col min="24" max="24" width="14.85546875" style="84" customWidth="1"/>
    <col min="25" max="25" width="16.7109375" style="84" customWidth="1"/>
    <col min="26" max="26" width="19.42578125" style="84" customWidth="1"/>
    <col min="27" max="27" width="18" style="84" customWidth="1"/>
    <col min="28" max="28" width="17.85546875" style="84" customWidth="1"/>
    <col min="29" max="29" width="16" style="84" customWidth="1"/>
    <col min="30" max="30" width="9.140625" style="84"/>
    <col min="31" max="31" width="12.85546875" style="84" bestFit="1" customWidth="1"/>
    <col min="32" max="32" width="11.7109375" style="84" bestFit="1" customWidth="1"/>
    <col min="33" max="16384" width="9.140625" style="84"/>
  </cols>
  <sheetData>
    <row r="1" spans="1:36" x14ac:dyDescent="0.25">
      <c r="A1" s="83" t="s">
        <v>14</v>
      </c>
      <c r="B1" s="78" t="s">
        <v>15</v>
      </c>
      <c r="C1" s="83" t="s">
        <v>16</v>
      </c>
      <c r="H1" s="96"/>
      <c r="I1" s="100"/>
      <c r="J1" s="96"/>
      <c r="K1" s="96"/>
      <c r="L1" s="96"/>
      <c r="X1" s="84" t="s">
        <v>827</v>
      </c>
      <c r="Y1" s="93" t="s">
        <v>853</v>
      </c>
      <c r="Z1" s="84">
        <v>81.8</v>
      </c>
      <c r="AA1" s="84">
        <v>36</v>
      </c>
      <c r="AB1" s="84">
        <f>Z1/AA1</f>
        <v>2.2722222222222221</v>
      </c>
      <c r="AC1" s="93">
        <v>7.88</v>
      </c>
      <c r="AE1" s="84" t="s">
        <v>831</v>
      </c>
      <c r="AF1" s="92" t="s">
        <v>854</v>
      </c>
      <c r="AG1" s="92">
        <v>75</v>
      </c>
      <c r="AH1" s="84">
        <v>25</v>
      </c>
      <c r="AI1" s="84">
        <f>AG1/AH1</f>
        <v>3</v>
      </c>
      <c r="AJ1" s="92">
        <v>2.7029999999999998</v>
      </c>
    </row>
    <row r="2" spans="1:36" x14ac:dyDescent="0.25">
      <c r="A2" s="85" t="s">
        <v>4</v>
      </c>
      <c r="B2" s="79" t="s">
        <v>841</v>
      </c>
      <c r="C2" s="84" t="str">
        <f>CONCATENATE("# What does the ",B2," gene do?")</f>
        <v># What does the TRPM3 gene do?</v>
      </c>
      <c r="H2" s="96"/>
      <c r="I2" s="100"/>
      <c r="J2" s="96"/>
      <c r="K2" s="96"/>
      <c r="L2" s="96"/>
      <c r="X2" s="84" t="s">
        <v>835</v>
      </c>
      <c r="Y2" s="21" t="s">
        <v>846</v>
      </c>
      <c r="Z2" s="21">
        <v>83.3</v>
      </c>
      <c r="AA2" s="21">
        <v>16.7</v>
      </c>
      <c r="AB2" s="84">
        <f t="shared" ref="AB2:AB9" si="0">Z2/AA2</f>
        <v>4.9880239520958085</v>
      </c>
      <c r="AC2" s="21">
        <v>5.63</v>
      </c>
      <c r="AE2" s="84" t="s">
        <v>829</v>
      </c>
      <c r="AF2" s="92" t="s">
        <v>855</v>
      </c>
      <c r="AG2" s="84">
        <v>73.5</v>
      </c>
      <c r="AH2" s="84">
        <v>26.5</v>
      </c>
      <c r="AI2" s="84">
        <f t="shared" ref="AI2:AI3" si="1">AG2/AH2</f>
        <v>2.7735849056603774</v>
      </c>
      <c r="AJ2" s="92">
        <v>2.5</v>
      </c>
    </row>
    <row r="3" spans="1:36" x14ac:dyDescent="0.25">
      <c r="A3" s="85"/>
      <c r="H3" s="84" t="s">
        <v>893</v>
      </c>
      <c r="I3" s="47" t="s">
        <v>857</v>
      </c>
      <c r="J3" s="84">
        <v>0.47</v>
      </c>
      <c r="K3" s="84">
        <v>0.33300000000000002</v>
      </c>
      <c r="L3" s="84">
        <f t="shared" ref="L3:L9" si="2">J3/K3</f>
        <v>1.4114114114114114</v>
      </c>
      <c r="X3" s="84" t="s">
        <v>796</v>
      </c>
      <c r="Y3" s="21" t="s">
        <v>847</v>
      </c>
      <c r="Z3" s="21">
        <v>63.2</v>
      </c>
      <c r="AA3" s="21">
        <v>36.799999999999997</v>
      </c>
      <c r="AB3" s="84">
        <f t="shared" si="0"/>
        <v>1.7173913043478264</v>
      </c>
      <c r="AC3" s="21">
        <v>5.14</v>
      </c>
      <c r="AE3" s="84" t="s">
        <v>833</v>
      </c>
      <c r="AF3" s="92" t="s">
        <v>856</v>
      </c>
      <c r="AG3" s="84">
        <v>71.400000000000006</v>
      </c>
      <c r="AH3" s="84">
        <v>28.6</v>
      </c>
      <c r="AI3" s="84">
        <f t="shared" si="1"/>
        <v>2.4965034965034967</v>
      </c>
      <c r="AJ3" s="92">
        <v>2.222</v>
      </c>
    </row>
    <row r="4" spans="1:36" x14ac:dyDescent="0.25">
      <c r="A4" s="85" t="s">
        <v>18</v>
      </c>
      <c r="B4" s="103" t="s">
        <v>951</v>
      </c>
      <c r="C4" s="84" t="str">
        <f>B4</f>
        <v>TRPM3 (transient receptor potential cation channel subfamily M member 3) controls [calcium channels](http://www.uniprot.org/uniprot/Q9HCF6#expression). These channels help to detect temperature and pain to maintain homeostasis in the body, and incorrect function may lead to [generalized pain and central nervous system impairments](https://link.springer.com/article/10.1007/s10067-006-0433-9). Linked health issues include [cataracts, glaucoma](https://link.springer.com/chapter/10.1007/978-3-642-54215-2_17), [inflammatory pain syndromes, rheumatoid arthritis, and secretion of proinflammatory cytokines](http://jme.endocrinology-journals.org/content/50/3/R75.short). In ME/CFS patients, variants may be linked to [insulin and glucose dysregulation](http://jme.endocrinology-journals.org/content/50/3/R75.short), [multiple chemical sensitivity (MCS)](http://journals.sagepub.com/doi/pdf/10.4137/III.S25147), [problems maintaining body temperature](http://pediatrics.aappublications.org/content/120/1/e129.short), and [impaired natural killer cell (NKC) function, which may lead to increased inflammation and illness](https://www.ncbi.nlm.nih.gov/pubmed/27245705).</v>
      </c>
      <c r="H4" s="84" t="s">
        <v>891</v>
      </c>
      <c r="I4" s="47" t="s">
        <v>858</v>
      </c>
      <c r="J4" s="84">
        <v>0.24</v>
      </c>
      <c r="K4" s="84">
        <v>0.13700000000000001</v>
      </c>
      <c r="L4" s="84">
        <f t="shared" si="2"/>
        <v>1.751824817518248</v>
      </c>
      <c r="X4" s="91" t="s">
        <v>797</v>
      </c>
      <c r="Y4" s="21" t="s">
        <v>848</v>
      </c>
      <c r="Z4" s="21">
        <v>78.900000000000006</v>
      </c>
      <c r="AA4" s="21">
        <v>21.1</v>
      </c>
      <c r="AB4" s="84">
        <f t="shared" si="0"/>
        <v>3.7393364928909953</v>
      </c>
      <c r="AC4" s="21">
        <v>4.0599999999999996</v>
      </c>
    </row>
    <row r="5" spans="1:36" x14ac:dyDescent="0.25">
      <c r="A5" s="85"/>
      <c r="B5" s="80"/>
      <c r="H5" s="84" t="s">
        <v>889</v>
      </c>
      <c r="I5" s="47" t="s">
        <v>859</v>
      </c>
      <c r="J5" s="84">
        <v>0.24</v>
      </c>
      <c r="K5" s="84">
        <v>0.13700000000000001</v>
      </c>
      <c r="L5" s="84">
        <f t="shared" si="2"/>
        <v>1.751824817518248</v>
      </c>
      <c r="X5" s="84" t="s">
        <v>837</v>
      </c>
      <c r="Y5" s="21" t="s">
        <v>849</v>
      </c>
      <c r="Z5" s="21">
        <v>77.8</v>
      </c>
      <c r="AA5" s="21">
        <v>22.2</v>
      </c>
      <c r="AB5" s="84">
        <f t="shared" si="0"/>
        <v>3.5045045045045047</v>
      </c>
      <c r="AC5" s="21">
        <v>3.64</v>
      </c>
    </row>
    <row r="6" spans="1:36" x14ac:dyDescent="0.25">
      <c r="A6" s="85" t="s">
        <v>19</v>
      </c>
      <c r="B6" s="79">
        <v>9</v>
      </c>
      <c r="C6" s="84" t="str">
        <f>CONCATENATE("This gene is located on chromosome ",B6,". The ",B7," it creates acts in your ",B8)</f>
        <v>This gene is located on chromosome 9. The protein it creates acts in your brain and kidneys.</v>
      </c>
      <c r="H6" s="84" t="s">
        <v>887</v>
      </c>
      <c r="I6" s="47" t="s">
        <v>856</v>
      </c>
      <c r="J6" s="84">
        <v>0.44</v>
      </c>
      <c r="K6" s="84">
        <v>0.316</v>
      </c>
      <c r="L6" s="84">
        <f t="shared" si="2"/>
        <v>1.3924050632911393</v>
      </c>
      <c r="X6" s="84" t="s">
        <v>804</v>
      </c>
      <c r="Y6" s="21" t="s">
        <v>850</v>
      </c>
      <c r="Z6" s="21">
        <v>75</v>
      </c>
      <c r="AA6" s="21">
        <v>25</v>
      </c>
      <c r="AB6" s="84">
        <f t="shared" si="0"/>
        <v>3</v>
      </c>
      <c r="AC6" s="21">
        <v>3.13</v>
      </c>
    </row>
    <row r="7" spans="1:36" x14ac:dyDescent="0.25">
      <c r="A7" s="85" t="s">
        <v>20</v>
      </c>
      <c r="B7" s="79" t="s">
        <v>21</v>
      </c>
      <c r="H7" s="84" t="s">
        <v>885</v>
      </c>
      <c r="I7" s="47" t="s">
        <v>860</v>
      </c>
      <c r="J7" s="84">
        <v>0.45</v>
      </c>
      <c r="K7" s="84">
        <v>0.33100000000000002</v>
      </c>
      <c r="L7" s="84">
        <f t="shared" si="2"/>
        <v>1.3595166163141994</v>
      </c>
      <c r="X7" s="84" t="s">
        <v>839</v>
      </c>
      <c r="Y7" s="93" t="s">
        <v>851</v>
      </c>
      <c r="Z7" s="84">
        <v>21</v>
      </c>
      <c r="AA7" s="84">
        <v>8</v>
      </c>
      <c r="AB7" s="84">
        <f t="shared" si="0"/>
        <v>2.625</v>
      </c>
      <c r="AC7" s="21">
        <v>3.39</v>
      </c>
    </row>
    <row r="8" spans="1:36" x14ac:dyDescent="0.25">
      <c r="A8" s="85" t="s">
        <v>17</v>
      </c>
      <c r="B8" s="79" t="s">
        <v>842</v>
      </c>
      <c r="H8" s="84" t="s">
        <v>883</v>
      </c>
      <c r="I8" s="47" t="s">
        <v>861</v>
      </c>
      <c r="J8" s="84">
        <v>0.17299999999999999</v>
      </c>
      <c r="K8" s="84">
        <v>0.1</v>
      </c>
      <c r="L8" s="84">
        <f t="shared" si="2"/>
        <v>1.7299999999999998</v>
      </c>
      <c r="X8" s="84" t="s">
        <v>839</v>
      </c>
      <c r="Y8" s="93" t="s">
        <v>851</v>
      </c>
      <c r="Z8" s="84">
        <v>52</v>
      </c>
      <c r="AA8" s="84">
        <v>43</v>
      </c>
      <c r="AB8" s="84">
        <f t="shared" si="0"/>
        <v>1.2093023255813953</v>
      </c>
      <c r="AC8" s="21">
        <v>1.07</v>
      </c>
    </row>
    <row r="9" spans="1:36" x14ac:dyDescent="0.25">
      <c r="A9" s="86" t="s">
        <v>22</v>
      </c>
      <c r="B9" s="79" t="s">
        <v>844</v>
      </c>
      <c r="C9" s="84" t="str">
        <f>CONCATENATE("&lt;TissueList ",B9," /&gt;")</f>
        <v>&lt;TissueList brain D001921 Kidney D005221  /&gt;</v>
      </c>
      <c r="H9" s="84" t="s">
        <v>882</v>
      </c>
      <c r="I9" s="47" t="s">
        <v>862</v>
      </c>
      <c r="J9" s="84">
        <v>0.435</v>
      </c>
      <c r="K9" s="84">
        <v>0.33500000000000002</v>
      </c>
      <c r="L9" s="84">
        <f t="shared" si="2"/>
        <v>1.2985074626865671</v>
      </c>
      <c r="X9" s="84" t="s">
        <v>825</v>
      </c>
      <c r="Y9" s="93" t="s">
        <v>852</v>
      </c>
      <c r="Z9" s="84">
        <v>94</v>
      </c>
      <c r="AA9" s="84">
        <v>69</v>
      </c>
      <c r="AB9" s="84">
        <f t="shared" si="0"/>
        <v>1.3623188405797102</v>
      </c>
      <c r="AC9" s="21">
        <v>10.9</v>
      </c>
    </row>
    <row r="10" spans="1:36" s="88" customFormat="1" x14ac:dyDescent="0.25">
      <c r="A10" s="87"/>
      <c r="B10" s="81"/>
      <c r="H10" s="88" t="str">
        <f>B19</f>
        <v>A70699095G</v>
      </c>
      <c r="I10" s="88" t="str">
        <f>B25</f>
        <v>T70795494C</v>
      </c>
      <c r="J10" s="88" t="str">
        <f>B31</f>
        <v>C70801146T</v>
      </c>
      <c r="K10" s="88" t="str">
        <f>B37</f>
        <v>A70610886C</v>
      </c>
      <c r="L10" s="88" t="str">
        <f>B43</f>
        <v>G70589515A</v>
      </c>
      <c r="M10" s="88" t="str">
        <f>B49</f>
        <v>C71302037T</v>
      </c>
      <c r="N10" s="88" t="str">
        <f>B55</f>
        <v>C70691635A</v>
      </c>
      <c r="O10" s="88" t="str">
        <f>B61</f>
        <v>G71427327T</v>
      </c>
      <c r="P10" s="88" t="str">
        <f>B67</f>
        <v>T70790948C</v>
      </c>
      <c r="Q10" s="88" t="str">
        <f>B73</f>
        <v>C71402258T</v>
      </c>
      <c r="R10" s="88" t="str">
        <f>B79</f>
        <v>C70616746T</v>
      </c>
      <c r="S10" s="88" t="str">
        <f>B85</f>
        <v>T71417232G</v>
      </c>
      <c r="T10" s="88" t="str">
        <f>B91</f>
        <v>A70605775G</v>
      </c>
      <c r="U10" s="88" t="str">
        <f>B97</f>
        <v>C71403580T</v>
      </c>
      <c r="V10" s="88" t="str">
        <f>B103</f>
        <v>T70610886A</v>
      </c>
      <c r="W10" s="88" t="str">
        <f>B109</f>
        <v>T71365306C</v>
      </c>
      <c r="X10" s="88" t="str">
        <f>B115</f>
        <v>G70820112A</v>
      </c>
      <c r="Y10" s="88" t="str">
        <f>B121</f>
        <v>A70822908G</v>
      </c>
      <c r="Z10" s="88" t="str">
        <f>B127</f>
        <v>C37T</v>
      </c>
    </row>
    <row r="11" spans="1:36" x14ac:dyDescent="0.25">
      <c r="A11" s="85" t="s">
        <v>4</v>
      </c>
      <c r="B11" s="79" t="s">
        <v>841</v>
      </c>
      <c r="C11" s="84" t="str">
        <f>CONCATENATE("&lt;GeneAnalysis gene=",CHAR(34),B11,CHAR(34)," interval=",CHAR(34),B12,CHAR(34),"&gt; ")</f>
        <v xml:space="preserve">&lt;GeneAnalysis gene="TRPM3" interval="NC_000009.12:g.70529063_71446950"&gt; </v>
      </c>
      <c r="H11" s="35" t="s">
        <v>863</v>
      </c>
      <c r="I11" s="35" t="s">
        <v>864</v>
      </c>
      <c r="J11" s="35" t="s">
        <v>865</v>
      </c>
      <c r="K11" s="35" t="s">
        <v>791</v>
      </c>
      <c r="L11" s="35" t="s">
        <v>866</v>
      </c>
      <c r="M11" s="35" t="s">
        <v>867</v>
      </c>
      <c r="N11" s="35" t="s">
        <v>868</v>
      </c>
      <c r="O11" s="89" t="s">
        <v>781</v>
      </c>
      <c r="P11" s="89" t="s">
        <v>781</v>
      </c>
      <c r="Q11" s="89" t="s">
        <v>781</v>
      </c>
      <c r="R11" s="89" t="s">
        <v>781</v>
      </c>
      <c r="S11" s="89" t="s">
        <v>781</v>
      </c>
      <c r="T11" s="89" t="s">
        <v>781</v>
      </c>
      <c r="U11" s="89" t="s">
        <v>781</v>
      </c>
      <c r="V11" s="89" t="s">
        <v>781</v>
      </c>
      <c r="W11" s="89" t="s">
        <v>781</v>
      </c>
      <c r="X11" s="89" t="s">
        <v>781</v>
      </c>
      <c r="Y11" s="89" t="s">
        <v>781</v>
      </c>
      <c r="Z11" s="89" t="s">
        <v>781</v>
      </c>
    </row>
    <row r="12" spans="1:36" x14ac:dyDescent="0.25">
      <c r="A12" s="85" t="s">
        <v>23</v>
      </c>
      <c r="B12" s="79" t="s">
        <v>843</v>
      </c>
      <c r="H12" s="79" t="s">
        <v>869</v>
      </c>
      <c r="I12" s="79" t="s">
        <v>871</v>
      </c>
      <c r="J12" s="79" t="s">
        <v>873</v>
      </c>
      <c r="K12" s="79" t="s">
        <v>815</v>
      </c>
      <c r="L12" s="79" t="s">
        <v>875</v>
      </c>
      <c r="M12" s="79" t="s">
        <v>877</v>
      </c>
      <c r="N12" s="79" t="s">
        <v>879</v>
      </c>
      <c r="O12" s="79" t="s">
        <v>782</v>
      </c>
      <c r="P12" s="79" t="s">
        <v>805</v>
      </c>
      <c r="Q12" s="79" t="s">
        <v>800</v>
      </c>
      <c r="R12" s="79" t="s">
        <v>807</v>
      </c>
      <c r="S12" s="79" t="s">
        <v>809</v>
      </c>
      <c r="T12" s="79" t="s">
        <v>811</v>
      </c>
      <c r="U12" s="79" t="s">
        <v>813</v>
      </c>
      <c r="V12" s="79" t="s">
        <v>815</v>
      </c>
      <c r="W12" s="79" t="s">
        <v>817</v>
      </c>
      <c r="X12" s="79" t="s">
        <v>819</v>
      </c>
      <c r="Y12" s="79" t="s">
        <v>821</v>
      </c>
      <c r="Z12" s="79" t="s">
        <v>823</v>
      </c>
    </row>
    <row r="13" spans="1:36" x14ac:dyDescent="0.25">
      <c r="A13" s="85" t="s">
        <v>24</v>
      </c>
      <c r="B13" s="79" t="s">
        <v>899</v>
      </c>
      <c r="C13" s="84" t="str">
        <f>CONCATENATE("# What are some common mutations of ",B11,"?")</f>
        <v># What are some common mutations of TRPM3?</v>
      </c>
      <c r="H13" s="79" t="s">
        <v>870</v>
      </c>
      <c r="I13" s="79" t="s">
        <v>872</v>
      </c>
      <c r="J13" s="79" t="s">
        <v>874</v>
      </c>
      <c r="K13" s="79" t="s">
        <v>816</v>
      </c>
      <c r="L13" s="79" t="s">
        <v>876</v>
      </c>
      <c r="M13" s="79" t="s">
        <v>878</v>
      </c>
      <c r="N13" s="79" t="s">
        <v>880</v>
      </c>
      <c r="O13" s="79" t="s">
        <v>783</v>
      </c>
      <c r="P13" s="79" t="s">
        <v>806</v>
      </c>
      <c r="Q13" s="79" t="s">
        <v>801</v>
      </c>
      <c r="R13" s="79" t="s">
        <v>808</v>
      </c>
      <c r="S13" s="79" t="s">
        <v>810</v>
      </c>
      <c r="T13" s="79" t="s">
        <v>812</v>
      </c>
      <c r="U13" s="79" t="s">
        <v>814</v>
      </c>
      <c r="V13" s="79" t="s">
        <v>816</v>
      </c>
      <c r="W13" s="79" t="s">
        <v>818</v>
      </c>
      <c r="X13" s="79" t="s">
        <v>820</v>
      </c>
      <c r="Y13" s="79" t="s">
        <v>822</v>
      </c>
      <c r="Z13" s="79" t="s">
        <v>824</v>
      </c>
    </row>
    <row r="14" spans="1:36" x14ac:dyDescent="0.25">
      <c r="A14" s="85"/>
      <c r="C14" s="84" t="s">
        <v>13</v>
      </c>
      <c r="H14" s="79" t="str">
        <f>CONCATENATE("People with this variant have one copy of the ",B22)</f>
        <v>People with this variant have one copy of the [A70699095G](http://journals.sagepub.com/doi/10.4137/III.S25147)</v>
      </c>
      <c r="I14" s="79" t="str">
        <f>CONCATENATE("People with this variant have one copy of the ",B28)</f>
        <v>People with this variant have one copy of the [T70795494C](http://journals.sagepub.com/doi/10.4137/III.S25147)</v>
      </c>
      <c r="J14" s="79" t="str">
        <f>CONCATENATE("People with this variant have one copy of the ",B34)</f>
        <v>People with this variant have one copy of the [C70801146T](http://journals.sagepub.com/doi/10.4137/III.S25147)</v>
      </c>
      <c r="K14" s="79" t="str">
        <f>CONCATENATE("People with this variant have one copy of the ",B40)</f>
        <v>People with this variant have one copy of the [A70610886C](http://journals.sagepub.com/doi/10.4137/III.S25147)</v>
      </c>
      <c r="L14" s="79" t="str">
        <f>CONCATENATE("People with this variant have one copy of the ",B46)</f>
        <v>People with this variant have one copy of the [G70589515A](http://journals.sagepub.com/doi/10.4137/III.S25147)</v>
      </c>
      <c r="M14" s="79" t="str">
        <f>CONCATENATE("People with this variant have one copy of the ",B52)</f>
        <v>People with this variant have one copy of the [C71302037T](http://journals.sagepub.com/doi/10.4137/III.S25147)</v>
      </c>
      <c r="N14" s="79" t="str">
        <f>CONCATENATE("People with this variant have one copy of the ",B58)</f>
        <v>People with this variant have one copy of the [C70691635A](http://journals.sagepub.com/doi/10.4137/III.S25147)</v>
      </c>
      <c r="O14" s="79" t="str">
        <f>CONCATENATE("People with this variant have one copy of the ",B64)</f>
        <v>People with this variant have one copy of the [G71427327T](https://www.ncbi.nlm.nih.gov/projects/SNP/snp_ref.cgi?rs=11142822)</v>
      </c>
      <c r="P14" s="79" t="str">
        <f>CONCATENATE("People with this variant have one copy of the ",B70)</f>
        <v>People with this variant have one copy of the [T70790948C](https://www.ncbi.nlm.nih.gov/projects/SNP/snp_ref.cgi?rs=10118380)</v>
      </c>
      <c r="Q14" s="79" t="str">
        <f>CONCATENATE("People with this variant have one copy of the ",B76)</f>
        <v>People with this variant have one copy of the [C71402258T](https://www.ncbi.nlm.nih.gov/projects/SNP/snp_ref.cgi?rs=1106948)</v>
      </c>
      <c r="R14" s="79" t="str">
        <f>CONCATENATE("People with this variant have one copy of the ",B82)</f>
        <v>People with this variant have one copy of the [C70616746T](https://www.ncbi.nlm.nih.gov/projects/SNP/snp_ref.cgi?rs=11142508)</v>
      </c>
      <c r="S14" s="79" t="str">
        <f>CONCATENATE("People with this variant have one copy of the ",B88)</f>
        <v>People with this variant have one copy of the [T71417232G](https://www.ncbi.nlm.nih.gov/projects/SNP/snp_ref.cgi?rs=12350232)</v>
      </c>
      <c r="T14" s="79" t="str">
        <f>CONCATENATE("People with this variant have one copy of the ",B94)</f>
        <v>People with this variant have one copy of the [A70605775G](https://www.ncbi.nlm.nih.gov/projects/SNP/snp_ref.cgi?rs=12682832)</v>
      </c>
      <c r="U14" s="79" t="str">
        <f>CONCATENATE("People with this variant have one copy of the ",B100)</f>
        <v>People with this variant have one copy of the [C71403580T](https://www.ncbi.nlm.nih.gov/projects/SNP/snp_ref.cgi?rs=1891301)</v>
      </c>
      <c r="V14" s="79" t="str">
        <f>CONCATENATE("People with this variant have one copy of the ",B106)</f>
        <v>People with this variant have one copy of the [T70610886A](https://www.ncbi.nlm.nih.gov/projects/SNP/snp_ref.cgi?rs=3763619)</v>
      </c>
      <c r="W14" s="79" t="str">
        <f>CONCATENATE("People with this variant have one copy of the ",B112)</f>
        <v>People with this variant have one copy of the [T71365306C](https://www.ncbi.nlm.nih.gov/projects/SNP/snp_ref.cgi?rs=6560200)</v>
      </c>
      <c r="X14" s="79" t="str">
        <f>CONCATENATE("People with this variant have one copy of the ",B118)</f>
        <v>People with this variant have one copy of the [G70820112A](https://www.ncbi.nlm.nih.gov/projects/SNP/snp_ref.cgi?rs=7022747)</v>
      </c>
      <c r="Y14" s="79" t="str">
        <f>CONCATENATE("People with this variant have one copy of the ",B124)</f>
        <v>People with this variant have one copy of the [A70822908G](https://www.ncbi.nlm.nih.gov/projects/SNP/snp_ref.cgi?rs=7038646)</v>
      </c>
      <c r="Z14" s="79" t="str">
        <f>CONCATENATE("People with this variant have one copy of the ",B130)</f>
        <v>People with this variant have one copy of the [C37T](https://www.ncbi.nlm.nih.gov/clinvar/variation/218881/)</v>
      </c>
    </row>
    <row r="15" spans="1:36" x14ac:dyDescent="0.25">
      <c r="C15" s="84" t="str">
        <f>CONCATENATE("There are ",B13," variants in ",B11,": ",B22,", ",B28,", ",B34,", ",B40,", ",B46,", ",B52,", ",B58,", ",B64,", ",B70,", ",B76,", ",B82,", ",B88,", ",B94,", ",B100,", ",B106,", ",B112,", ",B118,", ",B124,", and ",B130,".")</f>
        <v>There are nineteen variants in TRPM3: [A70699095G](http://journals.sagepub.com/doi/10.4137/III.S25147), [T70795494C](http://journals.sagepub.com/doi/10.4137/III.S25147), [C70801146T](http://journals.sagepub.com/doi/10.4137/III.S25147), [A70610886C](http://journals.sagepub.com/doi/10.4137/III.S25147), [G70589515A](http://journals.sagepub.com/doi/10.4137/III.S25147), [C71302037T](http://journals.sagepub.com/doi/10.4137/III.S25147), [C70691635A](http://journals.sagepub.com/doi/10.4137/III.S25147), [G71427327T](https://www.ncbi.nlm.nih.gov/projects/SNP/snp_ref.cgi?rs=11142822), [T70790948C](https://www.ncbi.nlm.nih.gov/projects/SNP/snp_ref.cgi?rs=10118380), [C71402258T](https://www.ncbi.nlm.nih.gov/projects/SNP/snp_ref.cgi?rs=1106948), [C70616746T](https://www.ncbi.nlm.nih.gov/projects/SNP/snp_ref.cgi?rs=11142508), [T71417232G](https://www.ncbi.nlm.nih.gov/projects/SNP/snp_ref.cgi?rs=12350232), [A70605775G](https://www.ncbi.nlm.nih.gov/projects/SNP/snp_ref.cgi?rs=12682832), [C71403580T](https://www.ncbi.nlm.nih.gov/projects/SNP/snp_ref.cgi?rs=1891301), [T70610886A](https://www.ncbi.nlm.nih.gov/projects/SNP/snp_ref.cgi?rs=3763619), [T71365306C](https://www.ncbi.nlm.nih.gov/projects/SNP/snp_ref.cgi?rs=6560200), [G70820112A](https://www.ncbi.nlm.nih.gov/projects/SNP/snp_ref.cgi?rs=7022747), [A70822908G](https://www.ncbi.nlm.nih.gov/projects/SNP/snp_ref.cgi?rs=7038646), and [C37T](https://www.ncbi.nlm.nih.gov/clinvar/variation/218881/).</v>
      </c>
      <c r="H15" s="79" t="s">
        <v>192</v>
      </c>
      <c r="I15" s="79" t="s">
        <v>192</v>
      </c>
      <c r="J15" s="79" t="s">
        <v>192</v>
      </c>
      <c r="K15" s="79" t="s">
        <v>192</v>
      </c>
      <c r="L15" s="79" t="s">
        <v>192</v>
      </c>
      <c r="M15" s="79" t="s">
        <v>192</v>
      </c>
      <c r="N15" s="79" t="s">
        <v>192</v>
      </c>
      <c r="O15" s="79" t="s">
        <v>148</v>
      </c>
      <c r="P15" s="79" t="s">
        <v>192</v>
      </c>
      <c r="Q15" s="79" t="s">
        <v>148</v>
      </c>
      <c r="R15" s="79" t="s">
        <v>148</v>
      </c>
      <c r="S15" s="79" t="s">
        <v>148</v>
      </c>
      <c r="T15" s="79" t="s">
        <v>148</v>
      </c>
      <c r="U15" s="79" t="s">
        <v>148</v>
      </c>
      <c r="V15" s="79" t="s">
        <v>148</v>
      </c>
      <c r="W15" s="79" t="s">
        <v>148</v>
      </c>
      <c r="X15" s="79" t="s">
        <v>148</v>
      </c>
      <c r="Y15" s="79" t="s">
        <v>192</v>
      </c>
      <c r="Z15" s="79" t="s">
        <v>901</v>
      </c>
    </row>
    <row r="16" spans="1:36" x14ac:dyDescent="0.25">
      <c r="H16" s="79">
        <v>50</v>
      </c>
      <c r="I16" s="79">
        <v>35.299999999999997</v>
      </c>
      <c r="J16" s="79">
        <v>47.6</v>
      </c>
      <c r="K16" s="79">
        <v>49.6</v>
      </c>
      <c r="L16" s="79">
        <v>47.6</v>
      </c>
      <c r="M16" s="79">
        <v>31.9</v>
      </c>
      <c r="N16" s="79">
        <v>48.3</v>
      </c>
      <c r="O16" s="79">
        <v>30.3</v>
      </c>
      <c r="P16" s="79">
        <v>49.7</v>
      </c>
      <c r="Q16" s="79">
        <v>50</v>
      </c>
      <c r="R16" s="79">
        <v>49.4</v>
      </c>
      <c r="S16" s="79">
        <v>49.5</v>
      </c>
      <c r="T16" s="79">
        <v>49.6</v>
      </c>
      <c r="U16" s="79">
        <v>49.2</v>
      </c>
      <c r="V16" s="79">
        <v>49.6</v>
      </c>
      <c r="W16" s="79">
        <v>50</v>
      </c>
      <c r="X16" s="79">
        <v>18.100000000000001</v>
      </c>
      <c r="Y16" s="79">
        <v>44.8</v>
      </c>
      <c r="Z16" s="79">
        <v>0.01</v>
      </c>
    </row>
    <row r="17" spans="1:26" x14ac:dyDescent="0.25">
      <c r="C17" s="84" t="str">
        <f>CONCATENATE("&lt;# ",B19," #&gt;")</f>
        <v>&lt;# A70699095G #&gt;</v>
      </c>
      <c r="H17" s="79" t="str">
        <f>CONCATENATE("People with this variant have two copies of the ",B22," variant. This substitution of a single nucleotide is known as a missense mutation.")</f>
        <v>People with this variant have two copies of the [A70699095G](http://journals.sagepub.com/doi/10.4137/III.S25147) variant. This substitution of a single nucleotide is known as a missense mutation.</v>
      </c>
      <c r="I17" s="79" t="str">
        <f>CONCATENATE("People with this variant have two copies of the ",B28," variant. This substitution of a single nucleotide is known as a missense mutation.")</f>
        <v>People with this variant have two copies of the [T70795494C](http://journals.sagepub.com/doi/10.4137/III.S25147) variant. This substitution of a single nucleotide is known as a missense mutation.</v>
      </c>
      <c r="J17" s="79" t="str">
        <f>CONCATENATE("People with this variant have two copies of the ",B34," variant. This substitution of a single nucleotide is known as a missense mutation.")</f>
        <v>People with this variant have two copies of the [C70801146T](http://journals.sagepub.com/doi/10.4137/III.S25147) variant. This substitution of a single nucleotide is known as a missense mutation.</v>
      </c>
      <c r="K17" s="79" t="str">
        <f>CONCATENATE("People with this variant have two copies of the ",B40," variant. This substitution of a single nucleotide is known as a missense mutation.")</f>
        <v>People with this variant have two copies of the [A70610886C](http://journals.sagepub.com/doi/10.4137/III.S25147) variant. This substitution of a single nucleotide is known as a missense mutation.</v>
      </c>
      <c r="L17" s="79" t="str">
        <f>CONCATENATE("People with this variant have two copies of the ",B46," variant. This substitution of a single nucleotide is known as a missense mutation.")</f>
        <v>People with this variant have two copies of the [G70589515A](http://journals.sagepub.com/doi/10.4137/III.S25147) variant. This substitution of a single nucleotide is known as a missense mutation.</v>
      </c>
      <c r="M17" s="79" t="str">
        <f>CONCATENATE("People with this variant have two copies of the ",B52," variant. This substitution of a single nucleotide is known as a missense mutation.")</f>
        <v>People with this variant have two copies of the [C71302037T](http://journals.sagepub.com/doi/10.4137/III.S25147) variant. This substitution of a single nucleotide is known as a missense mutation.</v>
      </c>
      <c r="N17" s="79" t="str">
        <f>CONCATENATE("People with this variant have two copies of the ",B58," variant. This substitution of a single nucleotide is known as a missense mutation.")</f>
        <v>People with this variant have two copies of the [C70691635A](http://journals.sagepub.com/doi/10.4137/III.S25147) variant. This substitution of a single nucleotide is known as a missense mutation.</v>
      </c>
      <c r="O17" s="79" t="str">
        <f>CONCATENATE("People with this variant have two copies of the ",B64," variant. This substitution of a single nucleotide is known as a missense mutation.")</f>
        <v>People with this variant have two copies of the [G71427327T](https://www.ncbi.nlm.nih.gov/projects/SNP/snp_ref.cgi?rs=11142822) variant. This substitution of a single nucleotide is known as a missense mutation.</v>
      </c>
      <c r="P17" s="79" t="str">
        <f>CONCATENATE("People with this variant have two copies of the ",B70," variant. This substitution of a single nucleotide is known as a missense mutation.")</f>
        <v>People with this variant have two copies of the [T70790948C](https://www.ncbi.nlm.nih.gov/projects/SNP/snp_ref.cgi?rs=10118380) variant. This substitution of a single nucleotide is known as a missense mutation.</v>
      </c>
      <c r="Q17" s="79" t="str">
        <f>CONCATENATE("People with this variant have two copies of the ",B76," variant. This substitution of a single nucleotide is known as a missense mutation.")</f>
        <v>People with this variant have two copies of the [C71402258T](https://www.ncbi.nlm.nih.gov/projects/SNP/snp_ref.cgi?rs=1106948) variant. This substitution of a single nucleotide is known as a missense mutation.</v>
      </c>
      <c r="R17" s="79" t="str">
        <f>CONCATENATE("People with this variant have two copies of the ",B82," variant. This substitution of a single nucleotide is known as a missense mutation.")</f>
        <v>People with this variant have two copies of the [C70616746T](https://www.ncbi.nlm.nih.gov/projects/SNP/snp_ref.cgi?rs=11142508) variant. This substitution of a single nucleotide is known as a missense mutation.</v>
      </c>
      <c r="S17" s="79" t="str">
        <f>CONCATENATE("People with this variant have two copies of the ",B88," variant. This substitution of a single nucleotide is known as a missense mutation.")</f>
        <v>People with this variant have two copies of the [T71417232G](https://www.ncbi.nlm.nih.gov/projects/SNP/snp_ref.cgi?rs=12350232) variant. This substitution of a single nucleotide is known as a missense mutation.</v>
      </c>
      <c r="T17" s="79" t="str">
        <f>CONCATENATE("People with this variant have two copies of the ",B94," variant. This substitution of a single nucleotide is known as a missense mutation.")</f>
        <v>People with this variant have two copies of the [A70605775G](https://www.ncbi.nlm.nih.gov/projects/SNP/snp_ref.cgi?rs=12682832) variant. This substitution of a single nucleotide is known as a missense mutation.</v>
      </c>
      <c r="U17" s="79" t="str">
        <f>CONCATENATE("People with this variant have two copies of the ",B100," variant. This substitution of a single nucleotide is known as a missense mutation.")</f>
        <v>People with this variant have two copies of the [C71403580T](https://www.ncbi.nlm.nih.gov/projects/SNP/snp_ref.cgi?rs=1891301) variant. This substitution of a single nucleotide is known as a missense mutation.</v>
      </c>
      <c r="V17" s="79" t="str">
        <f>CONCATENATE("People with this variant have two copies of the ",B106," variant. This substitution of a single nucleotide is known as a missense mutation.")</f>
        <v>People with this variant have two copies of the [T70610886A](https://www.ncbi.nlm.nih.gov/projects/SNP/snp_ref.cgi?rs=3763619) variant. This substitution of a single nucleotide is known as a missense mutation.</v>
      </c>
      <c r="W17" s="79" t="str">
        <f>CONCATENATE("People with this variant have two copies of the ",B112," variant. This substitution of a single nucleotide is known as a missense mutation.")</f>
        <v>People with this variant have two copies of the [T71365306C](https://www.ncbi.nlm.nih.gov/projects/SNP/snp_ref.cgi?rs=6560200) variant. This substitution of a single nucleotide is known as a missense mutation.</v>
      </c>
      <c r="X17" s="79" t="str">
        <f>CONCATENATE("People with this variant have two copies of the ",B118," variant. This substitution of a single nucleotide is known as a missense mutation.")</f>
        <v>People with this variant have two copies of the [G70820112A](https://www.ncbi.nlm.nih.gov/projects/SNP/snp_ref.cgi?rs=7022747) variant. This substitution of a single nucleotide is known as a missense mutation.</v>
      </c>
      <c r="Y17" s="79" t="str">
        <f>CONCATENATE("People with this variant have two copies of the ",B124," variant. This substitution of a single nucleotide is known as a missense mutation.")</f>
        <v>People with this variant have two copies of the [A70822908G](https://www.ncbi.nlm.nih.gov/projects/SNP/snp_ref.cgi?rs=7038646) variant. This substitution of a single nucleotide is known as a missense mutation.</v>
      </c>
      <c r="Z17" s="79" t="str">
        <f>CONCATENATE("People with this variant have two copies of the ",B130," variant. This substitution of a single nucleotide is known as a missense mutation.")</f>
        <v>People with this variant have two copies of the [C37T](https://www.ncbi.nlm.nih.gov/clinvar/variation/218881/) variant. This substitution of a single nucleotide is known as a missense mutation.</v>
      </c>
    </row>
    <row r="18" spans="1:26" x14ac:dyDescent="0.25">
      <c r="A18" s="85" t="s">
        <v>25</v>
      </c>
      <c r="B18" s="35" t="s">
        <v>863</v>
      </c>
      <c r="C18" s="84" t="str">
        <f>CONCATENATE("  &lt;Variant hgvs=",CHAR(34),B18,CHAR(34)," name=",CHAR(34),B19,CHAR(34),"&gt; ")</f>
        <v xml:space="preserve">  &lt;Variant hgvs="NC_000009.12:g.70699095A&gt;G" name="A70699095G"&gt; </v>
      </c>
      <c r="H18" s="79" t="s">
        <v>192</v>
      </c>
      <c r="I18" s="79" t="s">
        <v>148</v>
      </c>
      <c r="J18" s="79" t="s">
        <v>148</v>
      </c>
      <c r="K18" s="79" t="s">
        <v>192</v>
      </c>
      <c r="L18" s="79" t="s">
        <v>148</v>
      </c>
      <c r="M18" s="79" t="s">
        <v>148</v>
      </c>
      <c r="N18" s="79" t="s">
        <v>148</v>
      </c>
      <c r="O18" s="79" t="s">
        <v>192</v>
      </c>
      <c r="P18" s="79" t="s">
        <v>192</v>
      </c>
      <c r="Q18" s="79" t="s">
        <v>192</v>
      </c>
      <c r="R18" s="79" t="s">
        <v>148</v>
      </c>
      <c r="S18" s="79" t="s">
        <v>148</v>
      </c>
      <c r="T18" s="79" t="s">
        <v>148</v>
      </c>
      <c r="U18" s="79" t="s">
        <v>192</v>
      </c>
      <c r="V18" s="79" t="s">
        <v>192</v>
      </c>
      <c r="W18" s="79" t="s">
        <v>192</v>
      </c>
      <c r="X18" s="79" t="s">
        <v>148</v>
      </c>
      <c r="Y18" s="79" t="s">
        <v>148</v>
      </c>
      <c r="Z18" s="79" t="s">
        <v>148</v>
      </c>
    </row>
    <row r="19" spans="1:26" x14ac:dyDescent="0.25">
      <c r="A19" s="86" t="s">
        <v>26</v>
      </c>
      <c r="B19" s="82" t="s">
        <v>893</v>
      </c>
      <c r="H19" s="79">
        <v>37.200000000000003</v>
      </c>
      <c r="I19" s="79">
        <v>14.1</v>
      </c>
      <c r="J19" s="79">
        <v>6.1</v>
      </c>
      <c r="K19" s="79">
        <v>45.4</v>
      </c>
      <c r="L19" s="79">
        <v>27.2</v>
      </c>
      <c r="M19" s="79">
        <v>12</v>
      </c>
      <c r="N19" s="79">
        <v>28.7</v>
      </c>
      <c r="O19" s="79">
        <v>58.6</v>
      </c>
      <c r="P19" s="79">
        <v>16.3</v>
      </c>
      <c r="Q19" s="79">
        <v>13.3</v>
      </c>
      <c r="R19" s="79">
        <v>32</v>
      </c>
      <c r="S19" s="79">
        <v>32.700000000000003</v>
      </c>
      <c r="T19" s="79">
        <v>33</v>
      </c>
      <c r="U19" s="79">
        <v>19.600000000000001</v>
      </c>
      <c r="V19" s="79">
        <v>13.2</v>
      </c>
      <c r="W19" s="79">
        <v>12.3</v>
      </c>
      <c r="X19" s="79">
        <v>5.5</v>
      </c>
      <c r="Y19" s="79">
        <v>32.5</v>
      </c>
      <c r="Z19" s="79">
        <v>0.01</v>
      </c>
    </row>
    <row r="20" spans="1:26" x14ac:dyDescent="0.25">
      <c r="A20" s="86" t="s">
        <v>27</v>
      </c>
      <c r="B20" s="79" t="s">
        <v>62</v>
      </c>
      <c r="C20" s="84" t="str">
        <f>CONCATENATE("    This variant is a change at a specific point in the ",B11," gene from ",B20," to ",B21," resulting in incorrect ",B7," function. This substitution of a single nucleotide is known as a missense variant.")</f>
        <v xml:space="preserve">    This variant is a change at a specific point in the TRPM3 gene from adenine (A) to guanine (G) resulting in incorrect protein function. This substitution of a single nucleotide is known as a missense variant.</v>
      </c>
      <c r="H20" s="79" t="str">
        <f>CONCATENATE("Your ",B11," gene has no variants. A normal gene is referred to as a ",CHAR(34),"wild-type",CHAR(34)," gene.")</f>
        <v>Your TRPM3 gene has no variants. A normal gene is referred to as a "wild-type" gene.</v>
      </c>
      <c r="I20" s="79" t="str">
        <f>CONCATENATE("Your ",B11," gene has no variants. A normal gene is referred to as a ",CHAR(34),"wild-type",CHAR(34)," gene.")</f>
        <v>Your TRPM3 gene has no variants. A normal gene is referred to as a "wild-type" gene.</v>
      </c>
      <c r="J20" s="79" t="str">
        <f>CONCATENATE("Your ",B11," gene has no variants. A normal gene is referred to as a ",CHAR(34),"wild-type",CHAR(34)," gene.")</f>
        <v>Your TRPM3 gene has no variants. A normal gene is referred to as a "wild-type" gene.</v>
      </c>
      <c r="K20" s="79" t="str">
        <f>CONCATENATE("Your ",B11," gene has no variants. A normal gene is referred to as a ",CHAR(34),"wild-type",CHAR(34)," gene.")</f>
        <v>Your TRPM3 gene has no variants. A normal gene is referred to as a "wild-type" gene.</v>
      </c>
      <c r="L20" s="79" t="str">
        <f>CONCATENATE("Your ",B11," gene has no variants. A normal gene is referred to as a ",CHAR(34),"wild-type",CHAR(34)," gene.")</f>
        <v>Your TRPM3 gene has no variants. A normal gene is referred to as a "wild-type" gene.</v>
      </c>
      <c r="M20" s="79" t="str">
        <f>CONCATENATE("Your ",B11," gene has no variants. A normal gene is referred to as a ",CHAR(34),"wild-type",CHAR(34)," gene.")</f>
        <v>Your TRPM3 gene has no variants. A normal gene is referred to as a "wild-type" gene.</v>
      </c>
      <c r="N20" s="79" t="str">
        <f>CONCATENATE("Your ",B11," gene has no variants. A normal gene is referred to as a ",CHAR(34),"wild-type",CHAR(34)," gene.")</f>
        <v>Your TRPM3 gene has no variants. A normal gene is referred to as a "wild-type" gene.</v>
      </c>
      <c r="O20" s="79" t="str">
        <f>CONCATENATE("Your ",B11," gene has no variants. A normal gene is referred to as a ",CHAR(34),"wild-type",CHAR(34)," gene.")</f>
        <v>Your TRPM3 gene has no variants. A normal gene is referred to as a "wild-type" gene.</v>
      </c>
      <c r="P20" s="79" t="str">
        <f>CONCATENATE("Your ",B11," gene has no variants. A normal gene is referred to as a ",CHAR(34),"wild-type",CHAR(34)," gene.")</f>
        <v>Your TRPM3 gene has no variants. A normal gene is referred to as a "wild-type" gene.</v>
      </c>
      <c r="Q20" s="79" t="str">
        <f>CONCATENATE("Your ",B11," gene has no variants. A normal gene is referred to as a ",CHAR(34),"wild-type",CHAR(34)," gene.")</f>
        <v>Your TRPM3 gene has no variants. A normal gene is referred to as a "wild-type" gene.</v>
      </c>
      <c r="R20" s="79" t="str">
        <f>CONCATENATE("Your ",B11," gene has no variants. A normal gene is referred to as a ",CHAR(34),"wild-type",CHAR(34)," gene.")</f>
        <v>Your TRPM3 gene has no variants. A normal gene is referred to as a "wild-type" gene.</v>
      </c>
      <c r="S20" s="79" t="str">
        <f>CONCATENATE("Your ",B11," gene has no variants. A normal gene is referred to as a ",CHAR(34),"wild-type",CHAR(34)," gene.")</f>
        <v>Your TRPM3 gene has no variants. A normal gene is referred to as a "wild-type" gene.</v>
      </c>
      <c r="T20" s="79" t="str">
        <f>CONCATENATE("Your ",B11," gene has no variants. A normal gene is referred to as a ",CHAR(34),"wild-type",CHAR(34)," gene.")</f>
        <v>Your TRPM3 gene has no variants. A normal gene is referred to as a "wild-type" gene.</v>
      </c>
      <c r="U20" s="79" t="str">
        <f>CONCATENATE("Your ",B11," gene has no variants. A normal gene is referred to as a ",CHAR(34),"wild-type",CHAR(34)," gene.")</f>
        <v>Your TRPM3 gene has no variants. A normal gene is referred to as a "wild-type" gene.</v>
      </c>
      <c r="V20" s="79" t="str">
        <f>CONCATENATE("Your ",B11," gene has no variants. A normal gene is referred to as a ",CHAR(34),"wild-type",CHAR(34)," gene.")</f>
        <v>Your TRPM3 gene has no variants. A normal gene is referred to as a "wild-type" gene.</v>
      </c>
      <c r="W20" s="79" t="str">
        <f>CONCATENATE("Your ",B11," gene has no variants. A normal gene is referred to as a ",CHAR(34),"wild-type",CHAR(34)," gene.")</f>
        <v>Your TRPM3 gene has no variants. A normal gene is referred to as a "wild-type" gene.</v>
      </c>
      <c r="X20" s="79" t="str">
        <f>CONCATENATE("Your ",B11," gene has no variants. A normal gene is referred to as a ",CHAR(34),"wild-type",CHAR(34)," gene.")</f>
        <v>Your TRPM3 gene has no variants. A normal gene is referred to as a "wild-type" gene.</v>
      </c>
      <c r="Y20" s="79" t="str">
        <f>CONCATENATE("Your ",B11," gene has no variants. A normal gene is referred to as a ",CHAR(34),"wild-type",CHAR(34)," gene.")</f>
        <v>Your TRPM3 gene has no variants. A normal gene is referred to as a "wild-type" gene.</v>
      </c>
      <c r="Z20" s="79" t="str">
        <f>CONCATENATE("Your ",B11," gene has no variants. A normal gene is referred to as a ",CHAR(34),"wild-type",CHAR(34)," gene.")</f>
        <v>Your TRPM3 gene has no variants. A normal gene is referred to as a "wild-type" gene.</v>
      </c>
    </row>
    <row r="21" spans="1:26" x14ac:dyDescent="0.25">
      <c r="A21" s="86" t="s">
        <v>28</v>
      </c>
      <c r="B21" s="79" t="s">
        <v>34</v>
      </c>
      <c r="H21" s="79" t="s">
        <v>148</v>
      </c>
      <c r="I21" s="79" t="s">
        <v>192</v>
      </c>
      <c r="J21" s="79" t="s">
        <v>192</v>
      </c>
      <c r="K21" s="79" t="s">
        <v>148</v>
      </c>
      <c r="L21" s="79" t="s">
        <v>192</v>
      </c>
      <c r="M21" s="79" t="s">
        <v>192</v>
      </c>
      <c r="N21" s="79" t="s">
        <v>192</v>
      </c>
      <c r="O21" s="79" t="s">
        <v>148</v>
      </c>
      <c r="P21" s="79" t="s">
        <v>148</v>
      </c>
      <c r="Q21" s="79" t="s">
        <v>148</v>
      </c>
      <c r="R21" s="79" t="s">
        <v>192</v>
      </c>
      <c r="S21" s="79" t="s">
        <v>192</v>
      </c>
      <c r="T21" s="79" t="s">
        <v>192</v>
      </c>
      <c r="U21" s="79" t="s">
        <v>148</v>
      </c>
      <c r="V21" s="79" t="s">
        <v>148</v>
      </c>
      <c r="W21" s="79" t="s">
        <v>148</v>
      </c>
      <c r="X21" s="79" t="s">
        <v>192</v>
      </c>
      <c r="Y21" s="79" t="s">
        <v>148</v>
      </c>
      <c r="Z21" s="79" t="s">
        <v>148</v>
      </c>
    </row>
    <row r="22" spans="1:26" x14ac:dyDescent="0.25">
      <c r="A22" s="86" t="s">
        <v>36</v>
      </c>
      <c r="B22" s="79" t="s">
        <v>894</v>
      </c>
      <c r="C22" s="84" t="str">
        <f>"  &lt;/Variant&gt;"</f>
        <v xml:space="preserve">  &lt;/Variant&gt;</v>
      </c>
      <c r="H22" s="79">
        <v>12.8</v>
      </c>
      <c r="I22" s="79">
        <v>50.6</v>
      </c>
      <c r="J22" s="79">
        <v>46.3</v>
      </c>
      <c r="K22" s="79">
        <v>5</v>
      </c>
      <c r="L22" s="79">
        <v>25.2</v>
      </c>
      <c r="M22" s="79">
        <v>56.1</v>
      </c>
      <c r="N22" s="79">
        <v>23</v>
      </c>
      <c r="O22" s="79">
        <v>11.1</v>
      </c>
      <c r="P22" s="79">
        <v>34</v>
      </c>
      <c r="Q22" s="79">
        <v>36.700000000000003</v>
      </c>
      <c r="R22" s="79">
        <v>18.600000000000001</v>
      </c>
      <c r="S22" s="79">
        <v>17.8</v>
      </c>
      <c r="T22" s="79">
        <v>17.399999999999999</v>
      </c>
      <c r="U22" s="79">
        <v>31.2</v>
      </c>
      <c r="V22" s="79">
        <v>37.200000000000003</v>
      </c>
      <c r="W22" s="79">
        <v>37.1</v>
      </c>
      <c r="X22" s="79">
        <v>76.400000000000006</v>
      </c>
      <c r="Y22" s="79">
        <v>22.7</v>
      </c>
      <c r="Z22" s="79">
        <v>100</v>
      </c>
    </row>
    <row r="23" spans="1:26" x14ac:dyDescent="0.25">
      <c r="A23" s="86"/>
      <c r="C23" s="84" t="str">
        <f>CONCATENATE("&lt;# ",B25," #&gt;")</f>
        <v>&lt;# T70795494C #&gt;</v>
      </c>
    </row>
    <row r="24" spans="1:26" x14ac:dyDescent="0.25">
      <c r="A24" s="85" t="s">
        <v>25</v>
      </c>
      <c r="B24" s="35" t="s">
        <v>864</v>
      </c>
      <c r="C24" s="84" t="str">
        <f>CONCATENATE("  &lt;Variant hgvs=",CHAR(34),B24,CHAR(34)," name=",CHAR(34),B25,CHAR(34),"&gt; ")</f>
        <v xml:space="preserve">  &lt;Variant hgvs="NC_000009.12:g.70795494C&gt;T" name="T70795494C"&gt; </v>
      </c>
    </row>
    <row r="25" spans="1:26" x14ac:dyDescent="0.25">
      <c r="A25" s="86" t="s">
        <v>26</v>
      </c>
      <c r="B25" s="79" t="s">
        <v>891</v>
      </c>
    </row>
    <row r="26" spans="1:26" x14ac:dyDescent="0.25">
      <c r="A26" s="86" t="s">
        <v>27</v>
      </c>
      <c r="B26" s="79" t="str">
        <f>"cytosine (C)"</f>
        <v>cytosine (C)</v>
      </c>
      <c r="C26" s="84" t="str">
        <f>CONCATENATE("    This variant is a change at a specific point in the ",B11," gene from ",B26," to ",B27," resulting in incorrect ",B7," function. This substitution of a single nucleotide is known as a missense variant.")</f>
        <v xml:space="preserve">    This variant is a change at a specific point in the TRPM3 gene from cytosine (C) to thymine (T) resulting in incorrect protein function. This substitution of a single nucleotide is known as a missense variant.</v>
      </c>
    </row>
    <row r="27" spans="1:26" x14ac:dyDescent="0.25">
      <c r="A27" s="86" t="s">
        <v>28</v>
      </c>
      <c r="B27" s="79" t="s">
        <v>33</v>
      </c>
    </row>
    <row r="28" spans="1:26" x14ac:dyDescent="0.25">
      <c r="A28" s="86" t="s">
        <v>36</v>
      </c>
      <c r="B28" s="79" t="s">
        <v>892</v>
      </c>
      <c r="C28" s="84" t="str">
        <f>"  &lt;/Variant&gt;"</f>
        <v xml:space="preserve">  &lt;/Variant&gt;</v>
      </c>
    </row>
    <row r="29" spans="1:26" x14ac:dyDescent="0.25">
      <c r="A29" s="85"/>
      <c r="C29" s="84" t="str">
        <f>CONCATENATE("&lt;# ",B31," #&gt;")</f>
        <v>&lt;# C70801146T #&gt;</v>
      </c>
    </row>
    <row r="30" spans="1:26" x14ac:dyDescent="0.25">
      <c r="A30" s="85" t="s">
        <v>25</v>
      </c>
      <c r="B30" s="35" t="s">
        <v>865</v>
      </c>
      <c r="C30" s="84" t="str">
        <f>CONCATENATE("  &lt;Variant hgvs=",CHAR(34),B30,CHAR(34)," name=",CHAR(34),B31,CHAR(34),"&gt; ")</f>
        <v xml:space="preserve">  &lt;Variant hgvs="NC_000009.12:g.70801146G&gt;A" name="C70801146T"&gt; </v>
      </c>
    </row>
    <row r="31" spans="1:26" x14ac:dyDescent="0.25">
      <c r="A31" s="86" t="s">
        <v>26</v>
      </c>
      <c r="B31" s="79" t="s">
        <v>889</v>
      </c>
    </row>
    <row r="32" spans="1:26" x14ac:dyDescent="0.25">
      <c r="A32" s="86" t="s">
        <v>27</v>
      </c>
      <c r="B32" s="79" t="str">
        <f>"cytosine (C)"</f>
        <v>cytosine (C)</v>
      </c>
      <c r="C32" s="84" t="str">
        <f>CONCATENATE("    This variant is a change at a specific point in the ",B11," gene from ",B32," to ",B33," resulting in incorrect ",B7," function. This substitution of a single nucleotide is known as a missense variant.")</f>
        <v xml:space="preserve">    This variant is a change at a specific point in the TRPM3 gene from cytosine (C) to thymine (T) resulting in incorrect protein function. This substitution of a single nucleotide is known as a missense variant.</v>
      </c>
    </row>
    <row r="33" spans="1:3" x14ac:dyDescent="0.25">
      <c r="A33" s="86" t="s">
        <v>28</v>
      </c>
      <c r="B33" s="79" t="s">
        <v>33</v>
      </c>
    </row>
    <row r="34" spans="1:3" x14ac:dyDescent="0.25">
      <c r="A34" s="86" t="s">
        <v>36</v>
      </c>
      <c r="B34" s="79" t="s">
        <v>890</v>
      </c>
      <c r="C34" s="84" t="str">
        <f>"  &lt;/Variant&gt;"</f>
        <v xml:space="preserve">  &lt;/Variant&gt;</v>
      </c>
    </row>
    <row r="35" spans="1:3" x14ac:dyDescent="0.25">
      <c r="A35" s="86"/>
      <c r="C35" s="84" t="str">
        <f>CONCATENATE("&lt;# ",B37," #&gt;")</f>
        <v>&lt;# A70610886C #&gt;</v>
      </c>
    </row>
    <row r="36" spans="1:3" x14ac:dyDescent="0.25">
      <c r="A36" s="85" t="s">
        <v>25</v>
      </c>
      <c r="B36" s="35" t="s">
        <v>791</v>
      </c>
      <c r="C36" s="84" t="str">
        <f>CONCATENATE("  &lt;Variant hgvs=",CHAR(34),B36,CHAR(34)," name=",CHAR(34),B37,CHAR(34),"&gt; ")</f>
        <v xml:space="preserve">  &lt;Variant hgvs="NC_000009.12:g.70610886T&gt;A" name="A70610886C"&gt; </v>
      </c>
    </row>
    <row r="37" spans="1:3" x14ac:dyDescent="0.25">
      <c r="A37" s="86" t="s">
        <v>26</v>
      </c>
      <c r="B37" s="79" t="s">
        <v>887</v>
      </c>
    </row>
    <row r="38" spans="1:3" x14ac:dyDescent="0.25">
      <c r="A38" s="86" t="s">
        <v>27</v>
      </c>
      <c r="B38" s="79" t="s">
        <v>62</v>
      </c>
      <c r="C38" s="84" t="str">
        <f>CONCATENATE("    This variant is a change at a specific point in the ",B11," gene from ",B38," to ",B39," resulting in incorrect ",B7," function. This substitution of a single nucleotide is known as a missense variant.")</f>
        <v xml:space="preserve">    This variant is a change at a specific point in the TRPM3 gene from adenine (A) to cytosine (C) resulting in incorrect protein function. This substitution of a single nucleotide is known as a missense variant.</v>
      </c>
    </row>
    <row r="39" spans="1:3" x14ac:dyDescent="0.25">
      <c r="A39" s="86" t="s">
        <v>28</v>
      </c>
      <c r="B39" s="79" t="str">
        <f>"cytosine (C)"</f>
        <v>cytosine (C)</v>
      </c>
    </row>
    <row r="40" spans="1:3" x14ac:dyDescent="0.25">
      <c r="A40" s="86" t="s">
        <v>36</v>
      </c>
      <c r="B40" s="79" t="s">
        <v>888</v>
      </c>
      <c r="C40" s="84" t="str">
        <f>"  &lt;/Variant&gt;"</f>
        <v xml:space="preserve">  &lt;/Variant&gt;</v>
      </c>
    </row>
    <row r="41" spans="1:3" x14ac:dyDescent="0.25">
      <c r="A41" s="86"/>
      <c r="C41" s="84" t="str">
        <f>CONCATENATE("&lt;# ",B43," #&gt;")</f>
        <v>&lt;# G70589515A #&gt;</v>
      </c>
    </row>
    <row r="42" spans="1:3" x14ac:dyDescent="0.25">
      <c r="A42" s="85" t="s">
        <v>25</v>
      </c>
      <c r="B42" s="35" t="s">
        <v>866</v>
      </c>
      <c r="C42" s="84" t="str">
        <f>CONCATENATE("  &lt;Variant hgvs=",CHAR(34),B42,CHAR(34)," name=",CHAR(34),B43,CHAR(34),"&gt; ")</f>
        <v xml:space="preserve">  &lt;Variant hgvs="NC_000009.12:g.70589515A&gt;G" name="G70589515A"&gt; </v>
      </c>
    </row>
    <row r="43" spans="1:3" x14ac:dyDescent="0.25">
      <c r="A43" s="86" t="s">
        <v>26</v>
      </c>
      <c r="B43" s="79" t="s">
        <v>885</v>
      </c>
    </row>
    <row r="44" spans="1:3" x14ac:dyDescent="0.25">
      <c r="A44" s="86" t="s">
        <v>27</v>
      </c>
      <c r="B44" s="79" t="s">
        <v>62</v>
      </c>
      <c r="C44" s="84" t="str">
        <f>CONCATENATE("    This variant is a change at a specific point in the ",B11," gene from ",B44," to ",B45," resulting in incorrect ",B7," function. This substitution of a single nucleotide is known as a missense variant.")</f>
        <v xml:space="preserve">    This variant is a change at a specific point in the TRPM3 gene from adenine (A) to guanine (G) resulting in incorrect protein function. This substitution of a single nucleotide is known as a missense variant.</v>
      </c>
    </row>
    <row r="45" spans="1:3" x14ac:dyDescent="0.25">
      <c r="A45" s="86" t="s">
        <v>28</v>
      </c>
      <c r="B45" s="79" t="s">
        <v>34</v>
      </c>
    </row>
    <row r="46" spans="1:3" x14ac:dyDescent="0.25">
      <c r="A46" s="86" t="s">
        <v>36</v>
      </c>
      <c r="B46" s="79" t="s">
        <v>886</v>
      </c>
      <c r="C46" s="84" t="str">
        <f>"  &lt;/Variant&gt;"</f>
        <v xml:space="preserve">  &lt;/Variant&gt;</v>
      </c>
    </row>
    <row r="47" spans="1:3" x14ac:dyDescent="0.25">
      <c r="A47" s="86"/>
      <c r="C47" s="84" t="str">
        <f>CONCATENATE("&lt;# ",B49," #&gt;")</f>
        <v>&lt;# C71302037T #&gt;</v>
      </c>
    </row>
    <row r="48" spans="1:3" x14ac:dyDescent="0.25">
      <c r="A48" s="85" t="s">
        <v>25</v>
      </c>
      <c r="B48" s="35" t="s">
        <v>867</v>
      </c>
      <c r="C48" s="84" t="str">
        <f>CONCATENATE("  &lt;Variant hgvs=",CHAR(34),B48,CHAR(34)," name=",CHAR(34),B49,CHAR(34),"&gt; ")</f>
        <v xml:space="preserve">  &lt;Variant hgvs="NC_000009.12:g.71302037T&gt;C" name="C71302037T"&gt; </v>
      </c>
    </row>
    <row r="49" spans="1:16" x14ac:dyDescent="0.25">
      <c r="A49" s="86" t="s">
        <v>26</v>
      </c>
      <c r="B49" s="79" t="s">
        <v>883</v>
      </c>
    </row>
    <row r="50" spans="1:16" x14ac:dyDescent="0.25">
      <c r="A50" s="86" t="s">
        <v>27</v>
      </c>
      <c r="B50" s="79" t="s">
        <v>33</v>
      </c>
      <c r="C50" s="84" t="str">
        <f>CONCATENATE("    This variant is a change at a specific point in the ",B11," gene from ",B50," to ",B51," resulting in incorrect ",B7," function. This substitution of a single nucleotide is known as a missense variant.")</f>
        <v xml:space="preserve">    This variant is a change at a specific point in the TRPM3 gene from thymine (T) to cytosine (C) resulting in incorrect protein function. This substitution of a single nucleotide is known as a missense variant.</v>
      </c>
    </row>
    <row r="51" spans="1:16" x14ac:dyDescent="0.25">
      <c r="A51" s="86" t="s">
        <v>28</v>
      </c>
      <c r="B51" s="79" t="str">
        <f>"cytosine (C)"</f>
        <v>cytosine (C)</v>
      </c>
    </row>
    <row r="52" spans="1:16" x14ac:dyDescent="0.25">
      <c r="A52" s="86" t="s">
        <v>36</v>
      </c>
      <c r="B52" s="79" t="s">
        <v>884</v>
      </c>
      <c r="C52" s="84" t="str">
        <f>"  &lt;/Variant&gt;"</f>
        <v xml:space="preserve">  &lt;/Variant&gt;</v>
      </c>
    </row>
    <row r="53" spans="1:16" x14ac:dyDescent="0.25">
      <c r="A53" s="86"/>
      <c r="C53" s="84" t="str">
        <f>CONCATENATE("&lt;# ",B55," #&gt;")</f>
        <v>&lt;# C70691635A #&gt;</v>
      </c>
    </row>
    <row r="54" spans="1:16" x14ac:dyDescent="0.25">
      <c r="A54" s="85" t="s">
        <v>25</v>
      </c>
      <c r="B54" s="35" t="s">
        <v>868</v>
      </c>
      <c r="C54" s="84" t="str">
        <f>CONCATENATE("  &lt;Variant hgvs=",CHAR(34),B54,CHAR(34)," name=",CHAR(34),B55,CHAR(34),"&gt; ")</f>
        <v xml:space="preserve">  &lt;Variant hgvs="NC_000009.12:g.70691635C&gt;A" name="C70691635A"&gt; </v>
      </c>
    </row>
    <row r="55" spans="1:16" x14ac:dyDescent="0.25">
      <c r="A55" s="86" t="s">
        <v>26</v>
      </c>
      <c r="B55" s="79" t="s">
        <v>882</v>
      </c>
    </row>
    <row r="56" spans="1:16" x14ac:dyDescent="0.25">
      <c r="A56" s="86" t="s">
        <v>27</v>
      </c>
      <c r="B56" s="79" t="s">
        <v>62</v>
      </c>
      <c r="C56" s="84" t="str">
        <f>CONCATENATE("    This variant is a change at a specific point in the ",B11," gene from ",B56," to ",B57," resulting in incorrect ",B7," function. This substitution of a single nucleotide is known as a missense variant.")</f>
        <v xml:space="preserve">    This variant is a change at a specific point in the TRPM3 gene from adenine (A) to cytosine (C) resulting in incorrect protein function. This substitution of a single nucleotide is known as a missense variant.</v>
      </c>
    </row>
    <row r="57" spans="1:16" x14ac:dyDescent="0.25">
      <c r="A57" s="86" t="s">
        <v>28</v>
      </c>
      <c r="B57" s="79" t="str">
        <f>"cytosine (C)"</f>
        <v>cytosine (C)</v>
      </c>
    </row>
    <row r="58" spans="1:16" s="96" customFormat="1" x14ac:dyDescent="0.25">
      <c r="A58" s="97" t="s">
        <v>36</v>
      </c>
      <c r="B58" s="95" t="s">
        <v>881</v>
      </c>
      <c r="C58" s="96" t="str">
        <f>"  &lt;/Variant&gt;"</f>
        <v xml:space="preserve">  &lt;/Variant&gt;</v>
      </c>
    </row>
    <row r="59" spans="1:16" s="96" customFormat="1" x14ac:dyDescent="0.25">
      <c r="A59" s="94"/>
      <c r="B59" s="95"/>
      <c r="C59" s="96" t="str">
        <f>CONCATENATE("&lt;# ",B61," #&gt;")</f>
        <v>&lt;# G71427327T #&gt;</v>
      </c>
    </row>
    <row r="60" spans="1:16" s="96" customFormat="1" x14ac:dyDescent="0.25">
      <c r="A60" s="94" t="s">
        <v>25</v>
      </c>
      <c r="B60" s="98" t="s">
        <v>784</v>
      </c>
      <c r="C60" s="96" t="str">
        <f>CONCATENATE("  &lt;Variant hgvs=",CHAR(34),B60,CHAR(34)," name=",CHAR(34),B61,CHAR(34),"&gt; ")</f>
        <v xml:space="preserve">  &lt;Variant hgvs="NC_000009.12:g.71427327G&gt;T" name="G71427327T"&gt; </v>
      </c>
      <c r="H60" s="99"/>
      <c r="I60" s="99"/>
      <c r="J60" s="99"/>
      <c r="K60" s="99"/>
      <c r="L60" s="99"/>
      <c r="M60" s="99"/>
      <c r="N60" s="99"/>
      <c r="O60" s="99"/>
      <c r="P60" s="99"/>
    </row>
    <row r="61" spans="1:16" s="96" customFormat="1" x14ac:dyDescent="0.25">
      <c r="A61" s="97" t="s">
        <v>26</v>
      </c>
      <c r="B61" s="95" t="s">
        <v>796</v>
      </c>
      <c r="H61" s="95"/>
      <c r="I61" s="95"/>
      <c r="J61" s="95"/>
      <c r="K61" s="95"/>
      <c r="L61" s="95"/>
      <c r="M61" s="95"/>
      <c r="N61" s="95"/>
      <c r="O61" s="95"/>
      <c r="P61" s="95"/>
    </row>
    <row r="62" spans="1:16" x14ac:dyDescent="0.25">
      <c r="A62" s="86" t="s">
        <v>27</v>
      </c>
      <c r="B62" s="79" t="s">
        <v>34</v>
      </c>
      <c r="C62" s="84" t="str">
        <f>CONCATENATE("    This variant is a change at a specific point in the ",B11," gene from ",B62," to ",B63," resulting in incorrect ",B7," function. This substitution of a single nucleotide is known as a missense variant.")</f>
        <v xml:space="preserve">    This variant is a change at a specific point in the TRPM3 gene from guanine (G) to thymine (T) resulting in incorrect protein function. This substitution of a single nucleotide is known as a missense variant.</v>
      </c>
      <c r="H62" s="79"/>
      <c r="I62" s="79"/>
      <c r="J62" s="79"/>
      <c r="K62" s="79"/>
      <c r="L62" s="79"/>
      <c r="M62" s="79"/>
      <c r="N62" s="79"/>
      <c r="O62" s="79"/>
      <c r="P62" s="79"/>
    </row>
    <row r="63" spans="1:16" x14ac:dyDescent="0.25">
      <c r="A63" s="86" t="s">
        <v>28</v>
      </c>
      <c r="B63" s="79" t="s">
        <v>33</v>
      </c>
      <c r="C63" s="84" t="s">
        <v>13</v>
      </c>
      <c r="H63" s="79"/>
      <c r="I63" s="79"/>
      <c r="J63" s="79"/>
      <c r="K63" s="79"/>
      <c r="L63" s="79"/>
      <c r="M63" s="79"/>
      <c r="N63" s="79"/>
      <c r="O63" s="79"/>
      <c r="P63" s="79"/>
    </row>
    <row r="64" spans="1:16" x14ac:dyDescent="0.25">
      <c r="A64" s="86" t="s">
        <v>36</v>
      </c>
      <c r="B64" s="79" t="s">
        <v>799</v>
      </c>
      <c r="C64" s="84" t="str">
        <f>"  &lt;/Variant&gt;"</f>
        <v xml:space="preserve">  &lt;/Variant&gt;</v>
      </c>
      <c r="H64" s="79"/>
      <c r="I64" s="79"/>
      <c r="J64" s="79"/>
      <c r="K64" s="79"/>
      <c r="L64" s="79"/>
      <c r="M64" s="79"/>
      <c r="N64" s="79"/>
      <c r="O64" s="79"/>
      <c r="P64" s="79"/>
    </row>
    <row r="65" spans="1:16" x14ac:dyDescent="0.25">
      <c r="C65" s="84" t="str">
        <f>CONCATENATE("&lt;# ",B67," #&gt;")</f>
        <v>&lt;# T70790948C #&gt;</v>
      </c>
      <c r="H65" s="79"/>
      <c r="I65" s="79"/>
      <c r="J65" s="79"/>
      <c r="K65" s="79"/>
      <c r="L65" s="79"/>
      <c r="M65" s="79"/>
      <c r="N65" s="79"/>
      <c r="O65" s="79"/>
      <c r="P65" s="79"/>
    </row>
    <row r="66" spans="1:16" x14ac:dyDescent="0.25">
      <c r="A66" s="85" t="s">
        <v>25</v>
      </c>
      <c r="B66" s="82" t="s">
        <v>785</v>
      </c>
      <c r="C66" s="84" t="str">
        <f>CONCATENATE("  &lt;Variant hgvs=",CHAR(34),B66,CHAR(34)," name=",CHAR(34),B67,CHAR(34),"&gt; ")</f>
        <v xml:space="preserve">  &lt;Variant hgvs="NC_000009.12:g.70790948T&gt;C" name="T70790948C"&gt; </v>
      </c>
      <c r="H66" s="79"/>
      <c r="I66" s="79"/>
      <c r="J66" s="79"/>
      <c r="K66" s="79"/>
      <c r="L66" s="79"/>
      <c r="M66" s="79"/>
      <c r="N66" s="79"/>
      <c r="O66" s="79"/>
      <c r="P66" s="79"/>
    </row>
    <row r="67" spans="1:16" x14ac:dyDescent="0.25">
      <c r="A67" s="86" t="s">
        <v>26</v>
      </c>
      <c r="B67" s="79" t="s">
        <v>839</v>
      </c>
      <c r="H67" s="79"/>
      <c r="I67" s="79"/>
      <c r="J67" s="79"/>
      <c r="K67" s="79"/>
      <c r="L67" s="79"/>
      <c r="M67" s="79"/>
      <c r="N67" s="79"/>
      <c r="O67" s="79"/>
      <c r="P67" s="79"/>
    </row>
    <row r="68" spans="1:16" x14ac:dyDescent="0.25">
      <c r="A68" s="86" t="s">
        <v>27</v>
      </c>
      <c r="B68" s="79" t="s">
        <v>33</v>
      </c>
      <c r="C68" s="84" t="str">
        <f>CONCATENATE("    This variant is a change at a specific point in the ",B11," gene from ",B68," to ",B69," resulting in incorrect ",B7," function. This substitution of a single nucleotide is known as a missense variant.")</f>
        <v xml:space="preserve">    This variant is a change at a specific point in the TRPM3 gene from thymine (T) to cytosine (C) resulting in incorrect protein function. This substitution of a single nucleotide is known as a missense variant.</v>
      </c>
      <c r="H68" s="79"/>
      <c r="I68" s="79"/>
      <c r="J68" s="79"/>
      <c r="K68" s="79"/>
      <c r="L68" s="79"/>
      <c r="M68" s="79"/>
      <c r="N68" s="79"/>
      <c r="O68" s="79"/>
      <c r="P68" s="79"/>
    </row>
    <row r="69" spans="1:16" x14ac:dyDescent="0.25">
      <c r="A69" s="86" t="s">
        <v>28</v>
      </c>
      <c r="B69" s="79" t="str">
        <f>"cytosine (C)"</f>
        <v>cytosine (C)</v>
      </c>
      <c r="H69" s="79"/>
      <c r="I69" s="79"/>
      <c r="J69" s="79"/>
      <c r="K69" s="79"/>
      <c r="L69" s="79"/>
      <c r="M69" s="79"/>
      <c r="N69" s="79"/>
      <c r="O69" s="79"/>
      <c r="P69" s="79"/>
    </row>
    <row r="70" spans="1:16" x14ac:dyDescent="0.25">
      <c r="A70" s="85" t="s">
        <v>36</v>
      </c>
      <c r="B70" s="79" t="s">
        <v>840</v>
      </c>
      <c r="C70" s="84" t="str">
        <f>"  &lt;/Variant&gt;"</f>
        <v xml:space="preserve">  &lt;/Variant&gt;</v>
      </c>
      <c r="H70" s="79"/>
      <c r="I70" s="79"/>
      <c r="J70" s="79"/>
      <c r="K70" s="79"/>
      <c r="L70" s="79"/>
      <c r="M70" s="79"/>
      <c r="N70" s="79"/>
      <c r="O70" s="79"/>
      <c r="P70" s="79"/>
    </row>
    <row r="71" spans="1:16" x14ac:dyDescent="0.25">
      <c r="A71" s="86"/>
      <c r="C71" s="84" t="str">
        <f>CONCATENATE("&lt;# ",B73," #&gt;")</f>
        <v>&lt;# C71402258T #&gt;</v>
      </c>
    </row>
    <row r="72" spans="1:16" x14ac:dyDescent="0.25">
      <c r="A72" s="85" t="s">
        <v>25</v>
      </c>
      <c r="B72" s="82" t="s">
        <v>786</v>
      </c>
      <c r="C72" s="84" t="str">
        <f>CONCATENATE("  &lt;Variant hgvs=",CHAR(34),B72,CHAR(34)," name=",CHAR(34),B73,CHAR(34),"&gt; ")</f>
        <v xml:space="preserve">  &lt;Variant hgvs="NC_000009.12:g.71402258C&gt;T" name="C71402258T"&gt; </v>
      </c>
    </row>
    <row r="73" spans="1:16" x14ac:dyDescent="0.25">
      <c r="A73" s="86" t="s">
        <v>26</v>
      </c>
      <c r="B73" s="79" t="s">
        <v>797</v>
      </c>
    </row>
    <row r="74" spans="1:16" x14ac:dyDescent="0.25">
      <c r="A74" s="86" t="s">
        <v>27</v>
      </c>
      <c r="B74" s="79" t="str">
        <f>"cytosine (C)"</f>
        <v>cytosine (C)</v>
      </c>
      <c r="C74" s="84" t="str">
        <f>CONCATENATE("    This variant is a change at a specific point in the ",B11," gene from ",B74," to ",B75," resulting in incorrect ",B7," function. This substitution of a single nucleotide is known as a missense variant.")</f>
        <v xml:space="preserve">    This variant is a change at a specific point in the TRPM3 gene from cytosine (C) to thymine (T) resulting in incorrect protein function. This substitution of a single nucleotide is known as a missense variant.</v>
      </c>
    </row>
    <row r="75" spans="1:16" x14ac:dyDescent="0.25">
      <c r="A75" s="86" t="s">
        <v>28</v>
      </c>
      <c r="B75" s="79" t="s">
        <v>33</v>
      </c>
    </row>
    <row r="76" spans="1:16" x14ac:dyDescent="0.25">
      <c r="A76" s="86" t="s">
        <v>36</v>
      </c>
      <c r="B76" s="79" t="s">
        <v>798</v>
      </c>
      <c r="C76" s="84" t="str">
        <f>"  &lt;/Variant&gt;"</f>
        <v xml:space="preserve">  &lt;/Variant&gt;</v>
      </c>
    </row>
    <row r="77" spans="1:16" x14ac:dyDescent="0.25">
      <c r="A77" s="85"/>
      <c r="C77" s="84" t="str">
        <f>CONCATENATE("&lt;# ",B79," #&gt;")</f>
        <v>&lt;# C70616746T #&gt;</v>
      </c>
    </row>
    <row r="78" spans="1:16" x14ac:dyDescent="0.25">
      <c r="A78" s="85" t="s">
        <v>25</v>
      </c>
      <c r="B78" s="82" t="s">
        <v>787</v>
      </c>
      <c r="C78" s="84" t="str">
        <f>CONCATENATE("  &lt;Variant hgvs=",CHAR(34),B78,CHAR(34)," name=",CHAR(34),B79,CHAR(34),"&gt; ")</f>
        <v xml:space="preserve">  &lt;Variant hgvs="NC_000009.12:g.70616746C&gt;T" name="C70616746T"&gt; </v>
      </c>
    </row>
    <row r="79" spans="1:16" x14ac:dyDescent="0.25">
      <c r="A79" s="86" t="s">
        <v>26</v>
      </c>
      <c r="B79" s="79" t="s">
        <v>829</v>
      </c>
    </row>
    <row r="80" spans="1:16" x14ac:dyDescent="0.25">
      <c r="A80" s="86" t="s">
        <v>27</v>
      </c>
      <c r="B80" s="79" t="str">
        <f>"cytosine (C)"</f>
        <v>cytosine (C)</v>
      </c>
      <c r="C80" s="84" t="str">
        <f>CONCATENATE("    This variant is a change at a specific point in the ",B11," gene from ",B80," to ",B81," resulting in incorrect ",B7," function. This substitution of a single nucleotide is known as a missense variant.")</f>
        <v xml:space="preserve">    This variant is a change at a specific point in the TRPM3 gene from cytosine (C) to thymine (T) resulting in incorrect protein function. This substitution of a single nucleotide is known as a missense variant.</v>
      </c>
    </row>
    <row r="81" spans="1:3" x14ac:dyDescent="0.25">
      <c r="A81" s="86" t="s">
        <v>28</v>
      </c>
      <c r="B81" s="79" t="s">
        <v>33</v>
      </c>
    </row>
    <row r="82" spans="1:3" s="96" customFormat="1" x14ac:dyDescent="0.25">
      <c r="A82" s="97" t="s">
        <v>36</v>
      </c>
      <c r="B82" s="95" t="s">
        <v>830</v>
      </c>
      <c r="C82" s="96" t="str">
        <f>"  &lt;/Variant&gt;"</f>
        <v xml:space="preserve">  &lt;/Variant&gt;</v>
      </c>
    </row>
    <row r="83" spans="1:3" s="96" customFormat="1" x14ac:dyDescent="0.25">
      <c r="A83" s="97"/>
      <c r="B83" s="95"/>
      <c r="C83" s="96" t="str">
        <f>CONCATENATE("&lt;# ",B85," #&gt;")</f>
        <v>&lt;# T71417232G #&gt;</v>
      </c>
    </row>
    <row r="84" spans="1:3" s="96" customFormat="1" x14ac:dyDescent="0.25">
      <c r="A84" s="94" t="s">
        <v>25</v>
      </c>
      <c r="B84" s="98" t="s">
        <v>788</v>
      </c>
      <c r="C84" s="96" t="str">
        <f>CONCATENATE("  &lt;Variant hgvs=",CHAR(34),B84,CHAR(34)," name=",CHAR(34),B85,CHAR(34),"&gt; ")</f>
        <v xml:space="preserve">  &lt;Variant hgvs="NC_000009.12:g.71417232T&gt;G" name="T71417232G"&gt; </v>
      </c>
    </row>
    <row r="85" spans="1:3" s="96" customFormat="1" x14ac:dyDescent="0.25">
      <c r="A85" s="97" t="s">
        <v>26</v>
      </c>
      <c r="B85" s="95" t="s">
        <v>804</v>
      </c>
    </row>
    <row r="86" spans="1:3" x14ac:dyDescent="0.25">
      <c r="A86" s="86" t="s">
        <v>27</v>
      </c>
      <c r="B86" s="79" t="s">
        <v>33</v>
      </c>
      <c r="C86" s="84" t="str">
        <f>CONCATENATE("    This variant is a change at a specific point in the ",B11," gene from ",B86," to ",B87," resulting in incorrect ",B7," function. This substitution of a single nucleotide is known as a missense variant.")</f>
        <v xml:space="preserve">    This variant is a change at a specific point in the TRPM3 gene from thymine (T) to guanine (G) resulting in incorrect protein function. This substitution of a single nucleotide is known as a missense variant.</v>
      </c>
    </row>
    <row r="87" spans="1:3" x14ac:dyDescent="0.25">
      <c r="A87" s="86" t="s">
        <v>28</v>
      </c>
      <c r="B87" s="79" t="s">
        <v>34</v>
      </c>
    </row>
    <row r="88" spans="1:3" x14ac:dyDescent="0.25">
      <c r="A88" s="86" t="s">
        <v>36</v>
      </c>
      <c r="B88" s="79" t="s">
        <v>845</v>
      </c>
      <c r="C88" s="84" t="str">
        <f>"  &lt;/Variant&gt;"</f>
        <v xml:space="preserve">  &lt;/Variant&gt;</v>
      </c>
    </row>
    <row r="89" spans="1:3" x14ac:dyDescent="0.25">
      <c r="A89" s="86"/>
      <c r="C89" s="84" t="str">
        <f>CONCATENATE("&lt;# ",B91," #&gt;")</f>
        <v>&lt;# A70605775G #&gt;</v>
      </c>
    </row>
    <row r="90" spans="1:3" x14ac:dyDescent="0.25">
      <c r="A90" s="85" t="s">
        <v>25</v>
      </c>
      <c r="B90" s="82" t="s">
        <v>789</v>
      </c>
      <c r="C90" s="84" t="str">
        <f>CONCATENATE("  &lt;Variant hgvs=",CHAR(34),B90,CHAR(34)," name=",CHAR(34),B91,CHAR(34),"&gt; ")</f>
        <v xml:space="preserve">  &lt;Variant hgvs="NC_000009.12:g.70605775A&gt;G" name="A70605775G"&gt; </v>
      </c>
    </row>
    <row r="91" spans="1:3" x14ac:dyDescent="0.25">
      <c r="A91" s="86" t="s">
        <v>26</v>
      </c>
      <c r="B91" s="79" t="s">
        <v>831</v>
      </c>
    </row>
    <row r="92" spans="1:3" x14ac:dyDescent="0.25">
      <c r="A92" s="86" t="s">
        <v>27</v>
      </c>
      <c r="B92" s="79" t="s">
        <v>62</v>
      </c>
      <c r="C92" s="84" t="str">
        <f>CONCATENATE("    This variant is a change at a specific point in the ",B11," gene from ",B92," to ",B93," resulting in incorrect ",B7," function. This substitution of a single nucleotide is known as a missense variant.")</f>
        <v xml:space="preserve">    This variant is a change at a specific point in the TRPM3 gene from adenine (A) to guanine (G) resulting in incorrect protein function. This substitution of a single nucleotide is known as a missense variant.</v>
      </c>
    </row>
    <row r="93" spans="1:3" x14ac:dyDescent="0.25">
      <c r="A93" s="86" t="s">
        <v>28</v>
      </c>
      <c r="B93" s="79" t="s">
        <v>34</v>
      </c>
    </row>
    <row r="94" spans="1:3" x14ac:dyDescent="0.25">
      <c r="A94" s="86" t="s">
        <v>36</v>
      </c>
      <c r="B94" s="79" t="s">
        <v>832</v>
      </c>
      <c r="C94" s="84" t="str">
        <f>"  &lt;/Variant&gt;"</f>
        <v xml:space="preserve">  &lt;/Variant&gt;</v>
      </c>
    </row>
    <row r="95" spans="1:3" x14ac:dyDescent="0.25">
      <c r="A95" s="86"/>
      <c r="C95" s="84" t="str">
        <f>CONCATENATE("&lt;# ",B97," #&gt;")</f>
        <v>&lt;# C71403580T #&gt;</v>
      </c>
    </row>
    <row r="96" spans="1:3" x14ac:dyDescent="0.25">
      <c r="A96" s="85" t="s">
        <v>25</v>
      </c>
      <c r="B96" s="82" t="s">
        <v>790</v>
      </c>
      <c r="C96" s="84" t="str">
        <f>CONCATENATE("  &lt;Variant hgvs=",CHAR(34),B96,CHAR(34)," name=",CHAR(34),B97,CHAR(34),"&gt; ")</f>
        <v xml:space="preserve">  &lt;Variant hgvs="NC_000009.12:g.71403580C&gt;T" name="C71403580T"&gt; </v>
      </c>
    </row>
    <row r="97" spans="1:3" x14ac:dyDescent="0.25">
      <c r="A97" s="86" t="s">
        <v>26</v>
      </c>
      <c r="B97" s="79" t="s">
        <v>837</v>
      </c>
    </row>
    <row r="98" spans="1:3" x14ac:dyDescent="0.25">
      <c r="A98" s="86" t="s">
        <v>27</v>
      </c>
      <c r="B98" s="79" t="str">
        <f>"cytosine (C)"</f>
        <v>cytosine (C)</v>
      </c>
      <c r="C98" s="84" t="str">
        <f>CONCATENATE("    This variant is a change at a specific point in the ",B11," gene from ",B98," to ",B99," resulting in incorrect ",B7," function. This substitution of a single nucleotide is known as a missense variant.")</f>
        <v xml:space="preserve">    This variant is a change at a specific point in the TRPM3 gene from cytosine (C) to thymine (T) resulting in incorrect protein function. This substitution of a single nucleotide is known as a missense variant.</v>
      </c>
    </row>
    <row r="99" spans="1:3" x14ac:dyDescent="0.25">
      <c r="A99" s="86" t="s">
        <v>28</v>
      </c>
      <c r="B99" s="79" t="s">
        <v>33</v>
      </c>
    </row>
    <row r="100" spans="1:3" x14ac:dyDescent="0.25">
      <c r="A100" s="86" t="s">
        <v>36</v>
      </c>
      <c r="B100" s="79" t="s">
        <v>838</v>
      </c>
      <c r="C100" s="84" t="str">
        <f>"  &lt;/Variant&gt;"</f>
        <v xml:space="preserve">  &lt;/Variant&gt;</v>
      </c>
    </row>
    <row r="101" spans="1:3" x14ac:dyDescent="0.25">
      <c r="A101" s="86"/>
      <c r="C101" s="84" t="str">
        <f>CONCATENATE("&lt;# ",B103," #&gt;")</f>
        <v>&lt;# T70610886A #&gt;</v>
      </c>
    </row>
    <row r="102" spans="1:3" x14ac:dyDescent="0.25">
      <c r="A102" s="85" t="s">
        <v>25</v>
      </c>
      <c r="B102" s="82" t="s">
        <v>791</v>
      </c>
      <c r="C102" s="84" t="str">
        <f>CONCATENATE("  &lt;Variant hgvs=",CHAR(34),B102,CHAR(34)," name=",CHAR(34),B103,CHAR(34),"&gt; ")</f>
        <v xml:space="preserve">  &lt;Variant hgvs="NC_000009.12:g.70610886T&gt;A" name="T70610886A"&gt; </v>
      </c>
    </row>
    <row r="103" spans="1:3" x14ac:dyDescent="0.25">
      <c r="A103" s="86" t="s">
        <v>26</v>
      </c>
      <c r="B103" s="79" t="s">
        <v>833</v>
      </c>
    </row>
    <row r="104" spans="1:3" x14ac:dyDescent="0.25">
      <c r="A104" s="86" t="s">
        <v>27</v>
      </c>
      <c r="B104" s="79" t="s">
        <v>33</v>
      </c>
      <c r="C104" s="84" t="str">
        <f>CONCATENATE("    This variant is a change at a specific point in the ",B11," gene from ",B104," to ",B105," resulting in incorrect ",B7," function. This substitution of a single nucleotide is known as a missense variant.")</f>
        <v xml:space="preserve">    This variant is a change at a specific point in the TRPM3 gene from thymine (T) to adenine (A) resulting in incorrect protein function. This substitution of a single nucleotide is known as a missense variant.</v>
      </c>
    </row>
    <row r="105" spans="1:3" x14ac:dyDescent="0.25">
      <c r="A105" s="86" t="s">
        <v>28</v>
      </c>
      <c r="B105" s="79" t="s">
        <v>62</v>
      </c>
    </row>
    <row r="106" spans="1:3" x14ac:dyDescent="0.25">
      <c r="A106" s="86" t="s">
        <v>36</v>
      </c>
      <c r="B106" s="79" t="s">
        <v>834</v>
      </c>
      <c r="C106" s="84" t="str">
        <f>"  &lt;/Variant&gt;"</f>
        <v xml:space="preserve">  &lt;/Variant&gt;</v>
      </c>
    </row>
    <row r="107" spans="1:3" x14ac:dyDescent="0.25">
      <c r="A107" s="86"/>
      <c r="C107" s="84" t="str">
        <f>CONCATENATE("&lt;# ",B109," #&gt;")</f>
        <v>&lt;# T71365306C #&gt;</v>
      </c>
    </row>
    <row r="108" spans="1:3" x14ac:dyDescent="0.25">
      <c r="A108" s="85" t="s">
        <v>25</v>
      </c>
      <c r="B108" s="82" t="s">
        <v>792</v>
      </c>
      <c r="C108" s="84" t="str">
        <f>CONCATENATE("  &lt;Variant hgvs=",CHAR(34),B108,CHAR(34)," name=",CHAR(34),B109,CHAR(34),"&gt; ")</f>
        <v xml:space="preserve">  &lt;Variant hgvs="NC_000009.12:g.71365306T&gt;C" name="T71365306C"&gt; </v>
      </c>
    </row>
    <row r="109" spans="1:3" x14ac:dyDescent="0.25">
      <c r="A109" s="86" t="s">
        <v>26</v>
      </c>
      <c r="B109" s="79" t="s">
        <v>835</v>
      </c>
    </row>
    <row r="110" spans="1:3" x14ac:dyDescent="0.25">
      <c r="A110" s="86" t="s">
        <v>27</v>
      </c>
      <c r="B110" s="79" t="s">
        <v>33</v>
      </c>
      <c r="C110" s="84" t="str">
        <f>CONCATENATE("    This variant is a change at a specific point in the ",B11," gene from ",B110," to ",B111," resulting in incorrect ",B7," function. This substitution of a single nucleotide is known as a missense variant.")</f>
        <v xml:space="preserve">    This variant is a change at a specific point in the TRPM3 gene from thymine (T) to cytosine (C) resulting in incorrect protein function. This substitution of a single nucleotide is known as a missense variant.</v>
      </c>
    </row>
    <row r="111" spans="1:3" x14ac:dyDescent="0.25">
      <c r="A111" s="86" t="s">
        <v>28</v>
      </c>
      <c r="B111" s="79" t="str">
        <f>"cytosine (C)"</f>
        <v>cytosine (C)</v>
      </c>
    </row>
    <row r="112" spans="1:3" x14ac:dyDescent="0.25">
      <c r="A112" s="86" t="s">
        <v>36</v>
      </c>
      <c r="B112" s="79" t="s">
        <v>836</v>
      </c>
      <c r="C112" s="84" t="str">
        <f>"  &lt;/Variant&gt;"</f>
        <v xml:space="preserve">  &lt;/Variant&gt;</v>
      </c>
    </row>
    <row r="113" spans="1:3" x14ac:dyDescent="0.25">
      <c r="A113" s="86"/>
      <c r="C113" s="84" t="str">
        <f>CONCATENATE("&lt;# ",B115," #&gt;")</f>
        <v>&lt;# G70820112A #&gt;</v>
      </c>
    </row>
    <row r="114" spans="1:3" x14ac:dyDescent="0.25">
      <c r="A114" s="85" t="s">
        <v>25</v>
      </c>
      <c r="B114" s="82" t="s">
        <v>793</v>
      </c>
      <c r="C114" s="84" t="str">
        <f>CONCATENATE("  &lt;Variant hgvs=",CHAR(34),B114,CHAR(34)," name=",CHAR(34),B115,CHAR(34),"&gt; ")</f>
        <v xml:space="preserve">  &lt;Variant hgvs="NC_000009.12:g.70820112G&gt;A" name="G70820112A"&gt; </v>
      </c>
    </row>
    <row r="115" spans="1:3" x14ac:dyDescent="0.25">
      <c r="A115" s="86" t="s">
        <v>26</v>
      </c>
      <c r="B115" s="79" t="s">
        <v>825</v>
      </c>
    </row>
    <row r="116" spans="1:3" x14ac:dyDescent="0.25">
      <c r="A116" s="86" t="s">
        <v>27</v>
      </c>
      <c r="B116" s="79" t="s">
        <v>34</v>
      </c>
      <c r="C116" s="84" t="str">
        <f>CONCATENATE("    This variant is a change at a specific point in the ",B11," gene from ",B116," to ",B117," resulting in incorrect ",B7," function. This substitution of a single nucleotide is known as a missense variant.")</f>
        <v xml:space="preserve">    This variant is a change at a specific point in the TRPM3 gene from guanine (G) to adenine (A) resulting in incorrect protein function. This substitution of a single nucleotide is known as a missense variant.</v>
      </c>
    </row>
    <row r="117" spans="1:3" x14ac:dyDescent="0.25">
      <c r="A117" s="86" t="s">
        <v>28</v>
      </c>
      <c r="B117" s="79" t="s">
        <v>62</v>
      </c>
    </row>
    <row r="118" spans="1:3" x14ac:dyDescent="0.25">
      <c r="A118" s="86" t="s">
        <v>36</v>
      </c>
      <c r="B118" s="79" t="s">
        <v>826</v>
      </c>
      <c r="C118" s="84" t="str">
        <f>"  &lt;/Variant&gt;"</f>
        <v xml:space="preserve">  &lt;/Variant&gt;</v>
      </c>
    </row>
    <row r="119" spans="1:3" x14ac:dyDescent="0.25">
      <c r="A119" s="86"/>
      <c r="C119" s="84" t="str">
        <f>CONCATENATE("&lt;# ",B121," #&gt;")</f>
        <v>&lt;# A70822908G #&gt;</v>
      </c>
    </row>
    <row r="120" spans="1:3" x14ac:dyDescent="0.25">
      <c r="A120" s="85" t="s">
        <v>25</v>
      </c>
      <c r="B120" s="82" t="s">
        <v>794</v>
      </c>
      <c r="C120" s="84" t="str">
        <f>CONCATENATE("  &lt;Variant hgvs=",CHAR(34),B120,CHAR(34)," name=",CHAR(34),B121,CHAR(34),"&gt; ")</f>
        <v xml:space="preserve">  &lt;Variant hgvs="NC_000009.12:g.70822908A&gt;G" name="A70822908G"&gt; </v>
      </c>
    </row>
    <row r="121" spans="1:3" x14ac:dyDescent="0.25">
      <c r="A121" s="86" t="s">
        <v>26</v>
      </c>
      <c r="B121" s="79" t="s">
        <v>827</v>
      </c>
    </row>
    <row r="122" spans="1:3" x14ac:dyDescent="0.25">
      <c r="A122" s="86" t="s">
        <v>27</v>
      </c>
      <c r="B122" s="79" t="s">
        <v>62</v>
      </c>
      <c r="C122" s="84" t="str">
        <f>CONCATENATE("    This variant is a change at a specific point in the ",B11," gene from ",B122," to ",B123," resulting in incorrect ",B7," function. This substitution of a single nucleotide is known as a missense variant.")</f>
        <v xml:space="preserve">    This variant is a change at a specific point in the TRPM3 gene from adenine (A) to guanine (G) resulting in incorrect protein function. This substitution of a single nucleotide is known as a missense variant.</v>
      </c>
    </row>
    <row r="123" spans="1:3" x14ac:dyDescent="0.25">
      <c r="A123" s="86" t="s">
        <v>28</v>
      </c>
      <c r="B123" s="79" t="s">
        <v>34</v>
      </c>
    </row>
    <row r="124" spans="1:3" x14ac:dyDescent="0.25">
      <c r="A124" s="86" t="s">
        <v>36</v>
      </c>
      <c r="B124" s="79" t="s">
        <v>828</v>
      </c>
      <c r="C124" s="84" t="str">
        <f>"  &lt;/Variant&gt;"</f>
        <v xml:space="preserve">  &lt;/Variant&gt;</v>
      </c>
    </row>
    <row r="125" spans="1:3" x14ac:dyDescent="0.25">
      <c r="A125" s="86"/>
      <c r="C125" s="84" t="str">
        <f>CONCATENATE("&lt;# ",B127," #&gt;")</f>
        <v>&lt;# C37T #&gt;</v>
      </c>
    </row>
    <row r="126" spans="1:3" x14ac:dyDescent="0.25">
      <c r="A126" s="85" t="s">
        <v>25</v>
      </c>
      <c r="B126" s="82" t="s">
        <v>795</v>
      </c>
      <c r="C126" s="84" t="str">
        <f>CONCATENATE("  &lt;Variant hgvs=",CHAR(34),B126,CHAR(34)," name=",CHAR(34),B127,CHAR(34),"&gt; ")</f>
        <v xml:space="preserve">  &lt;Variant hgvs="NC_000009.12:g.70810048G&gt;A" name="C37T"&gt; </v>
      </c>
    </row>
    <row r="127" spans="1:3" x14ac:dyDescent="0.25">
      <c r="A127" s="86" t="s">
        <v>26</v>
      </c>
      <c r="B127" s="79" t="s">
        <v>802</v>
      </c>
    </row>
    <row r="128" spans="1:3" x14ac:dyDescent="0.25">
      <c r="A128" s="86" t="s">
        <v>27</v>
      </c>
      <c r="B128" s="79" t="s">
        <v>34</v>
      </c>
      <c r="C128" s="84" t="str">
        <f>CONCATENATE("    This variant is a change at a specific point in the ",B11," gene from ",B128," to ",B129," resulting in incorrect ",B7," function. This substitution of a single nucleotide is known as a missense variant.")</f>
        <v xml:space="preserve">    This variant is a change at a specific point in the TRPM3 gene from guanine (G) to adenine (A) resulting in incorrect protein function. This substitution of a single nucleotide is known as a missense variant.</v>
      </c>
    </row>
    <row r="129" spans="1:3" x14ac:dyDescent="0.25">
      <c r="A129" s="86" t="s">
        <v>28</v>
      </c>
      <c r="B129" s="79" t="s">
        <v>62</v>
      </c>
    </row>
    <row r="130" spans="1:3" x14ac:dyDescent="0.25">
      <c r="A130" s="86" t="s">
        <v>36</v>
      </c>
      <c r="B130" s="79" t="s">
        <v>803</v>
      </c>
      <c r="C130" s="84" t="str">
        <f>"  &lt;/Variant&gt;"</f>
        <v xml:space="preserve">  &lt;/Variant&gt;</v>
      </c>
    </row>
    <row r="131" spans="1:3" s="88" customFormat="1" x14ac:dyDescent="0.25">
      <c r="A131" s="90"/>
      <c r="B131" s="81"/>
    </row>
    <row r="132" spans="1:3" s="88" customFormat="1" x14ac:dyDescent="0.25">
      <c r="A132" s="90"/>
      <c r="B132" s="81"/>
      <c r="C132" s="88" t="str">
        <f>C17</f>
        <v>&lt;# A70699095G #&gt;</v>
      </c>
    </row>
    <row r="133" spans="1:3" x14ac:dyDescent="0.25">
      <c r="A133" s="86" t="s">
        <v>35</v>
      </c>
      <c r="B133" s="82" t="str">
        <f>H11</f>
        <v>NC_000009.12:g.70699095A&gt;G</v>
      </c>
      <c r="C133" s="84" t="str">
        <f>CONCATENATE("  &lt;Genotype hgvs=",CHAR(34),B133,B134,";",B135,CHAR(34)," name=",CHAR(34),B19,CHAR(34),"&gt; ")</f>
        <v xml:space="preserve">  &lt;Genotype hgvs="NC_000009.12:g.70699095A&gt;G[70699095A&gt;G];[70699095=]" name="A70699095G"&gt; </v>
      </c>
    </row>
    <row r="134" spans="1:3" x14ac:dyDescent="0.25">
      <c r="A134" s="86" t="s">
        <v>36</v>
      </c>
      <c r="B134" s="82" t="str">
        <f t="shared" ref="B134:B138" si="3">H12</f>
        <v>[70699095A&gt;G]</v>
      </c>
    </row>
    <row r="135" spans="1:3" x14ac:dyDescent="0.25">
      <c r="A135" s="86" t="s">
        <v>27</v>
      </c>
      <c r="B135" s="82" t="str">
        <f t="shared" si="3"/>
        <v>[70699095=]</v>
      </c>
      <c r="C135" s="84" t="s">
        <v>668</v>
      </c>
    </row>
    <row r="136" spans="1:3" x14ac:dyDescent="0.25">
      <c r="A136" s="86" t="s">
        <v>41</v>
      </c>
      <c r="B136" s="82" t="str">
        <f t="shared" si="3"/>
        <v>People with this variant have one copy of the [A70699095G](http://journals.sagepub.com/doi/10.4137/III.S25147)</v>
      </c>
      <c r="C136" s="84" t="s">
        <v>13</v>
      </c>
    </row>
    <row r="137" spans="1:3" x14ac:dyDescent="0.25">
      <c r="A137" s="85" t="s">
        <v>42</v>
      </c>
      <c r="B137" s="82" t="str">
        <f t="shared" si="3"/>
        <v>You are in the Moderate Loss of Function category. See below for more information.</v>
      </c>
      <c r="C137" s="84" t="str">
        <f>CONCATENATE("    ",B136)</f>
        <v xml:space="preserve">    People with this variant have one copy of the [A70699095G](http://journals.sagepub.com/doi/10.4137/III.S25147)</v>
      </c>
    </row>
    <row r="138" spans="1:3" x14ac:dyDescent="0.25">
      <c r="A138" s="85" t="s">
        <v>43</v>
      </c>
      <c r="B138" s="82">
        <f t="shared" si="3"/>
        <v>50</v>
      </c>
    </row>
    <row r="139" spans="1:3" x14ac:dyDescent="0.25">
      <c r="A139" s="86"/>
      <c r="C139" s="84" t="s">
        <v>669</v>
      </c>
    </row>
    <row r="140" spans="1:3" x14ac:dyDescent="0.25">
      <c r="A140" s="85"/>
    </row>
    <row r="141" spans="1:3" x14ac:dyDescent="0.25">
      <c r="A141" s="85"/>
      <c r="C141" s="84" t="str">
        <f>CONCATENATE("    ",B137)</f>
        <v xml:space="preserve">    You are in the Moderate Loss of Function category. See below for more information.</v>
      </c>
    </row>
    <row r="142" spans="1:3" x14ac:dyDescent="0.25">
      <c r="A142" s="85"/>
    </row>
    <row r="143" spans="1:3" x14ac:dyDescent="0.25">
      <c r="A143" s="85"/>
      <c r="C143" s="84" t="s">
        <v>670</v>
      </c>
    </row>
    <row r="144" spans="1:3" x14ac:dyDescent="0.25">
      <c r="A144" s="86"/>
    </row>
    <row r="145" spans="1:3" x14ac:dyDescent="0.25">
      <c r="A145" s="86"/>
      <c r="C145" s="84" t="str">
        <f>CONCATENATE( "    &lt;piechart percentage=",B138," /&gt;")</f>
        <v xml:space="preserve">    &lt;piechart percentage=50 /&gt;</v>
      </c>
    </row>
    <row r="146" spans="1:3" x14ac:dyDescent="0.25">
      <c r="A146" s="86"/>
      <c r="C146" s="84" t="str">
        <f>"  &lt;/Genotype&gt;"</f>
        <v xml:space="preserve">  &lt;/Genotype&gt;</v>
      </c>
    </row>
    <row r="147" spans="1:3" x14ac:dyDescent="0.25">
      <c r="A147" s="86" t="s">
        <v>44</v>
      </c>
      <c r="B147" s="79" t="str">
        <f>H17</f>
        <v>People with this variant have two copies of the [A70699095G](http://journals.sagepub.com/doi/10.4137/III.S25147) variant. This substitution of a single nucleotide is known as a missense mutation.</v>
      </c>
      <c r="C147" s="84" t="str">
        <f>CONCATENATE("  &lt;Genotype hgvs=",CHAR(34),B133,B134,";",B134,CHAR(34)," name=",CHAR(34),B19,CHAR(34),"&gt; ")</f>
        <v xml:space="preserve">  &lt;Genotype hgvs="NC_000009.12:g.70699095A&gt;G[70699095A&gt;G];[70699095A&gt;G]" name="A70699095G"&gt; </v>
      </c>
    </row>
    <row r="148" spans="1:3" x14ac:dyDescent="0.25">
      <c r="A148" s="85" t="s">
        <v>45</v>
      </c>
      <c r="B148" s="79" t="str">
        <f t="shared" ref="B148:B149" si="4">H18</f>
        <v>You are in the Moderate Loss of Function category. See below for more information.</v>
      </c>
      <c r="C148" s="84" t="s">
        <v>13</v>
      </c>
    </row>
    <row r="149" spans="1:3" x14ac:dyDescent="0.25">
      <c r="A149" s="85" t="s">
        <v>43</v>
      </c>
      <c r="B149" s="79">
        <f t="shared" si="4"/>
        <v>37.200000000000003</v>
      </c>
      <c r="C149" s="84" t="s">
        <v>668</v>
      </c>
    </row>
    <row r="150" spans="1:3" x14ac:dyDescent="0.25">
      <c r="A150" s="85"/>
    </row>
    <row r="151" spans="1:3" x14ac:dyDescent="0.25">
      <c r="A151" s="86"/>
      <c r="C151" s="84" t="str">
        <f>CONCATENATE("    ",B147)</f>
        <v xml:space="preserve">    People with this variant have two copies of the [A70699095G](http://journals.sagepub.com/doi/10.4137/III.S25147) variant. This substitution of a single nucleotide is known as a missense mutation.</v>
      </c>
    </row>
    <row r="152" spans="1:3" x14ac:dyDescent="0.25">
      <c r="A152" s="85"/>
    </row>
    <row r="153" spans="1:3" x14ac:dyDescent="0.25">
      <c r="A153" s="85"/>
      <c r="C153" s="84" t="s">
        <v>669</v>
      </c>
    </row>
    <row r="154" spans="1:3" x14ac:dyDescent="0.25">
      <c r="A154" s="85"/>
    </row>
    <row r="155" spans="1:3" x14ac:dyDescent="0.25">
      <c r="A155" s="85"/>
      <c r="C155" s="84" t="str">
        <f>CONCATENATE("    ",B148)</f>
        <v xml:space="preserve">    You are in the Moderate Loss of Function category. See below for more information.</v>
      </c>
    </row>
    <row r="156" spans="1:3" x14ac:dyDescent="0.25">
      <c r="A156" s="85"/>
    </row>
    <row r="157" spans="1:3" x14ac:dyDescent="0.25">
      <c r="A157" s="86"/>
      <c r="C157" s="84" t="s">
        <v>670</v>
      </c>
    </row>
    <row r="158" spans="1:3" x14ac:dyDescent="0.25">
      <c r="A158" s="86"/>
    </row>
    <row r="159" spans="1:3" x14ac:dyDescent="0.25">
      <c r="A159" s="86"/>
      <c r="C159" s="84" t="str">
        <f>CONCATENATE( "    &lt;piechart percentage=",B149," /&gt;")</f>
        <v xml:space="preserve">    &lt;piechart percentage=37.2 /&gt;</v>
      </c>
    </row>
    <row r="160" spans="1:3" x14ac:dyDescent="0.25">
      <c r="A160" s="86"/>
      <c r="C160" s="84" t="str">
        <f>"  &lt;/Genotype&gt;"</f>
        <v xml:space="preserve">  &lt;/Genotype&gt;</v>
      </c>
    </row>
    <row r="161" spans="1:3" x14ac:dyDescent="0.25">
      <c r="A161" s="86" t="s">
        <v>46</v>
      </c>
      <c r="B161" s="79" t="str">
        <f>H20</f>
        <v>Your TRPM3 gene has no variants. A normal gene is referred to as a "wild-type" gene.</v>
      </c>
      <c r="C161" s="84" t="str">
        <f>CONCATENATE("  &lt;Genotype hgvs=",CHAR(34),B133,B135,";",B135,CHAR(34)," name=",CHAR(34),B19,CHAR(34),"&gt; ")</f>
        <v xml:space="preserve">  &lt;Genotype hgvs="NC_000009.12:g.70699095A&gt;G[70699095=];[70699095=]" name="A70699095G"&gt; </v>
      </c>
    </row>
    <row r="162" spans="1:3" x14ac:dyDescent="0.25">
      <c r="A162" s="85" t="s">
        <v>47</v>
      </c>
      <c r="B162" s="79" t="str">
        <f t="shared" ref="B162:B163" si="5">H21</f>
        <v>This variant is not associated with increased risk.</v>
      </c>
      <c r="C162" s="84" t="s">
        <v>13</v>
      </c>
    </row>
    <row r="163" spans="1:3" x14ac:dyDescent="0.25">
      <c r="A163" s="85" t="s">
        <v>43</v>
      </c>
      <c r="B163" s="79">
        <f t="shared" si="5"/>
        <v>12.8</v>
      </c>
      <c r="C163" s="84" t="s">
        <v>668</v>
      </c>
    </row>
    <row r="164" spans="1:3" x14ac:dyDescent="0.25">
      <c r="A164" s="86"/>
    </row>
    <row r="165" spans="1:3" x14ac:dyDescent="0.25">
      <c r="A165" s="85"/>
      <c r="C165" s="84" t="str">
        <f>CONCATENATE("    ",B161)</f>
        <v xml:space="preserve">    Your TRPM3 gene has no variants. A normal gene is referred to as a "wild-type" gene.</v>
      </c>
    </row>
    <row r="166" spans="1:3" x14ac:dyDescent="0.25">
      <c r="A166" s="85"/>
    </row>
    <row r="167" spans="1:3" x14ac:dyDescent="0.25">
      <c r="A167" s="85"/>
      <c r="C167" s="84" t="s">
        <v>669</v>
      </c>
    </row>
    <row r="168" spans="1:3" x14ac:dyDescent="0.25">
      <c r="A168" s="85"/>
    </row>
    <row r="169" spans="1:3" x14ac:dyDescent="0.25">
      <c r="A169" s="85"/>
      <c r="C169" s="84" t="str">
        <f>CONCATENATE("    ",B162)</f>
        <v xml:space="preserve">    This variant is not associated with increased risk.</v>
      </c>
    </row>
    <row r="170" spans="1:3" x14ac:dyDescent="0.25">
      <c r="A170" s="86"/>
    </row>
    <row r="171" spans="1:3" x14ac:dyDescent="0.25">
      <c r="A171" s="86"/>
      <c r="C171" s="84" t="s">
        <v>670</v>
      </c>
    </row>
    <row r="172" spans="1:3" x14ac:dyDescent="0.25">
      <c r="A172" s="86"/>
    </row>
    <row r="173" spans="1:3" x14ac:dyDescent="0.25">
      <c r="A173" s="86"/>
      <c r="C173" s="84" t="str">
        <f>CONCATENATE( "    &lt;piechart percentage=",B163," /&gt;")</f>
        <v xml:space="preserve">    &lt;piechart percentage=12.8 /&gt;</v>
      </c>
    </row>
    <row r="174" spans="1:3" x14ac:dyDescent="0.25">
      <c r="A174" s="86"/>
      <c r="C174" s="84" t="str">
        <f>"  &lt;/Genotype&gt;"</f>
        <v xml:space="preserve">  &lt;/Genotype&gt;</v>
      </c>
    </row>
    <row r="175" spans="1:3" x14ac:dyDescent="0.25">
      <c r="A175" s="86"/>
      <c r="C175" s="84" t="str">
        <f>C23</f>
        <v>&lt;# T70795494C #&gt;</v>
      </c>
    </row>
    <row r="176" spans="1:3" x14ac:dyDescent="0.25">
      <c r="A176" s="86" t="s">
        <v>35</v>
      </c>
      <c r="B176" s="82" t="str">
        <f>I11</f>
        <v>NC_000009.12:g.70795494C&gt;T</v>
      </c>
      <c r="C176" s="84" t="str">
        <f>CONCATENATE("  &lt;Genotype hgvs=",CHAR(34),B176,B177,";",B178,CHAR(34)," name=",CHAR(34),B25,CHAR(34),"&gt; ")</f>
        <v xml:space="preserve">  &lt;Genotype hgvs="NC_000009.12:g.70795494C&gt;T[70795494C&gt;T];[70795494=]" name="T70795494C"&gt; </v>
      </c>
    </row>
    <row r="177" spans="1:3" x14ac:dyDescent="0.25">
      <c r="A177" s="86" t="s">
        <v>36</v>
      </c>
      <c r="B177" s="82" t="str">
        <f t="shared" ref="B177:B181" si="6">I12</f>
        <v>[70795494C&gt;T]</v>
      </c>
    </row>
    <row r="178" spans="1:3" x14ac:dyDescent="0.25">
      <c r="A178" s="86" t="s">
        <v>27</v>
      </c>
      <c r="B178" s="82" t="str">
        <f t="shared" si="6"/>
        <v>[70795494=]</v>
      </c>
      <c r="C178" s="84" t="s">
        <v>668</v>
      </c>
    </row>
    <row r="179" spans="1:3" x14ac:dyDescent="0.25">
      <c r="A179" s="86" t="s">
        <v>41</v>
      </c>
      <c r="B179" s="82" t="str">
        <f t="shared" si="6"/>
        <v>People with this variant have one copy of the [T70795494C](http://journals.sagepub.com/doi/10.4137/III.S25147)</v>
      </c>
      <c r="C179" s="84" t="s">
        <v>13</v>
      </c>
    </row>
    <row r="180" spans="1:3" x14ac:dyDescent="0.25">
      <c r="A180" s="85" t="s">
        <v>42</v>
      </c>
      <c r="B180" s="82" t="str">
        <f t="shared" si="6"/>
        <v>You are in the Moderate Loss of Function category. See below for more information.</v>
      </c>
      <c r="C180" s="84" t="str">
        <f>CONCATENATE("    ",B179)</f>
        <v xml:space="preserve">    People with this variant have one copy of the [T70795494C](http://journals.sagepub.com/doi/10.4137/III.S25147)</v>
      </c>
    </row>
    <row r="181" spans="1:3" x14ac:dyDescent="0.25">
      <c r="A181" s="85" t="s">
        <v>43</v>
      </c>
      <c r="B181" s="82">
        <f t="shared" si="6"/>
        <v>35.299999999999997</v>
      </c>
    </row>
    <row r="182" spans="1:3" x14ac:dyDescent="0.25">
      <c r="A182" s="86"/>
      <c r="C182" s="84" t="s">
        <v>669</v>
      </c>
    </row>
    <row r="183" spans="1:3" x14ac:dyDescent="0.25">
      <c r="A183" s="85"/>
    </row>
    <row r="184" spans="1:3" x14ac:dyDescent="0.25">
      <c r="A184" s="85"/>
      <c r="C184" s="84" t="str">
        <f>CONCATENATE("    ",B180)</f>
        <v xml:space="preserve">    You are in the Moderate Loss of Function category. See below for more information.</v>
      </c>
    </row>
    <row r="185" spans="1:3" x14ac:dyDescent="0.25">
      <c r="A185" s="85"/>
    </row>
    <row r="186" spans="1:3" x14ac:dyDescent="0.25">
      <c r="A186" s="85"/>
      <c r="C186" s="84" t="s">
        <v>670</v>
      </c>
    </row>
    <row r="187" spans="1:3" x14ac:dyDescent="0.25">
      <c r="A187" s="86"/>
    </row>
    <row r="188" spans="1:3" x14ac:dyDescent="0.25">
      <c r="A188" s="86"/>
      <c r="C188" s="84" t="str">
        <f>CONCATENATE( "    &lt;piechart percentage=",B181," /&gt;")</f>
        <v xml:space="preserve">    &lt;piechart percentage=35.3 /&gt;</v>
      </c>
    </row>
    <row r="189" spans="1:3" x14ac:dyDescent="0.25">
      <c r="A189" s="86"/>
      <c r="C189" s="84" t="str">
        <f>"  &lt;/Genotype&gt;"</f>
        <v xml:space="preserve">  &lt;/Genotype&gt;</v>
      </c>
    </row>
    <row r="190" spans="1:3" x14ac:dyDescent="0.25">
      <c r="A190" s="86" t="s">
        <v>44</v>
      </c>
      <c r="B190" s="79" t="str">
        <f>I17</f>
        <v>People with this variant have two copies of the [T70795494C](http://journals.sagepub.com/doi/10.4137/III.S25147) variant. This substitution of a single nucleotide is known as a missense mutation.</v>
      </c>
      <c r="C190" s="84" t="str">
        <f>CONCATENATE("  &lt;Genotype hgvs=",CHAR(34),B176,B177,";",B177,CHAR(34)," name=",CHAR(34),B25,CHAR(34),"&gt; ")</f>
        <v xml:space="preserve">  &lt;Genotype hgvs="NC_000009.12:g.70795494C&gt;T[70795494C&gt;T];[70795494C&gt;T]" name="T70795494C"&gt; </v>
      </c>
    </row>
    <row r="191" spans="1:3" x14ac:dyDescent="0.25">
      <c r="A191" s="85" t="s">
        <v>45</v>
      </c>
      <c r="B191" s="79" t="str">
        <f t="shared" ref="B191:B192" si="7">I18</f>
        <v>This variant is not associated with increased risk.</v>
      </c>
      <c r="C191" s="84" t="s">
        <v>13</v>
      </c>
    </row>
    <row r="192" spans="1:3" x14ac:dyDescent="0.25">
      <c r="A192" s="85" t="s">
        <v>43</v>
      </c>
      <c r="B192" s="79">
        <f t="shared" si="7"/>
        <v>14.1</v>
      </c>
      <c r="C192" s="84" t="s">
        <v>668</v>
      </c>
    </row>
    <row r="193" spans="1:3" x14ac:dyDescent="0.25">
      <c r="A193" s="85"/>
    </row>
    <row r="194" spans="1:3" x14ac:dyDescent="0.25">
      <c r="A194" s="86"/>
      <c r="C194" s="84" t="str">
        <f>CONCATENATE("    ",B190)</f>
        <v xml:space="preserve">    People with this variant have two copies of the [T70795494C](http://journals.sagepub.com/doi/10.4137/III.S25147) variant. This substitution of a single nucleotide is known as a missense mutation.</v>
      </c>
    </row>
    <row r="195" spans="1:3" x14ac:dyDescent="0.25">
      <c r="A195" s="85"/>
    </row>
    <row r="196" spans="1:3" x14ac:dyDescent="0.25">
      <c r="A196" s="85"/>
      <c r="C196" s="84" t="s">
        <v>669</v>
      </c>
    </row>
    <row r="197" spans="1:3" x14ac:dyDescent="0.25">
      <c r="A197" s="85"/>
    </row>
    <row r="198" spans="1:3" x14ac:dyDescent="0.25">
      <c r="A198" s="85"/>
      <c r="C198" s="84" t="str">
        <f>CONCATENATE("    ",B191)</f>
        <v xml:space="preserve">    This variant is not associated with increased risk.</v>
      </c>
    </row>
    <row r="199" spans="1:3" x14ac:dyDescent="0.25">
      <c r="A199" s="85"/>
    </row>
    <row r="200" spans="1:3" x14ac:dyDescent="0.25">
      <c r="A200" s="86"/>
      <c r="C200" s="84" t="s">
        <v>670</v>
      </c>
    </row>
    <row r="201" spans="1:3" x14ac:dyDescent="0.25">
      <c r="A201" s="86"/>
    </row>
    <row r="202" spans="1:3" x14ac:dyDescent="0.25">
      <c r="A202" s="86"/>
      <c r="C202" s="84" t="str">
        <f>CONCATENATE( "    &lt;piechart percentage=",B192," /&gt;")</f>
        <v xml:space="preserve">    &lt;piechart percentage=14.1 /&gt;</v>
      </c>
    </row>
    <row r="203" spans="1:3" x14ac:dyDescent="0.25">
      <c r="A203" s="86"/>
      <c r="C203" s="84" t="str">
        <f>"  &lt;/Genotype&gt;"</f>
        <v xml:space="preserve">  &lt;/Genotype&gt;</v>
      </c>
    </row>
    <row r="204" spans="1:3" x14ac:dyDescent="0.25">
      <c r="A204" s="86" t="s">
        <v>46</v>
      </c>
      <c r="B204" s="79" t="str">
        <f>I20</f>
        <v>Your TRPM3 gene has no variants. A normal gene is referred to as a "wild-type" gene.</v>
      </c>
      <c r="C204" s="84" t="str">
        <f>CONCATENATE("  &lt;Genotype hgvs=",CHAR(34),B176,B178,";",B178,CHAR(34)," name=",CHAR(34),B25,CHAR(34),"&gt; ")</f>
        <v xml:space="preserve">  &lt;Genotype hgvs="NC_000009.12:g.70795494C&gt;T[70795494=];[70795494=]" name="T70795494C"&gt; </v>
      </c>
    </row>
    <row r="205" spans="1:3" x14ac:dyDescent="0.25">
      <c r="A205" s="85" t="s">
        <v>47</v>
      </c>
      <c r="B205" s="79" t="str">
        <f t="shared" ref="B205:B206" si="8">I21</f>
        <v>You are in the Moderate Loss of Function category. See below for more information.</v>
      </c>
      <c r="C205" s="84" t="s">
        <v>13</v>
      </c>
    </row>
    <row r="206" spans="1:3" x14ac:dyDescent="0.25">
      <c r="A206" s="85" t="s">
        <v>43</v>
      </c>
      <c r="B206" s="79">
        <f t="shared" si="8"/>
        <v>50.6</v>
      </c>
      <c r="C206" s="84" t="s">
        <v>668</v>
      </c>
    </row>
    <row r="207" spans="1:3" x14ac:dyDescent="0.25">
      <c r="A207" s="86"/>
    </row>
    <row r="208" spans="1:3" x14ac:dyDescent="0.25">
      <c r="A208" s="85"/>
      <c r="C208" s="84" t="str">
        <f>CONCATENATE("    ",B204)</f>
        <v xml:space="preserve">    Your TRPM3 gene has no variants. A normal gene is referred to as a "wild-type" gene.</v>
      </c>
    </row>
    <row r="209" spans="1:3" x14ac:dyDescent="0.25">
      <c r="A209" s="85"/>
    </row>
    <row r="210" spans="1:3" x14ac:dyDescent="0.25">
      <c r="A210" s="85"/>
      <c r="C210" s="84" t="s">
        <v>669</v>
      </c>
    </row>
    <row r="211" spans="1:3" x14ac:dyDescent="0.25">
      <c r="A211" s="85"/>
    </row>
    <row r="212" spans="1:3" x14ac:dyDescent="0.25">
      <c r="A212" s="85"/>
      <c r="C212" s="84" t="str">
        <f>CONCATENATE("    ",B205)</f>
        <v xml:space="preserve">    You are in the Moderate Loss of Function category. See below for more information.</v>
      </c>
    </row>
    <row r="213" spans="1:3" x14ac:dyDescent="0.25">
      <c r="A213" s="86"/>
    </row>
    <row r="214" spans="1:3" x14ac:dyDescent="0.25">
      <c r="A214" s="86"/>
      <c r="C214" s="84" t="s">
        <v>670</v>
      </c>
    </row>
    <row r="215" spans="1:3" x14ac:dyDescent="0.25">
      <c r="A215" s="86"/>
    </row>
    <row r="216" spans="1:3" x14ac:dyDescent="0.25">
      <c r="A216" s="86"/>
      <c r="C216" s="84" t="str">
        <f>CONCATENATE( "    &lt;piechart percentage=",B206," /&gt;")</f>
        <v xml:space="preserve">    &lt;piechart percentage=50.6 /&gt;</v>
      </c>
    </row>
    <row r="217" spans="1:3" x14ac:dyDescent="0.25">
      <c r="A217" s="86"/>
      <c r="C217" s="84" t="str">
        <f>"  &lt;/Genotype&gt;"</f>
        <v xml:space="preserve">  &lt;/Genotype&gt;</v>
      </c>
    </row>
    <row r="218" spans="1:3" x14ac:dyDescent="0.25">
      <c r="A218" s="86"/>
      <c r="C218" s="84" t="str">
        <f>C29</f>
        <v>&lt;# C70801146T #&gt;</v>
      </c>
    </row>
    <row r="219" spans="1:3" x14ac:dyDescent="0.25">
      <c r="A219" s="86" t="s">
        <v>35</v>
      </c>
      <c r="B219" s="82" t="str">
        <f>J11</f>
        <v>NC_000009.12:g.70801146G&gt;A</v>
      </c>
      <c r="C219" s="84" t="str">
        <f>CONCATENATE("  &lt;Genotype hgvs=",CHAR(34),B219,B220,";",B221,CHAR(34)," name=",CHAR(34),B31,CHAR(34),"&gt; ")</f>
        <v xml:space="preserve">  &lt;Genotype hgvs="NC_000009.12:g.70801146G&gt;A[70801146G&gt;A];[70801146=]" name="C70801146T"&gt; </v>
      </c>
    </row>
    <row r="220" spans="1:3" x14ac:dyDescent="0.25">
      <c r="A220" s="86" t="s">
        <v>36</v>
      </c>
      <c r="B220" s="82" t="str">
        <f t="shared" ref="B220:B224" si="9">J12</f>
        <v>[70801146G&gt;A]</v>
      </c>
    </row>
    <row r="221" spans="1:3" x14ac:dyDescent="0.25">
      <c r="A221" s="86" t="s">
        <v>27</v>
      </c>
      <c r="B221" s="82" t="str">
        <f t="shared" si="9"/>
        <v>[70801146=]</v>
      </c>
      <c r="C221" s="84" t="s">
        <v>668</v>
      </c>
    </row>
    <row r="222" spans="1:3" x14ac:dyDescent="0.25">
      <c r="A222" s="86" t="s">
        <v>41</v>
      </c>
      <c r="B222" s="82" t="str">
        <f t="shared" si="9"/>
        <v>People with this variant have one copy of the [C70801146T](http://journals.sagepub.com/doi/10.4137/III.S25147)</v>
      </c>
      <c r="C222" s="84" t="s">
        <v>13</v>
      </c>
    </row>
    <row r="223" spans="1:3" x14ac:dyDescent="0.25">
      <c r="A223" s="85" t="s">
        <v>42</v>
      </c>
      <c r="B223" s="82" t="str">
        <f t="shared" si="9"/>
        <v>You are in the Moderate Loss of Function category. See below for more information.</v>
      </c>
      <c r="C223" s="84" t="str">
        <f>CONCATENATE("    ",B222)</f>
        <v xml:space="preserve">    People with this variant have one copy of the [C70801146T](http://journals.sagepub.com/doi/10.4137/III.S25147)</v>
      </c>
    </row>
    <row r="224" spans="1:3" x14ac:dyDescent="0.25">
      <c r="A224" s="85" t="s">
        <v>43</v>
      </c>
      <c r="B224" s="82">
        <f t="shared" si="9"/>
        <v>47.6</v>
      </c>
    </row>
    <row r="225" spans="1:3" x14ac:dyDescent="0.25">
      <c r="A225" s="86"/>
      <c r="C225" s="84" t="s">
        <v>669</v>
      </c>
    </row>
    <row r="226" spans="1:3" x14ac:dyDescent="0.25">
      <c r="A226" s="85"/>
    </row>
    <row r="227" spans="1:3" x14ac:dyDescent="0.25">
      <c r="A227" s="85"/>
      <c r="C227" s="84" t="str">
        <f>CONCATENATE("    ",B223)</f>
        <v xml:space="preserve">    You are in the Moderate Loss of Function category. See below for more information.</v>
      </c>
    </row>
    <row r="228" spans="1:3" x14ac:dyDescent="0.25">
      <c r="A228" s="85"/>
    </row>
    <row r="229" spans="1:3" x14ac:dyDescent="0.25">
      <c r="A229" s="85"/>
      <c r="C229" s="84" t="s">
        <v>670</v>
      </c>
    </row>
    <row r="230" spans="1:3" x14ac:dyDescent="0.25">
      <c r="A230" s="86"/>
    </row>
    <row r="231" spans="1:3" x14ac:dyDescent="0.25">
      <c r="A231" s="86"/>
      <c r="C231" s="84" t="str">
        <f>CONCATENATE( "    &lt;piechart percentage=",B224," /&gt;")</f>
        <v xml:space="preserve">    &lt;piechart percentage=47.6 /&gt;</v>
      </c>
    </row>
    <row r="232" spans="1:3" x14ac:dyDescent="0.25">
      <c r="A232" s="86"/>
      <c r="C232" s="84" t="str">
        <f>"  &lt;/Genotype&gt;"</f>
        <v xml:space="preserve">  &lt;/Genotype&gt;</v>
      </c>
    </row>
    <row r="233" spans="1:3" x14ac:dyDescent="0.25">
      <c r="A233" s="86" t="s">
        <v>44</v>
      </c>
      <c r="B233" s="79" t="str">
        <f>J17</f>
        <v>People with this variant have two copies of the [C70801146T](http://journals.sagepub.com/doi/10.4137/III.S25147) variant. This substitution of a single nucleotide is known as a missense mutation.</v>
      </c>
      <c r="C233" s="84" t="str">
        <f>CONCATENATE("  &lt;Genotype hgvs=",CHAR(34),B219,B220,";",B220,CHAR(34)," name=",CHAR(34),B31,CHAR(34),"&gt; ")</f>
        <v xml:space="preserve">  &lt;Genotype hgvs="NC_000009.12:g.70801146G&gt;A[70801146G&gt;A];[70801146G&gt;A]" name="C70801146T"&gt; </v>
      </c>
    </row>
    <row r="234" spans="1:3" x14ac:dyDescent="0.25">
      <c r="A234" s="85" t="s">
        <v>45</v>
      </c>
      <c r="B234" s="79" t="str">
        <f t="shared" ref="B234:B235" si="10">J18</f>
        <v>This variant is not associated with increased risk.</v>
      </c>
      <c r="C234" s="84" t="s">
        <v>13</v>
      </c>
    </row>
    <row r="235" spans="1:3" x14ac:dyDescent="0.25">
      <c r="A235" s="85" t="s">
        <v>43</v>
      </c>
      <c r="B235" s="79">
        <f t="shared" si="10"/>
        <v>6.1</v>
      </c>
      <c r="C235" s="84" t="s">
        <v>668</v>
      </c>
    </row>
    <row r="236" spans="1:3" x14ac:dyDescent="0.25">
      <c r="A236" s="85"/>
    </row>
    <row r="237" spans="1:3" x14ac:dyDescent="0.25">
      <c r="A237" s="86"/>
      <c r="C237" s="84" t="str">
        <f>CONCATENATE("    ",B233)</f>
        <v xml:space="preserve">    People with this variant have two copies of the [C70801146T](http://journals.sagepub.com/doi/10.4137/III.S25147) variant. This substitution of a single nucleotide is known as a missense mutation.</v>
      </c>
    </row>
    <row r="238" spans="1:3" x14ac:dyDescent="0.25">
      <c r="A238" s="85"/>
    </row>
    <row r="239" spans="1:3" x14ac:dyDescent="0.25">
      <c r="A239" s="85"/>
      <c r="C239" s="84" t="s">
        <v>669</v>
      </c>
    </row>
    <row r="240" spans="1:3" x14ac:dyDescent="0.25">
      <c r="A240" s="85"/>
    </row>
    <row r="241" spans="1:3" x14ac:dyDescent="0.25">
      <c r="A241" s="85"/>
      <c r="C241" s="84" t="str">
        <f>CONCATENATE("    ",B234)</f>
        <v xml:space="preserve">    This variant is not associated with increased risk.</v>
      </c>
    </row>
    <row r="242" spans="1:3" x14ac:dyDescent="0.25">
      <c r="A242" s="85"/>
    </row>
    <row r="243" spans="1:3" x14ac:dyDescent="0.25">
      <c r="A243" s="86"/>
      <c r="C243" s="84" t="s">
        <v>670</v>
      </c>
    </row>
    <row r="244" spans="1:3" x14ac:dyDescent="0.25">
      <c r="A244" s="86"/>
    </row>
    <row r="245" spans="1:3" x14ac:dyDescent="0.25">
      <c r="A245" s="86"/>
      <c r="C245" s="84" t="str">
        <f>CONCATENATE( "    &lt;piechart percentage=",B235," /&gt;")</f>
        <v xml:space="preserve">    &lt;piechart percentage=6.1 /&gt;</v>
      </c>
    </row>
    <row r="246" spans="1:3" x14ac:dyDescent="0.25">
      <c r="A246" s="86"/>
      <c r="C246" s="84" t="str">
        <f>"  &lt;/Genotype&gt;"</f>
        <v xml:space="preserve">  &lt;/Genotype&gt;</v>
      </c>
    </row>
    <row r="247" spans="1:3" x14ac:dyDescent="0.25">
      <c r="A247" s="86" t="s">
        <v>46</v>
      </c>
      <c r="B247" s="79" t="str">
        <f>J20</f>
        <v>Your TRPM3 gene has no variants. A normal gene is referred to as a "wild-type" gene.</v>
      </c>
      <c r="C247" s="84" t="str">
        <f>CONCATENATE("  &lt;Genotype hgvs=",CHAR(34),B219,B221,";",B221,CHAR(34)," name=",CHAR(34),B31,CHAR(34),"&gt; ")</f>
        <v xml:space="preserve">  &lt;Genotype hgvs="NC_000009.12:g.70801146G&gt;A[70801146=];[70801146=]" name="C70801146T"&gt; </v>
      </c>
    </row>
    <row r="248" spans="1:3" x14ac:dyDescent="0.25">
      <c r="A248" s="85" t="s">
        <v>47</v>
      </c>
      <c r="B248" s="79" t="str">
        <f t="shared" ref="B248:B249" si="11">J21</f>
        <v>You are in the Moderate Loss of Function category. See below for more information.</v>
      </c>
      <c r="C248" s="84" t="s">
        <v>13</v>
      </c>
    </row>
    <row r="249" spans="1:3" x14ac:dyDescent="0.25">
      <c r="A249" s="85" t="s">
        <v>43</v>
      </c>
      <c r="B249" s="79">
        <f t="shared" si="11"/>
        <v>46.3</v>
      </c>
      <c r="C249" s="84" t="s">
        <v>668</v>
      </c>
    </row>
    <row r="250" spans="1:3" x14ac:dyDescent="0.25">
      <c r="A250" s="86"/>
    </row>
    <row r="251" spans="1:3" x14ac:dyDescent="0.25">
      <c r="A251" s="85"/>
      <c r="C251" s="84" t="str">
        <f>CONCATENATE("    ",B247)</f>
        <v xml:space="preserve">    Your TRPM3 gene has no variants. A normal gene is referred to as a "wild-type" gene.</v>
      </c>
    </row>
    <row r="252" spans="1:3" x14ac:dyDescent="0.25">
      <c r="A252" s="85"/>
    </row>
    <row r="253" spans="1:3" x14ac:dyDescent="0.25">
      <c r="A253" s="85"/>
      <c r="C253" s="84" t="s">
        <v>669</v>
      </c>
    </row>
    <row r="254" spans="1:3" x14ac:dyDescent="0.25">
      <c r="A254" s="85"/>
    </row>
    <row r="255" spans="1:3" x14ac:dyDescent="0.25">
      <c r="A255" s="85"/>
      <c r="C255" s="84" t="str">
        <f>CONCATENATE("    ",B248)</f>
        <v xml:space="preserve">    You are in the Moderate Loss of Function category. See below for more information.</v>
      </c>
    </row>
    <row r="256" spans="1:3" x14ac:dyDescent="0.25">
      <c r="A256" s="86"/>
    </row>
    <row r="257" spans="1:3" x14ac:dyDescent="0.25">
      <c r="A257" s="86"/>
      <c r="C257" s="84" t="s">
        <v>670</v>
      </c>
    </row>
    <row r="258" spans="1:3" x14ac:dyDescent="0.25">
      <c r="A258" s="86"/>
    </row>
    <row r="259" spans="1:3" x14ac:dyDescent="0.25">
      <c r="A259" s="86"/>
      <c r="C259" s="84" t="str">
        <f>CONCATENATE( "    &lt;piechart percentage=",B249," /&gt;")</f>
        <v xml:space="preserve">    &lt;piechart percentage=46.3 /&gt;</v>
      </c>
    </row>
    <row r="260" spans="1:3" x14ac:dyDescent="0.25">
      <c r="A260" s="86"/>
      <c r="C260" s="84" t="str">
        <f>"  &lt;/Genotype&gt;"</f>
        <v xml:space="preserve">  &lt;/Genotype&gt;</v>
      </c>
    </row>
    <row r="261" spans="1:3" x14ac:dyDescent="0.25">
      <c r="A261" s="86"/>
      <c r="C261" s="84" t="str">
        <f>C35</f>
        <v>&lt;# A70610886C #&gt;</v>
      </c>
    </row>
    <row r="262" spans="1:3" x14ac:dyDescent="0.25">
      <c r="A262" s="86" t="s">
        <v>35</v>
      </c>
      <c r="B262" s="82" t="str">
        <f>K11</f>
        <v>NC_000009.12:g.70610886T&gt;A</v>
      </c>
      <c r="C262" s="84" t="str">
        <f>CONCATENATE("  &lt;Genotype hgvs=",CHAR(34),B262,B263,";",B264,CHAR(34)," name=",CHAR(34),B37,CHAR(34),"&gt; ")</f>
        <v xml:space="preserve">  &lt;Genotype hgvs="NC_000009.12:g.70610886T&gt;A[70610886T&gt;A];[70610886=]" name="A70610886C"&gt; </v>
      </c>
    </row>
    <row r="263" spans="1:3" x14ac:dyDescent="0.25">
      <c r="A263" s="86" t="s">
        <v>36</v>
      </c>
      <c r="B263" s="82" t="str">
        <f t="shared" ref="B263:B267" si="12">K12</f>
        <v>[70610886T&gt;A]</v>
      </c>
    </row>
    <row r="264" spans="1:3" x14ac:dyDescent="0.25">
      <c r="A264" s="86" t="s">
        <v>27</v>
      </c>
      <c r="B264" s="82" t="str">
        <f t="shared" si="12"/>
        <v>[70610886=]</v>
      </c>
      <c r="C264" s="84" t="s">
        <v>668</v>
      </c>
    </row>
    <row r="265" spans="1:3" x14ac:dyDescent="0.25">
      <c r="A265" s="86" t="s">
        <v>41</v>
      </c>
      <c r="B265" s="82" t="str">
        <f t="shared" si="12"/>
        <v>People with this variant have one copy of the [A70610886C](http://journals.sagepub.com/doi/10.4137/III.S25147)</v>
      </c>
      <c r="C265" s="84" t="s">
        <v>13</v>
      </c>
    </row>
    <row r="266" spans="1:3" x14ac:dyDescent="0.25">
      <c r="A266" s="85" t="s">
        <v>42</v>
      </c>
      <c r="B266" s="82" t="str">
        <f t="shared" si="12"/>
        <v>You are in the Moderate Loss of Function category. See below for more information.</v>
      </c>
      <c r="C266" s="84" t="str">
        <f>CONCATENATE("    ",B265)</f>
        <v xml:space="preserve">    People with this variant have one copy of the [A70610886C](http://journals.sagepub.com/doi/10.4137/III.S25147)</v>
      </c>
    </row>
    <row r="267" spans="1:3" x14ac:dyDescent="0.25">
      <c r="A267" s="85" t="s">
        <v>43</v>
      </c>
      <c r="B267" s="82">
        <f t="shared" si="12"/>
        <v>49.6</v>
      </c>
    </row>
    <row r="268" spans="1:3" x14ac:dyDescent="0.25">
      <c r="A268" s="86"/>
      <c r="C268" s="84" t="s">
        <v>669</v>
      </c>
    </row>
    <row r="269" spans="1:3" x14ac:dyDescent="0.25">
      <c r="A269" s="85"/>
    </row>
    <row r="270" spans="1:3" x14ac:dyDescent="0.25">
      <c r="A270" s="85"/>
      <c r="C270" s="84" t="str">
        <f>CONCATENATE("    ",B266)</f>
        <v xml:space="preserve">    You are in the Moderate Loss of Function category. See below for more information.</v>
      </c>
    </row>
    <row r="271" spans="1:3" x14ac:dyDescent="0.25">
      <c r="A271" s="85"/>
    </row>
    <row r="272" spans="1:3" x14ac:dyDescent="0.25">
      <c r="A272" s="85"/>
      <c r="C272" s="84" t="s">
        <v>670</v>
      </c>
    </row>
    <row r="273" spans="1:3" x14ac:dyDescent="0.25">
      <c r="A273" s="86"/>
    </row>
    <row r="274" spans="1:3" x14ac:dyDescent="0.25">
      <c r="A274" s="86"/>
      <c r="C274" s="84" t="str">
        <f>CONCATENATE( "    &lt;piechart percentage=",B267," /&gt;")</f>
        <v xml:space="preserve">    &lt;piechart percentage=49.6 /&gt;</v>
      </c>
    </row>
    <row r="275" spans="1:3" x14ac:dyDescent="0.25">
      <c r="A275" s="86"/>
      <c r="C275" s="84" t="str">
        <f>"  &lt;/Genotype&gt;"</f>
        <v xml:space="preserve">  &lt;/Genotype&gt;</v>
      </c>
    </row>
    <row r="276" spans="1:3" x14ac:dyDescent="0.25">
      <c r="A276" s="86" t="s">
        <v>44</v>
      </c>
      <c r="B276" s="79" t="str">
        <f>K17</f>
        <v>People with this variant have two copies of the [A70610886C](http://journals.sagepub.com/doi/10.4137/III.S25147) variant. This substitution of a single nucleotide is known as a missense mutation.</v>
      </c>
      <c r="C276" s="84" t="str">
        <f>CONCATENATE("  &lt;Genotype hgvs=",CHAR(34),B262,B263,";",B263,CHAR(34)," name=",CHAR(34),B37,CHAR(34),"&gt; ")</f>
        <v xml:space="preserve">  &lt;Genotype hgvs="NC_000009.12:g.70610886T&gt;A[70610886T&gt;A];[70610886T&gt;A]" name="A70610886C"&gt; </v>
      </c>
    </row>
    <row r="277" spans="1:3" x14ac:dyDescent="0.25">
      <c r="A277" s="85" t="s">
        <v>45</v>
      </c>
      <c r="B277" s="79" t="str">
        <f t="shared" ref="B277:B278" si="13">K18</f>
        <v>You are in the Moderate Loss of Function category. See below for more information.</v>
      </c>
      <c r="C277" s="84" t="s">
        <v>13</v>
      </c>
    </row>
    <row r="278" spans="1:3" x14ac:dyDescent="0.25">
      <c r="A278" s="85" t="s">
        <v>43</v>
      </c>
      <c r="B278" s="79">
        <f t="shared" si="13"/>
        <v>45.4</v>
      </c>
      <c r="C278" s="84" t="s">
        <v>668</v>
      </c>
    </row>
    <row r="279" spans="1:3" x14ac:dyDescent="0.25">
      <c r="A279" s="85"/>
    </row>
    <row r="280" spans="1:3" x14ac:dyDescent="0.25">
      <c r="A280" s="86"/>
      <c r="C280" s="84" t="str">
        <f>CONCATENATE("    ",B276)</f>
        <v xml:space="preserve">    People with this variant have two copies of the [A70610886C](http://journals.sagepub.com/doi/10.4137/III.S25147) variant. This substitution of a single nucleotide is known as a missense mutation.</v>
      </c>
    </row>
    <row r="281" spans="1:3" x14ac:dyDescent="0.25">
      <c r="A281" s="85"/>
    </row>
    <row r="282" spans="1:3" x14ac:dyDescent="0.25">
      <c r="A282" s="85"/>
      <c r="C282" s="84" t="s">
        <v>669</v>
      </c>
    </row>
    <row r="283" spans="1:3" x14ac:dyDescent="0.25">
      <c r="A283" s="85"/>
    </row>
    <row r="284" spans="1:3" x14ac:dyDescent="0.25">
      <c r="A284" s="85"/>
      <c r="C284" s="84" t="str">
        <f>CONCATENATE("    ",B277)</f>
        <v xml:space="preserve">    You are in the Moderate Loss of Function category. See below for more information.</v>
      </c>
    </row>
    <row r="285" spans="1:3" x14ac:dyDescent="0.25">
      <c r="A285" s="85"/>
    </row>
    <row r="286" spans="1:3" x14ac:dyDescent="0.25">
      <c r="A286" s="86"/>
      <c r="C286" s="84" t="s">
        <v>670</v>
      </c>
    </row>
    <row r="287" spans="1:3" x14ac:dyDescent="0.25">
      <c r="A287" s="86"/>
    </row>
    <row r="288" spans="1:3" x14ac:dyDescent="0.25">
      <c r="A288" s="86"/>
      <c r="C288" s="84" t="str">
        <f>CONCATENATE( "    &lt;piechart percentage=",B278," /&gt;")</f>
        <v xml:space="preserve">    &lt;piechart percentage=45.4 /&gt;</v>
      </c>
    </row>
    <row r="289" spans="1:3" x14ac:dyDescent="0.25">
      <c r="A289" s="86"/>
      <c r="C289" s="84" t="str">
        <f>"  &lt;/Genotype&gt;"</f>
        <v xml:space="preserve">  &lt;/Genotype&gt;</v>
      </c>
    </row>
    <row r="290" spans="1:3" x14ac:dyDescent="0.25">
      <c r="A290" s="86" t="s">
        <v>46</v>
      </c>
      <c r="B290" s="79" t="str">
        <f>K20</f>
        <v>Your TRPM3 gene has no variants. A normal gene is referred to as a "wild-type" gene.</v>
      </c>
      <c r="C290" s="84" t="str">
        <f>CONCATENATE("  &lt;Genotype hgvs=",CHAR(34),B262,B264,";",B264,CHAR(34)," name=",CHAR(34),B37,CHAR(34),"&gt; ")</f>
        <v xml:space="preserve">  &lt;Genotype hgvs="NC_000009.12:g.70610886T&gt;A[70610886=];[70610886=]" name="A70610886C"&gt; </v>
      </c>
    </row>
    <row r="291" spans="1:3" x14ac:dyDescent="0.25">
      <c r="A291" s="85" t="s">
        <v>47</v>
      </c>
      <c r="B291" s="79" t="str">
        <f t="shared" ref="B291:B292" si="14">K21</f>
        <v>This variant is not associated with increased risk.</v>
      </c>
      <c r="C291" s="84" t="s">
        <v>13</v>
      </c>
    </row>
    <row r="292" spans="1:3" x14ac:dyDescent="0.25">
      <c r="A292" s="85" t="s">
        <v>43</v>
      </c>
      <c r="B292" s="79">
        <f t="shared" si="14"/>
        <v>5</v>
      </c>
      <c r="C292" s="84" t="s">
        <v>668</v>
      </c>
    </row>
    <row r="293" spans="1:3" x14ac:dyDescent="0.25">
      <c r="A293" s="86"/>
    </row>
    <row r="294" spans="1:3" x14ac:dyDescent="0.25">
      <c r="A294" s="85"/>
      <c r="C294" s="84" t="str">
        <f>CONCATENATE("    ",B290)</f>
        <v xml:space="preserve">    Your TRPM3 gene has no variants. A normal gene is referred to as a "wild-type" gene.</v>
      </c>
    </row>
    <row r="295" spans="1:3" x14ac:dyDescent="0.25">
      <c r="A295" s="85"/>
    </row>
    <row r="296" spans="1:3" x14ac:dyDescent="0.25">
      <c r="A296" s="85"/>
      <c r="C296" s="84" t="s">
        <v>669</v>
      </c>
    </row>
    <row r="297" spans="1:3" x14ac:dyDescent="0.25">
      <c r="A297" s="85"/>
    </row>
    <row r="298" spans="1:3" x14ac:dyDescent="0.25">
      <c r="A298" s="85"/>
      <c r="C298" s="84" t="str">
        <f>CONCATENATE("    ",B291)</f>
        <v xml:space="preserve">    This variant is not associated with increased risk.</v>
      </c>
    </row>
    <row r="299" spans="1:3" x14ac:dyDescent="0.25">
      <c r="A299" s="86"/>
    </row>
    <row r="300" spans="1:3" x14ac:dyDescent="0.25">
      <c r="A300" s="86"/>
      <c r="C300" s="84" t="s">
        <v>670</v>
      </c>
    </row>
    <row r="301" spans="1:3" x14ac:dyDescent="0.25">
      <c r="A301" s="86"/>
    </row>
    <row r="302" spans="1:3" x14ac:dyDescent="0.25">
      <c r="A302" s="86"/>
      <c r="C302" s="84" t="str">
        <f>CONCATENATE( "    &lt;piechart percentage=",B292," /&gt;")</f>
        <v xml:space="preserve">    &lt;piechart percentage=5 /&gt;</v>
      </c>
    </row>
    <row r="303" spans="1:3" x14ac:dyDescent="0.25">
      <c r="A303" s="86"/>
      <c r="C303" s="84" t="str">
        <f>"  &lt;/Genotype&gt;"</f>
        <v xml:space="preserve">  &lt;/Genotype&gt;</v>
      </c>
    </row>
    <row r="304" spans="1:3" x14ac:dyDescent="0.25">
      <c r="A304" s="86"/>
      <c r="C304" s="84" t="str">
        <f>C41</f>
        <v>&lt;# G70589515A #&gt;</v>
      </c>
    </row>
    <row r="305" spans="1:3" x14ac:dyDescent="0.25">
      <c r="A305" s="86" t="s">
        <v>35</v>
      </c>
      <c r="B305" s="82" t="str">
        <f>L11</f>
        <v>NC_000009.12:g.70589515A&gt;G</v>
      </c>
      <c r="C305" s="84" t="str">
        <f>CONCATENATE("  &lt;Genotype hgvs=",CHAR(34),B305,B306,";",B307,CHAR(34)," name=",CHAR(34),B43,CHAR(34),"&gt; ")</f>
        <v xml:space="preserve">  &lt;Genotype hgvs="NC_000009.12:g.70589515A&gt;G[70589515A&gt;G];[70589515=]" name="G70589515A"&gt; </v>
      </c>
    </row>
    <row r="306" spans="1:3" x14ac:dyDescent="0.25">
      <c r="A306" s="86" t="s">
        <v>36</v>
      </c>
      <c r="B306" s="82" t="str">
        <f t="shared" ref="B306:B310" si="15">L12</f>
        <v>[70589515A&gt;G]</v>
      </c>
    </row>
    <row r="307" spans="1:3" x14ac:dyDescent="0.25">
      <c r="A307" s="86" t="s">
        <v>27</v>
      </c>
      <c r="B307" s="82" t="str">
        <f t="shared" si="15"/>
        <v>[70589515=]</v>
      </c>
      <c r="C307" s="84" t="s">
        <v>668</v>
      </c>
    </row>
    <row r="308" spans="1:3" x14ac:dyDescent="0.25">
      <c r="A308" s="86" t="s">
        <v>41</v>
      </c>
      <c r="B308" s="82" t="str">
        <f t="shared" si="15"/>
        <v>People with this variant have one copy of the [G70589515A](http://journals.sagepub.com/doi/10.4137/III.S25147)</v>
      </c>
      <c r="C308" s="84" t="s">
        <v>13</v>
      </c>
    </row>
    <row r="309" spans="1:3" x14ac:dyDescent="0.25">
      <c r="A309" s="85" t="s">
        <v>42</v>
      </c>
      <c r="B309" s="82" t="str">
        <f t="shared" si="15"/>
        <v>You are in the Moderate Loss of Function category. See below for more information.</v>
      </c>
      <c r="C309" s="84" t="str">
        <f>CONCATENATE("    ",B308)</f>
        <v xml:space="preserve">    People with this variant have one copy of the [G70589515A](http://journals.sagepub.com/doi/10.4137/III.S25147)</v>
      </c>
    </row>
    <row r="310" spans="1:3" x14ac:dyDescent="0.25">
      <c r="A310" s="85" t="s">
        <v>43</v>
      </c>
      <c r="B310" s="82">
        <f t="shared" si="15"/>
        <v>47.6</v>
      </c>
    </row>
    <row r="311" spans="1:3" x14ac:dyDescent="0.25">
      <c r="A311" s="86"/>
      <c r="C311" s="84" t="s">
        <v>669</v>
      </c>
    </row>
    <row r="312" spans="1:3" x14ac:dyDescent="0.25">
      <c r="A312" s="85"/>
    </row>
    <row r="313" spans="1:3" x14ac:dyDescent="0.25">
      <c r="A313" s="85"/>
      <c r="C313" s="84" t="str">
        <f>CONCATENATE("    ",B309)</f>
        <v xml:space="preserve">    You are in the Moderate Loss of Function category. See below for more information.</v>
      </c>
    </row>
    <row r="314" spans="1:3" x14ac:dyDescent="0.25">
      <c r="A314" s="85"/>
    </row>
    <row r="315" spans="1:3" x14ac:dyDescent="0.25">
      <c r="A315" s="85"/>
      <c r="C315" s="84" t="s">
        <v>670</v>
      </c>
    </row>
    <row r="316" spans="1:3" x14ac:dyDescent="0.25">
      <c r="A316" s="86"/>
    </row>
    <row r="317" spans="1:3" x14ac:dyDescent="0.25">
      <c r="A317" s="86"/>
      <c r="C317" s="84" t="str">
        <f>CONCATENATE( "    &lt;piechart percentage=",B310," /&gt;")</f>
        <v xml:space="preserve">    &lt;piechart percentage=47.6 /&gt;</v>
      </c>
    </row>
    <row r="318" spans="1:3" x14ac:dyDescent="0.25">
      <c r="A318" s="86"/>
      <c r="C318" s="84" t="str">
        <f>"  &lt;/Genotype&gt;"</f>
        <v xml:space="preserve">  &lt;/Genotype&gt;</v>
      </c>
    </row>
    <row r="319" spans="1:3" x14ac:dyDescent="0.25">
      <c r="A319" s="86" t="s">
        <v>44</v>
      </c>
      <c r="B319" s="79" t="str">
        <f>L17</f>
        <v>People with this variant have two copies of the [G70589515A](http://journals.sagepub.com/doi/10.4137/III.S25147) variant. This substitution of a single nucleotide is known as a missense mutation.</v>
      </c>
      <c r="C319" s="84" t="str">
        <f>CONCATENATE("  &lt;Genotype hgvs=",CHAR(34),B305,B306,";",B306,CHAR(34)," name=",CHAR(34),B43,CHAR(34),"&gt; ")</f>
        <v xml:space="preserve">  &lt;Genotype hgvs="NC_000009.12:g.70589515A&gt;G[70589515A&gt;G];[70589515A&gt;G]" name="G70589515A"&gt; </v>
      </c>
    </row>
    <row r="320" spans="1:3" x14ac:dyDescent="0.25">
      <c r="A320" s="85" t="s">
        <v>45</v>
      </c>
      <c r="B320" s="79" t="str">
        <f t="shared" ref="B320:B321" si="16">L18</f>
        <v>This variant is not associated with increased risk.</v>
      </c>
      <c r="C320" s="84" t="s">
        <v>13</v>
      </c>
    </row>
    <row r="321" spans="1:3" x14ac:dyDescent="0.25">
      <c r="A321" s="85" t="s">
        <v>43</v>
      </c>
      <c r="B321" s="79">
        <f t="shared" si="16"/>
        <v>27.2</v>
      </c>
      <c r="C321" s="84" t="s">
        <v>668</v>
      </c>
    </row>
    <row r="322" spans="1:3" x14ac:dyDescent="0.25">
      <c r="A322" s="85"/>
    </row>
    <row r="323" spans="1:3" x14ac:dyDescent="0.25">
      <c r="A323" s="86"/>
      <c r="C323" s="84" t="str">
        <f>CONCATENATE("    ",B319)</f>
        <v xml:space="preserve">    People with this variant have two copies of the [G70589515A](http://journals.sagepub.com/doi/10.4137/III.S25147) variant. This substitution of a single nucleotide is known as a missense mutation.</v>
      </c>
    </row>
    <row r="324" spans="1:3" x14ac:dyDescent="0.25">
      <c r="A324" s="85"/>
    </row>
    <row r="325" spans="1:3" x14ac:dyDescent="0.25">
      <c r="A325" s="85"/>
      <c r="C325" s="84" t="s">
        <v>669</v>
      </c>
    </row>
    <row r="326" spans="1:3" x14ac:dyDescent="0.25">
      <c r="A326" s="85"/>
    </row>
    <row r="327" spans="1:3" x14ac:dyDescent="0.25">
      <c r="A327" s="85"/>
      <c r="C327" s="84" t="str">
        <f>CONCATENATE("    ",B320)</f>
        <v xml:space="preserve">    This variant is not associated with increased risk.</v>
      </c>
    </row>
    <row r="328" spans="1:3" x14ac:dyDescent="0.25">
      <c r="A328" s="85"/>
    </row>
    <row r="329" spans="1:3" x14ac:dyDescent="0.25">
      <c r="A329" s="86"/>
      <c r="C329" s="84" t="s">
        <v>670</v>
      </c>
    </row>
    <row r="330" spans="1:3" x14ac:dyDescent="0.25">
      <c r="A330" s="86"/>
    </row>
    <row r="331" spans="1:3" x14ac:dyDescent="0.25">
      <c r="A331" s="86"/>
      <c r="C331" s="84" t="str">
        <f>CONCATENATE( "    &lt;piechart percentage=",B321," /&gt;")</f>
        <v xml:space="preserve">    &lt;piechart percentage=27.2 /&gt;</v>
      </c>
    </row>
    <row r="332" spans="1:3" x14ac:dyDescent="0.25">
      <c r="A332" s="86"/>
      <c r="C332" s="84" t="str">
        <f>"  &lt;/Genotype&gt;"</f>
        <v xml:space="preserve">  &lt;/Genotype&gt;</v>
      </c>
    </row>
    <row r="333" spans="1:3" x14ac:dyDescent="0.25">
      <c r="A333" s="86" t="s">
        <v>46</v>
      </c>
      <c r="B333" s="79" t="str">
        <f>L20</f>
        <v>Your TRPM3 gene has no variants. A normal gene is referred to as a "wild-type" gene.</v>
      </c>
      <c r="C333" s="84" t="str">
        <f>CONCATENATE("  &lt;Genotype hgvs=",CHAR(34),B305,B307,";",B307,CHAR(34)," name=",CHAR(34),B43,CHAR(34),"&gt; ")</f>
        <v xml:space="preserve">  &lt;Genotype hgvs="NC_000009.12:g.70589515A&gt;G[70589515=];[70589515=]" name="G70589515A"&gt; </v>
      </c>
    </row>
    <row r="334" spans="1:3" x14ac:dyDescent="0.25">
      <c r="A334" s="85" t="s">
        <v>47</v>
      </c>
      <c r="B334" s="79" t="str">
        <f t="shared" ref="B334:B335" si="17">L21</f>
        <v>You are in the Moderate Loss of Function category. See below for more information.</v>
      </c>
      <c r="C334" s="84" t="s">
        <v>13</v>
      </c>
    </row>
    <row r="335" spans="1:3" x14ac:dyDescent="0.25">
      <c r="A335" s="85" t="s">
        <v>43</v>
      </c>
      <c r="B335" s="79">
        <f t="shared" si="17"/>
        <v>25.2</v>
      </c>
      <c r="C335" s="84" t="s">
        <v>668</v>
      </c>
    </row>
    <row r="336" spans="1:3" x14ac:dyDescent="0.25">
      <c r="A336" s="86"/>
    </row>
    <row r="337" spans="1:3" x14ac:dyDescent="0.25">
      <c r="A337" s="85"/>
      <c r="C337" s="84" t="str">
        <f>CONCATENATE("    ",B333)</f>
        <v xml:space="preserve">    Your TRPM3 gene has no variants. A normal gene is referred to as a "wild-type" gene.</v>
      </c>
    </row>
    <row r="338" spans="1:3" x14ac:dyDescent="0.25">
      <c r="A338" s="85"/>
    </row>
    <row r="339" spans="1:3" x14ac:dyDescent="0.25">
      <c r="A339" s="85"/>
      <c r="C339" s="84" t="s">
        <v>669</v>
      </c>
    </row>
    <row r="340" spans="1:3" x14ac:dyDescent="0.25">
      <c r="A340" s="85"/>
    </row>
    <row r="341" spans="1:3" x14ac:dyDescent="0.25">
      <c r="A341" s="85"/>
      <c r="C341" s="84" t="str">
        <f>CONCATENATE("    ",B334)</f>
        <v xml:space="preserve">    You are in the Moderate Loss of Function category. See below for more information.</v>
      </c>
    </row>
    <row r="342" spans="1:3" x14ac:dyDescent="0.25">
      <c r="A342" s="86"/>
    </row>
    <row r="343" spans="1:3" x14ac:dyDescent="0.25">
      <c r="A343" s="86"/>
      <c r="C343" s="84" t="s">
        <v>670</v>
      </c>
    </row>
    <row r="344" spans="1:3" x14ac:dyDescent="0.25">
      <c r="A344" s="86"/>
    </row>
    <row r="345" spans="1:3" x14ac:dyDescent="0.25">
      <c r="A345" s="86"/>
      <c r="C345" s="84" t="str">
        <f>CONCATENATE( "    &lt;piechart percentage=",B335," /&gt;")</f>
        <v xml:space="preserve">    &lt;piechart percentage=25.2 /&gt;</v>
      </c>
    </row>
    <row r="346" spans="1:3" x14ac:dyDescent="0.25">
      <c r="A346" s="86"/>
      <c r="C346" s="84" t="str">
        <f>"  &lt;/Genotype&gt;"</f>
        <v xml:space="preserve">  &lt;/Genotype&gt;</v>
      </c>
    </row>
    <row r="347" spans="1:3" x14ac:dyDescent="0.25">
      <c r="A347" s="86"/>
      <c r="C347" s="84" t="str">
        <f>C47</f>
        <v>&lt;# C71302037T #&gt;</v>
      </c>
    </row>
    <row r="348" spans="1:3" x14ac:dyDescent="0.25">
      <c r="A348" s="86" t="s">
        <v>35</v>
      </c>
      <c r="B348" s="82" t="str">
        <f>M11</f>
        <v>NC_000009.12:g.71302037T&gt;C</v>
      </c>
      <c r="C348" s="84" t="str">
        <f>CONCATENATE("  &lt;Genotype hgvs=",CHAR(34),B348,B349,";",B350,CHAR(34)," name=",CHAR(34),B49,CHAR(34),"&gt; ")</f>
        <v xml:space="preserve">  &lt;Genotype hgvs="NC_000009.12:g.71302037T&gt;C[71302037T&gt;C];[71302037=]" name="C71302037T"&gt; </v>
      </c>
    </row>
    <row r="349" spans="1:3" x14ac:dyDescent="0.25">
      <c r="A349" s="86" t="s">
        <v>36</v>
      </c>
      <c r="B349" s="82" t="str">
        <f t="shared" ref="B349:B353" si="18">M12</f>
        <v>[71302037T&gt;C]</v>
      </c>
    </row>
    <row r="350" spans="1:3" x14ac:dyDescent="0.25">
      <c r="A350" s="86" t="s">
        <v>27</v>
      </c>
      <c r="B350" s="82" t="str">
        <f t="shared" si="18"/>
        <v>[71302037=]</v>
      </c>
      <c r="C350" s="84" t="s">
        <v>668</v>
      </c>
    </row>
    <row r="351" spans="1:3" x14ac:dyDescent="0.25">
      <c r="A351" s="86" t="s">
        <v>41</v>
      </c>
      <c r="B351" s="82" t="str">
        <f t="shared" si="18"/>
        <v>People with this variant have one copy of the [C71302037T](http://journals.sagepub.com/doi/10.4137/III.S25147)</v>
      </c>
      <c r="C351" s="84" t="s">
        <v>13</v>
      </c>
    </row>
    <row r="352" spans="1:3" x14ac:dyDescent="0.25">
      <c r="A352" s="85" t="s">
        <v>42</v>
      </c>
      <c r="B352" s="82" t="str">
        <f t="shared" si="18"/>
        <v>You are in the Moderate Loss of Function category. See below for more information.</v>
      </c>
      <c r="C352" s="84" t="str">
        <f>CONCATENATE("    ",B351)</f>
        <v xml:space="preserve">    People with this variant have one copy of the [C71302037T](http://journals.sagepub.com/doi/10.4137/III.S25147)</v>
      </c>
    </row>
    <row r="353" spans="1:3" x14ac:dyDescent="0.25">
      <c r="A353" s="85" t="s">
        <v>43</v>
      </c>
      <c r="B353" s="82">
        <f t="shared" si="18"/>
        <v>31.9</v>
      </c>
    </row>
    <row r="354" spans="1:3" x14ac:dyDescent="0.25">
      <c r="A354" s="86"/>
      <c r="C354" s="84" t="s">
        <v>669</v>
      </c>
    </row>
    <row r="355" spans="1:3" x14ac:dyDescent="0.25">
      <c r="A355" s="85"/>
    </row>
    <row r="356" spans="1:3" x14ac:dyDescent="0.25">
      <c r="A356" s="85"/>
      <c r="C356" s="84" t="str">
        <f>CONCATENATE("    ",B352)</f>
        <v xml:space="preserve">    You are in the Moderate Loss of Function category. See below for more information.</v>
      </c>
    </row>
    <row r="357" spans="1:3" x14ac:dyDescent="0.25">
      <c r="A357" s="85"/>
    </row>
    <row r="358" spans="1:3" x14ac:dyDescent="0.25">
      <c r="A358" s="85"/>
      <c r="C358" s="84" t="s">
        <v>670</v>
      </c>
    </row>
    <row r="359" spans="1:3" x14ac:dyDescent="0.25">
      <c r="A359" s="86"/>
    </row>
    <row r="360" spans="1:3" x14ac:dyDescent="0.25">
      <c r="A360" s="86"/>
      <c r="C360" s="84" t="str">
        <f>CONCATENATE( "    &lt;piechart percentage=",B353," /&gt;")</f>
        <v xml:space="preserve">    &lt;piechart percentage=31.9 /&gt;</v>
      </c>
    </row>
    <row r="361" spans="1:3" x14ac:dyDescent="0.25">
      <c r="A361" s="86"/>
      <c r="C361" s="84" t="str">
        <f>"  &lt;/Genotype&gt;"</f>
        <v xml:space="preserve">  &lt;/Genotype&gt;</v>
      </c>
    </row>
    <row r="362" spans="1:3" x14ac:dyDescent="0.25">
      <c r="A362" s="86" t="s">
        <v>44</v>
      </c>
      <c r="B362" s="79" t="str">
        <f>M17</f>
        <v>People with this variant have two copies of the [C71302037T](http://journals.sagepub.com/doi/10.4137/III.S25147) variant. This substitution of a single nucleotide is known as a missense mutation.</v>
      </c>
      <c r="C362" s="84" t="str">
        <f>CONCATENATE("  &lt;Genotype hgvs=",CHAR(34),B348,B349,";",B349,CHAR(34)," name=",CHAR(34),B49,CHAR(34),"&gt; ")</f>
        <v xml:space="preserve">  &lt;Genotype hgvs="NC_000009.12:g.71302037T&gt;C[71302037T&gt;C];[71302037T&gt;C]" name="C71302037T"&gt; </v>
      </c>
    </row>
    <row r="363" spans="1:3" x14ac:dyDescent="0.25">
      <c r="A363" s="85" t="s">
        <v>45</v>
      </c>
      <c r="B363" s="79" t="str">
        <f t="shared" ref="B363:B364" si="19">M18</f>
        <v>This variant is not associated with increased risk.</v>
      </c>
      <c r="C363" s="84" t="s">
        <v>13</v>
      </c>
    </row>
    <row r="364" spans="1:3" x14ac:dyDescent="0.25">
      <c r="A364" s="85" t="s">
        <v>43</v>
      </c>
      <c r="B364" s="79">
        <f t="shared" si="19"/>
        <v>12</v>
      </c>
      <c r="C364" s="84" t="s">
        <v>668</v>
      </c>
    </row>
    <row r="365" spans="1:3" x14ac:dyDescent="0.25">
      <c r="A365" s="85"/>
    </row>
    <row r="366" spans="1:3" x14ac:dyDescent="0.25">
      <c r="A366" s="86"/>
      <c r="C366" s="84" t="str">
        <f>CONCATENATE("    ",B362)</f>
        <v xml:space="preserve">    People with this variant have two copies of the [C71302037T](http://journals.sagepub.com/doi/10.4137/III.S25147) variant. This substitution of a single nucleotide is known as a missense mutation.</v>
      </c>
    </row>
    <row r="367" spans="1:3" x14ac:dyDescent="0.25">
      <c r="A367" s="85"/>
    </row>
    <row r="368" spans="1:3" x14ac:dyDescent="0.25">
      <c r="A368" s="85"/>
      <c r="C368" s="84" t="s">
        <v>669</v>
      </c>
    </row>
    <row r="369" spans="1:3" x14ac:dyDescent="0.25">
      <c r="A369" s="85"/>
    </row>
    <row r="370" spans="1:3" x14ac:dyDescent="0.25">
      <c r="A370" s="85"/>
      <c r="C370" s="84" t="str">
        <f>CONCATENATE("    ",B363)</f>
        <v xml:space="preserve">    This variant is not associated with increased risk.</v>
      </c>
    </row>
    <row r="371" spans="1:3" x14ac:dyDescent="0.25">
      <c r="A371" s="85"/>
    </row>
    <row r="372" spans="1:3" x14ac:dyDescent="0.25">
      <c r="A372" s="86"/>
      <c r="C372" s="84" t="s">
        <v>670</v>
      </c>
    </row>
    <row r="373" spans="1:3" x14ac:dyDescent="0.25">
      <c r="A373" s="86"/>
    </row>
    <row r="374" spans="1:3" x14ac:dyDescent="0.25">
      <c r="A374" s="86"/>
      <c r="C374" s="84" t="str">
        <f>CONCATENATE( "    &lt;piechart percentage=",B364," /&gt;")</f>
        <v xml:space="preserve">    &lt;piechart percentage=12 /&gt;</v>
      </c>
    </row>
    <row r="375" spans="1:3" x14ac:dyDescent="0.25">
      <c r="A375" s="86"/>
      <c r="C375" s="84" t="str">
        <f>"  &lt;/Genotype&gt;"</f>
        <v xml:space="preserve">  &lt;/Genotype&gt;</v>
      </c>
    </row>
    <row r="376" spans="1:3" x14ac:dyDescent="0.25">
      <c r="A376" s="86" t="s">
        <v>46</v>
      </c>
      <c r="B376" s="79" t="str">
        <f>M20</f>
        <v>Your TRPM3 gene has no variants. A normal gene is referred to as a "wild-type" gene.</v>
      </c>
      <c r="C376" s="84" t="str">
        <f>CONCATENATE("  &lt;Genotype hgvs=",CHAR(34),B348,B350,";",B350,CHAR(34)," name=",CHAR(34),B49,CHAR(34),"&gt; ")</f>
        <v xml:space="preserve">  &lt;Genotype hgvs="NC_000009.12:g.71302037T&gt;C[71302037=];[71302037=]" name="C71302037T"&gt; </v>
      </c>
    </row>
    <row r="377" spans="1:3" x14ac:dyDescent="0.25">
      <c r="A377" s="85" t="s">
        <v>47</v>
      </c>
      <c r="B377" s="79" t="str">
        <f t="shared" ref="B377:B378" si="20">M21</f>
        <v>You are in the Moderate Loss of Function category. See below for more information.</v>
      </c>
      <c r="C377" s="84" t="s">
        <v>13</v>
      </c>
    </row>
    <row r="378" spans="1:3" x14ac:dyDescent="0.25">
      <c r="A378" s="85" t="s">
        <v>43</v>
      </c>
      <c r="B378" s="79">
        <f t="shared" si="20"/>
        <v>56.1</v>
      </c>
      <c r="C378" s="84" t="s">
        <v>668</v>
      </c>
    </row>
    <row r="379" spans="1:3" x14ac:dyDescent="0.25">
      <c r="A379" s="86"/>
    </row>
    <row r="380" spans="1:3" x14ac:dyDescent="0.25">
      <c r="A380" s="85"/>
      <c r="C380" s="84" t="str">
        <f>CONCATENATE("    ",B376)</f>
        <v xml:space="preserve">    Your TRPM3 gene has no variants. A normal gene is referred to as a "wild-type" gene.</v>
      </c>
    </row>
    <row r="381" spans="1:3" x14ac:dyDescent="0.25">
      <c r="A381" s="85"/>
    </row>
    <row r="382" spans="1:3" x14ac:dyDescent="0.25">
      <c r="A382" s="85"/>
      <c r="C382" s="84" t="s">
        <v>669</v>
      </c>
    </row>
    <row r="383" spans="1:3" x14ac:dyDescent="0.25">
      <c r="A383" s="85"/>
    </row>
    <row r="384" spans="1:3" x14ac:dyDescent="0.25">
      <c r="A384" s="85"/>
      <c r="C384" s="84" t="str">
        <f>CONCATENATE("    ",B377)</f>
        <v xml:space="preserve">    You are in the Moderate Loss of Function category. See below for more information.</v>
      </c>
    </row>
    <row r="385" spans="1:3" x14ac:dyDescent="0.25">
      <c r="A385" s="86"/>
    </row>
    <row r="386" spans="1:3" x14ac:dyDescent="0.25">
      <c r="A386" s="86"/>
      <c r="C386" s="84" t="s">
        <v>670</v>
      </c>
    </row>
    <row r="387" spans="1:3" x14ac:dyDescent="0.25">
      <c r="A387" s="86"/>
    </row>
    <row r="388" spans="1:3" x14ac:dyDescent="0.25">
      <c r="A388" s="86"/>
      <c r="C388" s="84" t="str">
        <f>CONCATENATE( "    &lt;piechart percentage=",B378," /&gt;")</f>
        <v xml:space="preserve">    &lt;piechart percentage=56.1 /&gt;</v>
      </c>
    </row>
    <row r="389" spans="1:3" x14ac:dyDescent="0.25">
      <c r="A389" s="86"/>
      <c r="C389" s="84" t="str">
        <f>"  &lt;/Genotype&gt;"</f>
        <v xml:space="preserve">  &lt;/Genotype&gt;</v>
      </c>
    </row>
    <row r="390" spans="1:3" x14ac:dyDescent="0.25">
      <c r="A390" s="86"/>
      <c r="C390" s="84" t="str">
        <f>C53</f>
        <v>&lt;# C70691635A #&gt;</v>
      </c>
    </row>
    <row r="391" spans="1:3" x14ac:dyDescent="0.25">
      <c r="A391" s="86" t="s">
        <v>35</v>
      </c>
      <c r="B391" s="82" t="str">
        <f>N11</f>
        <v>NC_000009.12:g.70691635C&gt;A</v>
      </c>
      <c r="C391" s="84" t="str">
        <f>CONCATENATE("  &lt;Genotype hgvs=",CHAR(34),B391,B392,";",B393,CHAR(34)," name=",CHAR(34),B55,CHAR(34),"&gt; ")</f>
        <v xml:space="preserve">  &lt;Genotype hgvs="NC_000009.12:g.70691635C&gt;A[70691635C&gt;A];[70691635=]" name="C70691635A"&gt; </v>
      </c>
    </row>
    <row r="392" spans="1:3" x14ac:dyDescent="0.25">
      <c r="A392" s="86" t="s">
        <v>36</v>
      </c>
      <c r="B392" s="82" t="str">
        <f t="shared" ref="B392:B396" si="21">N12</f>
        <v>[70691635C&gt;A]</v>
      </c>
    </row>
    <row r="393" spans="1:3" x14ac:dyDescent="0.25">
      <c r="A393" s="86" t="s">
        <v>27</v>
      </c>
      <c r="B393" s="82" t="str">
        <f t="shared" si="21"/>
        <v>[70691635=]</v>
      </c>
      <c r="C393" s="84" t="s">
        <v>668</v>
      </c>
    </row>
    <row r="394" spans="1:3" x14ac:dyDescent="0.25">
      <c r="A394" s="86" t="s">
        <v>41</v>
      </c>
      <c r="B394" s="82" t="str">
        <f t="shared" si="21"/>
        <v>People with this variant have one copy of the [C70691635A](http://journals.sagepub.com/doi/10.4137/III.S25147)</v>
      </c>
      <c r="C394" s="84" t="s">
        <v>13</v>
      </c>
    </row>
    <row r="395" spans="1:3" x14ac:dyDescent="0.25">
      <c r="A395" s="85" t="s">
        <v>42</v>
      </c>
      <c r="B395" s="82" t="str">
        <f t="shared" si="21"/>
        <v>You are in the Moderate Loss of Function category. See below for more information.</v>
      </c>
      <c r="C395" s="84" t="str">
        <f>CONCATENATE("    ",B394)</f>
        <v xml:space="preserve">    People with this variant have one copy of the [C70691635A](http://journals.sagepub.com/doi/10.4137/III.S25147)</v>
      </c>
    </row>
    <row r="396" spans="1:3" x14ac:dyDescent="0.25">
      <c r="A396" s="85" t="s">
        <v>43</v>
      </c>
      <c r="B396" s="82">
        <f t="shared" si="21"/>
        <v>48.3</v>
      </c>
    </row>
    <row r="397" spans="1:3" x14ac:dyDescent="0.25">
      <c r="A397" s="86"/>
      <c r="C397" s="84" t="s">
        <v>669</v>
      </c>
    </row>
    <row r="398" spans="1:3" x14ac:dyDescent="0.25">
      <c r="A398" s="85"/>
    </row>
    <row r="399" spans="1:3" x14ac:dyDescent="0.25">
      <c r="A399" s="85"/>
      <c r="C399" s="84" t="str">
        <f>CONCATENATE("    ",B395)</f>
        <v xml:space="preserve">    You are in the Moderate Loss of Function category. See below for more information.</v>
      </c>
    </row>
    <row r="400" spans="1:3" x14ac:dyDescent="0.25">
      <c r="A400" s="85"/>
    </row>
    <row r="401" spans="1:3" x14ac:dyDescent="0.25">
      <c r="A401" s="85"/>
      <c r="C401" s="84" t="s">
        <v>670</v>
      </c>
    </row>
    <row r="402" spans="1:3" x14ac:dyDescent="0.25">
      <c r="A402" s="86"/>
    </row>
    <row r="403" spans="1:3" x14ac:dyDescent="0.25">
      <c r="A403" s="86"/>
      <c r="C403" s="84" t="str">
        <f>CONCATENATE( "    &lt;piechart percentage=",B396," /&gt;")</f>
        <v xml:space="preserve">    &lt;piechart percentage=48.3 /&gt;</v>
      </c>
    </row>
    <row r="404" spans="1:3" x14ac:dyDescent="0.25">
      <c r="A404" s="86"/>
      <c r="C404" s="84" t="str">
        <f>"  &lt;/Genotype&gt;"</f>
        <v xml:space="preserve">  &lt;/Genotype&gt;</v>
      </c>
    </row>
    <row r="405" spans="1:3" x14ac:dyDescent="0.25">
      <c r="A405" s="86" t="s">
        <v>44</v>
      </c>
      <c r="B405" s="79" t="str">
        <f>N17</f>
        <v>People with this variant have two copies of the [C70691635A](http://journals.sagepub.com/doi/10.4137/III.S25147) variant. This substitution of a single nucleotide is known as a missense mutation.</v>
      </c>
      <c r="C405" s="84" t="str">
        <f>CONCATENATE("  &lt;Genotype hgvs=",CHAR(34),B391,B392,";",B392,CHAR(34)," name=",CHAR(34),B55,CHAR(34),"&gt; ")</f>
        <v xml:space="preserve">  &lt;Genotype hgvs="NC_000009.12:g.70691635C&gt;A[70691635C&gt;A];[70691635C&gt;A]" name="C70691635A"&gt; </v>
      </c>
    </row>
    <row r="406" spans="1:3" x14ac:dyDescent="0.25">
      <c r="A406" s="85" t="s">
        <v>45</v>
      </c>
      <c r="B406" s="79" t="str">
        <f t="shared" ref="B406:B407" si="22">N18</f>
        <v>This variant is not associated with increased risk.</v>
      </c>
      <c r="C406" s="84" t="s">
        <v>13</v>
      </c>
    </row>
    <row r="407" spans="1:3" x14ac:dyDescent="0.25">
      <c r="A407" s="85" t="s">
        <v>43</v>
      </c>
      <c r="B407" s="79">
        <f t="shared" si="22"/>
        <v>28.7</v>
      </c>
      <c r="C407" s="84" t="s">
        <v>668</v>
      </c>
    </row>
    <row r="408" spans="1:3" x14ac:dyDescent="0.25">
      <c r="A408" s="85"/>
    </row>
    <row r="409" spans="1:3" x14ac:dyDescent="0.25">
      <c r="A409" s="86"/>
      <c r="C409" s="84" t="str">
        <f>CONCATENATE("    ",B405)</f>
        <v xml:space="preserve">    People with this variant have two copies of the [C70691635A](http://journals.sagepub.com/doi/10.4137/III.S25147) variant. This substitution of a single nucleotide is known as a missense mutation.</v>
      </c>
    </row>
    <row r="410" spans="1:3" x14ac:dyDescent="0.25">
      <c r="A410" s="85"/>
    </row>
    <row r="411" spans="1:3" x14ac:dyDescent="0.25">
      <c r="A411" s="85"/>
      <c r="C411" s="84" t="s">
        <v>669</v>
      </c>
    </row>
    <row r="412" spans="1:3" x14ac:dyDescent="0.25">
      <c r="A412" s="85"/>
    </row>
    <row r="413" spans="1:3" x14ac:dyDescent="0.25">
      <c r="A413" s="85"/>
      <c r="C413" s="84" t="str">
        <f>CONCATENATE("    ",B406)</f>
        <v xml:space="preserve">    This variant is not associated with increased risk.</v>
      </c>
    </row>
    <row r="414" spans="1:3" x14ac:dyDescent="0.25">
      <c r="A414" s="85"/>
    </row>
    <row r="415" spans="1:3" x14ac:dyDescent="0.25">
      <c r="A415" s="86"/>
      <c r="C415" s="84" t="s">
        <v>670</v>
      </c>
    </row>
    <row r="416" spans="1:3" x14ac:dyDescent="0.25">
      <c r="A416" s="86"/>
    </row>
    <row r="417" spans="1:3" x14ac:dyDescent="0.25">
      <c r="A417" s="86"/>
      <c r="C417" s="84" t="str">
        <f>CONCATENATE( "    &lt;piechart percentage=",B407," /&gt;")</f>
        <v xml:space="preserve">    &lt;piechart percentage=28.7 /&gt;</v>
      </c>
    </row>
    <row r="418" spans="1:3" x14ac:dyDescent="0.25">
      <c r="A418" s="86"/>
      <c r="C418" s="84" t="str">
        <f>"  &lt;/Genotype&gt;"</f>
        <v xml:space="preserve">  &lt;/Genotype&gt;</v>
      </c>
    </row>
    <row r="419" spans="1:3" x14ac:dyDescent="0.25">
      <c r="A419" s="86" t="s">
        <v>46</v>
      </c>
      <c r="B419" s="79" t="str">
        <f>N20</f>
        <v>Your TRPM3 gene has no variants. A normal gene is referred to as a "wild-type" gene.</v>
      </c>
      <c r="C419" s="84" t="str">
        <f>CONCATENATE("  &lt;Genotype hgvs=",CHAR(34),B391,B393,";",B393,CHAR(34)," name=",CHAR(34),B55,CHAR(34),"&gt; ")</f>
        <v xml:space="preserve">  &lt;Genotype hgvs="NC_000009.12:g.70691635C&gt;A[70691635=];[70691635=]" name="C70691635A"&gt; </v>
      </c>
    </row>
    <row r="420" spans="1:3" x14ac:dyDescent="0.25">
      <c r="A420" s="85" t="s">
        <v>47</v>
      </c>
      <c r="B420" s="79" t="str">
        <f t="shared" ref="B420:B421" si="23">N21</f>
        <v>You are in the Moderate Loss of Function category. See below for more information.</v>
      </c>
      <c r="C420" s="84" t="s">
        <v>13</v>
      </c>
    </row>
    <row r="421" spans="1:3" x14ac:dyDescent="0.25">
      <c r="A421" s="85" t="s">
        <v>43</v>
      </c>
      <c r="B421" s="79">
        <f t="shared" si="23"/>
        <v>23</v>
      </c>
      <c r="C421" s="84" t="s">
        <v>668</v>
      </c>
    </row>
    <row r="422" spans="1:3" x14ac:dyDescent="0.25">
      <c r="A422" s="86"/>
    </row>
    <row r="423" spans="1:3" x14ac:dyDescent="0.25">
      <c r="A423" s="85"/>
      <c r="C423" s="84" t="str">
        <f>CONCATENATE("    ",B419)</f>
        <v xml:space="preserve">    Your TRPM3 gene has no variants. A normal gene is referred to as a "wild-type" gene.</v>
      </c>
    </row>
    <row r="424" spans="1:3" x14ac:dyDescent="0.25">
      <c r="A424" s="85"/>
    </row>
    <row r="425" spans="1:3" x14ac:dyDescent="0.25">
      <c r="A425" s="85"/>
      <c r="C425" s="84" t="s">
        <v>669</v>
      </c>
    </row>
    <row r="426" spans="1:3" x14ac:dyDescent="0.25">
      <c r="A426" s="85"/>
    </row>
    <row r="427" spans="1:3" x14ac:dyDescent="0.25">
      <c r="A427" s="85"/>
      <c r="C427" s="84" t="str">
        <f>CONCATENATE("    ",B420)</f>
        <v xml:space="preserve">    You are in the Moderate Loss of Function category. See below for more information.</v>
      </c>
    </row>
    <row r="428" spans="1:3" x14ac:dyDescent="0.25">
      <c r="A428" s="86"/>
    </row>
    <row r="429" spans="1:3" x14ac:dyDescent="0.25">
      <c r="A429" s="86"/>
      <c r="C429" s="84" t="s">
        <v>670</v>
      </c>
    </row>
    <row r="430" spans="1:3" x14ac:dyDescent="0.25">
      <c r="A430" s="86"/>
    </row>
    <row r="431" spans="1:3" x14ac:dyDescent="0.25">
      <c r="A431" s="86"/>
      <c r="C431" s="84" t="str">
        <f>CONCATENATE( "    &lt;piechart percentage=",B421," /&gt;")</f>
        <v xml:space="preserve">    &lt;piechart percentage=23 /&gt;</v>
      </c>
    </row>
    <row r="432" spans="1:3" x14ac:dyDescent="0.25">
      <c r="A432" s="86"/>
      <c r="C432" s="84" t="str">
        <f>"  &lt;/Genotype&gt;"</f>
        <v xml:space="preserve">  &lt;/Genotype&gt;</v>
      </c>
    </row>
    <row r="433" spans="1:3" x14ac:dyDescent="0.25">
      <c r="A433" s="90"/>
      <c r="B433" s="81"/>
      <c r="C433" s="84" t="str">
        <f>C59</f>
        <v>&lt;# G71427327T #&gt;</v>
      </c>
    </row>
    <row r="434" spans="1:3" x14ac:dyDescent="0.25">
      <c r="A434" s="86" t="s">
        <v>35</v>
      </c>
      <c r="B434" s="82" t="str">
        <f>O11</f>
        <v>NC_000009.12:g.</v>
      </c>
      <c r="C434" s="84" t="str">
        <f>CONCATENATE("  &lt;Genotype hgvs=",CHAR(34),B434,B435,";",B436,CHAR(34)," name=",CHAR(34),B61,CHAR(34),"&gt; ")</f>
        <v xml:space="preserve">  &lt;Genotype hgvs="NC_000009.12:g.[71427327G&gt;T];[71427327=]" name="G71427327T"&gt; </v>
      </c>
    </row>
    <row r="435" spans="1:3" x14ac:dyDescent="0.25">
      <c r="A435" s="86" t="s">
        <v>36</v>
      </c>
      <c r="B435" s="82" t="str">
        <f>O12</f>
        <v>[71427327G&gt;T]</v>
      </c>
    </row>
    <row r="436" spans="1:3" x14ac:dyDescent="0.25">
      <c r="A436" s="86" t="s">
        <v>27</v>
      </c>
      <c r="B436" s="82" t="str">
        <f>O13</f>
        <v>[71427327=]</v>
      </c>
      <c r="C436" s="84" t="s">
        <v>668</v>
      </c>
    </row>
    <row r="437" spans="1:3" x14ac:dyDescent="0.25">
      <c r="A437" s="86" t="s">
        <v>41</v>
      </c>
      <c r="B437" s="82" t="str">
        <f>O14</f>
        <v>People with this variant have one copy of the [G71427327T](https://www.ncbi.nlm.nih.gov/projects/SNP/snp_ref.cgi?rs=11142822)</v>
      </c>
      <c r="C437" s="84" t="s">
        <v>13</v>
      </c>
    </row>
    <row r="438" spans="1:3" x14ac:dyDescent="0.25">
      <c r="A438" s="85" t="s">
        <v>42</v>
      </c>
      <c r="B438" s="82" t="str">
        <f>O15</f>
        <v>This variant is not associated with increased risk.</v>
      </c>
      <c r="C438" s="84" t="str">
        <f>CONCATENATE("    ",B437)</f>
        <v xml:space="preserve">    People with this variant have one copy of the [G71427327T](https://www.ncbi.nlm.nih.gov/projects/SNP/snp_ref.cgi?rs=11142822)</v>
      </c>
    </row>
    <row r="439" spans="1:3" x14ac:dyDescent="0.25">
      <c r="A439" s="85" t="s">
        <v>43</v>
      </c>
      <c r="B439" s="82">
        <f>O16</f>
        <v>30.3</v>
      </c>
    </row>
    <row r="440" spans="1:3" x14ac:dyDescent="0.25">
      <c r="A440" s="86"/>
      <c r="B440" s="82"/>
      <c r="C440" s="84" t="s">
        <v>669</v>
      </c>
    </row>
    <row r="441" spans="1:3" x14ac:dyDescent="0.25">
      <c r="A441" s="85"/>
      <c r="B441" s="82"/>
    </row>
    <row r="442" spans="1:3" x14ac:dyDescent="0.25">
      <c r="A442" s="85"/>
      <c r="B442" s="82"/>
      <c r="C442" s="84" t="str">
        <f>CONCATENATE("    ",B438)</f>
        <v xml:space="preserve">    This variant is not associated with increased risk.</v>
      </c>
    </row>
    <row r="443" spans="1:3" x14ac:dyDescent="0.25">
      <c r="A443" s="85"/>
      <c r="B443" s="82"/>
    </row>
    <row r="444" spans="1:3" x14ac:dyDescent="0.25">
      <c r="A444" s="85"/>
      <c r="B444" s="82"/>
      <c r="C444" s="84" t="s">
        <v>670</v>
      </c>
    </row>
    <row r="445" spans="1:3" x14ac:dyDescent="0.25">
      <c r="A445" s="86"/>
      <c r="B445" s="82"/>
    </row>
    <row r="446" spans="1:3" x14ac:dyDescent="0.25">
      <c r="A446" s="86"/>
      <c r="C446" s="84" t="str">
        <f>CONCATENATE( "    &lt;piechart percentage=",B439," /&gt;")</f>
        <v xml:space="preserve">    &lt;piechart percentage=30.3 /&gt;</v>
      </c>
    </row>
    <row r="447" spans="1:3" x14ac:dyDescent="0.25">
      <c r="A447" s="86"/>
      <c r="C447" s="84" t="str">
        <f>"  &lt;/Genotype&gt;"</f>
        <v xml:space="preserve">  &lt;/Genotype&gt;</v>
      </c>
    </row>
    <row r="448" spans="1:3" x14ac:dyDescent="0.25">
      <c r="A448" s="86" t="s">
        <v>44</v>
      </c>
      <c r="B448" s="79" t="str">
        <f>O17</f>
        <v>People with this variant have two copies of the [G71427327T](https://www.ncbi.nlm.nih.gov/projects/SNP/snp_ref.cgi?rs=11142822) variant. This substitution of a single nucleotide is known as a missense mutation.</v>
      </c>
      <c r="C448" s="84" t="str">
        <f>CONCATENATE("  &lt;Genotype hgvs=",CHAR(34),B434,B435,";",B435,CHAR(34)," name=",CHAR(34),B61,CHAR(34),"&gt; ")</f>
        <v xml:space="preserve">  &lt;Genotype hgvs="NC_000009.12:g.[71427327G&gt;T];[71427327G&gt;T]" name="G71427327T"&gt; </v>
      </c>
    </row>
    <row r="449" spans="1:3" x14ac:dyDescent="0.25">
      <c r="A449" s="85" t="s">
        <v>45</v>
      </c>
      <c r="B449" s="79" t="str">
        <f t="shared" ref="B449:B450" si="24">O18</f>
        <v>You are in the Moderate Loss of Function category. See below for more information.</v>
      </c>
      <c r="C449" s="84" t="s">
        <v>13</v>
      </c>
    </row>
    <row r="450" spans="1:3" x14ac:dyDescent="0.25">
      <c r="A450" s="85" t="s">
        <v>43</v>
      </c>
      <c r="B450" s="79">
        <f t="shared" si="24"/>
        <v>58.6</v>
      </c>
      <c r="C450" s="84" t="s">
        <v>668</v>
      </c>
    </row>
    <row r="451" spans="1:3" x14ac:dyDescent="0.25">
      <c r="A451" s="85"/>
    </row>
    <row r="452" spans="1:3" x14ac:dyDescent="0.25">
      <c r="A452" s="86"/>
      <c r="C452" s="84" t="str">
        <f>CONCATENATE("    ",B448)</f>
        <v xml:space="preserve">    People with this variant have two copies of the [G71427327T](https://www.ncbi.nlm.nih.gov/projects/SNP/snp_ref.cgi?rs=11142822) variant. This substitution of a single nucleotide is known as a missense mutation.</v>
      </c>
    </row>
    <row r="453" spans="1:3" x14ac:dyDescent="0.25">
      <c r="A453" s="85"/>
    </row>
    <row r="454" spans="1:3" x14ac:dyDescent="0.25">
      <c r="A454" s="85"/>
      <c r="C454" s="84" t="s">
        <v>669</v>
      </c>
    </row>
    <row r="455" spans="1:3" x14ac:dyDescent="0.25">
      <c r="A455" s="85"/>
    </row>
    <row r="456" spans="1:3" x14ac:dyDescent="0.25">
      <c r="A456" s="85"/>
      <c r="C456" s="84" t="str">
        <f>CONCATENATE("    ",B449)</f>
        <v xml:space="preserve">    You are in the Moderate Loss of Function category. See below for more information.</v>
      </c>
    </row>
    <row r="457" spans="1:3" x14ac:dyDescent="0.25">
      <c r="A457" s="85"/>
    </row>
    <row r="458" spans="1:3" x14ac:dyDescent="0.25">
      <c r="A458" s="86"/>
      <c r="C458" s="84" t="s">
        <v>670</v>
      </c>
    </row>
    <row r="459" spans="1:3" x14ac:dyDescent="0.25">
      <c r="A459" s="86"/>
    </row>
    <row r="460" spans="1:3" x14ac:dyDescent="0.25">
      <c r="A460" s="86"/>
      <c r="C460" s="84" t="str">
        <f>CONCATENATE( "    &lt;piechart percentage=",B450," /&gt;")</f>
        <v xml:space="preserve">    &lt;piechart percentage=58.6 /&gt;</v>
      </c>
    </row>
    <row r="461" spans="1:3" x14ac:dyDescent="0.25">
      <c r="A461" s="86"/>
      <c r="C461" s="84" t="str">
        <f>"  &lt;/Genotype&gt;"</f>
        <v xml:space="preserve">  &lt;/Genotype&gt;</v>
      </c>
    </row>
    <row r="462" spans="1:3" x14ac:dyDescent="0.25">
      <c r="A462" s="86" t="s">
        <v>46</v>
      </c>
      <c r="B462" s="79" t="str">
        <f>O20</f>
        <v>Your TRPM3 gene has no variants. A normal gene is referred to as a "wild-type" gene.</v>
      </c>
      <c r="C462" s="84" t="str">
        <f>CONCATENATE("  &lt;Genotype hgvs=",CHAR(34),B434,B436,";",B436,CHAR(34)," name=",CHAR(34),B61,CHAR(34),"&gt; ")</f>
        <v xml:space="preserve">  &lt;Genotype hgvs="NC_000009.12:g.[71427327=];[71427327=]" name="G71427327T"&gt; </v>
      </c>
    </row>
    <row r="463" spans="1:3" x14ac:dyDescent="0.25">
      <c r="A463" s="85" t="s">
        <v>47</v>
      </c>
      <c r="B463" s="79" t="str">
        <f t="shared" ref="B463:B464" si="25">O21</f>
        <v>This variant is not associated with increased risk.</v>
      </c>
      <c r="C463" s="84" t="s">
        <v>13</v>
      </c>
    </row>
    <row r="464" spans="1:3" x14ac:dyDescent="0.25">
      <c r="A464" s="85" t="s">
        <v>43</v>
      </c>
      <c r="B464" s="79">
        <f t="shared" si="25"/>
        <v>11.1</v>
      </c>
      <c r="C464" s="84" t="s">
        <v>668</v>
      </c>
    </row>
    <row r="465" spans="1:3" x14ac:dyDescent="0.25">
      <c r="A465" s="86"/>
    </row>
    <row r="466" spans="1:3" x14ac:dyDescent="0.25">
      <c r="A466" s="85"/>
      <c r="C466" s="84" t="str">
        <f>CONCATENATE("    ",B462)</f>
        <v xml:space="preserve">    Your TRPM3 gene has no variants. A normal gene is referred to as a "wild-type" gene.</v>
      </c>
    </row>
    <row r="467" spans="1:3" x14ac:dyDescent="0.25">
      <c r="A467" s="85"/>
    </row>
    <row r="468" spans="1:3" x14ac:dyDescent="0.25">
      <c r="A468" s="85"/>
      <c r="C468" s="84" t="s">
        <v>669</v>
      </c>
    </row>
    <row r="469" spans="1:3" x14ac:dyDescent="0.25">
      <c r="A469" s="85"/>
    </row>
    <row r="470" spans="1:3" x14ac:dyDescent="0.25">
      <c r="A470" s="85"/>
      <c r="C470" s="84" t="str">
        <f>CONCATENATE("    ",B463)</f>
        <v xml:space="preserve">    This variant is not associated with increased risk.</v>
      </c>
    </row>
    <row r="471" spans="1:3" x14ac:dyDescent="0.25">
      <c r="A471" s="86"/>
    </row>
    <row r="472" spans="1:3" x14ac:dyDescent="0.25">
      <c r="A472" s="86"/>
      <c r="C472" s="84" t="s">
        <v>670</v>
      </c>
    </row>
    <row r="473" spans="1:3" x14ac:dyDescent="0.25">
      <c r="A473" s="86"/>
    </row>
    <row r="474" spans="1:3" x14ac:dyDescent="0.25">
      <c r="A474" s="86"/>
      <c r="C474" s="84" t="str">
        <f>CONCATENATE( "    &lt;piechart percentage=",B464," /&gt;")</f>
        <v xml:space="preserve">    &lt;piechart percentage=11.1 /&gt;</v>
      </c>
    </row>
    <row r="475" spans="1:3" x14ac:dyDescent="0.25">
      <c r="A475" s="86"/>
      <c r="C475" s="84" t="str">
        <f>"  &lt;/Genotype&gt;"</f>
        <v xml:space="preserve">  &lt;/Genotype&gt;</v>
      </c>
    </row>
    <row r="476" spans="1:3" x14ac:dyDescent="0.25">
      <c r="A476" s="86"/>
      <c r="C476" s="84" t="str">
        <f>C65</f>
        <v>&lt;# T70790948C #&gt;</v>
      </c>
    </row>
    <row r="477" spans="1:3" x14ac:dyDescent="0.25">
      <c r="A477" s="86" t="s">
        <v>35</v>
      </c>
      <c r="B477" s="82" t="str">
        <f>P11</f>
        <v>NC_000009.12:g.</v>
      </c>
      <c r="C477" s="84" t="str">
        <f>CONCATENATE("  &lt;Genotype hgvs=",CHAR(34),B434,B435,";",B436,CHAR(34)," name=",CHAR(34),B67,CHAR(34),"&gt; ")</f>
        <v xml:space="preserve">  &lt;Genotype hgvs="NC_000009.12:g.[71427327G&gt;T];[71427327=]" name="T70790948C"&gt; </v>
      </c>
    </row>
    <row r="478" spans="1:3" x14ac:dyDescent="0.25">
      <c r="A478" s="86" t="s">
        <v>36</v>
      </c>
      <c r="B478" s="82" t="str">
        <f>P12</f>
        <v>[70790948T&gt;C]</v>
      </c>
    </row>
    <row r="479" spans="1:3" x14ac:dyDescent="0.25">
      <c r="A479" s="86" t="s">
        <v>27</v>
      </c>
      <c r="B479" s="82" t="str">
        <f>P13</f>
        <v>[70790948=]</v>
      </c>
      <c r="C479" s="84" t="s">
        <v>668</v>
      </c>
    </row>
    <row r="480" spans="1:3" x14ac:dyDescent="0.25">
      <c r="A480" s="86" t="s">
        <v>41</v>
      </c>
      <c r="B480" s="82" t="str">
        <f>P14</f>
        <v>People with this variant have one copy of the [T70790948C](https://www.ncbi.nlm.nih.gov/projects/SNP/snp_ref.cgi?rs=10118380)</v>
      </c>
      <c r="C480" s="84" t="s">
        <v>13</v>
      </c>
    </row>
    <row r="481" spans="1:3" x14ac:dyDescent="0.25">
      <c r="A481" s="85" t="s">
        <v>42</v>
      </c>
      <c r="B481" s="82" t="str">
        <f>P15</f>
        <v>You are in the Moderate Loss of Function category. See below for more information.</v>
      </c>
      <c r="C481" s="84" t="str">
        <f>CONCATENATE("    ",B480)</f>
        <v xml:space="preserve">    People with this variant have one copy of the [T70790948C](https://www.ncbi.nlm.nih.gov/projects/SNP/snp_ref.cgi?rs=10118380)</v>
      </c>
    </row>
    <row r="482" spans="1:3" x14ac:dyDescent="0.25">
      <c r="A482" s="85" t="s">
        <v>43</v>
      </c>
      <c r="B482" s="82">
        <f>P16</f>
        <v>49.7</v>
      </c>
    </row>
    <row r="483" spans="1:3" x14ac:dyDescent="0.25">
      <c r="A483" s="86"/>
      <c r="B483" s="82"/>
      <c r="C483" s="84" t="s">
        <v>669</v>
      </c>
    </row>
    <row r="484" spans="1:3" x14ac:dyDescent="0.25">
      <c r="A484" s="85"/>
      <c r="B484" s="82"/>
    </row>
    <row r="485" spans="1:3" x14ac:dyDescent="0.25">
      <c r="A485" s="85"/>
      <c r="B485" s="82"/>
      <c r="C485" s="84" t="str">
        <f>CONCATENATE("    ",B481)</f>
        <v xml:space="preserve">    You are in the Moderate Loss of Function category. See below for more information.</v>
      </c>
    </row>
    <row r="486" spans="1:3" x14ac:dyDescent="0.25">
      <c r="A486" s="85"/>
      <c r="B486" s="82"/>
    </row>
    <row r="487" spans="1:3" x14ac:dyDescent="0.25">
      <c r="A487" s="85"/>
      <c r="B487" s="82"/>
      <c r="C487" s="84" t="s">
        <v>670</v>
      </c>
    </row>
    <row r="488" spans="1:3" x14ac:dyDescent="0.25">
      <c r="A488" s="86"/>
      <c r="B488" s="82"/>
    </row>
    <row r="489" spans="1:3" x14ac:dyDescent="0.25">
      <c r="A489" s="86"/>
      <c r="B489" s="82"/>
      <c r="C489" s="84" t="str">
        <f>CONCATENATE( "    &lt;piechart percentage=",B482," /&gt;")</f>
        <v xml:space="preserve">    &lt;piechart percentage=49.7 /&gt;</v>
      </c>
    </row>
    <row r="490" spans="1:3" x14ac:dyDescent="0.25">
      <c r="A490" s="86"/>
      <c r="C490" s="84" t="str">
        <f>"  &lt;/Genotype&gt;"</f>
        <v xml:space="preserve">  &lt;/Genotype&gt;</v>
      </c>
    </row>
    <row r="491" spans="1:3" x14ac:dyDescent="0.25">
      <c r="A491" s="86" t="s">
        <v>44</v>
      </c>
      <c r="B491" s="79" t="str">
        <f>P17</f>
        <v>People with this variant have two copies of the [T70790948C](https://www.ncbi.nlm.nih.gov/projects/SNP/snp_ref.cgi?rs=10118380) variant. This substitution of a single nucleotide is known as a missense mutation.</v>
      </c>
      <c r="C491" s="84" t="str">
        <f>CONCATENATE("  &lt;Genotype hgvs=",CHAR(34),B477,B478,";",B478,CHAR(34)," name=",CHAR(34),B67,CHAR(34),"&gt; ")</f>
        <v xml:space="preserve">  &lt;Genotype hgvs="NC_000009.12:g.[70790948T&gt;C];[70790948T&gt;C]" name="T70790948C"&gt; </v>
      </c>
    </row>
    <row r="492" spans="1:3" x14ac:dyDescent="0.25">
      <c r="A492" s="85" t="s">
        <v>45</v>
      </c>
      <c r="B492" s="79" t="str">
        <f t="shared" ref="B492:B493" si="26">P18</f>
        <v>You are in the Moderate Loss of Function category. See below for more information.</v>
      </c>
      <c r="C492" s="84" t="s">
        <v>13</v>
      </c>
    </row>
    <row r="493" spans="1:3" x14ac:dyDescent="0.25">
      <c r="A493" s="85" t="s">
        <v>43</v>
      </c>
      <c r="B493" s="79">
        <f t="shared" si="26"/>
        <v>16.3</v>
      </c>
      <c r="C493" s="84" t="s">
        <v>668</v>
      </c>
    </row>
    <row r="494" spans="1:3" x14ac:dyDescent="0.25">
      <c r="A494" s="85"/>
    </row>
    <row r="495" spans="1:3" x14ac:dyDescent="0.25">
      <c r="A495" s="86"/>
      <c r="C495" s="84" t="str">
        <f>CONCATENATE("    ",B491)</f>
        <v xml:space="preserve">    People with this variant have two copies of the [T70790948C](https://www.ncbi.nlm.nih.gov/projects/SNP/snp_ref.cgi?rs=10118380) variant. This substitution of a single nucleotide is known as a missense mutation.</v>
      </c>
    </row>
    <row r="496" spans="1:3" x14ac:dyDescent="0.25">
      <c r="A496" s="85"/>
    </row>
    <row r="497" spans="1:3" x14ac:dyDescent="0.25">
      <c r="A497" s="85"/>
      <c r="C497" s="84" t="s">
        <v>669</v>
      </c>
    </row>
    <row r="498" spans="1:3" x14ac:dyDescent="0.25">
      <c r="A498" s="85"/>
    </row>
    <row r="499" spans="1:3" x14ac:dyDescent="0.25">
      <c r="A499" s="85"/>
      <c r="C499" s="84" t="str">
        <f>CONCATENATE("    ",B492)</f>
        <v xml:space="preserve">    You are in the Moderate Loss of Function category. See below for more information.</v>
      </c>
    </row>
    <row r="500" spans="1:3" x14ac:dyDescent="0.25">
      <c r="A500" s="85"/>
    </row>
    <row r="501" spans="1:3" x14ac:dyDescent="0.25">
      <c r="A501" s="86"/>
      <c r="C501" s="84" t="s">
        <v>670</v>
      </c>
    </row>
    <row r="502" spans="1:3" x14ac:dyDescent="0.25">
      <c r="A502" s="86"/>
    </row>
    <row r="503" spans="1:3" x14ac:dyDescent="0.25">
      <c r="A503" s="86"/>
      <c r="C503" s="84" t="str">
        <f>CONCATENATE( "    &lt;piechart percentage=",B493," /&gt;")</f>
        <v xml:space="preserve">    &lt;piechart percentage=16.3 /&gt;</v>
      </c>
    </row>
    <row r="504" spans="1:3" x14ac:dyDescent="0.25">
      <c r="A504" s="86"/>
      <c r="C504" s="84" t="str">
        <f>"  &lt;/Genotype&gt;"</f>
        <v xml:space="preserve">  &lt;/Genotype&gt;</v>
      </c>
    </row>
    <row r="505" spans="1:3" x14ac:dyDescent="0.25">
      <c r="A505" s="86" t="s">
        <v>46</v>
      </c>
      <c r="B505" s="79" t="str">
        <f>P20</f>
        <v>Your TRPM3 gene has no variants. A normal gene is referred to as a "wild-type" gene.</v>
      </c>
      <c r="C505" s="84" t="str">
        <f>CONCATENATE("  &lt;Genotype hgvs=",CHAR(34),B477,B479,";",B479,CHAR(34)," name=",CHAR(34),B67,CHAR(34),"&gt; ")</f>
        <v xml:space="preserve">  &lt;Genotype hgvs="NC_000009.12:g.[70790948=];[70790948=]" name="T70790948C"&gt; </v>
      </c>
    </row>
    <row r="506" spans="1:3" x14ac:dyDescent="0.25">
      <c r="A506" s="85" t="s">
        <v>47</v>
      </c>
      <c r="B506" s="79" t="str">
        <f>P21</f>
        <v>This variant is not associated with increased risk.</v>
      </c>
      <c r="C506" s="84" t="s">
        <v>13</v>
      </c>
    </row>
    <row r="507" spans="1:3" x14ac:dyDescent="0.25">
      <c r="A507" s="85" t="s">
        <v>43</v>
      </c>
      <c r="B507" s="79">
        <f>P22</f>
        <v>34</v>
      </c>
      <c r="C507" s="84" t="s">
        <v>668</v>
      </c>
    </row>
    <row r="508" spans="1:3" x14ac:dyDescent="0.25">
      <c r="A508" s="86"/>
    </row>
    <row r="509" spans="1:3" x14ac:dyDescent="0.25">
      <c r="A509" s="85"/>
      <c r="C509" s="84" t="str">
        <f>CONCATENATE("    ",B505)</f>
        <v xml:space="preserve">    Your TRPM3 gene has no variants. A normal gene is referred to as a "wild-type" gene.</v>
      </c>
    </row>
    <row r="510" spans="1:3" x14ac:dyDescent="0.25">
      <c r="A510" s="85"/>
    </row>
    <row r="511" spans="1:3" x14ac:dyDescent="0.25">
      <c r="A511" s="85"/>
      <c r="C511" s="84" t="s">
        <v>669</v>
      </c>
    </row>
    <row r="512" spans="1:3" x14ac:dyDescent="0.25">
      <c r="A512" s="85"/>
    </row>
    <row r="513" spans="1:17" x14ac:dyDescent="0.25">
      <c r="A513" s="85"/>
      <c r="C513" s="84" t="str">
        <f>CONCATENATE("    ",B506)</f>
        <v xml:space="preserve">    This variant is not associated with increased risk.</v>
      </c>
    </row>
    <row r="514" spans="1:17" x14ac:dyDescent="0.25">
      <c r="A514" s="86"/>
    </row>
    <row r="515" spans="1:17" x14ac:dyDescent="0.25">
      <c r="A515" s="86"/>
      <c r="C515" s="84" t="s">
        <v>670</v>
      </c>
    </row>
    <row r="516" spans="1:17" x14ac:dyDescent="0.25">
      <c r="A516" s="86"/>
    </row>
    <row r="517" spans="1:17" x14ac:dyDescent="0.25">
      <c r="A517" s="86"/>
      <c r="C517" s="84" t="str">
        <f>CONCATENATE( "    &lt;piechart percentage=",B507," /&gt;")</f>
        <v xml:space="preserve">    &lt;piechart percentage=34 /&gt;</v>
      </c>
    </row>
    <row r="518" spans="1:17" x14ac:dyDescent="0.25">
      <c r="A518" s="86"/>
      <c r="C518" s="84" t="str">
        <f>"  &lt;/Genotype&gt;"</f>
        <v xml:space="preserve">  &lt;/Genotype&gt;</v>
      </c>
    </row>
    <row r="519" spans="1:17" x14ac:dyDescent="0.25">
      <c r="A519" s="86"/>
      <c r="C519" s="84" t="str">
        <f>C71</f>
        <v>&lt;# C71402258T #&gt;</v>
      </c>
    </row>
    <row r="520" spans="1:17" x14ac:dyDescent="0.25">
      <c r="A520" s="86" t="s">
        <v>35</v>
      </c>
      <c r="B520" s="82" t="str">
        <f>Q11</f>
        <v>NC_000009.12:g.</v>
      </c>
      <c r="C520" s="84" t="str">
        <f>CONCATENATE("  &lt;Genotype hgvs=",CHAR(34),B520,B521,";",B522,CHAR(34)," name=",CHAR(34),B73,CHAR(34),"&gt; ")</f>
        <v xml:space="preserve">  &lt;Genotype hgvs="NC_000009.12:g.[71402258C&gt;T];[71402258=]" name="C71402258T"&gt; </v>
      </c>
    </row>
    <row r="521" spans="1:17" x14ac:dyDescent="0.25">
      <c r="A521" s="86" t="s">
        <v>36</v>
      </c>
      <c r="B521" s="82" t="str">
        <f t="shared" ref="B521:B525" si="27">Q12</f>
        <v>[71402258C&gt;T]</v>
      </c>
    </row>
    <row r="522" spans="1:17" x14ac:dyDescent="0.25">
      <c r="A522" s="86" t="s">
        <v>27</v>
      </c>
      <c r="B522" s="82" t="str">
        <f t="shared" si="27"/>
        <v>[71402258=]</v>
      </c>
      <c r="C522" s="84" t="s">
        <v>668</v>
      </c>
    </row>
    <row r="523" spans="1:17" x14ac:dyDescent="0.25">
      <c r="A523" s="86" t="s">
        <v>41</v>
      </c>
      <c r="B523" s="82" t="str">
        <f t="shared" si="27"/>
        <v>People with this variant have one copy of the [C71402258T](https://www.ncbi.nlm.nih.gov/projects/SNP/snp_ref.cgi?rs=1106948)</v>
      </c>
      <c r="C523" s="84" t="s">
        <v>13</v>
      </c>
    </row>
    <row r="524" spans="1:17" x14ac:dyDescent="0.25">
      <c r="A524" s="85" t="s">
        <v>42</v>
      </c>
      <c r="B524" s="82" t="str">
        <f t="shared" si="27"/>
        <v>This variant is not associated with increased risk.</v>
      </c>
      <c r="C524" s="84" t="str">
        <f>CONCATENATE("    ",B523)</f>
        <v xml:space="preserve">    People with this variant have one copy of the [C71402258T](https://www.ncbi.nlm.nih.gov/projects/SNP/snp_ref.cgi?rs=1106948)</v>
      </c>
    </row>
    <row r="525" spans="1:17" x14ac:dyDescent="0.25">
      <c r="A525" s="85" t="s">
        <v>43</v>
      </c>
      <c r="B525" s="82">
        <f t="shared" si="27"/>
        <v>50</v>
      </c>
    </row>
    <row r="526" spans="1:17" x14ac:dyDescent="0.25">
      <c r="A526" s="86"/>
      <c r="C526" s="84" t="s">
        <v>669</v>
      </c>
      <c r="Q526" s="88"/>
    </row>
    <row r="527" spans="1:17" x14ac:dyDescent="0.25">
      <c r="A527" s="85"/>
    </row>
    <row r="528" spans="1:17" x14ac:dyDescent="0.25">
      <c r="A528" s="85"/>
      <c r="C528" s="84" t="str">
        <f>CONCATENATE("    ",B524)</f>
        <v xml:space="preserve">    This variant is not associated with increased risk.</v>
      </c>
    </row>
    <row r="529" spans="1:17" x14ac:dyDescent="0.25">
      <c r="A529" s="85"/>
    </row>
    <row r="530" spans="1:17" x14ac:dyDescent="0.25">
      <c r="A530" s="85"/>
      <c r="C530" s="84" t="s">
        <v>670</v>
      </c>
    </row>
    <row r="531" spans="1:17" x14ac:dyDescent="0.25">
      <c r="A531" s="86"/>
      <c r="Q531" s="88"/>
    </row>
    <row r="532" spans="1:17" x14ac:dyDescent="0.25">
      <c r="A532" s="86"/>
      <c r="C532" s="84" t="str">
        <f>CONCATENATE( "    &lt;piechart percentage=",B525," /&gt;")</f>
        <v xml:space="preserve">    &lt;piechart percentage=50 /&gt;</v>
      </c>
      <c r="Q532" s="88"/>
    </row>
    <row r="533" spans="1:17" x14ac:dyDescent="0.25">
      <c r="A533" s="86"/>
      <c r="C533" s="84" t="str">
        <f>"  &lt;/Genotype&gt;"</f>
        <v xml:space="preserve">  &lt;/Genotype&gt;</v>
      </c>
      <c r="Q533" s="88"/>
    </row>
    <row r="534" spans="1:17" x14ac:dyDescent="0.25">
      <c r="A534" s="86" t="s">
        <v>44</v>
      </c>
      <c r="B534" s="79" t="str">
        <f>Q17</f>
        <v>People with this variant have two copies of the [C71402258T](https://www.ncbi.nlm.nih.gov/projects/SNP/snp_ref.cgi?rs=1106948) variant. This substitution of a single nucleotide is known as a missense mutation.</v>
      </c>
      <c r="C534" s="84" t="str">
        <f>CONCATENATE("  &lt;Genotype hgvs=",CHAR(34),B520,B521,";",B521,CHAR(34)," name=",CHAR(34),B73,CHAR(34),"&gt; ")</f>
        <v xml:space="preserve">  &lt;Genotype hgvs="NC_000009.12:g.[71402258C&gt;T];[71402258C&gt;T]" name="C71402258T"&gt; </v>
      </c>
      <c r="Q534" s="88"/>
    </row>
    <row r="535" spans="1:17" x14ac:dyDescent="0.25">
      <c r="A535" s="85" t="s">
        <v>45</v>
      </c>
      <c r="B535" s="79" t="str">
        <f t="shared" ref="B535:B536" si="28">Q18</f>
        <v>You are in the Moderate Loss of Function category. See below for more information.</v>
      </c>
      <c r="C535" s="84" t="s">
        <v>13</v>
      </c>
    </row>
    <row r="536" spans="1:17" x14ac:dyDescent="0.25">
      <c r="A536" s="85" t="s">
        <v>43</v>
      </c>
      <c r="B536" s="79">
        <f t="shared" si="28"/>
        <v>13.3</v>
      </c>
      <c r="C536" s="84" t="s">
        <v>668</v>
      </c>
    </row>
    <row r="537" spans="1:17" x14ac:dyDescent="0.25">
      <c r="A537" s="85"/>
    </row>
    <row r="538" spans="1:17" x14ac:dyDescent="0.25">
      <c r="A538" s="86"/>
      <c r="C538" s="84" t="str">
        <f>CONCATENATE("    ",B534)</f>
        <v xml:space="preserve">    People with this variant have two copies of the [C71402258T](https://www.ncbi.nlm.nih.gov/projects/SNP/snp_ref.cgi?rs=1106948) variant. This substitution of a single nucleotide is known as a missense mutation.</v>
      </c>
    </row>
    <row r="539" spans="1:17" x14ac:dyDescent="0.25">
      <c r="A539" s="85"/>
    </row>
    <row r="540" spans="1:17" x14ac:dyDescent="0.25">
      <c r="A540" s="85"/>
      <c r="C540" s="84" t="s">
        <v>669</v>
      </c>
    </row>
    <row r="541" spans="1:17" x14ac:dyDescent="0.25">
      <c r="A541" s="85"/>
    </row>
    <row r="542" spans="1:17" x14ac:dyDescent="0.25">
      <c r="A542" s="85"/>
      <c r="C542" s="84" t="str">
        <f>CONCATENATE("    ",B535)</f>
        <v xml:space="preserve">    You are in the Moderate Loss of Function category. See below for more information.</v>
      </c>
    </row>
    <row r="543" spans="1:17" s="96" customFormat="1" x14ac:dyDescent="0.25">
      <c r="A543" s="94"/>
      <c r="B543" s="95"/>
    </row>
    <row r="544" spans="1:17" s="96" customFormat="1" x14ac:dyDescent="0.25">
      <c r="A544" s="97"/>
      <c r="B544" s="95"/>
      <c r="C544" s="96" t="s">
        <v>670</v>
      </c>
    </row>
    <row r="545" spans="1:3" s="96" customFormat="1" x14ac:dyDescent="0.25">
      <c r="A545" s="97"/>
      <c r="B545" s="95"/>
    </row>
    <row r="546" spans="1:3" s="96" customFormat="1" x14ac:dyDescent="0.25">
      <c r="A546" s="97"/>
      <c r="B546" s="95"/>
      <c r="C546" s="96" t="str">
        <f>CONCATENATE( "    &lt;piechart percentage=",B536," /&gt;")</f>
        <v xml:space="preserve">    &lt;piechart percentage=13.3 /&gt;</v>
      </c>
    </row>
    <row r="547" spans="1:3" s="96" customFormat="1" x14ac:dyDescent="0.25">
      <c r="A547" s="97"/>
      <c r="B547" s="95"/>
      <c r="C547" s="96" t="str">
        <f>"  &lt;/Genotype&gt;"</f>
        <v xml:space="preserve">  &lt;/Genotype&gt;</v>
      </c>
    </row>
    <row r="548" spans="1:3" s="96" customFormat="1" x14ac:dyDescent="0.25">
      <c r="A548" s="97" t="s">
        <v>46</v>
      </c>
      <c r="B548" s="95" t="str">
        <f>Q20</f>
        <v>Your TRPM3 gene has no variants. A normal gene is referred to as a "wild-type" gene.</v>
      </c>
      <c r="C548" s="96" t="str">
        <f>CONCATENATE("  &lt;Genotype hgvs=",CHAR(34),B520,B522,";",B522,CHAR(34)," name=",CHAR(34),B73,CHAR(34),"&gt; ")</f>
        <v xml:space="preserve">  &lt;Genotype hgvs="NC_000009.12:g.[71402258=];[71402258=]" name="C71402258T"&gt; </v>
      </c>
    </row>
    <row r="549" spans="1:3" s="96" customFormat="1" x14ac:dyDescent="0.25">
      <c r="A549" s="94" t="s">
        <v>47</v>
      </c>
      <c r="B549" s="95" t="str">
        <f t="shared" ref="B549:B550" si="29">Q21</f>
        <v>This variant is not associated with increased risk.</v>
      </c>
      <c r="C549" s="96" t="s">
        <v>13</v>
      </c>
    </row>
    <row r="550" spans="1:3" s="96" customFormat="1" x14ac:dyDescent="0.25">
      <c r="A550" s="94" t="s">
        <v>43</v>
      </c>
      <c r="B550" s="95">
        <f t="shared" si="29"/>
        <v>36.700000000000003</v>
      </c>
      <c r="C550" s="96" t="s">
        <v>668</v>
      </c>
    </row>
    <row r="551" spans="1:3" s="96" customFormat="1" x14ac:dyDescent="0.25">
      <c r="A551" s="97"/>
      <c r="B551" s="95"/>
    </row>
    <row r="552" spans="1:3" s="96" customFormat="1" x14ac:dyDescent="0.25">
      <c r="A552" s="94"/>
      <c r="B552" s="95"/>
      <c r="C552" s="96" t="str">
        <f>CONCATENATE("    ",B548)</f>
        <v xml:space="preserve">    Your TRPM3 gene has no variants. A normal gene is referred to as a "wild-type" gene.</v>
      </c>
    </row>
    <row r="553" spans="1:3" s="96" customFormat="1" x14ac:dyDescent="0.25">
      <c r="A553" s="94"/>
      <c r="B553" s="95"/>
    </row>
    <row r="554" spans="1:3" s="96" customFormat="1" x14ac:dyDescent="0.25">
      <c r="A554" s="94"/>
      <c r="B554" s="95"/>
      <c r="C554" s="96" t="s">
        <v>669</v>
      </c>
    </row>
    <row r="555" spans="1:3" s="96" customFormat="1" x14ac:dyDescent="0.25">
      <c r="A555" s="94"/>
      <c r="B555" s="95"/>
    </row>
    <row r="556" spans="1:3" s="96" customFormat="1" x14ac:dyDescent="0.25">
      <c r="A556" s="94"/>
      <c r="B556" s="95"/>
      <c r="C556" s="96" t="str">
        <f>CONCATENATE("    ",B549)</f>
        <v xml:space="preserve">    This variant is not associated with increased risk.</v>
      </c>
    </row>
    <row r="557" spans="1:3" s="96" customFormat="1" x14ac:dyDescent="0.25">
      <c r="A557" s="97"/>
      <c r="B557" s="95"/>
    </row>
    <row r="558" spans="1:3" s="96" customFormat="1" x14ac:dyDescent="0.25">
      <c r="A558" s="97"/>
      <c r="B558" s="95"/>
      <c r="C558" s="96" t="s">
        <v>670</v>
      </c>
    </row>
    <row r="559" spans="1:3" s="96" customFormat="1" x14ac:dyDescent="0.25">
      <c r="A559" s="97"/>
      <c r="B559" s="95"/>
    </row>
    <row r="560" spans="1:3" s="96" customFormat="1" x14ac:dyDescent="0.25">
      <c r="A560" s="97"/>
      <c r="B560" s="95"/>
      <c r="C560" s="96" t="str">
        <f>CONCATENATE( "    &lt;piechart percentage=",B550," /&gt;")</f>
        <v xml:space="preserve">    &lt;piechart percentage=36.7 /&gt;</v>
      </c>
    </row>
    <row r="561" spans="1:3" s="96" customFormat="1" x14ac:dyDescent="0.25">
      <c r="A561" s="97"/>
      <c r="B561" s="95"/>
      <c r="C561" s="96" t="str">
        <f>"  &lt;/Genotype&gt;"</f>
        <v xml:space="preserve">  &lt;/Genotype&gt;</v>
      </c>
    </row>
    <row r="562" spans="1:3" s="96" customFormat="1" x14ac:dyDescent="0.25">
      <c r="A562" s="97"/>
      <c r="B562" s="95"/>
      <c r="C562" s="96" t="str">
        <f>C77</f>
        <v>&lt;# C70616746T #&gt;</v>
      </c>
    </row>
    <row r="563" spans="1:3" s="96" customFormat="1" x14ac:dyDescent="0.25">
      <c r="A563" s="97" t="s">
        <v>35</v>
      </c>
      <c r="B563" s="98" t="str">
        <f>R11</f>
        <v>NC_000009.12:g.</v>
      </c>
      <c r="C563" s="96" t="str">
        <f>CONCATENATE("  &lt;Genotype hgvs=",CHAR(34),B563,B564,";",B565,CHAR(34)," name=",CHAR(34),B79,CHAR(34),"&gt; ")</f>
        <v xml:space="preserve">  &lt;Genotype hgvs="NC_000009.12:g.[70616746C&gt;T];[70616746=]" name="C70616746T"&gt; </v>
      </c>
    </row>
    <row r="564" spans="1:3" s="96" customFormat="1" x14ac:dyDescent="0.25">
      <c r="A564" s="97" t="s">
        <v>36</v>
      </c>
      <c r="B564" s="98" t="str">
        <f t="shared" ref="B564:B568" si="30">R12</f>
        <v>[70616746C&gt;T]</v>
      </c>
    </row>
    <row r="565" spans="1:3" s="96" customFormat="1" x14ac:dyDescent="0.25">
      <c r="A565" s="97" t="s">
        <v>27</v>
      </c>
      <c r="B565" s="98" t="str">
        <f t="shared" si="30"/>
        <v>[70616746=]</v>
      </c>
      <c r="C565" s="96" t="s">
        <v>668</v>
      </c>
    </row>
    <row r="566" spans="1:3" s="96" customFormat="1" x14ac:dyDescent="0.25">
      <c r="A566" s="97" t="s">
        <v>41</v>
      </c>
      <c r="B566" s="98" t="str">
        <f t="shared" si="30"/>
        <v>People with this variant have one copy of the [C70616746T](https://www.ncbi.nlm.nih.gov/projects/SNP/snp_ref.cgi?rs=11142508)</v>
      </c>
      <c r="C566" s="96" t="s">
        <v>13</v>
      </c>
    </row>
    <row r="567" spans="1:3" s="96" customFormat="1" x14ac:dyDescent="0.25">
      <c r="A567" s="94" t="s">
        <v>42</v>
      </c>
      <c r="B567" s="98" t="str">
        <f t="shared" si="30"/>
        <v>This variant is not associated with increased risk.</v>
      </c>
      <c r="C567" s="96" t="str">
        <f>CONCATENATE("    ",B566)</f>
        <v xml:space="preserve">    People with this variant have one copy of the [C70616746T](https://www.ncbi.nlm.nih.gov/projects/SNP/snp_ref.cgi?rs=11142508)</v>
      </c>
    </row>
    <row r="568" spans="1:3" s="96" customFormat="1" x14ac:dyDescent="0.25">
      <c r="A568" s="94" t="s">
        <v>43</v>
      </c>
      <c r="B568" s="98">
        <f t="shared" si="30"/>
        <v>49.4</v>
      </c>
    </row>
    <row r="569" spans="1:3" s="96" customFormat="1" x14ac:dyDescent="0.25">
      <c r="A569" s="97"/>
      <c r="B569" s="95"/>
      <c r="C569" s="96" t="s">
        <v>669</v>
      </c>
    </row>
    <row r="570" spans="1:3" s="96" customFormat="1" x14ac:dyDescent="0.25">
      <c r="A570" s="94"/>
      <c r="B570" s="95"/>
    </row>
    <row r="571" spans="1:3" s="96" customFormat="1" x14ac:dyDescent="0.25">
      <c r="A571" s="94"/>
      <c r="B571" s="95"/>
      <c r="C571" s="96" t="str">
        <f>CONCATENATE("    ",B567)</f>
        <v xml:space="preserve">    This variant is not associated with increased risk.</v>
      </c>
    </row>
    <row r="572" spans="1:3" s="96" customFormat="1" x14ac:dyDescent="0.25">
      <c r="A572" s="94"/>
      <c r="B572" s="95"/>
    </row>
    <row r="573" spans="1:3" s="96" customFormat="1" x14ac:dyDescent="0.25">
      <c r="A573" s="94"/>
      <c r="B573" s="95"/>
      <c r="C573" s="96" t="s">
        <v>670</v>
      </c>
    </row>
    <row r="574" spans="1:3" s="96" customFormat="1" x14ac:dyDescent="0.25">
      <c r="A574" s="97"/>
      <c r="B574" s="95"/>
    </row>
    <row r="575" spans="1:3" s="96" customFormat="1" x14ac:dyDescent="0.25">
      <c r="A575" s="97"/>
      <c r="B575" s="95"/>
      <c r="C575" s="96" t="str">
        <f>CONCATENATE( "    &lt;piechart percentage=",B568," /&gt;")</f>
        <v xml:space="preserve">    &lt;piechart percentage=49.4 /&gt;</v>
      </c>
    </row>
    <row r="576" spans="1:3" s="96" customFormat="1" x14ac:dyDescent="0.25">
      <c r="A576" s="97"/>
      <c r="B576" s="95"/>
      <c r="C576" s="96" t="str">
        <f>"  &lt;/Genotype&gt;"</f>
        <v xml:space="preserve">  &lt;/Genotype&gt;</v>
      </c>
    </row>
    <row r="577" spans="1:3" s="96" customFormat="1" x14ac:dyDescent="0.25">
      <c r="A577" s="97" t="s">
        <v>44</v>
      </c>
      <c r="B577" s="95" t="str">
        <f>R17</f>
        <v>People with this variant have two copies of the [C70616746T](https://www.ncbi.nlm.nih.gov/projects/SNP/snp_ref.cgi?rs=11142508) variant. This substitution of a single nucleotide is known as a missense mutation.</v>
      </c>
      <c r="C577" s="96" t="str">
        <f>CONCATENATE("  &lt;Genotype hgvs=",CHAR(34),B563,B564,";",B564,CHAR(34)," name=",CHAR(34),B79,CHAR(34),"&gt; ")</f>
        <v xml:space="preserve">  &lt;Genotype hgvs="NC_000009.12:g.[70616746C&gt;T];[70616746C&gt;T]" name="C70616746T"&gt; </v>
      </c>
    </row>
    <row r="578" spans="1:3" s="96" customFormat="1" x14ac:dyDescent="0.25">
      <c r="A578" s="94" t="s">
        <v>45</v>
      </c>
      <c r="B578" s="95" t="str">
        <f t="shared" ref="B578:B579" si="31">R18</f>
        <v>This variant is not associated with increased risk.</v>
      </c>
      <c r="C578" s="96" t="s">
        <v>13</v>
      </c>
    </row>
    <row r="579" spans="1:3" s="96" customFormat="1" x14ac:dyDescent="0.25">
      <c r="A579" s="94" t="s">
        <v>43</v>
      </c>
      <c r="B579" s="95">
        <f t="shared" si="31"/>
        <v>32</v>
      </c>
      <c r="C579" s="96" t="s">
        <v>668</v>
      </c>
    </row>
    <row r="580" spans="1:3" s="96" customFormat="1" x14ac:dyDescent="0.25">
      <c r="A580" s="94"/>
      <c r="B580" s="95"/>
    </row>
    <row r="581" spans="1:3" s="96" customFormat="1" x14ac:dyDescent="0.25">
      <c r="A581" s="97"/>
      <c r="B581" s="95"/>
      <c r="C581" s="96" t="str">
        <f>CONCATENATE("    ",B577)</f>
        <v xml:space="preserve">    People with this variant have two copies of the [C70616746T](https://www.ncbi.nlm.nih.gov/projects/SNP/snp_ref.cgi?rs=11142508) variant. This substitution of a single nucleotide is known as a missense mutation.</v>
      </c>
    </row>
    <row r="582" spans="1:3" s="96" customFormat="1" x14ac:dyDescent="0.25">
      <c r="A582" s="94"/>
      <c r="B582" s="95"/>
    </row>
    <row r="583" spans="1:3" s="96" customFormat="1" x14ac:dyDescent="0.25">
      <c r="A583" s="94"/>
      <c r="B583" s="95"/>
      <c r="C583" s="96" t="s">
        <v>669</v>
      </c>
    </row>
    <row r="584" spans="1:3" s="96" customFormat="1" x14ac:dyDescent="0.25">
      <c r="A584" s="94"/>
      <c r="B584" s="95"/>
    </row>
    <row r="585" spans="1:3" s="96" customFormat="1" x14ac:dyDescent="0.25">
      <c r="A585" s="94"/>
      <c r="B585" s="95"/>
      <c r="C585" s="96" t="str">
        <f>CONCATENATE("    ",B578)</f>
        <v xml:space="preserve">    This variant is not associated with increased risk.</v>
      </c>
    </row>
    <row r="586" spans="1:3" s="96" customFormat="1" x14ac:dyDescent="0.25">
      <c r="A586" s="94"/>
      <c r="B586" s="95"/>
    </row>
    <row r="587" spans="1:3" s="96" customFormat="1" x14ac:dyDescent="0.25">
      <c r="A587" s="97"/>
      <c r="B587" s="95"/>
      <c r="C587" s="96" t="s">
        <v>670</v>
      </c>
    </row>
    <row r="588" spans="1:3" s="96" customFormat="1" x14ac:dyDescent="0.25">
      <c r="A588" s="97"/>
      <c r="B588" s="95"/>
    </row>
    <row r="589" spans="1:3" s="96" customFormat="1" x14ac:dyDescent="0.25">
      <c r="A589" s="97"/>
      <c r="B589" s="95"/>
      <c r="C589" s="96" t="str">
        <f>CONCATENATE( "    &lt;piechart percentage=",B579," /&gt;")</f>
        <v xml:space="preserve">    &lt;piechart percentage=32 /&gt;</v>
      </c>
    </row>
    <row r="590" spans="1:3" s="96" customFormat="1" x14ac:dyDescent="0.25">
      <c r="A590" s="97"/>
      <c r="B590" s="95"/>
      <c r="C590" s="96" t="str">
        <f>"  &lt;/Genotype&gt;"</f>
        <v xml:space="preserve">  &lt;/Genotype&gt;</v>
      </c>
    </row>
    <row r="591" spans="1:3" s="96" customFormat="1" x14ac:dyDescent="0.25">
      <c r="A591" s="97" t="s">
        <v>46</v>
      </c>
      <c r="B591" s="95" t="str">
        <f>R20</f>
        <v>Your TRPM3 gene has no variants. A normal gene is referred to as a "wild-type" gene.</v>
      </c>
      <c r="C591" s="96" t="str">
        <f>CONCATENATE("  &lt;Genotype hgvs=",CHAR(34),B563,B565,";",B565,CHAR(34)," name=",CHAR(34),B79,CHAR(34),"&gt; ")</f>
        <v xml:space="preserve">  &lt;Genotype hgvs="NC_000009.12:g.[70616746=];[70616746=]" name="C70616746T"&gt; </v>
      </c>
    </row>
    <row r="592" spans="1:3" s="96" customFormat="1" x14ac:dyDescent="0.25">
      <c r="A592" s="94" t="s">
        <v>47</v>
      </c>
      <c r="B592" s="95" t="str">
        <f t="shared" ref="B592:B593" si="32">R21</f>
        <v>You are in the Moderate Loss of Function category. See below for more information.</v>
      </c>
      <c r="C592" s="96" t="s">
        <v>13</v>
      </c>
    </row>
    <row r="593" spans="1:3" s="96" customFormat="1" x14ac:dyDescent="0.25">
      <c r="A593" s="94" t="s">
        <v>43</v>
      </c>
      <c r="B593" s="95">
        <f t="shared" si="32"/>
        <v>18.600000000000001</v>
      </c>
      <c r="C593" s="96" t="s">
        <v>668</v>
      </c>
    </row>
    <row r="594" spans="1:3" s="96" customFormat="1" x14ac:dyDescent="0.25">
      <c r="A594" s="97"/>
      <c r="B594" s="95"/>
    </row>
    <row r="595" spans="1:3" s="96" customFormat="1" x14ac:dyDescent="0.25">
      <c r="A595" s="94"/>
      <c r="B595" s="95"/>
      <c r="C595" s="96" t="str">
        <f>CONCATENATE("    ",B591)</f>
        <v xml:space="preserve">    Your TRPM3 gene has no variants. A normal gene is referred to as a "wild-type" gene.</v>
      </c>
    </row>
    <row r="596" spans="1:3" s="96" customFormat="1" x14ac:dyDescent="0.25">
      <c r="A596" s="94"/>
      <c r="B596" s="95"/>
    </row>
    <row r="597" spans="1:3" s="96" customFormat="1" x14ac:dyDescent="0.25">
      <c r="A597" s="94"/>
      <c r="B597" s="95"/>
      <c r="C597" s="96" t="s">
        <v>669</v>
      </c>
    </row>
    <row r="598" spans="1:3" s="96" customFormat="1" x14ac:dyDescent="0.25">
      <c r="A598" s="94"/>
      <c r="B598" s="95"/>
    </row>
    <row r="599" spans="1:3" s="96" customFormat="1" x14ac:dyDescent="0.25">
      <c r="A599" s="94"/>
      <c r="B599" s="95"/>
      <c r="C599" s="96" t="str">
        <f>CONCATENATE("    ",B592)</f>
        <v xml:space="preserve">    You are in the Moderate Loss of Function category. See below for more information.</v>
      </c>
    </row>
    <row r="600" spans="1:3" x14ac:dyDescent="0.25">
      <c r="A600" s="86"/>
    </row>
    <row r="601" spans="1:3" x14ac:dyDescent="0.25">
      <c r="A601" s="86"/>
      <c r="C601" s="84" t="s">
        <v>670</v>
      </c>
    </row>
    <row r="602" spans="1:3" x14ac:dyDescent="0.25">
      <c r="A602" s="86"/>
    </row>
    <row r="603" spans="1:3" x14ac:dyDescent="0.25">
      <c r="A603" s="86"/>
      <c r="C603" s="84" t="str">
        <f>CONCATENATE( "    &lt;piechart percentage=",B593," /&gt;")</f>
        <v xml:space="preserve">    &lt;piechart percentage=18.6 /&gt;</v>
      </c>
    </row>
    <row r="604" spans="1:3" x14ac:dyDescent="0.25">
      <c r="A604" s="86"/>
      <c r="C604" s="84" t="str">
        <f>"  &lt;/Genotype&gt;"</f>
        <v xml:space="preserve">  &lt;/Genotype&gt;</v>
      </c>
    </row>
    <row r="605" spans="1:3" x14ac:dyDescent="0.25">
      <c r="A605" s="86"/>
      <c r="C605" s="84" t="str">
        <f>C83</f>
        <v>&lt;# T71417232G #&gt;</v>
      </c>
    </row>
    <row r="606" spans="1:3" x14ac:dyDescent="0.25">
      <c r="A606" s="86" t="s">
        <v>35</v>
      </c>
      <c r="B606" s="82" t="str">
        <f>S11</f>
        <v>NC_000009.12:g.</v>
      </c>
      <c r="C606" s="84" t="str">
        <f>CONCATENATE("  &lt;Genotype hgvs=",CHAR(34),B606,B607,";",B608,CHAR(34)," name=",CHAR(34),B85,CHAR(34),"&gt; ")</f>
        <v xml:space="preserve">  &lt;Genotype hgvs="NC_000009.12:g.[71417232T&gt;G];[71417232=]" name="T71417232G"&gt; </v>
      </c>
    </row>
    <row r="607" spans="1:3" x14ac:dyDescent="0.25">
      <c r="A607" s="86" t="s">
        <v>36</v>
      </c>
      <c r="B607" s="82" t="str">
        <f t="shared" ref="B607:B611" si="33">S12</f>
        <v>[71417232T&gt;G]</v>
      </c>
    </row>
    <row r="608" spans="1:3" x14ac:dyDescent="0.25">
      <c r="A608" s="86" t="s">
        <v>27</v>
      </c>
      <c r="B608" s="82" t="str">
        <f t="shared" si="33"/>
        <v>[71417232=]</v>
      </c>
      <c r="C608" s="84" t="s">
        <v>668</v>
      </c>
    </row>
    <row r="609" spans="1:3" x14ac:dyDescent="0.25">
      <c r="A609" s="86" t="s">
        <v>41</v>
      </c>
      <c r="B609" s="82" t="str">
        <f t="shared" si="33"/>
        <v>People with this variant have one copy of the [T71417232G](https://www.ncbi.nlm.nih.gov/projects/SNP/snp_ref.cgi?rs=12350232)</v>
      </c>
      <c r="C609" s="84" t="s">
        <v>13</v>
      </c>
    </row>
    <row r="610" spans="1:3" x14ac:dyDescent="0.25">
      <c r="A610" s="85" t="s">
        <v>42</v>
      </c>
      <c r="B610" s="82" t="str">
        <f t="shared" si="33"/>
        <v>This variant is not associated with increased risk.</v>
      </c>
      <c r="C610" s="84" t="str">
        <f>CONCATENATE("    ",B609)</f>
        <v xml:space="preserve">    People with this variant have one copy of the [T71417232G](https://www.ncbi.nlm.nih.gov/projects/SNP/snp_ref.cgi?rs=12350232)</v>
      </c>
    </row>
    <row r="611" spans="1:3" x14ac:dyDescent="0.25">
      <c r="A611" s="85" t="s">
        <v>43</v>
      </c>
      <c r="B611" s="82">
        <f t="shared" si="33"/>
        <v>49.5</v>
      </c>
    </row>
    <row r="612" spans="1:3" x14ac:dyDescent="0.25">
      <c r="A612" s="86"/>
      <c r="C612" s="84" t="s">
        <v>669</v>
      </c>
    </row>
    <row r="613" spans="1:3" x14ac:dyDescent="0.25">
      <c r="A613" s="85"/>
    </row>
    <row r="614" spans="1:3" x14ac:dyDescent="0.25">
      <c r="A614" s="85"/>
      <c r="C614" s="84" t="str">
        <f>CONCATENATE("    ",B610)</f>
        <v xml:space="preserve">    This variant is not associated with increased risk.</v>
      </c>
    </row>
    <row r="615" spans="1:3" x14ac:dyDescent="0.25">
      <c r="A615" s="85"/>
    </row>
    <row r="616" spans="1:3" x14ac:dyDescent="0.25">
      <c r="A616" s="85"/>
      <c r="C616" s="84" t="s">
        <v>670</v>
      </c>
    </row>
    <row r="617" spans="1:3" x14ac:dyDescent="0.25">
      <c r="A617" s="86"/>
    </row>
    <row r="618" spans="1:3" x14ac:dyDescent="0.25">
      <c r="A618" s="86"/>
      <c r="C618" s="84" t="str">
        <f>CONCATENATE( "    &lt;piechart percentage=",B611," /&gt;")</f>
        <v xml:space="preserve">    &lt;piechart percentage=49.5 /&gt;</v>
      </c>
    </row>
    <row r="619" spans="1:3" x14ac:dyDescent="0.25">
      <c r="A619" s="86"/>
      <c r="C619" s="84" t="str">
        <f>"  &lt;/Genotype&gt;"</f>
        <v xml:space="preserve">  &lt;/Genotype&gt;</v>
      </c>
    </row>
    <row r="620" spans="1:3" x14ac:dyDescent="0.25">
      <c r="A620" s="86" t="s">
        <v>44</v>
      </c>
      <c r="B620" s="79" t="str">
        <f>S17</f>
        <v>People with this variant have two copies of the [T71417232G](https://www.ncbi.nlm.nih.gov/projects/SNP/snp_ref.cgi?rs=12350232) variant. This substitution of a single nucleotide is known as a missense mutation.</v>
      </c>
      <c r="C620" s="84" t="str">
        <f>CONCATENATE("  &lt;Genotype hgvs=",CHAR(34),B606,B607,";",B607,CHAR(34)," name=",CHAR(34),B85,CHAR(34),"&gt; ")</f>
        <v xml:space="preserve">  &lt;Genotype hgvs="NC_000009.12:g.[71417232T&gt;G];[71417232T&gt;G]" name="T71417232G"&gt; </v>
      </c>
    </row>
    <row r="621" spans="1:3" x14ac:dyDescent="0.25">
      <c r="A621" s="85" t="s">
        <v>45</v>
      </c>
      <c r="B621" s="79" t="str">
        <f t="shared" ref="B621:B622" si="34">S18</f>
        <v>This variant is not associated with increased risk.</v>
      </c>
      <c r="C621" s="84" t="s">
        <v>13</v>
      </c>
    </row>
    <row r="622" spans="1:3" x14ac:dyDescent="0.25">
      <c r="A622" s="85" t="s">
        <v>43</v>
      </c>
      <c r="B622" s="79">
        <f t="shared" si="34"/>
        <v>32.700000000000003</v>
      </c>
      <c r="C622" s="84" t="s">
        <v>668</v>
      </c>
    </row>
    <row r="623" spans="1:3" x14ac:dyDescent="0.25">
      <c r="A623" s="85"/>
    </row>
    <row r="624" spans="1:3" x14ac:dyDescent="0.25">
      <c r="A624" s="86"/>
      <c r="C624" s="84" t="str">
        <f>CONCATENATE("    ",B620)</f>
        <v xml:space="preserve">    People with this variant have two copies of the [T71417232G](https://www.ncbi.nlm.nih.gov/projects/SNP/snp_ref.cgi?rs=12350232) variant. This substitution of a single nucleotide is known as a missense mutation.</v>
      </c>
    </row>
    <row r="625" spans="1:3" x14ac:dyDescent="0.25">
      <c r="A625" s="85"/>
    </row>
    <row r="626" spans="1:3" x14ac:dyDescent="0.25">
      <c r="A626" s="85"/>
      <c r="C626" s="84" t="s">
        <v>669</v>
      </c>
    </row>
    <row r="627" spans="1:3" x14ac:dyDescent="0.25">
      <c r="A627" s="85"/>
    </row>
    <row r="628" spans="1:3" x14ac:dyDescent="0.25">
      <c r="A628" s="85"/>
      <c r="C628" s="84" t="str">
        <f>CONCATENATE("    ",B621)</f>
        <v xml:space="preserve">    This variant is not associated with increased risk.</v>
      </c>
    </row>
    <row r="629" spans="1:3" x14ac:dyDescent="0.25">
      <c r="A629" s="85"/>
    </row>
    <row r="630" spans="1:3" x14ac:dyDescent="0.25">
      <c r="A630" s="86"/>
      <c r="C630" s="84" t="s">
        <v>670</v>
      </c>
    </row>
    <row r="631" spans="1:3" x14ac:dyDescent="0.25">
      <c r="A631" s="86"/>
    </row>
    <row r="632" spans="1:3" x14ac:dyDescent="0.25">
      <c r="A632" s="86"/>
      <c r="C632" s="84" t="str">
        <f>CONCATENATE( "    &lt;piechart percentage=",B622," /&gt;")</f>
        <v xml:space="preserve">    &lt;piechart percentage=32.7 /&gt;</v>
      </c>
    </row>
    <row r="633" spans="1:3" x14ac:dyDescent="0.25">
      <c r="A633" s="86"/>
      <c r="C633" s="84" t="str">
        <f>"  &lt;/Genotype&gt;"</f>
        <v xml:space="preserve">  &lt;/Genotype&gt;</v>
      </c>
    </row>
    <row r="634" spans="1:3" x14ac:dyDescent="0.25">
      <c r="A634" s="86" t="s">
        <v>46</v>
      </c>
      <c r="B634" s="79" t="str">
        <f>S20</f>
        <v>Your TRPM3 gene has no variants. A normal gene is referred to as a "wild-type" gene.</v>
      </c>
      <c r="C634" s="84" t="str">
        <f>CONCATENATE("  &lt;Genotype hgvs=",CHAR(34),B606,B608,";",B608,CHAR(34)," name=",CHAR(34),B85,CHAR(34),"&gt; ")</f>
        <v xml:space="preserve">  &lt;Genotype hgvs="NC_000009.12:g.[71417232=];[71417232=]" name="T71417232G"&gt; </v>
      </c>
    </row>
    <row r="635" spans="1:3" x14ac:dyDescent="0.25">
      <c r="A635" s="85" t="s">
        <v>47</v>
      </c>
      <c r="B635" s="79" t="str">
        <f t="shared" ref="B635:B636" si="35">S21</f>
        <v>You are in the Moderate Loss of Function category. See below for more information.</v>
      </c>
      <c r="C635" s="84" t="s">
        <v>13</v>
      </c>
    </row>
    <row r="636" spans="1:3" x14ac:dyDescent="0.25">
      <c r="A636" s="85" t="s">
        <v>43</v>
      </c>
      <c r="B636" s="79">
        <f t="shared" si="35"/>
        <v>17.8</v>
      </c>
      <c r="C636" s="84" t="s">
        <v>668</v>
      </c>
    </row>
    <row r="637" spans="1:3" x14ac:dyDescent="0.25">
      <c r="A637" s="86"/>
    </row>
    <row r="638" spans="1:3" x14ac:dyDescent="0.25">
      <c r="A638" s="85"/>
      <c r="C638" s="84" t="str">
        <f>CONCATENATE("    ",B634)</f>
        <v xml:space="preserve">    Your TRPM3 gene has no variants. A normal gene is referred to as a "wild-type" gene.</v>
      </c>
    </row>
    <row r="639" spans="1:3" x14ac:dyDescent="0.25">
      <c r="A639" s="85"/>
    </row>
    <row r="640" spans="1:3" x14ac:dyDescent="0.25">
      <c r="A640" s="85"/>
      <c r="C640" s="84" t="s">
        <v>669</v>
      </c>
    </row>
    <row r="641" spans="1:3" x14ac:dyDescent="0.25">
      <c r="A641" s="85"/>
    </row>
    <row r="642" spans="1:3" x14ac:dyDescent="0.25">
      <c r="A642" s="85"/>
      <c r="C642" s="84" t="str">
        <f>CONCATENATE("    ",B635)</f>
        <v xml:space="preserve">    You are in the Moderate Loss of Function category. See below for more information.</v>
      </c>
    </row>
    <row r="643" spans="1:3" x14ac:dyDescent="0.25">
      <c r="A643" s="86"/>
    </row>
    <row r="644" spans="1:3" x14ac:dyDescent="0.25">
      <c r="A644" s="86"/>
      <c r="C644" s="84" t="s">
        <v>670</v>
      </c>
    </row>
    <row r="645" spans="1:3" x14ac:dyDescent="0.25">
      <c r="A645" s="86"/>
    </row>
    <row r="646" spans="1:3" x14ac:dyDescent="0.25">
      <c r="A646" s="86"/>
      <c r="C646" s="84" t="str">
        <f>CONCATENATE( "    &lt;piechart percentage=",B636," /&gt;")</f>
        <v xml:space="preserve">    &lt;piechart percentage=17.8 /&gt;</v>
      </c>
    </row>
    <row r="647" spans="1:3" x14ac:dyDescent="0.25">
      <c r="A647" s="86"/>
      <c r="C647" s="84" t="str">
        <f>"  &lt;/Genotype&gt;"</f>
        <v xml:space="preserve">  &lt;/Genotype&gt;</v>
      </c>
    </row>
    <row r="648" spans="1:3" x14ac:dyDescent="0.25">
      <c r="A648" s="86"/>
      <c r="C648" s="84" t="str">
        <f>C89</f>
        <v>&lt;# A70605775G #&gt;</v>
      </c>
    </row>
    <row r="649" spans="1:3" x14ac:dyDescent="0.25">
      <c r="A649" s="86" t="s">
        <v>35</v>
      </c>
      <c r="B649" s="82" t="str">
        <f>T11</f>
        <v>NC_000009.12:g.</v>
      </c>
      <c r="C649" s="84" t="str">
        <f>CONCATENATE("  &lt;Genotype hgvs=",CHAR(34),B649,B650,";",B651,CHAR(34)," name=",CHAR(34),B471,CHAR(34),"&gt; ")</f>
        <v xml:space="preserve">  &lt;Genotype hgvs="NC_000009.12:g.[70605775A&gt;G];[70605775=]" name=""&gt; </v>
      </c>
    </row>
    <row r="650" spans="1:3" x14ac:dyDescent="0.25">
      <c r="A650" s="86" t="s">
        <v>36</v>
      </c>
      <c r="B650" s="82" t="str">
        <f t="shared" ref="B650:B654" si="36">T12</f>
        <v>[70605775A&gt;G]</v>
      </c>
    </row>
    <row r="651" spans="1:3" x14ac:dyDescent="0.25">
      <c r="A651" s="86" t="s">
        <v>27</v>
      </c>
      <c r="B651" s="82" t="str">
        <f t="shared" si="36"/>
        <v>[70605775=]</v>
      </c>
      <c r="C651" s="84" t="s">
        <v>668</v>
      </c>
    </row>
    <row r="652" spans="1:3" x14ac:dyDescent="0.25">
      <c r="A652" s="86" t="s">
        <v>41</v>
      </c>
      <c r="B652" s="82" t="str">
        <f t="shared" si="36"/>
        <v>People with this variant have one copy of the [A70605775G](https://www.ncbi.nlm.nih.gov/projects/SNP/snp_ref.cgi?rs=12682832)</v>
      </c>
      <c r="C652" s="84" t="s">
        <v>13</v>
      </c>
    </row>
    <row r="653" spans="1:3" x14ac:dyDescent="0.25">
      <c r="A653" s="85" t="s">
        <v>42</v>
      </c>
      <c r="B653" s="82" t="str">
        <f t="shared" si="36"/>
        <v>This variant is not associated with increased risk.</v>
      </c>
      <c r="C653" s="84" t="str">
        <f>CONCATENATE("    ",B652)</f>
        <v xml:space="preserve">    People with this variant have one copy of the [A70605775G](https://www.ncbi.nlm.nih.gov/projects/SNP/snp_ref.cgi?rs=12682832)</v>
      </c>
    </row>
    <row r="654" spans="1:3" x14ac:dyDescent="0.25">
      <c r="A654" s="85" t="s">
        <v>43</v>
      </c>
      <c r="B654" s="82">
        <f t="shared" si="36"/>
        <v>49.6</v>
      </c>
    </row>
    <row r="655" spans="1:3" x14ac:dyDescent="0.25">
      <c r="A655" s="86"/>
      <c r="C655" s="84" t="s">
        <v>669</v>
      </c>
    </row>
    <row r="656" spans="1:3" x14ac:dyDescent="0.25">
      <c r="A656" s="85"/>
    </row>
    <row r="657" spans="1:3" x14ac:dyDescent="0.25">
      <c r="A657" s="85"/>
      <c r="C657" s="84" t="str">
        <f>CONCATENATE("    ",B653)</f>
        <v xml:space="preserve">    This variant is not associated with increased risk.</v>
      </c>
    </row>
    <row r="658" spans="1:3" x14ac:dyDescent="0.25">
      <c r="A658" s="85"/>
    </row>
    <row r="659" spans="1:3" x14ac:dyDescent="0.25">
      <c r="A659" s="85"/>
      <c r="C659" s="84" t="s">
        <v>670</v>
      </c>
    </row>
    <row r="660" spans="1:3" x14ac:dyDescent="0.25">
      <c r="A660" s="86"/>
    </row>
    <row r="661" spans="1:3" x14ac:dyDescent="0.25">
      <c r="A661" s="86"/>
      <c r="C661" s="84" t="str">
        <f>CONCATENATE( "    &lt;piechart percentage=",B654," /&gt;")</f>
        <v xml:space="preserve">    &lt;piechart percentage=49.6 /&gt;</v>
      </c>
    </row>
    <row r="662" spans="1:3" x14ac:dyDescent="0.25">
      <c r="A662" s="86"/>
      <c r="C662" s="84" t="str">
        <f>"  &lt;/Genotype&gt;"</f>
        <v xml:space="preserve">  &lt;/Genotype&gt;</v>
      </c>
    </row>
    <row r="663" spans="1:3" x14ac:dyDescent="0.25">
      <c r="A663" s="86" t="s">
        <v>44</v>
      </c>
      <c r="B663" s="79" t="str">
        <f>T17</f>
        <v>People with this variant have two copies of the [A70605775G](https://www.ncbi.nlm.nih.gov/projects/SNP/snp_ref.cgi?rs=12682832) variant. This substitution of a single nucleotide is known as a missense mutation.</v>
      </c>
      <c r="C663" s="84" t="str">
        <f>CONCATENATE("  &lt;Genotype hgvs=",CHAR(34),B649,B650,";",B650,CHAR(34)," name=",CHAR(34),B471,CHAR(34),"&gt; ")</f>
        <v xml:space="preserve">  &lt;Genotype hgvs="NC_000009.12:g.[70605775A&gt;G];[70605775A&gt;G]" name=""&gt; </v>
      </c>
    </row>
    <row r="664" spans="1:3" x14ac:dyDescent="0.25">
      <c r="A664" s="85" t="s">
        <v>45</v>
      </c>
      <c r="B664" s="79" t="str">
        <f t="shared" ref="B664:B665" si="37">T18</f>
        <v>This variant is not associated with increased risk.</v>
      </c>
      <c r="C664" s="84" t="s">
        <v>13</v>
      </c>
    </row>
    <row r="665" spans="1:3" x14ac:dyDescent="0.25">
      <c r="A665" s="85" t="s">
        <v>43</v>
      </c>
      <c r="B665" s="79">
        <f t="shared" si="37"/>
        <v>33</v>
      </c>
      <c r="C665" s="84" t="s">
        <v>668</v>
      </c>
    </row>
    <row r="666" spans="1:3" x14ac:dyDescent="0.25">
      <c r="A666" s="85"/>
    </row>
    <row r="667" spans="1:3" x14ac:dyDescent="0.25">
      <c r="A667" s="86"/>
      <c r="C667" s="84" t="str">
        <f>CONCATENATE("    ",B663)</f>
        <v xml:space="preserve">    People with this variant have two copies of the [A70605775G](https://www.ncbi.nlm.nih.gov/projects/SNP/snp_ref.cgi?rs=12682832) variant. This substitution of a single nucleotide is known as a missense mutation.</v>
      </c>
    </row>
    <row r="668" spans="1:3" x14ac:dyDescent="0.25">
      <c r="A668" s="85"/>
    </row>
    <row r="669" spans="1:3" x14ac:dyDescent="0.25">
      <c r="A669" s="85"/>
      <c r="C669" s="84" t="s">
        <v>669</v>
      </c>
    </row>
    <row r="670" spans="1:3" x14ac:dyDescent="0.25">
      <c r="A670" s="85"/>
    </row>
    <row r="671" spans="1:3" x14ac:dyDescent="0.25">
      <c r="A671" s="85"/>
      <c r="C671" s="84" t="str">
        <f>CONCATENATE("    ",B664)</f>
        <v xml:space="preserve">    This variant is not associated with increased risk.</v>
      </c>
    </row>
    <row r="672" spans="1:3" x14ac:dyDescent="0.25">
      <c r="A672" s="85"/>
    </row>
    <row r="673" spans="1:3" x14ac:dyDescent="0.25">
      <c r="A673" s="86"/>
      <c r="C673" s="84" t="s">
        <v>670</v>
      </c>
    </row>
    <row r="674" spans="1:3" x14ac:dyDescent="0.25">
      <c r="A674" s="86"/>
    </row>
    <row r="675" spans="1:3" x14ac:dyDescent="0.25">
      <c r="A675" s="86"/>
      <c r="C675" s="84" t="str">
        <f>CONCATENATE( "    &lt;piechart percentage=",B665," /&gt;")</f>
        <v xml:space="preserve">    &lt;piechart percentage=33 /&gt;</v>
      </c>
    </row>
    <row r="676" spans="1:3" x14ac:dyDescent="0.25">
      <c r="A676" s="86"/>
      <c r="C676" s="84" t="str">
        <f>"  &lt;/Genotype&gt;"</f>
        <v xml:space="preserve">  &lt;/Genotype&gt;</v>
      </c>
    </row>
    <row r="677" spans="1:3" x14ac:dyDescent="0.25">
      <c r="A677" s="86" t="s">
        <v>46</v>
      </c>
      <c r="B677" s="79" t="str">
        <f>T20</f>
        <v>Your TRPM3 gene has no variants. A normal gene is referred to as a "wild-type" gene.</v>
      </c>
      <c r="C677" s="84" t="str">
        <f>CONCATENATE("  &lt;Genotype hgvs=",CHAR(34),B649,B651,";",B651,CHAR(34)," name=",CHAR(34),B471,CHAR(34),"&gt; ")</f>
        <v xml:space="preserve">  &lt;Genotype hgvs="NC_000009.12:g.[70605775=];[70605775=]" name=""&gt; </v>
      </c>
    </row>
    <row r="678" spans="1:3" x14ac:dyDescent="0.25">
      <c r="A678" s="85" t="s">
        <v>47</v>
      </c>
      <c r="B678" s="79" t="str">
        <f t="shared" ref="B678:B679" si="38">T21</f>
        <v>You are in the Moderate Loss of Function category. See below for more information.</v>
      </c>
      <c r="C678" s="84" t="s">
        <v>13</v>
      </c>
    </row>
    <row r="679" spans="1:3" x14ac:dyDescent="0.25">
      <c r="A679" s="85" t="s">
        <v>43</v>
      </c>
      <c r="B679" s="79">
        <f t="shared" si="38"/>
        <v>17.399999999999999</v>
      </c>
      <c r="C679" s="84" t="s">
        <v>668</v>
      </c>
    </row>
    <row r="680" spans="1:3" x14ac:dyDescent="0.25">
      <c r="A680" s="86"/>
    </row>
    <row r="681" spans="1:3" x14ac:dyDescent="0.25">
      <c r="A681" s="85"/>
      <c r="C681" s="84" t="str">
        <f>CONCATENATE("    ",B677)</f>
        <v xml:space="preserve">    Your TRPM3 gene has no variants. A normal gene is referred to as a "wild-type" gene.</v>
      </c>
    </row>
    <row r="682" spans="1:3" x14ac:dyDescent="0.25">
      <c r="A682" s="85"/>
    </row>
    <row r="683" spans="1:3" x14ac:dyDescent="0.25">
      <c r="A683" s="85"/>
      <c r="C683" s="84" t="s">
        <v>669</v>
      </c>
    </row>
    <row r="684" spans="1:3" x14ac:dyDescent="0.25">
      <c r="A684" s="85"/>
    </row>
    <row r="685" spans="1:3" x14ac:dyDescent="0.25">
      <c r="A685" s="85"/>
      <c r="C685" s="84" t="str">
        <f>CONCATENATE("    ",B678)</f>
        <v xml:space="preserve">    You are in the Moderate Loss of Function category. See below for more information.</v>
      </c>
    </row>
    <row r="686" spans="1:3" x14ac:dyDescent="0.25">
      <c r="A686" s="86"/>
    </row>
    <row r="687" spans="1:3" x14ac:dyDescent="0.25">
      <c r="A687" s="86"/>
      <c r="C687" s="84" t="s">
        <v>670</v>
      </c>
    </row>
    <row r="688" spans="1:3" x14ac:dyDescent="0.25">
      <c r="A688" s="86"/>
    </row>
    <row r="689" spans="1:3" x14ac:dyDescent="0.25">
      <c r="A689" s="86"/>
      <c r="C689" s="84" t="str">
        <f>CONCATENATE( "    &lt;piechart percentage=",B679," /&gt;")</f>
        <v xml:space="preserve">    &lt;piechart percentage=17.4 /&gt;</v>
      </c>
    </row>
    <row r="690" spans="1:3" x14ac:dyDescent="0.25">
      <c r="A690" s="86"/>
      <c r="C690" s="84" t="str">
        <f>"  &lt;/Genotype&gt;"</f>
        <v xml:space="preserve">  &lt;/Genotype&gt;</v>
      </c>
    </row>
    <row r="691" spans="1:3" x14ac:dyDescent="0.25">
      <c r="A691" s="86"/>
      <c r="C691" s="84" t="str">
        <f>C95</f>
        <v>&lt;# C71403580T #&gt;</v>
      </c>
    </row>
    <row r="692" spans="1:3" x14ac:dyDescent="0.25">
      <c r="A692" s="86" t="s">
        <v>35</v>
      </c>
      <c r="B692" s="82" t="str">
        <f>U11</f>
        <v>NC_000009.12:g.</v>
      </c>
      <c r="C692" s="84" t="str">
        <f>CONCATENATE("  &lt;Genotype hgvs=",CHAR(34),B692,B693,";",B694,CHAR(34)," name=",CHAR(34),B514,CHAR(34),"&gt; ")</f>
        <v xml:space="preserve">  &lt;Genotype hgvs="NC_000009.12:g.[71403580C&gt;T];[71403580=]" name=""&gt; </v>
      </c>
    </row>
    <row r="693" spans="1:3" x14ac:dyDescent="0.25">
      <c r="A693" s="86" t="s">
        <v>36</v>
      </c>
      <c r="B693" s="82" t="str">
        <f t="shared" ref="B693:B697" si="39">U12</f>
        <v>[71403580C&gt;T]</v>
      </c>
    </row>
    <row r="694" spans="1:3" x14ac:dyDescent="0.25">
      <c r="A694" s="86" t="s">
        <v>27</v>
      </c>
      <c r="B694" s="82" t="str">
        <f t="shared" si="39"/>
        <v>[71403580=]</v>
      </c>
      <c r="C694" s="84" t="s">
        <v>668</v>
      </c>
    </row>
    <row r="695" spans="1:3" x14ac:dyDescent="0.25">
      <c r="A695" s="86" t="s">
        <v>41</v>
      </c>
      <c r="B695" s="82" t="str">
        <f t="shared" si="39"/>
        <v>People with this variant have one copy of the [C71403580T](https://www.ncbi.nlm.nih.gov/projects/SNP/snp_ref.cgi?rs=1891301)</v>
      </c>
      <c r="C695" s="84" t="s">
        <v>13</v>
      </c>
    </row>
    <row r="696" spans="1:3" x14ac:dyDescent="0.25">
      <c r="A696" s="85" t="s">
        <v>42</v>
      </c>
      <c r="B696" s="82" t="str">
        <f t="shared" si="39"/>
        <v>This variant is not associated with increased risk.</v>
      </c>
      <c r="C696" s="84" t="str">
        <f>CONCATENATE("    ",B695)</f>
        <v xml:space="preserve">    People with this variant have one copy of the [C71403580T](https://www.ncbi.nlm.nih.gov/projects/SNP/snp_ref.cgi?rs=1891301)</v>
      </c>
    </row>
    <row r="697" spans="1:3" x14ac:dyDescent="0.25">
      <c r="A697" s="85" t="s">
        <v>43</v>
      </c>
      <c r="B697" s="82">
        <f t="shared" si="39"/>
        <v>49.2</v>
      </c>
    </row>
    <row r="698" spans="1:3" x14ac:dyDescent="0.25">
      <c r="A698" s="86"/>
      <c r="C698" s="84" t="s">
        <v>669</v>
      </c>
    </row>
    <row r="699" spans="1:3" x14ac:dyDescent="0.25">
      <c r="A699" s="85"/>
    </row>
    <row r="700" spans="1:3" x14ac:dyDescent="0.25">
      <c r="A700" s="85"/>
      <c r="C700" s="84" t="str">
        <f>CONCATENATE("    ",B696)</f>
        <v xml:space="preserve">    This variant is not associated with increased risk.</v>
      </c>
    </row>
    <row r="701" spans="1:3" x14ac:dyDescent="0.25">
      <c r="A701" s="85"/>
    </row>
    <row r="702" spans="1:3" x14ac:dyDescent="0.25">
      <c r="A702" s="85"/>
      <c r="C702" s="84" t="s">
        <v>670</v>
      </c>
    </row>
    <row r="703" spans="1:3" x14ac:dyDescent="0.25">
      <c r="A703" s="86"/>
    </row>
    <row r="704" spans="1:3" x14ac:dyDescent="0.25">
      <c r="A704" s="86"/>
      <c r="C704" s="84" t="str">
        <f>CONCATENATE( "    &lt;piechart percentage=",B697," /&gt;")</f>
        <v xml:space="preserve">    &lt;piechart percentage=49.2 /&gt;</v>
      </c>
    </row>
    <row r="705" spans="1:3" x14ac:dyDescent="0.25">
      <c r="A705" s="86"/>
      <c r="C705" s="84" t="str">
        <f>"  &lt;/Genotype&gt;"</f>
        <v xml:space="preserve">  &lt;/Genotype&gt;</v>
      </c>
    </row>
    <row r="706" spans="1:3" x14ac:dyDescent="0.25">
      <c r="A706" s="86" t="s">
        <v>44</v>
      </c>
      <c r="B706" s="79" t="str">
        <f>U17</f>
        <v>People with this variant have two copies of the [C71403580T](https://www.ncbi.nlm.nih.gov/projects/SNP/snp_ref.cgi?rs=1891301) variant. This substitution of a single nucleotide is known as a missense mutation.</v>
      </c>
      <c r="C706" s="84" t="str">
        <f>CONCATENATE("  &lt;Genotype hgvs=",CHAR(34),B692,B693,";",B693,CHAR(34)," name=",CHAR(34),B514,CHAR(34),"&gt; ")</f>
        <v xml:space="preserve">  &lt;Genotype hgvs="NC_000009.12:g.[71403580C&gt;T];[71403580C&gt;T]" name=""&gt; </v>
      </c>
    </row>
    <row r="707" spans="1:3" x14ac:dyDescent="0.25">
      <c r="A707" s="85" t="s">
        <v>45</v>
      </c>
      <c r="B707" s="79" t="str">
        <f t="shared" ref="B707:B708" si="40">U18</f>
        <v>You are in the Moderate Loss of Function category. See below for more information.</v>
      </c>
      <c r="C707" s="84" t="s">
        <v>13</v>
      </c>
    </row>
    <row r="708" spans="1:3" x14ac:dyDescent="0.25">
      <c r="A708" s="85" t="s">
        <v>43</v>
      </c>
      <c r="B708" s="79">
        <f t="shared" si="40"/>
        <v>19.600000000000001</v>
      </c>
      <c r="C708" s="84" t="s">
        <v>668</v>
      </c>
    </row>
    <row r="709" spans="1:3" x14ac:dyDescent="0.25">
      <c r="A709" s="85"/>
    </row>
    <row r="710" spans="1:3" x14ac:dyDescent="0.25">
      <c r="A710" s="86"/>
      <c r="C710" s="84" t="str">
        <f>CONCATENATE("    ",B706)</f>
        <v xml:space="preserve">    People with this variant have two copies of the [C71403580T](https://www.ncbi.nlm.nih.gov/projects/SNP/snp_ref.cgi?rs=1891301) variant. This substitution of a single nucleotide is known as a missense mutation.</v>
      </c>
    </row>
    <row r="711" spans="1:3" x14ac:dyDescent="0.25">
      <c r="A711" s="85"/>
    </row>
    <row r="712" spans="1:3" x14ac:dyDescent="0.25">
      <c r="A712" s="85"/>
      <c r="C712" s="84" t="s">
        <v>669</v>
      </c>
    </row>
    <row r="713" spans="1:3" x14ac:dyDescent="0.25">
      <c r="A713" s="85"/>
    </row>
    <row r="714" spans="1:3" x14ac:dyDescent="0.25">
      <c r="A714" s="85"/>
      <c r="C714" s="84" t="str">
        <f>CONCATENATE("    ",B707)</f>
        <v xml:space="preserve">    You are in the Moderate Loss of Function category. See below for more information.</v>
      </c>
    </row>
    <row r="715" spans="1:3" x14ac:dyDescent="0.25">
      <c r="A715" s="85"/>
    </row>
    <row r="716" spans="1:3" x14ac:dyDescent="0.25">
      <c r="A716" s="86"/>
      <c r="C716" s="84" t="s">
        <v>670</v>
      </c>
    </row>
    <row r="717" spans="1:3" x14ac:dyDescent="0.25">
      <c r="A717" s="86"/>
    </row>
    <row r="718" spans="1:3" x14ac:dyDescent="0.25">
      <c r="A718" s="86"/>
      <c r="C718" s="84" t="str">
        <f>CONCATENATE( "    &lt;piechart percentage=",B708," /&gt;")</f>
        <v xml:space="preserve">    &lt;piechart percentage=19.6 /&gt;</v>
      </c>
    </row>
    <row r="719" spans="1:3" x14ac:dyDescent="0.25">
      <c r="A719" s="86"/>
      <c r="C719" s="84" t="str">
        <f>"  &lt;/Genotype&gt;"</f>
        <v xml:space="preserve">  &lt;/Genotype&gt;</v>
      </c>
    </row>
    <row r="720" spans="1:3" x14ac:dyDescent="0.25">
      <c r="A720" s="86" t="s">
        <v>46</v>
      </c>
      <c r="B720" s="79" t="str">
        <f>U20</f>
        <v>Your TRPM3 gene has no variants. A normal gene is referred to as a "wild-type" gene.</v>
      </c>
      <c r="C720" s="84" t="str">
        <f>CONCATENATE("  &lt;Genotype hgvs=",CHAR(34),B692,B694,";",B694,CHAR(34)," name=",CHAR(34),B514,CHAR(34),"&gt; ")</f>
        <v xml:space="preserve">  &lt;Genotype hgvs="NC_000009.12:g.[71403580=];[71403580=]" name=""&gt; </v>
      </c>
    </row>
    <row r="721" spans="1:3" x14ac:dyDescent="0.25">
      <c r="A721" s="85" t="s">
        <v>47</v>
      </c>
      <c r="B721" s="79" t="str">
        <f t="shared" ref="B721:B722" si="41">U21</f>
        <v>This variant is not associated with increased risk.</v>
      </c>
      <c r="C721" s="84" t="s">
        <v>13</v>
      </c>
    </row>
    <row r="722" spans="1:3" x14ac:dyDescent="0.25">
      <c r="A722" s="85" t="s">
        <v>43</v>
      </c>
      <c r="B722" s="79">
        <f t="shared" si="41"/>
        <v>31.2</v>
      </c>
      <c r="C722" s="84" t="s">
        <v>668</v>
      </c>
    </row>
    <row r="723" spans="1:3" x14ac:dyDescent="0.25">
      <c r="A723" s="86"/>
    </row>
    <row r="724" spans="1:3" x14ac:dyDescent="0.25">
      <c r="A724" s="85"/>
      <c r="C724" s="84" t="str">
        <f>CONCATENATE("    ",B720)</f>
        <v xml:space="preserve">    Your TRPM3 gene has no variants. A normal gene is referred to as a "wild-type" gene.</v>
      </c>
    </row>
    <row r="725" spans="1:3" x14ac:dyDescent="0.25">
      <c r="A725" s="85"/>
    </row>
    <row r="726" spans="1:3" x14ac:dyDescent="0.25">
      <c r="A726" s="85"/>
      <c r="C726" s="84" t="s">
        <v>669</v>
      </c>
    </row>
    <row r="727" spans="1:3" x14ac:dyDescent="0.25">
      <c r="A727" s="85"/>
    </row>
    <row r="728" spans="1:3" x14ac:dyDescent="0.25">
      <c r="A728" s="85"/>
      <c r="C728" s="84" t="str">
        <f>CONCATENATE("    ",B721)</f>
        <v xml:space="preserve">    This variant is not associated with increased risk.</v>
      </c>
    </row>
    <row r="729" spans="1:3" x14ac:dyDescent="0.25">
      <c r="A729" s="86"/>
    </row>
    <row r="730" spans="1:3" x14ac:dyDescent="0.25">
      <c r="A730" s="86"/>
      <c r="C730" s="84" t="s">
        <v>670</v>
      </c>
    </row>
    <row r="731" spans="1:3" x14ac:dyDescent="0.25">
      <c r="A731" s="86"/>
    </row>
    <row r="732" spans="1:3" x14ac:dyDescent="0.25">
      <c r="A732" s="86"/>
      <c r="C732" s="84" t="str">
        <f>CONCATENATE( "    &lt;piechart percentage=",B722," /&gt;")</f>
        <v xml:space="preserve">    &lt;piechart percentage=31.2 /&gt;</v>
      </c>
    </row>
    <row r="733" spans="1:3" x14ac:dyDescent="0.25">
      <c r="A733" s="86"/>
      <c r="C733" s="84" t="str">
        <f>"  &lt;/Genotype&gt;"</f>
        <v xml:space="preserve">  &lt;/Genotype&gt;</v>
      </c>
    </row>
    <row r="734" spans="1:3" x14ac:dyDescent="0.25">
      <c r="A734" s="86"/>
      <c r="C734" s="84" t="str">
        <f>C101</f>
        <v>&lt;# T70610886A #&gt;</v>
      </c>
    </row>
    <row r="735" spans="1:3" x14ac:dyDescent="0.25">
      <c r="A735" s="86" t="s">
        <v>35</v>
      </c>
      <c r="B735" s="82" t="str">
        <f>V11</f>
        <v>NC_000009.12:g.</v>
      </c>
      <c r="C735" s="84" t="str">
        <f>CONCATENATE("  &lt;Genotype hgvs=",CHAR(34),B735,B736,";",B737,CHAR(34)," name=",CHAR(34),B514,CHAR(34),"&gt; ")</f>
        <v xml:space="preserve">  &lt;Genotype hgvs="NC_000009.12:g.[70610886T&gt;A];[70610886=]" name=""&gt; </v>
      </c>
    </row>
    <row r="736" spans="1:3" x14ac:dyDescent="0.25">
      <c r="A736" s="86" t="s">
        <v>36</v>
      </c>
      <c r="B736" s="82" t="str">
        <f t="shared" ref="B736:B740" si="42">V12</f>
        <v>[70610886T&gt;A]</v>
      </c>
    </row>
    <row r="737" spans="1:3" x14ac:dyDescent="0.25">
      <c r="A737" s="86" t="s">
        <v>27</v>
      </c>
      <c r="B737" s="82" t="str">
        <f t="shared" si="42"/>
        <v>[70610886=]</v>
      </c>
      <c r="C737" s="84" t="s">
        <v>668</v>
      </c>
    </row>
    <row r="738" spans="1:3" x14ac:dyDescent="0.25">
      <c r="A738" s="86" t="s">
        <v>41</v>
      </c>
      <c r="B738" s="82" t="str">
        <f t="shared" si="42"/>
        <v>People with this variant have one copy of the [T70610886A](https://www.ncbi.nlm.nih.gov/projects/SNP/snp_ref.cgi?rs=3763619)</v>
      </c>
      <c r="C738" s="84" t="s">
        <v>13</v>
      </c>
    </row>
    <row r="739" spans="1:3" x14ac:dyDescent="0.25">
      <c r="A739" s="85" t="s">
        <v>42</v>
      </c>
      <c r="B739" s="82" t="str">
        <f t="shared" si="42"/>
        <v>This variant is not associated with increased risk.</v>
      </c>
      <c r="C739" s="84" t="str">
        <f>CONCATENATE("    ",B738)</f>
        <v xml:space="preserve">    People with this variant have one copy of the [T70610886A](https://www.ncbi.nlm.nih.gov/projects/SNP/snp_ref.cgi?rs=3763619)</v>
      </c>
    </row>
    <row r="740" spans="1:3" x14ac:dyDescent="0.25">
      <c r="A740" s="85" t="s">
        <v>43</v>
      </c>
      <c r="B740" s="82">
        <f t="shared" si="42"/>
        <v>49.6</v>
      </c>
    </row>
    <row r="741" spans="1:3" x14ac:dyDescent="0.25">
      <c r="A741" s="86"/>
      <c r="C741" s="84" t="s">
        <v>669</v>
      </c>
    </row>
    <row r="742" spans="1:3" x14ac:dyDescent="0.25">
      <c r="A742" s="85"/>
    </row>
    <row r="743" spans="1:3" x14ac:dyDescent="0.25">
      <c r="A743" s="85"/>
      <c r="C743" s="84" t="str">
        <f>CONCATENATE("    ",B739)</f>
        <v xml:space="preserve">    This variant is not associated with increased risk.</v>
      </c>
    </row>
    <row r="744" spans="1:3" x14ac:dyDescent="0.25">
      <c r="A744" s="85"/>
    </row>
    <row r="745" spans="1:3" x14ac:dyDescent="0.25">
      <c r="A745" s="85"/>
      <c r="C745" s="84" t="s">
        <v>670</v>
      </c>
    </row>
    <row r="746" spans="1:3" x14ac:dyDescent="0.25">
      <c r="A746" s="86"/>
    </row>
    <row r="747" spans="1:3" x14ac:dyDescent="0.25">
      <c r="A747" s="86"/>
      <c r="C747" s="84" t="str">
        <f>CONCATENATE( "    &lt;piechart percentage=",B740," /&gt;")</f>
        <v xml:space="preserve">    &lt;piechart percentage=49.6 /&gt;</v>
      </c>
    </row>
    <row r="748" spans="1:3" x14ac:dyDescent="0.25">
      <c r="A748" s="86"/>
      <c r="C748" s="84" t="str">
        <f>"  &lt;/Genotype&gt;"</f>
        <v xml:space="preserve">  &lt;/Genotype&gt;</v>
      </c>
    </row>
    <row r="749" spans="1:3" x14ac:dyDescent="0.25">
      <c r="A749" s="86" t="s">
        <v>44</v>
      </c>
      <c r="B749" s="79" t="str">
        <f>V17</f>
        <v>People with this variant have two copies of the [T70610886A](https://www.ncbi.nlm.nih.gov/projects/SNP/snp_ref.cgi?rs=3763619) variant. This substitution of a single nucleotide is known as a missense mutation.</v>
      </c>
      <c r="C749" s="84" t="str">
        <f>CONCATENATE("  &lt;Genotype hgvs=",CHAR(34),B735,B736,";",B736,CHAR(34)," name=",CHAR(34),B514,CHAR(34),"&gt; ")</f>
        <v xml:space="preserve">  &lt;Genotype hgvs="NC_000009.12:g.[70610886T&gt;A];[70610886T&gt;A]" name=""&gt; </v>
      </c>
    </row>
    <row r="750" spans="1:3" x14ac:dyDescent="0.25">
      <c r="A750" s="85" t="s">
        <v>45</v>
      </c>
      <c r="B750" s="79" t="str">
        <f t="shared" ref="B750:B751" si="43">V18</f>
        <v>You are in the Moderate Loss of Function category. See below for more information.</v>
      </c>
      <c r="C750" s="84" t="s">
        <v>13</v>
      </c>
    </row>
    <row r="751" spans="1:3" x14ac:dyDescent="0.25">
      <c r="A751" s="85" t="s">
        <v>43</v>
      </c>
      <c r="B751" s="79">
        <f t="shared" si="43"/>
        <v>13.2</v>
      </c>
      <c r="C751" s="84" t="s">
        <v>668</v>
      </c>
    </row>
    <row r="752" spans="1:3" x14ac:dyDescent="0.25">
      <c r="A752" s="85"/>
    </row>
    <row r="753" spans="1:3" x14ac:dyDescent="0.25">
      <c r="A753" s="86"/>
      <c r="C753" s="84" t="str">
        <f>CONCATENATE("    ",B749)</f>
        <v xml:space="preserve">    People with this variant have two copies of the [T70610886A](https://www.ncbi.nlm.nih.gov/projects/SNP/snp_ref.cgi?rs=3763619) variant. This substitution of a single nucleotide is known as a missense mutation.</v>
      </c>
    </row>
    <row r="754" spans="1:3" x14ac:dyDescent="0.25">
      <c r="A754" s="85"/>
    </row>
    <row r="755" spans="1:3" x14ac:dyDescent="0.25">
      <c r="A755" s="85"/>
      <c r="C755" s="84" t="s">
        <v>669</v>
      </c>
    </row>
    <row r="756" spans="1:3" x14ac:dyDescent="0.25">
      <c r="A756" s="85"/>
    </row>
    <row r="757" spans="1:3" x14ac:dyDescent="0.25">
      <c r="A757" s="85"/>
      <c r="C757" s="84" t="str">
        <f>CONCATENATE("    ",B750)</f>
        <v xml:space="preserve">    You are in the Moderate Loss of Function category. See below for more information.</v>
      </c>
    </row>
    <row r="758" spans="1:3" x14ac:dyDescent="0.25">
      <c r="A758" s="85"/>
    </row>
    <row r="759" spans="1:3" x14ac:dyDescent="0.25">
      <c r="A759" s="86"/>
      <c r="C759" s="84" t="s">
        <v>670</v>
      </c>
    </row>
    <row r="760" spans="1:3" x14ac:dyDescent="0.25">
      <c r="A760" s="86"/>
    </row>
    <row r="761" spans="1:3" x14ac:dyDescent="0.25">
      <c r="A761" s="86"/>
      <c r="C761" s="84" t="str">
        <f>CONCATENATE( "    &lt;piechart percentage=",B751," /&gt;")</f>
        <v xml:space="preserve">    &lt;piechart percentage=13.2 /&gt;</v>
      </c>
    </row>
    <row r="762" spans="1:3" x14ac:dyDescent="0.25">
      <c r="A762" s="86"/>
      <c r="C762" s="84" t="str">
        <f>"  &lt;/Genotype&gt;"</f>
        <v xml:space="preserve">  &lt;/Genotype&gt;</v>
      </c>
    </row>
    <row r="763" spans="1:3" x14ac:dyDescent="0.25">
      <c r="A763" s="86" t="s">
        <v>46</v>
      </c>
      <c r="B763" s="79" t="str">
        <f>V20</f>
        <v>Your TRPM3 gene has no variants. A normal gene is referred to as a "wild-type" gene.</v>
      </c>
      <c r="C763" s="84" t="str">
        <f>CONCATENATE("  &lt;Genotype hgvs=",CHAR(34),B735,B737,";",B737,CHAR(34)," name=",CHAR(34),B514,CHAR(34),"&gt; ")</f>
        <v xml:space="preserve">  &lt;Genotype hgvs="NC_000009.12:g.[70610886=];[70610886=]" name=""&gt; </v>
      </c>
    </row>
    <row r="764" spans="1:3" x14ac:dyDescent="0.25">
      <c r="A764" s="85" t="s">
        <v>47</v>
      </c>
      <c r="B764" s="79" t="str">
        <f t="shared" ref="B764:B765" si="44">V21</f>
        <v>This variant is not associated with increased risk.</v>
      </c>
      <c r="C764" s="84" t="s">
        <v>13</v>
      </c>
    </row>
    <row r="765" spans="1:3" x14ac:dyDescent="0.25">
      <c r="A765" s="85" t="s">
        <v>43</v>
      </c>
      <c r="B765" s="79">
        <f t="shared" si="44"/>
        <v>37.200000000000003</v>
      </c>
      <c r="C765" s="84" t="s">
        <v>668</v>
      </c>
    </row>
    <row r="766" spans="1:3" x14ac:dyDescent="0.25">
      <c r="A766" s="86"/>
    </row>
    <row r="767" spans="1:3" x14ac:dyDescent="0.25">
      <c r="A767" s="85"/>
      <c r="C767" s="84" t="str">
        <f>CONCATENATE("    ",B763)</f>
        <v xml:space="preserve">    Your TRPM3 gene has no variants. A normal gene is referred to as a "wild-type" gene.</v>
      </c>
    </row>
    <row r="768" spans="1:3" x14ac:dyDescent="0.25">
      <c r="A768" s="85"/>
    </row>
    <row r="769" spans="1:3" x14ac:dyDescent="0.25">
      <c r="A769" s="85"/>
      <c r="C769" s="84" t="s">
        <v>669</v>
      </c>
    </row>
    <row r="770" spans="1:3" x14ac:dyDescent="0.25">
      <c r="A770" s="85"/>
    </row>
    <row r="771" spans="1:3" x14ac:dyDescent="0.25">
      <c r="A771" s="85"/>
      <c r="C771" s="84" t="str">
        <f>CONCATENATE("    ",B764)</f>
        <v xml:space="preserve">    This variant is not associated with increased risk.</v>
      </c>
    </row>
    <row r="772" spans="1:3" x14ac:dyDescent="0.25">
      <c r="A772" s="86"/>
    </row>
    <row r="773" spans="1:3" x14ac:dyDescent="0.25">
      <c r="A773" s="86"/>
      <c r="C773" s="84" t="s">
        <v>670</v>
      </c>
    </row>
    <row r="774" spans="1:3" x14ac:dyDescent="0.25">
      <c r="A774" s="86"/>
    </row>
    <row r="775" spans="1:3" x14ac:dyDescent="0.25">
      <c r="A775" s="86"/>
      <c r="C775" s="84" t="str">
        <f>CONCATENATE( "    &lt;piechart percentage=",B765," /&gt;")</f>
        <v xml:space="preserve">    &lt;piechart percentage=37.2 /&gt;</v>
      </c>
    </row>
    <row r="776" spans="1:3" x14ac:dyDescent="0.25">
      <c r="A776" s="86"/>
      <c r="C776" s="84" t="str">
        <f>"  &lt;/Genotype&gt;"</f>
        <v xml:space="preserve">  &lt;/Genotype&gt;</v>
      </c>
    </row>
    <row r="777" spans="1:3" x14ac:dyDescent="0.25">
      <c r="A777" s="86"/>
      <c r="C777" s="84" t="str">
        <f>C107</f>
        <v>&lt;# T71365306C #&gt;</v>
      </c>
    </row>
    <row r="778" spans="1:3" x14ac:dyDescent="0.25">
      <c r="A778" s="86" t="s">
        <v>35</v>
      </c>
      <c r="B778" s="82" t="str">
        <f>W11</f>
        <v>NC_000009.12:g.</v>
      </c>
      <c r="C778" s="84" t="str">
        <f>CONCATENATE("  &lt;Genotype hgvs=",CHAR(34),B778,B779,";",B780,CHAR(34)," name=",CHAR(34),B514,CHAR(34),"&gt; ")</f>
        <v xml:space="preserve">  &lt;Genotype hgvs="NC_000009.12:g.[71365306T&gt;C];[71365306=]" name=""&gt; </v>
      </c>
    </row>
    <row r="779" spans="1:3" x14ac:dyDescent="0.25">
      <c r="A779" s="86" t="s">
        <v>36</v>
      </c>
      <c r="B779" s="82" t="str">
        <f t="shared" ref="B779:B783" si="45">W12</f>
        <v>[71365306T&gt;C]</v>
      </c>
    </row>
    <row r="780" spans="1:3" x14ac:dyDescent="0.25">
      <c r="A780" s="86" t="s">
        <v>27</v>
      </c>
      <c r="B780" s="82" t="str">
        <f t="shared" si="45"/>
        <v>[71365306=]</v>
      </c>
      <c r="C780" s="84" t="s">
        <v>668</v>
      </c>
    </row>
    <row r="781" spans="1:3" x14ac:dyDescent="0.25">
      <c r="A781" s="86" t="s">
        <v>41</v>
      </c>
      <c r="B781" s="82" t="str">
        <f t="shared" si="45"/>
        <v>People with this variant have one copy of the [T71365306C](https://www.ncbi.nlm.nih.gov/projects/SNP/snp_ref.cgi?rs=6560200)</v>
      </c>
      <c r="C781" s="84" t="s">
        <v>13</v>
      </c>
    </row>
    <row r="782" spans="1:3" x14ac:dyDescent="0.25">
      <c r="A782" s="85" t="s">
        <v>42</v>
      </c>
      <c r="B782" s="82" t="str">
        <f t="shared" si="45"/>
        <v>This variant is not associated with increased risk.</v>
      </c>
      <c r="C782" s="84" t="str">
        <f>CONCATENATE("    ",B781)</f>
        <v xml:space="preserve">    People with this variant have one copy of the [T71365306C](https://www.ncbi.nlm.nih.gov/projects/SNP/snp_ref.cgi?rs=6560200)</v>
      </c>
    </row>
    <row r="783" spans="1:3" x14ac:dyDescent="0.25">
      <c r="A783" s="85" t="s">
        <v>43</v>
      </c>
      <c r="B783" s="82">
        <f t="shared" si="45"/>
        <v>50</v>
      </c>
    </row>
    <row r="784" spans="1:3" x14ac:dyDescent="0.25">
      <c r="A784" s="86"/>
      <c r="C784" s="84" t="s">
        <v>669</v>
      </c>
    </row>
    <row r="785" spans="1:3" x14ac:dyDescent="0.25">
      <c r="A785" s="85"/>
    </row>
    <row r="786" spans="1:3" x14ac:dyDescent="0.25">
      <c r="A786" s="85"/>
      <c r="C786" s="84" t="str">
        <f>CONCATENATE("    ",B782)</f>
        <v xml:space="preserve">    This variant is not associated with increased risk.</v>
      </c>
    </row>
    <row r="787" spans="1:3" x14ac:dyDescent="0.25">
      <c r="A787" s="85"/>
    </row>
    <row r="788" spans="1:3" x14ac:dyDescent="0.25">
      <c r="A788" s="85"/>
      <c r="C788" s="84" t="s">
        <v>670</v>
      </c>
    </row>
    <row r="789" spans="1:3" x14ac:dyDescent="0.25">
      <c r="A789" s="86"/>
    </row>
    <row r="790" spans="1:3" x14ac:dyDescent="0.25">
      <c r="A790" s="86"/>
      <c r="C790" s="84" t="str">
        <f>CONCATENATE( "    &lt;piechart percentage=",B783," /&gt;")</f>
        <v xml:space="preserve">    &lt;piechart percentage=50 /&gt;</v>
      </c>
    </row>
    <row r="791" spans="1:3" x14ac:dyDescent="0.25">
      <c r="A791" s="86"/>
      <c r="C791" s="84" t="str">
        <f>"  &lt;/Genotype&gt;"</f>
        <v xml:space="preserve">  &lt;/Genotype&gt;</v>
      </c>
    </row>
    <row r="792" spans="1:3" x14ac:dyDescent="0.25">
      <c r="A792" s="86" t="s">
        <v>44</v>
      </c>
      <c r="B792" s="79" t="str">
        <f>W17</f>
        <v>People with this variant have two copies of the [T71365306C](https://www.ncbi.nlm.nih.gov/projects/SNP/snp_ref.cgi?rs=6560200) variant. This substitution of a single nucleotide is known as a missense mutation.</v>
      </c>
      <c r="C792" s="84" t="str">
        <f>CONCATENATE("  &lt;Genotype hgvs=",CHAR(34),B778,B779,";",B779,CHAR(34)," name=",CHAR(34),B514,CHAR(34),"&gt; ")</f>
        <v xml:space="preserve">  &lt;Genotype hgvs="NC_000009.12:g.[71365306T&gt;C];[71365306T&gt;C]" name=""&gt; </v>
      </c>
    </row>
    <row r="793" spans="1:3" x14ac:dyDescent="0.25">
      <c r="A793" s="85" t="s">
        <v>45</v>
      </c>
      <c r="B793" s="79" t="str">
        <f t="shared" ref="B793:B794" si="46">W18</f>
        <v>You are in the Moderate Loss of Function category. See below for more information.</v>
      </c>
      <c r="C793" s="84" t="s">
        <v>13</v>
      </c>
    </row>
    <row r="794" spans="1:3" x14ac:dyDescent="0.25">
      <c r="A794" s="85" t="s">
        <v>43</v>
      </c>
      <c r="B794" s="79">
        <f t="shared" si="46"/>
        <v>12.3</v>
      </c>
      <c r="C794" s="84" t="s">
        <v>668</v>
      </c>
    </row>
    <row r="795" spans="1:3" x14ac:dyDescent="0.25">
      <c r="A795" s="85"/>
    </row>
    <row r="796" spans="1:3" x14ac:dyDescent="0.25">
      <c r="A796" s="86"/>
      <c r="C796" s="84" t="str">
        <f>CONCATENATE("    ",B792)</f>
        <v xml:space="preserve">    People with this variant have two copies of the [T71365306C](https://www.ncbi.nlm.nih.gov/projects/SNP/snp_ref.cgi?rs=6560200) variant. This substitution of a single nucleotide is known as a missense mutation.</v>
      </c>
    </row>
    <row r="797" spans="1:3" x14ac:dyDescent="0.25">
      <c r="A797" s="85"/>
    </row>
    <row r="798" spans="1:3" x14ac:dyDescent="0.25">
      <c r="A798" s="85"/>
      <c r="C798" s="84" t="s">
        <v>669</v>
      </c>
    </row>
    <row r="799" spans="1:3" x14ac:dyDescent="0.25">
      <c r="A799" s="85"/>
    </row>
    <row r="800" spans="1:3" x14ac:dyDescent="0.25">
      <c r="A800" s="85"/>
      <c r="C800" s="84" t="str">
        <f>CONCATENATE("    ",B793)</f>
        <v xml:space="preserve">    You are in the Moderate Loss of Function category. See below for more information.</v>
      </c>
    </row>
    <row r="801" spans="1:3" x14ac:dyDescent="0.25">
      <c r="A801" s="85"/>
    </row>
    <row r="802" spans="1:3" x14ac:dyDescent="0.25">
      <c r="A802" s="86"/>
      <c r="C802" s="84" t="s">
        <v>670</v>
      </c>
    </row>
    <row r="803" spans="1:3" x14ac:dyDescent="0.25">
      <c r="A803" s="86"/>
    </row>
    <row r="804" spans="1:3" x14ac:dyDescent="0.25">
      <c r="A804" s="86"/>
      <c r="C804" s="84" t="str">
        <f>CONCATENATE( "    &lt;piechart percentage=",B794," /&gt;")</f>
        <v xml:space="preserve">    &lt;piechart percentage=12.3 /&gt;</v>
      </c>
    </row>
    <row r="805" spans="1:3" x14ac:dyDescent="0.25">
      <c r="A805" s="86"/>
      <c r="C805" s="84" t="str">
        <f>"  &lt;/Genotype&gt;"</f>
        <v xml:space="preserve">  &lt;/Genotype&gt;</v>
      </c>
    </row>
    <row r="806" spans="1:3" x14ac:dyDescent="0.25">
      <c r="A806" s="86" t="s">
        <v>46</v>
      </c>
      <c r="B806" s="79" t="str">
        <f>W20</f>
        <v>Your TRPM3 gene has no variants. A normal gene is referred to as a "wild-type" gene.</v>
      </c>
      <c r="C806" s="84" t="str">
        <f>CONCATENATE("  &lt;Genotype hgvs=",CHAR(34),B778,B780,";",B780,CHAR(34)," name=",CHAR(34),B514,CHAR(34),"&gt; ")</f>
        <v xml:space="preserve">  &lt;Genotype hgvs="NC_000009.12:g.[71365306=];[71365306=]" name=""&gt; </v>
      </c>
    </row>
    <row r="807" spans="1:3" x14ac:dyDescent="0.25">
      <c r="A807" s="85" t="s">
        <v>47</v>
      </c>
      <c r="B807" s="79" t="str">
        <f t="shared" ref="B807:B808" si="47">W21</f>
        <v>This variant is not associated with increased risk.</v>
      </c>
      <c r="C807" s="84" t="s">
        <v>13</v>
      </c>
    </row>
    <row r="808" spans="1:3" x14ac:dyDescent="0.25">
      <c r="A808" s="85" t="s">
        <v>43</v>
      </c>
      <c r="B808" s="79">
        <f t="shared" si="47"/>
        <v>37.1</v>
      </c>
      <c r="C808" s="84" t="s">
        <v>668</v>
      </c>
    </row>
    <row r="809" spans="1:3" x14ac:dyDescent="0.25">
      <c r="A809" s="86"/>
    </row>
    <row r="810" spans="1:3" x14ac:dyDescent="0.25">
      <c r="A810" s="85"/>
      <c r="C810" s="84" t="str">
        <f>CONCATENATE("    ",B806)</f>
        <v xml:space="preserve">    Your TRPM3 gene has no variants. A normal gene is referred to as a "wild-type" gene.</v>
      </c>
    </row>
    <row r="811" spans="1:3" x14ac:dyDescent="0.25">
      <c r="A811" s="85"/>
    </row>
    <row r="812" spans="1:3" x14ac:dyDescent="0.25">
      <c r="A812" s="85"/>
      <c r="C812" s="84" t="s">
        <v>669</v>
      </c>
    </row>
    <row r="813" spans="1:3" x14ac:dyDescent="0.25">
      <c r="A813" s="85"/>
    </row>
    <row r="814" spans="1:3" x14ac:dyDescent="0.25">
      <c r="A814" s="85"/>
      <c r="C814" s="84" t="str">
        <f>CONCATENATE("    ",B807)</f>
        <v xml:space="preserve">    This variant is not associated with increased risk.</v>
      </c>
    </row>
    <row r="815" spans="1:3" x14ac:dyDescent="0.25">
      <c r="A815" s="86"/>
    </row>
    <row r="816" spans="1:3" x14ac:dyDescent="0.25">
      <c r="A816" s="86"/>
      <c r="C816" s="84" t="s">
        <v>670</v>
      </c>
    </row>
    <row r="817" spans="1:3" x14ac:dyDescent="0.25">
      <c r="A817" s="86"/>
    </row>
    <row r="818" spans="1:3" x14ac:dyDescent="0.25">
      <c r="A818" s="86"/>
      <c r="C818" s="84" t="str">
        <f>CONCATENATE( "    &lt;piechart percentage=",B808," /&gt;")</f>
        <v xml:space="preserve">    &lt;piechart percentage=37.1 /&gt;</v>
      </c>
    </row>
    <row r="819" spans="1:3" x14ac:dyDescent="0.25">
      <c r="A819" s="86"/>
      <c r="C819" s="84" t="str">
        <f>"  &lt;/Genotype&gt;"</f>
        <v xml:space="preserve">  &lt;/Genotype&gt;</v>
      </c>
    </row>
    <row r="820" spans="1:3" x14ac:dyDescent="0.25">
      <c r="A820" s="86"/>
      <c r="C820" s="84" t="str">
        <f>C113</f>
        <v>&lt;# G70820112A #&gt;</v>
      </c>
    </row>
    <row r="821" spans="1:3" x14ac:dyDescent="0.25">
      <c r="A821" s="86" t="s">
        <v>35</v>
      </c>
      <c r="B821" s="82" t="str">
        <f>X11</f>
        <v>NC_000009.12:g.</v>
      </c>
      <c r="C821" s="84" t="str">
        <f>CONCATENATE("  &lt;Genotype hgvs=",CHAR(34),B821,B822,";",B823,CHAR(34)," name=",CHAR(34),B514,CHAR(34),"&gt; ")</f>
        <v xml:space="preserve">  &lt;Genotype hgvs="NC_000009.12:g.[70820112G&gt;A];[70820112=]" name=""&gt; </v>
      </c>
    </row>
    <row r="822" spans="1:3" x14ac:dyDescent="0.25">
      <c r="A822" s="86" t="s">
        <v>36</v>
      </c>
      <c r="B822" s="82" t="str">
        <f t="shared" ref="B822:B826" si="48">X12</f>
        <v>[70820112G&gt;A]</v>
      </c>
    </row>
    <row r="823" spans="1:3" x14ac:dyDescent="0.25">
      <c r="A823" s="86" t="s">
        <v>27</v>
      </c>
      <c r="B823" s="82" t="str">
        <f t="shared" si="48"/>
        <v>[70820112=]</v>
      </c>
      <c r="C823" s="84" t="s">
        <v>668</v>
      </c>
    </row>
    <row r="824" spans="1:3" x14ac:dyDescent="0.25">
      <c r="A824" s="86" t="s">
        <v>41</v>
      </c>
      <c r="B824" s="82" t="str">
        <f t="shared" si="48"/>
        <v>People with this variant have one copy of the [G70820112A](https://www.ncbi.nlm.nih.gov/projects/SNP/snp_ref.cgi?rs=7022747)</v>
      </c>
      <c r="C824" s="84" t="s">
        <v>13</v>
      </c>
    </row>
    <row r="825" spans="1:3" x14ac:dyDescent="0.25">
      <c r="A825" s="85" t="s">
        <v>42</v>
      </c>
      <c r="B825" s="82" t="str">
        <f t="shared" si="48"/>
        <v>This variant is not associated with increased risk.</v>
      </c>
      <c r="C825" s="84" t="str">
        <f>CONCATENATE("    ",B824)</f>
        <v xml:space="preserve">    People with this variant have one copy of the [G70820112A](https://www.ncbi.nlm.nih.gov/projects/SNP/snp_ref.cgi?rs=7022747)</v>
      </c>
    </row>
    <row r="826" spans="1:3" x14ac:dyDescent="0.25">
      <c r="A826" s="85" t="s">
        <v>43</v>
      </c>
      <c r="B826" s="82">
        <f t="shared" si="48"/>
        <v>18.100000000000001</v>
      </c>
    </row>
    <row r="827" spans="1:3" x14ac:dyDescent="0.25">
      <c r="A827" s="86"/>
      <c r="C827" s="84" t="s">
        <v>669</v>
      </c>
    </row>
    <row r="828" spans="1:3" x14ac:dyDescent="0.25">
      <c r="A828" s="85"/>
    </row>
    <row r="829" spans="1:3" x14ac:dyDescent="0.25">
      <c r="A829" s="85"/>
      <c r="C829" s="84" t="str">
        <f>CONCATENATE("    ",B825)</f>
        <v xml:space="preserve">    This variant is not associated with increased risk.</v>
      </c>
    </row>
    <row r="830" spans="1:3" x14ac:dyDescent="0.25">
      <c r="A830" s="85"/>
    </row>
    <row r="831" spans="1:3" x14ac:dyDescent="0.25">
      <c r="A831" s="85"/>
      <c r="C831" s="84" t="s">
        <v>670</v>
      </c>
    </row>
    <row r="832" spans="1:3" x14ac:dyDescent="0.25">
      <c r="A832" s="86"/>
    </row>
    <row r="833" spans="1:3" x14ac:dyDescent="0.25">
      <c r="A833" s="86"/>
      <c r="C833" s="84" t="str">
        <f>CONCATENATE( "    &lt;piechart percentage=",B826," /&gt;")</f>
        <v xml:space="preserve">    &lt;piechart percentage=18.1 /&gt;</v>
      </c>
    </row>
    <row r="834" spans="1:3" x14ac:dyDescent="0.25">
      <c r="A834" s="86"/>
      <c r="C834" s="84" t="str">
        <f>"  &lt;/Genotype&gt;"</f>
        <v xml:space="preserve">  &lt;/Genotype&gt;</v>
      </c>
    </row>
    <row r="835" spans="1:3" x14ac:dyDescent="0.25">
      <c r="A835" s="86" t="s">
        <v>44</v>
      </c>
      <c r="B835" s="79" t="str">
        <f>X17</f>
        <v>People with this variant have two copies of the [G70820112A](https://www.ncbi.nlm.nih.gov/projects/SNP/snp_ref.cgi?rs=7022747) variant. This substitution of a single nucleotide is known as a missense mutation.</v>
      </c>
      <c r="C835" s="84" t="str">
        <f>CONCATENATE("  &lt;Genotype hgvs=",CHAR(34),B821,B822,";",B822,CHAR(34)," name=",CHAR(34),B514,CHAR(34),"&gt; ")</f>
        <v xml:space="preserve">  &lt;Genotype hgvs="NC_000009.12:g.[70820112G&gt;A];[70820112G&gt;A]" name=""&gt; </v>
      </c>
    </row>
    <row r="836" spans="1:3" x14ac:dyDescent="0.25">
      <c r="A836" s="85" t="s">
        <v>45</v>
      </c>
      <c r="B836" s="79" t="str">
        <f t="shared" ref="B836:B837" si="49">X18</f>
        <v>This variant is not associated with increased risk.</v>
      </c>
      <c r="C836" s="84" t="s">
        <v>13</v>
      </c>
    </row>
    <row r="837" spans="1:3" x14ac:dyDescent="0.25">
      <c r="A837" s="85" t="s">
        <v>43</v>
      </c>
      <c r="B837" s="79">
        <f t="shared" si="49"/>
        <v>5.5</v>
      </c>
      <c r="C837" s="84" t="s">
        <v>668</v>
      </c>
    </row>
    <row r="838" spans="1:3" x14ac:dyDescent="0.25">
      <c r="A838" s="85"/>
    </row>
    <row r="839" spans="1:3" x14ac:dyDescent="0.25">
      <c r="A839" s="86"/>
      <c r="C839" s="84" t="str">
        <f>CONCATENATE("    ",B835)</f>
        <v xml:space="preserve">    People with this variant have two copies of the [G70820112A](https://www.ncbi.nlm.nih.gov/projects/SNP/snp_ref.cgi?rs=7022747) variant. This substitution of a single nucleotide is known as a missense mutation.</v>
      </c>
    </row>
    <row r="840" spans="1:3" x14ac:dyDescent="0.25">
      <c r="A840" s="85"/>
    </row>
    <row r="841" spans="1:3" x14ac:dyDescent="0.25">
      <c r="A841" s="85"/>
      <c r="C841" s="84" t="s">
        <v>669</v>
      </c>
    </row>
    <row r="842" spans="1:3" x14ac:dyDescent="0.25">
      <c r="A842" s="85"/>
    </row>
    <row r="843" spans="1:3" x14ac:dyDescent="0.25">
      <c r="A843" s="85"/>
      <c r="C843" s="84" t="str">
        <f>CONCATENATE("    ",B836)</f>
        <v xml:space="preserve">    This variant is not associated with increased risk.</v>
      </c>
    </row>
    <row r="844" spans="1:3" x14ac:dyDescent="0.25">
      <c r="A844" s="85"/>
    </row>
    <row r="845" spans="1:3" x14ac:dyDescent="0.25">
      <c r="A845" s="86"/>
      <c r="C845" s="84" t="s">
        <v>670</v>
      </c>
    </row>
    <row r="846" spans="1:3" x14ac:dyDescent="0.25">
      <c r="A846" s="86"/>
    </row>
    <row r="847" spans="1:3" x14ac:dyDescent="0.25">
      <c r="A847" s="86"/>
      <c r="C847" s="84" t="str">
        <f>CONCATENATE( "    &lt;piechart percentage=",B837," /&gt;")</f>
        <v xml:space="preserve">    &lt;piechart percentage=5.5 /&gt;</v>
      </c>
    </row>
    <row r="848" spans="1:3" x14ac:dyDescent="0.25">
      <c r="A848" s="86"/>
      <c r="C848" s="84" t="str">
        <f>"  &lt;/Genotype&gt;"</f>
        <v xml:space="preserve">  &lt;/Genotype&gt;</v>
      </c>
    </row>
    <row r="849" spans="1:3" x14ac:dyDescent="0.25">
      <c r="A849" s="86" t="s">
        <v>46</v>
      </c>
      <c r="B849" s="79" t="str">
        <f>X20</f>
        <v>Your TRPM3 gene has no variants. A normal gene is referred to as a "wild-type" gene.</v>
      </c>
      <c r="C849" s="84" t="str">
        <f>CONCATENATE("  &lt;Genotype hgvs=",CHAR(34),B821,B823,";",B823,CHAR(34)," name=",CHAR(34),B514,CHAR(34),"&gt; ")</f>
        <v xml:space="preserve">  &lt;Genotype hgvs="NC_000009.12:g.[70820112=];[70820112=]" name=""&gt; </v>
      </c>
    </row>
    <row r="850" spans="1:3" x14ac:dyDescent="0.25">
      <c r="A850" s="85" t="s">
        <v>47</v>
      </c>
      <c r="B850" s="79" t="str">
        <f t="shared" ref="B850:B851" si="50">X21</f>
        <v>You are in the Moderate Loss of Function category. See below for more information.</v>
      </c>
      <c r="C850" s="84" t="s">
        <v>13</v>
      </c>
    </row>
    <row r="851" spans="1:3" x14ac:dyDescent="0.25">
      <c r="A851" s="85" t="s">
        <v>43</v>
      </c>
      <c r="B851" s="79">
        <f t="shared" si="50"/>
        <v>76.400000000000006</v>
      </c>
      <c r="C851" s="84" t="s">
        <v>668</v>
      </c>
    </row>
    <row r="852" spans="1:3" x14ac:dyDescent="0.25">
      <c r="A852" s="86"/>
    </row>
    <row r="853" spans="1:3" x14ac:dyDescent="0.25">
      <c r="A853" s="85"/>
      <c r="C853" s="84" t="str">
        <f>CONCATENATE("    ",B849)</f>
        <v xml:space="preserve">    Your TRPM3 gene has no variants. A normal gene is referred to as a "wild-type" gene.</v>
      </c>
    </row>
    <row r="854" spans="1:3" x14ac:dyDescent="0.25">
      <c r="A854" s="85"/>
    </row>
    <row r="855" spans="1:3" x14ac:dyDescent="0.25">
      <c r="A855" s="85"/>
      <c r="C855" s="84" t="s">
        <v>669</v>
      </c>
    </row>
    <row r="856" spans="1:3" x14ac:dyDescent="0.25">
      <c r="A856" s="85"/>
    </row>
    <row r="857" spans="1:3" x14ac:dyDescent="0.25">
      <c r="A857" s="85"/>
      <c r="C857" s="84" t="str">
        <f>CONCATENATE("    ",B850)</f>
        <v xml:space="preserve">    You are in the Moderate Loss of Function category. See below for more information.</v>
      </c>
    </row>
    <row r="858" spans="1:3" x14ac:dyDescent="0.25">
      <c r="A858" s="86"/>
    </row>
    <row r="859" spans="1:3" x14ac:dyDescent="0.25">
      <c r="A859" s="86"/>
      <c r="C859" s="84" t="s">
        <v>670</v>
      </c>
    </row>
    <row r="860" spans="1:3" x14ac:dyDescent="0.25">
      <c r="A860" s="86"/>
    </row>
    <row r="861" spans="1:3" x14ac:dyDescent="0.25">
      <c r="A861" s="86"/>
      <c r="C861" s="84" t="str">
        <f>CONCATENATE( "    &lt;piechart percentage=",B851," /&gt;")</f>
        <v xml:space="preserve">    &lt;piechart percentage=76.4 /&gt;</v>
      </c>
    </row>
    <row r="862" spans="1:3" x14ac:dyDescent="0.25">
      <c r="A862" s="86"/>
      <c r="C862" s="84" t="str">
        <f>"  &lt;/Genotype&gt;"</f>
        <v xml:space="preserve">  &lt;/Genotype&gt;</v>
      </c>
    </row>
    <row r="863" spans="1:3" x14ac:dyDescent="0.25">
      <c r="A863" s="86"/>
      <c r="C863" s="84" t="str">
        <f>C119</f>
        <v>&lt;# A70822908G #&gt;</v>
      </c>
    </row>
    <row r="864" spans="1:3" x14ac:dyDescent="0.25">
      <c r="A864" s="86" t="s">
        <v>35</v>
      </c>
      <c r="B864" s="82" t="str">
        <f>Y11</f>
        <v>NC_000009.12:g.</v>
      </c>
      <c r="C864" s="84" t="str">
        <f>CONCATENATE("  &lt;Genotype hgvs=",CHAR(34),B864,B865,";",B866,CHAR(34)," name=",CHAR(34),B558,CHAR(34),"&gt; ")</f>
        <v xml:space="preserve">  &lt;Genotype hgvs="NC_000009.12:g.[70822908A&gt;G];[70822908=]" name=""&gt; </v>
      </c>
    </row>
    <row r="865" spans="1:3" x14ac:dyDescent="0.25">
      <c r="A865" s="86" t="s">
        <v>36</v>
      </c>
      <c r="B865" s="82" t="str">
        <f t="shared" ref="B865:B869" si="51">Y12</f>
        <v>[70822908A&gt;G]</v>
      </c>
    </row>
    <row r="866" spans="1:3" x14ac:dyDescent="0.25">
      <c r="A866" s="86" t="s">
        <v>27</v>
      </c>
      <c r="B866" s="82" t="str">
        <f t="shared" si="51"/>
        <v>[70822908=]</v>
      </c>
      <c r="C866" s="84" t="s">
        <v>668</v>
      </c>
    </row>
    <row r="867" spans="1:3" x14ac:dyDescent="0.25">
      <c r="A867" s="86" t="s">
        <v>41</v>
      </c>
      <c r="B867" s="82" t="str">
        <f t="shared" si="51"/>
        <v>People with this variant have one copy of the [A70822908G](https://www.ncbi.nlm.nih.gov/projects/SNP/snp_ref.cgi?rs=7038646)</v>
      </c>
      <c r="C867" s="84" t="s">
        <v>13</v>
      </c>
    </row>
    <row r="868" spans="1:3" x14ac:dyDescent="0.25">
      <c r="A868" s="85" t="s">
        <v>42</v>
      </c>
      <c r="B868" s="82" t="str">
        <f t="shared" si="51"/>
        <v>You are in the Moderate Loss of Function category. See below for more information.</v>
      </c>
      <c r="C868" s="84" t="str">
        <f>CONCATENATE("    ",B867)</f>
        <v xml:space="preserve">    People with this variant have one copy of the [A70822908G](https://www.ncbi.nlm.nih.gov/projects/SNP/snp_ref.cgi?rs=7038646)</v>
      </c>
    </row>
    <row r="869" spans="1:3" x14ac:dyDescent="0.25">
      <c r="A869" s="85" t="s">
        <v>43</v>
      </c>
      <c r="B869" s="82">
        <f t="shared" si="51"/>
        <v>44.8</v>
      </c>
    </row>
    <row r="870" spans="1:3" x14ac:dyDescent="0.25">
      <c r="A870" s="86"/>
      <c r="C870" s="84" t="s">
        <v>669</v>
      </c>
    </row>
    <row r="871" spans="1:3" x14ac:dyDescent="0.25">
      <c r="A871" s="85"/>
    </row>
    <row r="872" spans="1:3" x14ac:dyDescent="0.25">
      <c r="A872" s="85"/>
      <c r="C872" s="84" t="str">
        <f>CONCATENATE("    ",B868)</f>
        <v xml:space="preserve">    You are in the Moderate Loss of Function category. See below for more information.</v>
      </c>
    </row>
    <row r="873" spans="1:3" x14ac:dyDescent="0.25">
      <c r="A873" s="85"/>
    </row>
    <row r="874" spans="1:3" x14ac:dyDescent="0.25">
      <c r="A874" s="85"/>
      <c r="C874" s="84" t="s">
        <v>670</v>
      </c>
    </row>
    <row r="875" spans="1:3" x14ac:dyDescent="0.25">
      <c r="A875" s="86"/>
    </row>
    <row r="876" spans="1:3" x14ac:dyDescent="0.25">
      <c r="A876" s="86"/>
      <c r="C876" s="84" t="str">
        <f>CONCATENATE( "    &lt;piechart percentage=",B869," /&gt;")</f>
        <v xml:space="preserve">    &lt;piechart percentage=44.8 /&gt;</v>
      </c>
    </row>
    <row r="877" spans="1:3" x14ac:dyDescent="0.25">
      <c r="A877" s="86"/>
      <c r="C877" s="84" t="str">
        <f>"  &lt;/Genotype&gt;"</f>
        <v xml:space="preserve">  &lt;/Genotype&gt;</v>
      </c>
    </row>
    <row r="878" spans="1:3" x14ac:dyDescent="0.25">
      <c r="A878" s="86" t="s">
        <v>44</v>
      </c>
      <c r="B878" s="79" t="str">
        <f>Y17</f>
        <v>People with this variant have two copies of the [A70822908G](https://www.ncbi.nlm.nih.gov/projects/SNP/snp_ref.cgi?rs=7038646) variant. This substitution of a single nucleotide is known as a missense mutation.</v>
      </c>
      <c r="C878" s="84" t="str">
        <f>CONCATENATE("  &lt;Genotype hgvs=",CHAR(34),B864,B865,";",B865,CHAR(34)," name=",CHAR(34),B558,CHAR(34),"&gt; ")</f>
        <v xml:space="preserve">  &lt;Genotype hgvs="NC_000009.12:g.[70822908A&gt;G];[70822908A&gt;G]" name=""&gt; </v>
      </c>
    </row>
    <row r="879" spans="1:3" x14ac:dyDescent="0.25">
      <c r="A879" s="85" t="s">
        <v>45</v>
      </c>
      <c r="B879" s="79" t="str">
        <f t="shared" ref="B879:B880" si="52">Y18</f>
        <v>This variant is not associated with increased risk.</v>
      </c>
      <c r="C879" s="84" t="s">
        <v>13</v>
      </c>
    </row>
    <row r="880" spans="1:3" x14ac:dyDescent="0.25">
      <c r="A880" s="85" t="s">
        <v>43</v>
      </c>
      <c r="B880" s="79">
        <f t="shared" si="52"/>
        <v>32.5</v>
      </c>
      <c r="C880" s="84" t="s">
        <v>668</v>
      </c>
    </row>
    <row r="881" spans="1:3" x14ac:dyDescent="0.25">
      <c r="A881" s="85"/>
    </row>
    <row r="882" spans="1:3" x14ac:dyDescent="0.25">
      <c r="A882" s="86"/>
      <c r="C882" s="84" t="str">
        <f>CONCATENATE("    ",B878)</f>
        <v xml:space="preserve">    People with this variant have two copies of the [A70822908G](https://www.ncbi.nlm.nih.gov/projects/SNP/snp_ref.cgi?rs=7038646) variant. This substitution of a single nucleotide is known as a missense mutation.</v>
      </c>
    </row>
    <row r="883" spans="1:3" x14ac:dyDescent="0.25">
      <c r="A883" s="85"/>
    </row>
    <row r="884" spans="1:3" x14ac:dyDescent="0.25">
      <c r="A884" s="85"/>
      <c r="C884" s="84" t="s">
        <v>669</v>
      </c>
    </row>
    <row r="885" spans="1:3" x14ac:dyDescent="0.25">
      <c r="A885" s="85"/>
    </row>
    <row r="886" spans="1:3" x14ac:dyDescent="0.25">
      <c r="A886" s="85"/>
      <c r="C886" s="84" t="str">
        <f>CONCATENATE("    ",B879)</f>
        <v xml:space="preserve">    This variant is not associated with increased risk.</v>
      </c>
    </row>
    <row r="887" spans="1:3" x14ac:dyDescent="0.25">
      <c r="A887" s="85"/>
    </row>
    <row r="888" spans="1:3" x14ac:dyDescent="0.25">
      <c r="A888" s="86"/>
      <c r="C888" s="84" t="s">
        <v>670</v>
      </c>
    </row>
    <row r="889" spans="1:3" x14ac:dyDescent="0.25">
      <c r="A889" s="86"/>
    </row>
    <row r="890" spans="1:3" x14ac:dyDescent="0.25">
      <c r="A890" s="86"/>
      <c r="C890" s="84" t="str">
        <f>CONCATENATE( "    &lt;piechart percentage=",B880," /&gt;")</f>
        <v xml:space="preserve">    &lt;piechart percentage=32.5 /&gt;</v>
      </c>
    </row>
    <row r="891" spans="1:3" x14ac:dyDescent="0.25">
      <c r="A891" s="86"/>
      <c r="C891" s="84" t="str">
        <f>"  &lt;/Genotype&gt;"</f>
        <v xml:space="preserve">  &lt;/Genotype&gt;</v>
      </c>
    </row>
    <row r="892" spans="1:3" x14ac:dyDescent="0.25">
      <c r="A892" s="86" t="s">
        <v>46</v>
      </c>
      <c r="B892" s="79" t="str">
        <f>Y20</f>
        <v>Your TRPM3 gene has no variants. A normal gene is referred to as a "wild-type" gene.</v>
      </c>
      <c r="C892" s="84" t="str">
        <f>CONCATENATE("  &lt;Genotype hgvs=",CHAR(34),B864,B866,";",B866,CHAR(34)," name=",CHAR(34),B558,CHAR(34),"&gt; ")</f>
        <v xml:space="preserve">  &lt;Genotype hgvs="NC_000009.12:g.[70822908=];[70822908=]" name=""&gt; </v>
      </c>
    </row>
    <row r="893" spans="1:3" x14ac:dyDescent="0.25">
      <c r="A893" s="85" t="s">
        <v>47</v>
      </c>
      <c r="B893" s="79" t="str">
        <f t="shared" ref="B893:B894" si="53">Y21</f>
        <v>This variant is not associated with increased risk.</v>
      </c>
      <c r="C893" s="84" t="s">
        <v>13</v>
      </c>
    </row>
    <row r="894" spans="1:3" x14ac:dyDescent="0.25">
      <c r="A894" s="85" t="s">
        <v>43</v>
      </c>
      <c r="B894" s="79">
        <f t="shared" si="53"/>
        <v>22.7</v>
      </c>
      <c r="C894" s="84" t="s">
        <v>668</v>
      </c>
    </row>
    <row r="895" spans="1:3" x14ac:dyDescent="0.25">
      <c r="A895" s="86"/>
    </row>
    <row r="896" spans="1:3" x14ac:dyDescent="0.25">
      <c r="A896" s="85"/>
      <c r="C896" s="84" t="str">
        <f>CONCATENATE("    ",B892)</f>
        <v xml:space="preserve">    Your TRPM3 gene has no variants. A normal gene is referred to as a "wild-type" gene.</v>
      </c>
    </row>
    <row r="897" spans="1:3" x14ac:dyDescent="0.25">
      <c r="A897" s="85"/>
    </row>
    <row r="898" spans="1:3" x14ac:dyDescent="0.25">
      <c r="A898" s="85"/>
      <c r="C898" s="84" t="s">
        <v>669</v>
      </c>
    </row>
    <row r="899" spans="1:3" x14ac:dyDescent="0.25">
      <c r="A899" s="85"/>
    </row>
    <row r="900" spans="1:3" x14ac:dyDescent="0.25">
      <c r="A900" s="85"/>
      <c r="C900" s="84" t="str">
        <f>CONCATENATE("    ",B893)</f>
        <v xml:space="preserve">    This variant is not associated with increased risk.</v>
      </c>
    </row>
    <row r="901" spans="1:3" x14ac:dyDescent="0.25">
      <c r="A901" s="86"/>
    </row>
    <row r="902" spans="1:3" x14ac:dyDescent="0.25">
      <c r="A902" s="86"/>
      <c r="C902" s="84" t="s">
        <v>670</v>
      </c>
    </row>
    <row r="903" spans="1:3" x14ac:dyDescent="0.25">
      <c r="A903" s="86"/>
    </row>
    <row r="904" spans="1:3" x14ac:dyDescent="0.25">
      <c r="A904" s="86"/>
      <c r="C904" s="84" t="str">
        <f>CONCATENATE( "    &lt;piechart percentage=",B894," /&gt;")</f>
        <v xml:space="preserve">    &lt;piechart percentage=22.7 /&gt;</v>
      </c>
    </row>
    <row r="905" spans="1:3" x14ac:dyDescent="0.25">
      <c r="A905" s="86"/>
      <c r="C905" s="84" t="str">
        <f>"  &lt;/Genotype&gt;"</f>
        <v xml:space="preserve">  &lt;/Genotype&gt;</v>
      </c>
    </row>
    <row r="906" spans="1:3" x14ac:dyDescent="0.25">
      <c r="A906" s="86"/>
      <c r="C906" s="84" t="str">
        <f>C125</f>
        <v>&lt;# C37T #&gt;</v>
      </c>
    </row>
    <row r="907" spans="1:3" x14ac:dyDescent="0.25">
      <c r="A907" s="86" t="s">
        <v>35</v>
      </c>
      <c r="B907" s="82" t="str">
        <f>Z11</f>
        <v>NC_000009.12:g.</v>
      </c>
      <c r="C907" s="84" t="str">
        <f>CONCATENATE("  &lt;Genotype hgvs=",CHAR(34),B907,B908,";",B909,CHAR(34)," name=",CHAR(34),B558,CHAR(34),"&gt; ")</f>
        <v xml:space="preserve">  &lt;Genotype hgvs="NC_000009.12:g.[70810048G&gt;A];[70810048=]" name=""&gt; </v>
      </c>
    </row>
    <row r="908" spans="1:3" x14ac:dyDescent="0.25">
      <c r="A908" s="86" t="s">
        <v>36</v>
      </c>
      <c r="B908" s="82" t="str">
        <f t="shared" ref="B908:B912" si="54">Z12</f>
        <v>[70810048G&gt;A]</v>
      </c>
    </row>
    <row r="909" spans="1:3" x14ac:dyDescent="0.25">
      <c r="A909" s="86" t="s">
        <v>27</v>
      </c>
      <c r="B909" s="82" t="str">
        <f t="shared" si="54"/>
        <v>[70810048=]</v>
      </c>
      <c r="C909" s="84" t="s">
        <v>668</v>
      </c>
    </row>
    <row r="910" spans="1:3" x14ac:dyDescent="0.25">
      <c r="A910" s="86" t="s">
        <v>41</v>
      </c>
      <c r="B910" s="82" t="str">
        <f t="shared" si="54"/>
        <v>People with this variant have one copy of the [C37T](https://www.ncbi.nlm.nih.gov/clinvar/variation/218881/)</v>
      </c>
      <c r="C910" s="84" t="s">
        <v>13</v>
      </c>
    </row>
    <row r="911" spans="1:3" x14ac:dyDescent="0.25">
      <c r="A911" s="85" t="s">
        <v>42</v>
      </c>
      <c r="B911" s="82" t="str">
        <f t="shared" si="54"/>
        <v>You are in the High Risk category. See below for more details.</v>
      </c>
      <c r="C911" s="84" t="str">
        <f>CONCATENATE("    ",B910)</f>
        <v xml:space="preserve">    People with this variant have one copy of the [C37T](https://www.ncbi.nlm.nih.gov/clinvar/variation/218881/)</v>
      </c>
    </row>
    <row r="912" spans="1:3" x14ac:dyDescent="0.25">
      <c r="A912" s="85" t="s">
        <v>43</v>
      </c>
      <c r="B912" s="82">
        <f t="shared" si="54"/>
        <v>0.01</v>
      </c>
    </row>
    <row r="913" spans="1:3" x14ac:dyDescent="0.25">
      <c r="A913" s="86"/>
      <c r="C913" s="84" t="s">
        <v>669</v>
      </c>
    </row>
    <row r="914" spans="1:3" x14ac:dyDescent="0.25">
      <c r="A914" s="85"/>
    </row>
    <row r="915" spans="1:3" x14ac:dyDescent="0.25">
      <c r="A915" s="85"/>
      <c r="C915" s="84" t="str">
        <f>CONCATENATE("    ",B911)</f>
        <v xml:space="preserve">    You are in the High Risk category. See below for more details.</v>
      </c>
    </row>
    <row r="916" spans="1:3" x14ac:dyDescent="0.25">
      <c r="A916" s="85"/>
    </row>
    <row r="917" spans="1:3" x14ac:dyDescent="0.25">
      <c r="A917" s="85"/>
      <c r="C917" s="84" t="s">
        <v>670</v>
      </c>
    </row>
    <row r="918" spans="1:3" x14ac:dyDescent="0.25">
      <c r="A918" s="86"/>
    </row>
    <row r="919" spans="1:3" x14ac:dyDescent="0.25">
      <c r="A919" s="86"/>
      <c r="C919" s="84" t="str">
        <f>CONCATENATE( "    &lt;piechart percentage=",B912," /&gt;")</f>
        <v xml:space="preserve">    &lt;piechart percentage=0.01 /&gt;</v>
      </c>
    </row>
    <row r="920" spans="1:3" x14ac:dyDescent="0.25">
      <c r="A920" s="86"/>
      <c r="C920" s="84" t="str">
        <f>"  &lt;/Genotype&gt;"</f>
        <v xml:space="preserve">  &lt;/Genotype&gt;</v>
      </c>
    </row>
    <row r="921" spans="1:3" x14ac:dyDescent="0.25">
      <c r="A921" s="86" t="s">
        <v>44</v>
      </c>
      <c r="B921" s="79" t="str">
        <f>Z17</f>
        <v>People with this variant have two copies of the [C37T](https://www.ncbi.nlm.nih.gov/clinvar/variation/218881/) variant. This substitution of a single nucleotide is known as a missense mutation.</v>
      </c>
      <c r="C921" s="84" t="str">
        <f>CONCATENATE("  &lt;Genotype hgvs=",CHAR(34),B907,B908,";",B908,CHAR(34)," name=",CHAR(34),B558,CHAR(34),"&gt; ")</f>
        <v xml:space="preserve">  &lt;Genotype hgvs="NC_000009.12:g.[70810048G&gt;A];[70810048G&gt;A]" name=""&gt; </v>
      </c>
    </row>
    <row r="922" spans="1:3" x14ac:dyDescent="0.25">
      <c r="A922" s="85" t="s">
        <v>45</v>
      </c>
      <c r="B922" s="79" t="str">
        <f t="shared" ref="B922:B923" si="55">Z18</f>
        <v>This variant is not associated with increased risk.</v>
      </c>
      <c r="C922" s="84" t="s">
        <v>13</v>
      </c>
    </row>
    <row r="923" spans="1:3" x14ac:dyDescent="0.25">
      <c r="A923" s="85" t="s">
        <v>43</v>
      </c>
      <c r="B923" s="79">
        <f t="shared" si="55"/>
        <v>0.01</v>
      </c>
      <c r="C923" s="84" t="s">
        <v>668</v>
      </c>
    </row>
    <row r="924" spans="1:3" x14ac:dyDescent="0.25">
      <c r="A924" s="85"/>
    </row>
    <row r="925" spans="1:3" x14ac:dyDescent="0.25">
      <c r="A925" s="86"/>
      <c r="C925" s="84" t="str">
        <f>CONCATENATE("    ",B921)</f>
        <v xml:space="preserve">    People with this variant have two copies of the [C37T](https://www.ncbi.nlm.nih.gov/clinvar/variation/218881/) variant. This substitution of a single nucleotide is known as a missense mutation.</v>
      </c>
    </row>
    <row r="926" spans="1:3" x14ac:dyDescent="0.25">
      <c r="A926" s="85"/>
    </row>
    <row r="927" spans="1:3" x14ac:dyDescent="0.25">
      <c r="A927" s="85"/>
      <c r="C927" s="84" t="s">
        <v>669</v>
      </c>
    </row>
    <row r="928" spans="1:3" x14ac:dyDescent="0.25">
      <c r="A928" s="85"/>
    </row>
    <row r="929" spans="1:3" x14ac:dyDescent="0.25">
      <c r="A929" s="85"/>
      <c r="C929" s="84" t="str">
        <f>CONCATENATE("    ",B922)</f>
        <v xml:space="preserve">    This variant is not associated with increased risk.</v>
      </c>
    </row>
    <row r="930" spans="1:3" x14ac:dyDescent="0.25">
      <c r="A930" s="85"/>
    </row>
    <row r="931" spans="1:3" x14ac:dyDescent="0.25">
      <c r="A931" s="86"/>
      <c r="C931" s="84" t="s">
        <v>670</v>
      </c>
    </row>
    <row r="932" spans="1:3" x14ac:dyDescent="0.25">
      <c r="A932" s="86"/>
    </row>
    <row r="933" spans="1:3" x14ac:dyDescent="0.25">
      <c r="A933" s="86"/>
      <c r="C933" s="84" t="str">
        <f>CONCATENATE( "    &lt;piechart percentage=",B923," /&gt;")</f>
        <v xml:space="preserve">    &lt;piechart percentage=0.01 /&gt;</v>
      </c>
    </row>
    <row r="934" spans="1:3" x14ac:dyDescent="0.25">
      <c r="A934" s="86"/>
      <c r="C934" s="84" t="str">
        <f>"  &lt;/Genotype&gt;"</f>
        <v xml:space="preserve">  &lt;/Genotype&gt;</v>
      </c>
    </row>
    <row r="935" spans="1:3" x14ac:dyDescent="0.25">
      <c r="A935" s="86" t="s">
        <v>46</v>
      </c>
      <c r="B935" s="79" t="str">
        <f>Z20</f>
        <v>Your TRPM3 gene has no variants. A normal gene is referred to as a "wild-type" gene.</v>
      </c>
      <c r="C935" s="84" t="str">
        <f>CONCATENATE("  &lt;Genotype hgvs=",CHAR(34),B907,B909,";",B909,CHAR(34)," name=",CHAR(34),B558,CHAR(34),"&gt; ")</f>
        <v xml:space="preserve">  &lt;Genotype hgvs="NC_000009.12:g.[70810048=];[70810048=]" name=""&gt; </v>
      </c>
    </row>
    <row r="936" spans="1:3" x14ac:dyDescent="0.25">
      <c r="A936" s="85" t="s">
        <v>47</v>
      </c>
      <c r="B936" s="79" t="str">
        <f t="shared" ref="B936:B937" si="56">Z21</f>
        <v>This variant is not associated with increased risk.</v>
      </c>
      <c r="C936" s="84" t="s">
        <v>13</v>
      </c>
    </row>
    <row r="937" spans="1:3" x14ac:dyDescent="0.25">
      <c r="A937" s="85" t="s">
        <v>43</v>
      </c>
      <c r="B937" s="79">
        <f t="shared" si="56"/>
        <v>100</v>
      </c>
      <c r="C937" s="84" t="s">
        <v>668</v>
      </c>
    </row>
    <row r="938" spans="1:3" x14ac:dyDescent="0.25">
      <c r="A938" s="86"/>
    </row>
    <row r="939" spans="1:3" x14ac:dyDescent="0.25">
      <c r="A939" s="85"/>
      <c r="C939" s="84" t="str">
        <f>CONCATENATE("    ",B935)</f>
        <v xml:space="preserve">    Your TRPM3 gene has no variants. A normal gene is referred to as a "wild-type" gene.</v>
      </c>
    </row>
    <row r="940" spans="1:3" x14ac:dyDescent="0.25">
      <c r="A940" s="85"/>
    </row>
    <row r="941" spans="1:3" x14ac:dyDescent="0.25">
      <c r="A941" s="85"/>
      <c r="C941" s="84" t="s">
        <v>669</v>
      </c>
    </row>
    <row r="942" spans="1:3" x14ac:dyDescent="0.25">
      <c r="A942" s="85"/>
    </row>
    <row r="943" spans="1:3" x14ac:dyDescent="0.25">
      <c r="A943" s="85"/>
      <c r="C943" s="84" t="str">
        <f>CONCATENATE("    ",B936)</f>
        <v xml:space="preserve">    This variant is not associated with increased risk.</v>
      </c>
    </row>
    <row r="944" spans="1:3" x14ac:dyDescent="0.25">
      <c r="A944" s="86"/>
    </row>
    <row r="945" spans="1:3" x14ac:dyDescent="0.25">
      <c r="A945" s="86"/>
      <c r="C945" s="84" t="s">
        <v>670</v>
      </c>
    </row>
    <row r="946" spans="1:3" x14ac:dyDescent="0.25">
      <c r="A946" s="86"/>
    </row>
    <row r="947" spans="1:3" x14ac:dyDescent="0.25">
      <c r="A947" s="86"/>
      <c r="C947" s="84" t="str">
        <f>CONCATENATE( "    &lt;piechart percentage=",B937," /&gt;")</f>
        <v xml:space="preserve">    &lt;piechart percentage=100 /&gt;</v>
      </c>
    </row>
    <row r="948" spans="1:3" x14ac:dyDescent="0.25">
      <c r="A948" s="86"/>
      <c r="C948" s="84" t="str">
        <f>"  &lt;/Genotype&gt;"</f>
        <v xml:space="preserve">  &lt;/Genotype&gt;</v>
      </c>
    </row>
    <row r="949" spans="1:3" x14ac:dyDescent="0.25">
      <c r="A949" s="86"/>
      <c r="C949" s="84" t="s">
        <v>672</v>
      </c>
    </row>
    <row r="950" spans="1:3" x14ac:dyDescent="0.25">
      <c r="A950" s="86" t="s">
        <v>48</v>
      </c>
      <c r="B950" s="79" t="str">
        <f>CONCATENATE("Your ",B11," gene has an unknown variant.")</f>
        <v>Your TRPM3 gene has an unknown variant.</v>
      </c>
      <c r="C950" s="84" t="str">
        <f>CONCATENATE("  &lt;Genotype hgvs=",CHAR(34),"unknown",CHAR(34),"&gt; ")</f>
        <v xml:space="preserve">  &lt;Genotype hgvs="unknown"&gt; </v>
      </c>
    </row>
    <row r="951" spans="1:3" x14ac:dyDescent="0.25">
      <c r="A951" s="85" t="s">
        <v>48</v>
      </c>
      <c r="B951" s="79" t="s">
        <v>150</v>
      </c>
      <c r="C951" s="84" t="s">
        <v>13</v>
      </c>
    </row>
    <row r="952" spans="1:3" x14ac:dyDescent="0.25">
      <c r="A952" s="85" t="s">
        <v>43</v>
      </c>
      <c r="C952" s="84" t="s">
        <v>668</v>
      </c>
    </row>
    <row r="953" spans="1:3" x14ac:dyDescent="0.25">
      <c r="A953" s="85"/>
    </row>
    <row r="954" spans="1:3" x14ac:dyDescent="0.25">
      <c r="A954" s="85"/>
      <c r="C954" s="84" t="str">
        <f>CONCATENATE("    ",B950)</f>
        <v xml:space="preserve">    Your TRPM3 gene has an unknown variant.</v>
      </c>
    </row>
    <row r="955" spans="1:3" x14ac:dyDescent="0.25">
      <c r="A955" s="85"/>
    </row>
    <row r="956" spans="1:3" x14ac:dyDescent="0.25">
      <c r="A956" s="85"/>
      <c r="C956" s="84" t="s">
        <v>669</v>
      </c>
    </row>
    <row r="957" spans="1:3" x14ac:dyDescent="0.25">
      <c r="A957" s="85"/>
    </row>
    <row r="958" spans="1:3" x14ac:dyDescent="0.25">
      <c r="A958" s="86"/>
      <c r="C958" s="84" t="str">
        <f>CONCATENATE("    ",B951)</f>
        <v xml:space="preserve">    The effect is unknown.</v>
      </c>
    </row>
    <row r="959" spans="1:3" x14ac:dyDescent="0.25">
      <c r="A959" s="85"/>
    </row>
    <row r="960" spans="1:3" x14ac:dyDescent="0.25">
      <c r="A960" s="86"/>
      <c r="C960" s="84" t="s">
        <v>670</v>
      </c>
    </row>
    <row r="961" spans="1:3" x14ac:dyDescent="0.25">
      <c r="A961" s="86"/>
    </row>
    <row r="962" spans="1:3" x14ac:dyDescent="0.25">
      <c r="A962" s="86"/>
      <c r="C962" s="84" t="str">
        <f>CONCATENATE( "    &lt;piechart percentage=",B952," /&gt;")</f>
        <v xml:space="preserve">    &lt;piechart percentage= /&gt;</v>
      </c>
    </row>
    <row r="963" spans="1:3" x14ac:dyDescent="0.25">
      <c r="A963" s="86"/>
      <c r="C963" s="84" t="str">
        <f>"  &lt;/Genotype&gt;"</f>
        <v xml:space="preserve">  &lt;/Genotype&gt;</v>
      </c>
    </row>
    <row r="964" spans="1:3" x14ac:dyDescent="0.25">
      <c r="A964" s="86"/>
      <c r="C964" s="84" t="s">
        <v>673</v>
      </c>
    </row>
    <row r="965" spans="1:3" x14ac:dyDescent="0.25">
      <c r="A965" s="86" t="s">
        <v>46</v>
      </c>
      <c r="B965" s="79" t="str">
        <f>CONCATENATE("Your ",B11," gene has no variants. A normal gene is referred to as a ",CHAR(34),"wild-type",CHAR(34)," gene.")</f>
        <v>Your TRPM3 gene has no variants. A normal gene is referred to as a "wild-type" gene.</v>
      </c>
      <c r="C965" s="84" t="str">
        <f>CONCATENATE("  &lt;Genotype hgvs=",CHAR(34),"wildtype",CHAR(34),"&gt;")</f>
        <v xml:space="preserve">  &lt;Genotype hgvs="wildtype"&gt;</v>
      </c>
    </row>
    <row r="966" spans="1:3" x14ac:dyDescent="0.25">
      <c r="A966" s="85" t="s">
        <v>47</v>
      </c>
      <c r="B966" s="79" t="s">
        <v>218</v>
      </c>
      <c r="C966" s="84" t="s">
        <v>13</v>
      </c>
    </row>
    <row r="967" spans="1:3" x14ac:dyDescent="0.25">
      <c r="A967" s="85" t="s">
        <v>43</v>
      </c>
      <c r="C967" s="84" t="s">
        <v>668</v>
      </c>
    </row>
    <row r="968" spans="1:3" x14ac:dyDescent="0.25">
      <c r="A968" s="85"/>
    </row>
    <row r="969" spans="1:3" x14ac:dyDescent="0.25">
      <c r="A969" s="85"/>
      <c r="C969" s="84" t="str">
        <f>CONCATENATE("    ",B965)</f>
        <v xml:space="preserve">    Your TRPM3 gene has no variants. A normal gene is referred to as a "wild-type" gene.</v>
      </c>
    </row>
    <row r="970" spans="1:3" x14ac:dyDescent="0.25">
      <c r="A970" s="85"/>
    </row>
    <row r="971" spans="1:3" x14ac:dyDescent="0.25">
      <c r="A971" s="85"/>
      <c r="C971" s="84" t="s">
        <v>669</v>
      </c>
    </row>
    <row r="972" spans="1:3" x14ac:dyDescent="0.25">
      <c r="A972" s="85"/>
    </row>
    <row r="973" spans="1:3" x14ac:dyDescent="0.25">
      <c r="A973" s="85"/>
      <c r="C973" s="84" t="str">
        <f>CONCATENATE("    ",B966)</f>
        <v xml:space="preserve">    Your variant is not associated with any loss of function.</v>
      </c>
    </row>
    <row r="974" spans="1:3" x14ac:dyDescent="0.25">
      <c r="A974" s="85"/>
    </row>
    <row r="975" spans="1:3" x14ac:dyDescent="0.25">
      <c r="A975" s="85"/>
      <c r="C975" s="84" t="s">
        <v>670</v>
      </c>
    </row>
    <row r="976" spans="1:3" x14ac:dyDescent="0.25">
      <c r="A976" s="86"/>
    </row>
    <row r="977" spans="1:3" x14ac:dyDescent="0.25">
      <c r="A977" s="85"/>
      <c r="C977" s="84" t="str">
        <f>CONCATENATE( "    &lt;piechart percentage=",B967," /&gt;")</f>
        <v xml:space="preserve">    &lt;piechart percentage= /&gt;</v>
      </c>
    </row>
    <row r="978" spans="1:3" x14ac:dyDescent="0.25">
      <c r="A978" s="85"/>
      <c r="C978" s="84" t="str">
        <f>"  &lt;/Genotype&gt;"</f>
        <v xml:space="preserve">  &lt;/Genotype&gt;</v>
      </c>
    </row>
    <row r="979" spans="1:3" x14ac:dyDescent="0.25">
      <c r="A979" s="85"/>
      <c r="C979" s="84" t="str">
        <f>"&lt;/GeneAnalysis&gt;"</f>
        <v>&lt;/GeneAnalysis&gt;</v>
      </c>
    </row>
    <row r="980" spans="1:3" s="88" customFormat="1" x14ac:dyDescent="0.25">
      <c r="A980" s="90"/>
      <c r="B980" s="81"/>
    </row>
    <row r="981" spans="1:3" x14ac:dyDescent="0.25">
      <c r="A981" s="86"/>
      <c r="C981" s="84" t="str">
        <f>CONCATENATE("# How do changes in ",B11," affect people?")</f>
        <v># How do changes in TRPM3 affect people?</v>
      </c>
    </row>
    <row r="982" spans="1:3" x14ac:dyDescent="0.25">
      <c r="A982" s="86"/>
    </row>
    <row r="983" spans="1:3" x14ac:dyDescent="0.25">
      <c r="A983" s="86" t="s">
        <v>50</v>
      </c>
      <c r="B983" s="79" t="str">
        <f>CONCATENATE("For the vast majority of people, the overall risk associated with the common ",B11," variants is small and does not impact treatment. It is possible that variants in this gene interact with other gene variants, which is the reason for our inclusion of this gene.")</f>
        <v>For the vast majority of people, the overall risk associated with the common TRPM3 variants is small and does not impact treatment. It is possible that variants in this gene interact with other gene variants, which is the reason for our inclusion of this gene.</v>
      </c>
      <c r="C983" s="84" t="str">
        <f>B983</f>
        <v>For the vast majority of people, the overall risk associated with the common TRPM3 variants is small and does not impact treatment. It is possible that variants in this gene interact with other gene variants, which is the reason for our inclusion of this gene.</v>
      </c>
    </row>
    <row r="984" spans="1:3" x14ac:dyDescent="0.25">
      <c r="A984" s="86"/>
    </row>
    <row r="985" spans="1:3" s="88" customFormat="1" x14ac:dyDescent="0.25">
      <c r="A985" s="90"/>
      <c r="B985" s="81"/>
      <c r="C985" s="87" t="s">
        <v>896</v>
      </c>
    </row>
    <row r="986" spans="1:3" s="88" customFormat="1" x14ac:dyDescent="0.25">
      <c r="A986" s="90"/>
      <c r="B986" s="81"/>
      <c r="C986" s="87"/>
    </row>
    <row r="987" spans="1:3" s="88" customFormat="1" x14ac:dyDescent="0.25">
      <c r="A987" s="87"/>
      <c r="B987" s="81"/>
      <c r="C987" s="87" t="s">
        <v>895</v>
      </c>
    </row>
    <row r="988" spans="1:3" s="88" customFormat="1" x14ac:dyDescent="0.25">
      <c r="A988" s="87"/>
      <c r="B988" s="81"/>
      <c r="C988" s="87"/>
    </row>
    <row r="989" spans="1:3" x14ac:dyDescent="0.25">
      <c r="A989" s="86"/>
      <c r="C989" s="84" t="s">
        <v>154</v>
      </c>
    </row>
    <row r="990" spans="1:3" x14ac:dyDescent="0.25">
      <c r="A990" s="86"/>
    </row>
    <row r="991" spans="1:3" x14ac:dyDescent="0.25">
      <c r="A991" s="86" t="s">
        <v>13</v>
      </c>
      <c r="B991" s="84" t="s">
        <v>952</v>
      </c>
      <c r="C991" s="84" t="str">
        <f>B991</f>
        <v>Natural killer cells (NKC) are a type of white blood cells found in the blood, bone marrow, spleen, and lymph nodes. They kill viral infected cells and tumorous cells. Many patients with ME/CFS have NK cells with lower functional ability to fight infections, and [this impairment is associated with illness severity](https://www.cdc.gov/me-cfs/about/possible-causes.html). Compared with the general population, CFS patients have half the cellular efficiency with a [17% cellular death rate](https://www.ncbi.nlm.nih.gov/pubmed/27099524). In CFS patients, TRPM3 variants cause [incorrect cell surface expression in NKC, as well as decreased intracellular calcium](https://www.ncbi.nlm.nih.gov/pubmed/27245705).
The following variants decrease gene expression in both the DNA and RNA, causing significant reduction in NKC activity.
- [T71365306C (C;C)](https://www.ncbi.nlm.nih.gov/pubmed/27099524) is [2.2X] more common in CFS patients. 
- [G71427327T (T;T)](https://www.ncbi.nlm.nih.gov/pubmed/27099524) is [1.7X] more common in CFS patients. 
- [C71402258T (T;T)](https://www.ncbi.nlm.nih.gov/pubmed/27099524) is [3.7X] more common in CFS patients. 
- [C71403580T (T;T)](https://www.ncbi.nlm.nih.gov/pubmed/27099524) is [3.5X] more common in CFS patients. 
- [T71417232G (T;T)](https://www.ncbi.nlm.nih.gov/pubmed/27099524) is [3X] more common in CFS patients. 
- [T70790948C (T;C)](https://www.ncbi.nlm.nih.gov/pubmed/27835969) is [2.6X] more common in CFS patients. 
- [T70790948C (C;C)](https://www.ncbi.nlm.nih.gov/pubmed/27835969) is [1.2X] more common in CFS patients. 
- [G70820112A (G;G)](https://www.ncbi.nlm.nih.gov/pubmed/27835969) is [1.4X] more common in CFS patients. 
- [C70616746T (C;C)](http://journals.sagepub.com/doi/pdf/10.4137/III.S37042) is [2.5X] more common in CFS patients. 
- [A70605775G (A;A)](http://journals.sagepub.com/doi/pdf/10.4137/III.S37042) is [2.7X] more common in CFS patients. 
- [T70610886A (A;A)](http://journals.sagepub.com/doi/pdf/10.4137/III.S37042) is [2.2X] more common in CFS patients.</v>
      </c>
    </row>
    <row r="992" spans="1:3" x14ac:dyDescent="0.25">
      <c r="A992" s="86"/>
    </row>
    <row r="993" spans="1:3" x14ac:dyDescent="0.25">
      <c r="A993" s="86"/>
      <c r="C993" s="84" t="s">
        <v>51</v>
      </c>
    </row>
    <row r="994" spans="1:3" x14ac:dyDescent="0.25">
      <c r="A994" s="86"/>
    </row>
    <row r="995" spans="1:3" x14ac:dyDescent="0.25">
      <c r="B995" s="84" t="s">
        <v>953</v>
      </c>
      <c r="C995" s="84" t="str">
        <f>B995</f>
        <v>Some pharmaceuticals may increase or decrease natural killer cell function:
- [Histone deacetylase inhibitors (HDACi), including suberoylanilide hydroxamic acid and valproic acid,](https://www.ncbi.nlm.nih.gov/pubmed/17349632/) impair NKC function and should be avoided. 
- [Acyclovir, ganciclovir, and related prophylactic antiviral drugs](https://www.ncbi.nlm.nih.gov/pubmed/23993353) may improve cellular function. 
- [Therapies for papillomaviruses, topical agents, physical approaches and immunostimulants,](https://www.ncbi.nlm.nih.gov/pubmed/23993353) may activate NK cells. 
- [Cytokine therapies](https://www.ncbi.nlm.nih.gov/pubmed/23993353), such as [IFN-α](https://www.cancer.gov/about-cancer/treatment/types/immunotherapy/bio-therapies-fact-sheet) in CNKD1, may induce higher levels of NKC cytotoxic activity by [activating white blood cells](https://www.cancer.gov/about-cancer/treatment/types/immunotherapy/bio-therapies-fact-sheet). 
- Consider the [HPV vaccine](https://www.ncbi.nlm.nih.gov/pubmed/23993353) as issues with natural killer cells cause higher susceptibility. 
Many dietary supplements have been found to increase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[Bulgarian yogurt fermented with L. delbrueckii ssp. Bulgaricus augments NKC activity.](https://www.ncbi.nlm.nih.gov/pubmed/26686726) 
- [Zinc](https://www.ncbi.nlm.nih.gov/pubmed/27021581) helps to improve immune system activity and response. 
- [Inositol hexaphosphate (IP6), found in germ, bran, and whole kernel corn](https://www.ncbi.nlm.nih.gov/pubmed/11366552) may activate the immune system and help fight bacterial and fungal infections. 
- [Arabinoxylan rice bran (MGN-3/Biobran](https://www.ncbi.nlm.nih.gov/pubmed/25541298) increases activation and stimulates cell killing activity.</v>
      </c>
    </row>
    <row r="996" spans="1:3" x14ac:dyDescent="0.25">
      <c r="A996" s="86"/>
    </row>
    <row r="997" spans="1:3" s="88" customFormat="1" x14ac:dyDescent="0.25">
      <c r="A997" s="90"/>
      <c r="B997" s="81"/>
      <c r="C997" s="87" t="s">
        <v>898</v>
      </c>
    </row>
    <row r="998" spans="1:3" s="88" customFormat="1" x14ac:dyDescent="0.25">
      <c r="A998" s="90"/>
      <c r="B998" s="81"/>
      <c r="C998" s="87"/>
    </row>
    <row r="999" spans="1:3" s="88" customFormat="1" x14ac:dyDescent="0.25">
      <c r="A999" s="87"/>
      <c r="B999" s="81"/>
      <c r="C999" s="87" t="s">
        <v>897</v>
      </c>
    </row>
    <row r="1000" spans="1:3" s="88" customFormat="1" x14ac:dyDescent="0.25">
      <c r="A1000" s="87"/>
      <c r="B1000" s="81"/>
      <c r="C1000" s="87"/>
    </row>
    <row r="1001" spans="1:3" x14ac:dyDescent="0.25">
      <c r="A1001" s="86"/>
      <c r="C1001" s="84" t="s">
        <v>154</v>
      </c>
    </row>
    <row r="1002" spans="1:3" x14ac:dyDescent="0.25">
      <c r="A1002" s="86"/>
    </row>
    <row r="1003" spans="1:3" x14ac:dyDescent="0.25">
      <c r="A1003" s="86" t="s">
        <v>13</v>
      </c>
      <c r="B1003" s="79" t="s">
        <v>954</v>
      </c>
      <c r="C1003" s="84" t="str">
        <f>B1003</f>
        <v>Calcium mobilization into white blood cells is reduced by the A70822908G (A;G) variant, which may cause increased immune system dysfunction, such as improper development of antibodies and increased symptom severity. This variant is [2.2X](https://www.ncbi.nlm.nih.gov/pubmed/27834303) more common in CFS patients compared to the general population.</v>
      </c>
    </row>
    <row r="1004" spans="1:3" x14ac:dyDescent="0.25">
      <c r="A1004" s="86"/>
    </row>
    <row r="1005" spans="1:3" x14ac:dyDescent="0.25">
      <c r="A1005" s="86"/>
      <c r="C1005" s="84" t="s">
        <v>51</v>
      </c>
    </row>
    <row r="1006" spans="1:3" x14ac:dyDescent="0.25">
      <c r="A1006" s="86"/>
    </row>
    <row r="1007" spans="1:3" x14ac:dyDescent="0.25">
      <c r="A1007" s="86"/>
      <c r="B1007" s="79" t="s">
        <v>955</v>
      </c>
      <c r="C1007" s="84" t="str">
        <f>B1007</f>
        <v>[Anti-CD20 intervention](https://www.ncbi.nlm.nih.gov/pubmed/27834303) may help CFS patients, and has shown to increase muscarinic antibody positivity and reduced symptoms.</v>
      </c>
    </row>
    <row r="1009" spans="1:3" s="88" customFormat="1" x14ac:dyDescent="0.25">
      <c r="A1009" s="90"/>
      <c r="B1009" s="81"/>
      <c r="C1009" s="87" t="s">
        <v>906</v>
      </c>
    </row>
    <row r="1010" spans="1:3" s="88" customFormat="1" x14ac:dyDescent="0.25">
      <c r="A1010" s="90"/>
      <c r="B1010" s="81"/>
      <c r="C1010" s="87"/>
    </row>
    <row r="1011" spans="1:3" s="88" customFormat="1" x14ac:dyDescent="0.25">
      <c r="A1011" s="87"/>
      <c r="B1011" s="81"/>
      <c r="C1011" s="87" t="s">
        <v>905</v>
      </c>
    </row>
    <row r="1012" spans="1:3" s="88" customFormat="1" x14ac:dyDescent="0.25">
      <c r="A1012" s="87"/>
      <c r="B1012" s="81"/>
      <c r="C1012" s="87"/>
    </row>
    <row r="1013" spans="1:3" x14ac:dyDescent="0.25">
      <c r="A1013" s="86"/>
      <c r="C1013" s="84" t="s">
        <v>154</v>
      </c>
    </row>
    <row r="1014" spans="1:3" x14ac:dyDescent="0.25">
      <c r="A1014" s="86"/>
    </row>
    <row r="1015" spans="1:3" x14ac:dyDescent="0.25">
      <c r="A1015" s="86" t="s">
        <v>13</v>
      </c>
      <c r="B1015" s="84" t="s">
        <v>956</v>
      </c>
      <c r="C1015" s="84" t="str">
        <f>B1015</f>
        <v>Biological processes responsible for the varied symptoms reported for [ME/CFS](https://www.ncbi.nlm.nih.gov/pubmed/27835969) may involve ion channels and receptors that are located on cells throughout the body. These channels maintain homeostasis, and incorrect function has been linked to [chronic pain, overactive bladder, diabetes, chronic obstructive pulmonary disease, cardiac hypertrophy, familial Alzheimer’s disease, skin diseases, neuropathy, and cancer](https://www.ncbi.nlm.nih.gov/pubmed/27835969). In CFS patients, TRP channels are targeted during inflammatory reactions, and may play a role in [multiple chemical sensitivity (MCS)](http://journals.sagepub.com/doi/pdf/10.4137/III.S25147).
TRPM3 channels transport calcium and zinc and incorrect function has been linked to [cataracts, glaucoma](https://link.springer.com/chapter/10.1007/978-3-642-54215-2_17), inflammatory pain syndromes, rheumatoid arthritis, and secretion of proinflammatory cytokines, as well as [insulin and glucose dysregulation in CFS patients](http://jme.endocrinology-journals.org/content/50/3/R75.short). These channels help detect heat and pain transmission, and dysregulation may lead to [generalized pain and central nervous system impairments without tissue damage](https://link.springer.com/article/10.1007/s10067-006-0433-9). [Incorrect thermoregulatory responses, including significantly more shivering, sweating, sudden change of skin color, and feeling unusually warm,](http://pediatrics.aappublications.org/content/120/1/e129.short) have been reported in CFS patients.
These TRPM3 variants are more common in CFS patients versus the general population.
- [A70699095G](http://journals.sagepub.com/doi/pdf/10.4137/III.S25147) is [1.4X](http://journals.sagepub.com/doi/pdf/10.4137/III.S25147) more common. 
- [T70795494C](http://journals.sagepub.com/doi/pdf/10.4137/III.S25147) is [1.75X](http://journals.sagepub.com/doi/pdf/10.4137/III.S25147) more common. 
- [C70801146T](http://journals.sagepub.com/doi/pdf/10.4137/III.S25147) is [1.75X](http://journals.sagepub.com/doi/pdf/10.4137/III.S25147) more common. 
- [A70610886C](http://journals.sagepub.com/doi/pdf/10.4137/III.S25147) is [1.4X](http://journals.sagepub.com/doi/pdf/10.4137/III.S25147) more common. 
- [G70589515A](http://journals.sagepub.com/doi/pdf/10.4137/III.S25147) is [1.4X](http://journals.sagepub.com/doi/pdf/10.4137/III.S25147) more common. 
- [C71302037T](http://journals.sagepub.com/doi/pdf/10.4137/III.S25147) is [1.7X](http://journals.sagepub.com/doi/pdf/10.4137/III.S25147) more common. 
- [C70691635A](http://journals.sagepub.com/doi/pdf/10.4137/III.S25147) is [1.3X](http://journals.sagepub.com/doi/pdf/10.4137/III.S25147) more common.</v>
      </c>
    </row>
    <row r="1016" spans="1:3" x14ac:dyDescent="0.25">
      <c r="A1016" s="86"/>
    </row>
    <row r="1017" spans="1:3" x14ac:dyDescent="0.25">
      <c r="A1017" s="86"/>
      <c r="C1017" s="84" t="s">
        <v>51</v>
      </c>
    </row>
    <row r="1018" spans="1:3" x14ac:dyDescent="0.25">
      <c r="A1018" s="86"/>
    </row>
    <row r="1019" spans="1:3" x14ac:dyDescent="0.25">
      <c r="A1019" s="86"/>
      <c r="B1019" s="84" t="s">
        <v>957</v>
      </c>
      <c r="C1019" s="84" t="str">
        <f>B1019</f>
        <v>CFS patients should be aware of their difficulty in maintaining a stable body temperature and avoid large temperature swings. Blood sugar should be checked regularly to avoid insulin and blood sugar issues.
Chronic pain relief may include:
- [Nonsteroidal anti-inflammatory drugs](https://www.ncbi.nlm.nih.gov/pubmed/14997317/) 
- [Tricyclic antidepressants](https://www.ncbi.nlm.nih.gov/pubmed/19410099/) 
- [Gabapentin, duloxetine, or pregabalin](https://www.ncbi.nlm.nih.gov/pubmed/19410099/) 
- [Multidisciplinary pain management programs](https://www.ncbi.nlm.nih.gov/pubmed/22550986), such as [cognitive behavioral therapy](https://www.ncbi.nlm.nih.gov/pubmed/11166973/)</v>
      </c>
    </row>
    <row r="1021" spans="1:3" s="88" customFormat="1" x14ac:dyDescent="0.25">
      <c r="A1021" s="90"/>
      <c r="B1021" s="81"/>
      <c r="C1021" s="87" t="s">
        <v>903</v>
      </c>
    </row>
    <row r="1022" spans="1:3" s="88" customFormat="1" x14ac:dyDescent="0.25">
      <c r="A1022" s="90"/>
      <c r="B1022" s="81"/>
      <c r="C1022" s="87"/>
    </row>
    <row r="1023" spans="1:3" s="88" customFormat="1" x14ac:dyDescent="0.25">
      <c r="A1023" s="87"/>
      <c r="B1023" s="81"/>
      <c r="C1023" s="87" t="s">
        <v>902</v>
      </c>
    </row>
    <row r="1024" spans="1:3" s="88" customFormat="1" x14ac:dyDescent="0.25">
      <c r="A1024" s="87"/>
      <c r="B1024" s="81"/>
      <c r="C1024" s="87"/>
    </row>
    <row r="1025" spans="1:3" x14ac:dyDescent="0.25">
      <c r="A1025" s="86"/>
      <c r="C1025" s="84" t="s">
        <v>900</v>
      </c>
    </row>
    <row r="1026" spans="1:3" x14ac:dyDescent="0.25">
      <c r="A1026" s="86"/>
    </row>
    <row r="1027" spans="1:3" x14ac:dyDescent="0.25">
      <c r="A1027" s="86" t="s">
        <v>13</v>
      </c>
      <c r="B1027" s="79" t="s">
        <v>904</v>
      </c>
      <c r="C1027" s="84" t="str">
        <f>B1027</f>
        <v>This variant causes [retinal dystrophy and iris coloboma with or without congenital cataract](https://www.ncbi.nlm.nih.gov/clinvar/variation/218881/). Abnormalities include [adhesions between the iris and lens](https://www.ncbi.nlm.nih.gov/medgen/488784), [visual impairment or vision loss](https://www.ncbi.nlm.nih.gov/medgen/65889), and [retinal atrophy](https://www.ncbi.nlm.nih.gov/medgen/101075). It may also cause [decreased color vision, degradation of retinal veins, and congenital cataracts](http://www.malacards.org/card/retinal_dystrophy_and_iris_coloboma_with_or_without_congenital_cataract).</v>
      </c>
    </row>
    <row r="1028" spans="1:3" x14ac:dyDescent="0.25">
      <c r="A1028" s="86"/>
    </row>
    <row r="1029" spans="1:3" x14ac:dyDescent="0.25">
      <c r="A1029" s="86"/>
      <c r="C1029" s="84" t="s">
        <v>51</v>
      </c>
    </row>
    <row r="1030" spans="1:3" x14ac:dyDescent="0.25">
      <c r="A1030" s="86"/>
    </row>
    <row r="1031" spans="1:3" x14ac:dyDescent="0.25">
      <c r="A1031" s="86"/>
      <c r="B1031" s="79" t="s">
        <v>958</v>
      </c>
      <c r="C1031" s="84" t="str">
        <f>B1031</f>
        <v>Symptoms may improve after removal of cataracts, and should be monitored carefully to prevent further lens and iris adhesion due to [incorrect surgery](https://www.ncbi.nlm.nih.gov/pubmed/19246951).</v>
      </c>
    </row>
    <row r="1033" spans="1:3" s="88" customFormat="1" x14ac:dyDescent="0.25">
      <c r="B1033" s="81"/>
    </row>
    <row r="1035" spans="1:3" x14ac:dyDescent="0.25">
      <c r="A1035" s="84" t="s">
        <v>52</v>
      </c>
      <c r="B1035" s="79" t="s">
        <v>907</v>
      </c>
      <c r="C1035" s="84" t="str">
        <f>CONCATENATE("&lt;symptoms ",B1035," /&gt;")</f>
        <v>&lt;symptoms  vision problems D014786 pain D010146 chills and night sweats D023341 multiple chemical sensitivity/allergies D018777 inflamation D007249 /&gt;</v>
      </c>
    </row>
    <row r="1707" spans="3:3" x14ac:dyDescent="0.25">
      <c r="C1707" s="84" t="str">
        <f>CONCATENATE("    This variant is a change at a specific point in the ",B1698," gene from ",B1707," to ",B1708," resulting in incorrect ",B1701,"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713" spans="3:3" x14ac:dyDescent="0.25">
      <c r="C1713" s="84" t="str">
        <f>CONCATENATE("    This variant is a change at a specific point in the ",B1698," gene from ",B1713," to ",B1714," resulting in incorrect ",B1701,"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843" spans="3:3" x14ac:dyDescent="0.25">
      <c r="C1843" s="84" t="str">
        <f>CONCATENATE("    This variant is a change at a specific point in the ",B1834," gene from ",B1843," to ",B1844," resulting in incorrect ",B1837,"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849" spans="3:3" x14ac:dyDescent="0.25">
      <c r="C1849" s="84" t="str">
        <f>CONCATENATE("    This variant is a change at a specific point in the ",B1834," gene from ",B1849," to ",B1850," resulting in incorrect ",B1837,"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251" spans="3:3" x14ac:dyDescent="0.25">
      <c r="C2251" s="84" t="str">
        <f>CONCATENATE("    This variant is a change at a specific point in the ",B2242," gene from ",B2251," to ",B2252," resulting in incorrect ",B2245,"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257" spans="3:3" x14ac:dyDescent="0.25">
      <c r="C2257" s="84" t="str">
        <f>CONCATENATE("    This variant is a change at a specific point in the ",B2242," gene from ",B2257," to ",B2258," resulting in incorrect ",B2245,"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387" spans="3:3" x14ac:dyDescent="0.25">
      <c r="C2387" s="84" t="str">
        <f>CONCATENATE("    This variant is a change at a specific point in the ",B2378," gene from ",B2387," to ",B2388," resulting in incorrect ",B2381,"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393" spans="3:3" x14ac:dyDescent="0.25">
      <c r="C2393" s="84" t="str">
        <f>CONCATENATE("    This variant is a change at a specific point in the ",B2378," gene from ",B2393," to ",B2394," resulting in incorrect ",B2381,"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523" spans="3:3" x14ac:dyDescent="0.25">
      <c r="C2523" s="84" t="str">
        <f>CONCATENATE("    This variant is a change at a specific point in the ",B2514," gene from ",B2523," to ",B2524," resulting in incorrect ",B2517,"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529" spans="3:3" x14ac:dyDescent="0.25">
      <c r="C2529" s="84" t="str">
        <f>CONCATENATE("    This variant is a change at a specific point in the ",B2514," gene from ",B2529," to ",B2530," resulting in incorrect ",B2517,"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659" spans="3:3" x14ac:dyDescent="0.25">
      <c r="C2659" s="84" t="str">
        <f>CONCATENATE("    This variant is a change at a specific point in the ",B2650," gene from ",B2659," to ",B2660," resulting in incorrect ",B2653,"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665" spans="3:3" x14ac:dyDescent="0.25">
      <c r="C2665" s="84" t="str">
        <f>CONCATENATE("    This variant is a change at a specific point in the ",B2650," gene from ",B2665," to ",B2666," resulting in incorrect ",B2653,"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795" spans="3:3" x14ac:dyDescent="0.25">
      <c r="C2795" s="84" t="str">
        <f>CONCATENATE("    This variant is a change at a specific point in the ",B2786," gene from ",B2795," to ",B2796," resulting in incorrect ",B2789,"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801" spans="3:3" x14ac:dyDescent="0.25">
      <c r="C2801" s="84" t="str">
        <f>CONCATENATE("    This variant is a change at a specific point in the ",B2786," gene from ",B2801," to ",B2802," resulting in incorrect ",B2789,"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931" spans="3:3" x14ac:dyDescent="0.25">
      <c r="C2931" s="84" t="str">
        <f>CONCATENATE("    This variant is a change at a specific point in the ",B2922," gene from ",B2931," to ",B2932," resulting in incorrect ",B2925,"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937" spans="3:3" x14ac:dyDescent="0.25">
      <c r="C2937" s="84" t="str">
        <f>CONCATENATE("    This variant is a change at a specific point in the ",B2922," gene from ",B2937," to ",B2938," resulting in incorrect ",B2925,"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3067" spans="3:3" x14ac:dyDescent="0.25">
      <c r="C3067" s="84" t="str">
        <f>CONCATENATE("    This variant is a change at a specific point in the ",B3058," gene from ",B3067," to ",B3068," resulting in incorrect ",B3061,"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3073" spans="3:3" x14ac:dyDescent="0.25">
      <c r="C3073" s="84" t="str">
        <f>CONCATENATE("    This variant is a change at a specific point in the ",B3058," gene from ",B3073," to ",B3074," resulting in incorrect ",B3061,"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3203" spans="3:3" x14ac:dyDescent="0.25">
      <c r="C3203" s="84" t="str">
        <f>CONCATENATE("    This variant is a change at a specific point in the ",B3194," gene from ",B3203," to ",B3204," resulting in incorrect ",B3197,"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3209" spans="3:3" x14ac:dyDescent="0.25">
      <c r="C3209" s="84" t="str">
        <f>CONCATENATE("    This variant is a change at a specific point in the ",B3194," gene from ",B3209," to ",B3210," resulting in incorrect ",B3197," function. This substitution of a single nucleotide is known as a missense variant.")</f>
        <v xml:space="preserve">    This variant is a change at a specific point in the  gene from  to  resulting in incorrect  function. This substitution of a single nucleotide is known as a missense variant.</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C27362-6ADC-400B-8B67-F58E9066C62A}">
  <dimension ref="A1:AJ2413"/>
  <sheetViews>
    <sheetView workbookViewId="0">
      <selection activeCell="C239" sqref="C2:C239"/>
    </sheetView>
  </sheetViews>
  <sheetFormatPr defaultRowHeight="15.75" x14ac:dyDescent="0.25"/>
  <cols>
    <col min="1" max="1" width="16.28515625" style="84" customWidth="1"/>
    <col min="2" max="2" width="35.28515625" style="79" customWidth="1"/>
    <col min="3" max="7" width="9.140625" style="84"/>
    <col min="8" max="8" width="13" style="84" customWidth="1"/>
    <col min="9" max="9" width="13.140625" style="84" customWidth="1"/>
    <col min="10" max="10" width="11.85546875" style="84" customWidth="1"/>
    <col min="11" max="11" width="12.85546875" style="84" customWidth="1"/>
    <col min="12" max="12" width="13.5703125" style="84" customWidth="1"/>
    <col min="13" max="13" width="12" style="84" customWidth="1"/>
    <col min="14" max="14" width="12.85546875" style="84" customWidth="1"/>
    <col min="15" max="16" width="9.140625" style="84"/>
    <col min="17" max="17" width="17.42578125" style="84" customWidth="1"/>
    <col min="18" max="18" width="15.5703125" style="84" customWidth="1"/>
    <col min="19" max="23" width="15.42578125" style="84" bestFit="1" customWidth="1"/>
    <col min="24" max="24" width="14.85546875" style="84" customWidth="1"/>
    <col min="25" max="25" width="16.7109375" style="84" customWidth="1"/>
    <col min="26" max="26" width="19.42578125" style="84" customWidth="1"/>
    <col min="27" max="27" width="18" style="84" customWidth="1"/>
    <col min="28" max="28" width="17.85546875" style="84" customWidth="1"/>
    <col min="29" max="29" width="16" style="84" customWidth="1"/>
    <col min="30" max="30" width="9.140625" style="84"/>
    <col min="31" max="31" width="12.85546875" style="84" bestFit="1" customWidth="1"/>
    <col min="32" max="32" width="11.7109375" style="84" bestFit="1" customWidth="1"/>
    <col min="33" max="16384" width="9.140625" style="84"/>
  </cols>
  <sheetData>
    <row r="1" spans="1:36" x14ac:dyDescent="0.25">
      <c r="A1" s="83" t="s">
        <v>14</v>
      </c>
      <c r="B1" s="78" t="s">
        <v>15</v>
      </c>
      <c r="C1" s="83" t="s">
        <v>16</v>
      </c>
      <c r="H1" s="96"/>
      <c r="I1" s="100"/>
      <c r="J1" s="96"/>
      <c r="K1" s="96"/>
      <c r="L1" s="96"/>
      <c r="Y1" s="93"/>
      <c r="AC1" s="93"/>
      <c r="AF1" s="92"/>
      <c r="AG1" s="92"/>
      <c r="AJ1" s="92"/>
    </row>
    <row r="2" spans="1:36" x14ac:dyDescent="0.25">
      <c r="A2" s="85" t="s">
        <v>4</v>
      </c>
      <c r="B2" s="79" t="s">
        <v>919</v>
      </c>
      <c r="C2" s="84" t="str">
        <f>CONCATENATE("# What does the ",B2," gene do?")</f>
        <v># What does the CHRNB4 gene do?</v>
      </c>
      <c r="H2" s="96"/>
      <c r="I2" s="100"/>
      <c r="J2" s="96"/>
      <c r="K2" s="96"/>
      <c r="L2" s="96"/>
      <c r="Y2" s="21"/>
      <c r="Z2" s="21"/>
      <c r="AA2" s="21"/>
      <c r="AC2" s="21"/>
      <c r="AF2" s="92"/>
      <c r="AJ2" s="92"/>
    </row>
    <row r="3" spans="1:36" x14ac:dyDescent="0.25">
      <c r="A3" s="85"/>
      <c r="H3" s="84" t="s">
        <v>893</v>
      </c>
      <c r="I3" s="101" t="s">
        <v>921</v>
      </c>
      <c r="J3" s="84">
        <v>71.400000000000006</v>
      </c>
      <c r="K3" s="84">
        <v>28.6</v>
      </c>
      <c r="L3" s="84">
        <f>J3/K3</f>
        <v>2.4965034965034967</v>
      </c>
      <c r="M3" s="84">
        <v>3.57</v>
      </c>
      <c r="Y3" s="21"/>
      <c r="Z3" s="21"/>
      <c r="AA3" s="21"/>
      <c r="AC3" s="21"/>
      <c r="AF3" s="92"/>
      <c r="AJ3" s="92"/>
    </row>
    <row r="4" spans="1:36" x14ac:dyDescent="0.25">
      <c r="A4" s="85" t="s">
        <v>18</v>
      </c>
      <c r="B4" s="79" t="s">
        <v>946</v>
      </c>
      <c r="C4" s="84" t="str">
        <f>B4</f>
        <v>The CHRNB4 ([neuronal acetylcholine receptor subunit beta-4](http://www.uniprot.org/uniprot/P30926)) gene creates a protein that is part of a beta subunit of a nicotinic acetylcholine receptor (nAChR). It operates a [cation channel](https://www.ncbi.nlm.nih.gov/gene/1143) that nicotine binds to, muscle contraction, and synaptic transmission. Variants in CHRNA5 have been linked to an increased risk of [lung cancer](https://www.ncbi.nlm.nih.gov/pubmed/18385738?dopt=Abstract) and [nicotine dependence](https://www.ncbi.nlm.nih.gov/pubmed/19443489). Other variants are associated with [ME/CFS](https://www.ncbi.nlm.nih.gov/pubmed/27099524) due to natural killer cell (NKC) disfunction.</v>
      </c>
      <c r="H4" s="84" t="s">
        <v>891</v>
      </c>
      <c r="I4" s="101" t="s">
        <v>920</v>
      </c>
      <c r="J4" s="84">
        <v>38</v>
      </c>
      <c r="K4" s="84">
        <v>32</v>
      </c>
      <c r="L4" s="84">
        <f>J4/K4</f>
        <v>1.1875</v>
      </c>
      <c r="M4" s="84">
        <v>0.65</v>
      </c>
      <c r="X4" s="91"/>
      <c r="Y4" s="21"/>
      <c r="Z4" s="21"/>
      <c r="AA4" s="21"/>
      <c r="AC4" s="21"/>
    </row>
    <row r="5" spans="1:36" x14ac:dyDescent="0.25">
      <c r="A5" s="85"/>
      <c r="B5" s="80"/>
      <c r="I5" s="47"/>
      <c r="L5" s="84" t="e">
        <f>J5/K5</f>
        <v>#DIV/0!</v>
      </c>
      <c r="Y5" s="21"/>
      <c r="Z5" s="21"/>
      <c r="AA5" s="21"/>
      <c r="AC5" s="21"/>
    </row>
    <row r="6" spans="1:36" x14ac:dyDescent="0.25">
      <c r="A6" s="85" t="s">
        <v>19</v>
      </c>
      <c r="B6" s="79">
        <v>15</v>
      </c>
      <c r="C6" s="84" t="str">
        <f>CONCATENATE("This gene is located on chromosome ",B6,". The ",B7," it creates acts in ",B8)</f>
        <v>This gene is located on chromosome 15. The protein it creates acts in the adrenal glands and male testis.</v>
      </c>
      <c r="I6" s="47"/>
      <c r="L6" s="84" t="e">
        <f>J6/K6</f>
        <v>#DIV/0!</v>
      </c>
      <c r="Y6" s="21"/>
      <c r="Z6" s="21"/>
      <c r="AA6" s="21"/>
      <c r="AC6" s="21"/>
    </row>
    <row r="7" spans="1:36" x14ac:dyDescent="0.25">
      <c r="A7" s="85" t="s">
        <v>20</v>
      </c>
      <c r="B7" s="79" t="s">
        <v>21</v>
      </c>
      <c r="I7" s="47"/>
      <c r="L7" s="84" t="e">
        <f>J7/K7</f>
        <v>#DIV/0!</v>
      </c>
      <c r="Y7" s="93"/>
      <c r="AC7" s="21"/>
    </row>
    <row r="8" spans="1:36" x14ac:dyDescent="0.25">
      <c r="A8" s="85" t="s">
        <v>17</v>
      </c>
      <c r="B8" s="79" t="s">
        <v>945</v>
      </c>
      <c r="I8" s="47"/>
      <c r="L8" s="84" t="e">
        <f>J8/K8</f>
        <v>#DIV/0!</v>
      </c>
      <c r="Y8" s="93"/>
      <c r="AC8" s="21"/>
    </row>
    <row r="9" spans="1:36" x14ac:dyDescent="0.25">
      <c r="A9" s="86" t="s">
        <v>22</v>
      </c>
      <c r="B9" s="79" t="s">
        <v>936</v>
      </c>
      <c r="C9" s="84" t="str">
        <f>CONCATENATE("&lt;TissueList ",B9," /&gt;")</f>
        <v>&lt;TissueList male tissue D005837  endocrine tissues D004703  /&gt;</v>
      </c>
      <c r="I9" s="47"/>
      <c r="L9" s="84" t="e">
        <f>J9/K9</f>
        <v>#DIV/0!</v>
      </c>
      <c r="Y9" s="93"/>
      <c r="AC9" s="21"/>
    </row>
    <row r="10" spans="1:36" s="88" customFormat="1" x14ac:dyDescent="0.25">
      <c r="A10" s="87"/>
      <c r="B10" s="81"/>
      <c r="H10" s="88" t="str">
        <f>B19</f>
        <v>C78631645T</v>
      </c>
      <c r="I10" s="88" t="str">
        <f>B25</f>
        <v>G78635922T</v>
      </c>
      <c r="J10" s="88" t="str">
        <f>B31</f>
        <v>A78638168G</v>
      </c>
    </row>
    <row r="11" spans="1:36" x14ac:dyDescent="0.25">
      <c r="A11" s="85" t="s">
        <v>4</v>
      </c>
      <c r="B11" s="79" t="s">
        <v>919</v>
      </c>
      <c r="C11" s="84" t="str">
        <f>CONCATENATE("&lt;GeneAnalysis gene=",CHAR(34),B11,CHAR(34)," interval=",CHAR(34),B12,CHAR(34),"&gt; ")</f>
        <v xml:space="preserve">&lt;GeneAnalysis gene="CHRNB4" interval="NC_000015.10:g.78623282_78655586"&gt; </v>
      </c>
      <c r="H11" s="35" t="s">
        <v>343</v>
      </c>
      <c r="I11" s="35" t="s">
        <v>343</v>
      </c>
      <c r="J11" s="35" t="s">
        <v>343</v>
      </c>
      <c r="K11" s="35"/>
      <c r="L11" s="35"/>
      <c r="M11" s="35"/>
      <c r="N11" s="35"/>
      <c r="O11" s="89"/>
      <c r="P11" s="89"/>
      <c r="Q11" s="89"/>
      <c r="R11" s="89"/>
      <c r="S11" s="89"/>
      <c r="T11" s="89"/>
      <c r="U11" s="89"/>
      <c r="V11" s="89"/>
      <c r="W11" s="89"/>
      <c r="X11" s="89"/>
      <c r="Y11" s="89"/>
      <c r="Z11" s="89"/>
    </row>
    <row r="12" spans="1:36" x14ac:dyDescent="0.25">
      <c r="A12" s="85" t="s">
        <v>23</v>
      </c>
      <c r="B12" s="79" t="s">
        <v>935</v>
      </c>
      <c r="H12" s="79" t="s">
        <v>929</v>
      </c>
      <c r="I12" s="79" t="s">
        <v>931</v>
      </c>
      <c r="J12" s="79" t="s">
        <v>933</v>
      </c>
      <c r="K12" s="79"/>
      <c r="L12" s="79"/>
      <c r="M12" s="79"/>
      <c r="N12" s="79"/>
      <c r="O12" s="79"/>
      <c r="P12" s="79"/>
      <c r="Q12" s="79"/>
      <c r="R12" s="79"/>
      <c r="S12" s="79"/>
      <c r="T12" s="79"/>
      <c r="U12" s="79"/>
      <c r="V12" s="79"/>
      <c r="W12" s="79"/>
      <c r="X12" s="79"/>
      <c r="Y12" s="79"/>
      <c r="Z12" s="79"/>
    </row>
    <row r="13" spans="1:36" x14ac:dyDescent="0.25">
      <c r="A13" s="85" t="s">
        <v>24</v>
      </c>
      <c r="B13" s="79" t="s">
        <v>331</v>
      </c>
      <c r="C13" s="84" t="str">
        <f>CONCATENATE("# What are some common mutations of ",B11,"?")</f>
        <v># What are some common mutations of CHRNB4?</v>
      </c>
      <c r="H13" s="79" t="s">
        <v>930</v>
      </c>
      <c r="I13" s="79" t="s">
        <v>932</v>
      </c>
      <c r="J13" s="79" t="s">
        <v>934</v>
      </c>
      <c r="K13" s="79"/>
      <c r="L13" s="79"/>
      <c r="M13" s="79"/>
      <c r="N13" s="79"/>
      <c r="O13" s="79"/>
      <c r="P13" s="79"/>
      <c r="Q13" s="79"/>
      <c r="R13" s="79"/>
      <c r="S13" s="79"/>
      <c r="T13" s="79"/>
      <c r="U13" s="79"/>
      <c r="V13" s="79"/>
      <c r="W13" s="79"/>
      <c r="X13" s="79"/>
      <c r="Y13" s="79"/>
      <c r="Z13" s="79"/>
    </row>
    <row r="14" spans="1:36" x14ac:dyDescent="0.25">
      <c r="A14" s="85"/>
      <c r="C14" s="84" t="s">
        <v>13</v>
      </c>
      <c r="H14" s="79" t="str">
        <f>CONCATENATE("People with this variant have one copy of the ",B22)</f>
        <v>People with this variant have one copy of the [C78631645T](https://www.ncbi.nlm.nih.gov/projects/SNP/snp_ref.cgi?rs=17487223)</v>
      </c>
      <c r="I14" s="79" t="str">
        <f>CONCATENATE("People with this variant have one copy of the ",B28)</f>
        <v>People with this variant have one copy of the [T70795494C](http://journals.sagepub.com/doi/10.4137/III.S25147)</v>
      </c>
      <c r="J14" s="79" t="str">
        <f>CONCATENATE("People with this variant have one copy of the ",B34)</f>
        <v>People with this variant have one copy of the [C70801146T](http://journals.sagepub.com/doi/10.4137/III.S25147)</v>
      </c>
      <c r="K14" s="79"/>
      <c r="L14" s="79"/>
      <c r="M14" s="79"/>
      <c r="N14" s="79"/>
      <c r="O14" s="79"/>
      <c r="P14" s="79"/>
      <c r="Q14" s="79"/>
      <c r="R14" s="79"/>
      <c r="S14" s="79"/>
      <c r="T14" s="79"/>
      <c r="U14" s="79"/>
      <c r="V14" s="79"/>
      <c r="W14" s="79"/>
      <c r="X14" s="79"/>
      <c r="Y14" s="79"/>
      <c r="Z14" s="79"/>
    </row>
    <row r="15" spans="1:36" x14ac:dyDescent="0.25">
      <c r="C15" s="84" t="str">
        <f>CONCATENATE("There are ",B13," variants in ",B11,": ",B22,", ",B28,", and ",B34,".")</f>
        <v>There are three variants in CHRNB4: [C78631645T](https://www.ncbi.nlm.nih.gov/projects/SNP/snp_ref.cgi?rs=17487223), [T70795494C](http://journals.sagepub.com/doi/10.4137/III.S25147), and [C70801146T](http://journals.sagepub.com/doi/10.4137/III.S25147).</v>
      </c>
      <c r="H15" s="79" t="s">
        <v>192</v>
      </c>
      <c r="I15" s="79" t="s">
        <v>148</v>
      </c>
      <c r="J15" s="79" t="s">
        <v>192</v>
      </c>
      <c r="K15" s="79"/>
      <c r="L15" s="79"/>
      <c r="M15" s="79"/>
      <c r="N15" s="79"/>
      <c r="O15" s="79"/>
      <c r="P15" s="79"/>
      <c r="Q15" s="79"/>
      <c r="R15" s="79"/>
      <c r="S15" s="79"/>
      <c r="T15" s="79"/>
      <c r="U15" s="79"/>
      <c r="V15" s="79"/>
      <c r="W15" s="79"/>
      <c r="X15" s="79"/>
      <c r="Y15" s="79"/>
      <c r="Z15" s="79"/>
    </row>
    <row r="16" spans="1:36" x14ac:dyDescent="0.25">
      <c r="H16" s="79">
        <v>29</v>
      </c>
      <c r="I16" s="79">
        <v>48.5</v>
      </c>
      <c r="J16" s="79">
        <v>44.3</v>
      </c>
      <c r="K16" s="79"/>
      <c r="L16" s="79"/>
      <c r="M16" s="79"/>
      <c r="N16" s="79"/>
      <c r="O16" s="79"/>
      <c r="P16" s="79"/>
      <c r="Q16" s="79"/>
      <c r="R16" s="79"/>
      <c r="S16" s="79"/>
      <c r="T16" s="79"/>
      <c r="U16" s="79"/>
      <c r="V16" s="79"/>
      <c r="W16" s="79"/>
      <c r="X16" s="79"/>
      <c r="Y16" s="79"/>
      <c r="Z16" s="79"/>
    </row>
    <row r="17" spans="1:26" x14ac:dyDescent="0.25">
      <c r="C17" s="84" t="str">
        <f>CONCATENATE("&lt;# ",B19," #&gt;")</f>
        <v>&lt;# C78631645T #&gt;</v>
      </c>
      <c r="H17" s="79" t="str">
        <f>CONCATENATE("People with this variant have two copies of the ",B22," variant. This substitution of a single nucleotide is known as a missense mutation.")</f>
        <v>People with this variant have two copies of the [C78631645T](https://www.ncbi.nlm.nih.gov/projects/SNP/snp_ref.cgi?rs=17487223) variant. This substitution of a single nucleotide is known as a missense mutation.</v>
      </c>
      <c r="I17" s="79" t="str">
        <f>CONCATENATE("People with this variant have two copies of the ",B28," variant. This substitution of a single nucleotide is known as a missense mutation.")</f>
        <v>People with this variant have two copies of the [T70795494C](http://journals.sagepub.com/doi/10.4137/III.S25147) variant. This substitution of a single nucleotide is known as a missense mutation.</v>
      </c>
      <c r="J17" s="79" t="str">
        <f>CONCATENATE("People with this variant have two copies of the ",B34," variant. This substitution of a single nucleotide is known as a missense mutation.")</f>
        <v>People with this variant have two copies of the [C70801146T](http://journals.sagepub.com/doi/10.4137/III.S25147) variant. This substitution of a single nucleotide is known as a missense mutation.</v>
      </c>
      <c r="K17" s="79"/>
      <c r="L17" s="79"/>
      <c r="M17" s="79"/>
      <c r="N17" s="79"/>
      <c r="O17" s="79"/>
      <c r="P17" s="79"/>
      <c r="Q17" s="79"/>
      <c r="R17" s="79"/>
      <c r="S17" s="79"/>
      <c r="T17" s="79"/>
      <c r="U17" s="79"/>
      <c r="V17" s="79"/>
      <c r="W17" s="79"/>
      <c r="X17" s="79"/>
      <c r="Y17" s="79"/>
      <c r="Z17" s="79"/>
    </row>
    <row r="18" spans="1:26" x14ac:dyDescent="0.25">
      <c r="A18" s="85" t="s">
        <v>25</v>
      </c>
      <c r="B18" s="35" t="s">
        <v>922</v>
      </c>
      <c r="C18" s="84" t="str">
        <f>CONCATENATE("  &lt;Variant hgvs=",CHAR(34),B18,CHAR(34)," name=",CHAR(34),B19,CHAR(34),"&gt; ")</f>
        <v xml:space="preserve">  &lt;Variant hgvs="NC_000015.10:g.78631645C&gt;T" name="C78631645T"&gt; </v>
      </c>
      <c r="H18" s="79" t="s">
        <v>193</v>
      </c>
      <c r="I18" s="79" t="s">
        <v>192</v>
      </c>
      <c r="J18" s="79" t="s">
        <v>148</v>
      </c>
      <c r="K18" s="79"/>
      <c r="L18" s="79"/>
      <c r="M18" s="79"/>
      <c r="N18" s="79"/>
      <c r="O18" s="79"/>
      <c r="P18" s="79"/>
      <c r="Q18" s="79"/>
      <c r="R18" s="79"/>
      <c r="S18" s="79"/>
      <c r="T18" s="79"/>
      <c r="U18" s="79"/>
      <c r="V18" s="79"/>
      <c r="W18" s="79"/>
      <c r="X18" s="79"/>
      <c r="Y18" s="79"/>
      <c r="Z18" s="79"/>
    </row>
    <row r="19" spans="1:26" x14ac:dyDescent="0.25">
      <c r="A19" s="86" t="s">
        <v>26</v>
      </c>
      <c r="B19" s="82" t="s">
        <v>923</v>
      </c>
      <c r="H19" s="79">
        <v>10.4</v>
      </c>
      <c r="I19" s="79">
        <v>29.2</v>
      </c>
      <c r="J19" s="79">
        <v>38.200000000000003</v>
      </c>
      <c r="K19" s="79"/>
      <c r="L19" s="79"/>
      <c r="M19" s="79"/>
      <c r="N19" s="79"/>
      <c r="O19" s="79"/>
      <c r="P19" s="79"/>
      <c r="Q19" s="79"/>
      <c r="R19" s="79"/>
      <c r="S19" s="79"/>
      <c r="T19" s="79"/>
      <c r="U19" s="79"/>
      <c r="V19" s="79"/>
      <c r="W19" s="79"/>
      <c r="X19" s="79"/>
      <c r="Y19" s="79"/>
      <c r="Z19" s="79"/>
    </row>
    <row r="20" spans="1:26" x14ac:dyDescent="0.25">
      <c r="A20" s="86" t="s">
        <v>27</v>
      </c>
      <c r="B20" s="79" t="str">
        <f>"cytosine (C)"</f>
        <v>cytosine (C)</v>
      </c>
      <c r="C20" s="84" t="str">
        <f>CONCATENATE("    This variant is a change at a specific point in the ",B11," gene from ",B20," to ",B21," resulting in incorrect ",B7," function. This substitution of a single nucleotide is known as a missense variant.")</f>
        <v xml:space="preserve">    This variant is a change at a specific point in the CHRNB4 gene from cytosine (C) to thymine (T) resulting in incorrect protein function. This substitution of a single nucleotide is known as a missense variant.</v>
      </c>
      <c r="H20" s="79" t="str">
        <f>CONCATENATE("Your ",B11," gene has no variants. A normal gene is referred to as a ",CHAR(34),"wild-type",CHAR(34)," gene.")</f>
        <v>Your CHRNB4 gene has no variants. A normal gene is referred to as a "wild-type" gene.</v>
      </c>
      <c r="I20" s="79" t="str">
        <f>CONCATENATE("Your ",B11," gene has no variants. A normal gene is referred to as a ",CHAR(34),"wild-type",CHAR(34)," gene.")</f>
        <v>Your CHRNB4 gene has no variants. A normal gene is referred to as a "wild-type" gene.</v>
      </c>
      <c r="J20" s="79" t="str">
        <f>CONCATENATE("Your ",B11," gene has no variants. A normal gene is referred to as a ",CHAR(34),"wild-type",CHAR(34)," gene.")</f>
        <v>Your CHRNB4 gene has no variants. A normal gene is referred to as a "wild-type" gene.</v>
      </c>
      <c r="K20" s="79"/>
      <c r="L20" s="79"/>
      <c r="M20" s="79"/>
      <c r="N20" s="79"/>
      <c r="O20" s="79"/>
      <c r="P20" s="79"/>
      <c r="Q20" s="79"/>
      <c r="R20" s="79"/>
      <c r="S20" s="79"/>
      <c r="T20" s="79"/>
      <c r="U20" s="79"/>
      <c r="V20" s="79"/>
      <c r="W20" s="79"/>
      <c r="X20" s="79"/>
      <c r="Y20" s="79"/>
      <c r="Z20" s="79"/>
    </row>
    <row r="21" spans="1:26" x14ac:dyDescent="0.25">
      <c r="A21" s="86" t="s">
        <v>28</v>
      </c>
      <c r="B21" s="79" t="s">
        <v>33</v>
      </c>
      <c r="H21" s="79" t="s">
        <v>148</v>
      </c>
      <c r="I21" s="79" t="s">
        <v>148</v>
      </c>
      <c r="J21" s="79" t="s">
        <v>148</v>
      </c>
      <c r="K21" s="79"/>
      <c r="L21" s="79"/>
      <c r="M21" s="79"/>
      <c r="N21" s="79"/>
      <c r="O21" s="79"/>
      <c r="P21" s="79"/>
      <c r="Q21" s="79"/>
      <c r="R21" s="79"/>
      <c r="S21" s="79"/>
      <c r="T21" s="79"/>
      <c r="U21" s="79"/>
      <c r="V21" s="79"/>
      <c r="W21" s="79"/>
      <c r="X21" s="79"/>
      <c r="Y21" s="79"/>
      <c r="Z21" s="79"/>
    </row>
    <row r="22" spans="1:26" x14ac:dyDescent="0.25">
      <c r="A22" s="86" t="s">
        <v>36</v>
      </c>
      <c r="B22" s="79" t="s">
        <v>924</v>
      </c>
      <c r="C22" s="84" t="str">
        <f>"  &lt;/Variant&gt;"</f>
        <v xml:space="preserve">  &lt;/Variant&gt;</v>
      </c>
      <c r="H22" s="79">
        <v>60.6</v>
      </c>
      <c r="I22" s="79">
        <v>22.3</v>
      </c>
      <c r="J22" s="79">
        <v>17.5</v>
      </c>
      <c r="K22" s="79"/>
      <c r="L22" s="79"/>
      <c r="M22" s="79"/>
      <c r="N22" s="79"/>
      <c r="O22" s="79"/>
      <c r="P22" s="79"/>
      <c r="Q22" s="79"/>
      <c r="R22" s="79"/>
      <c r="S22" s="79"/>
      <c r="T22" s="79"/>
      <c r="U22" s="79"/>
      <c r="V22" s="79"/>
      <c r="W22" s="79"/>
      <c r="X22" s="79"/>
      <c r="Y22" s="79"/>
      <c r="Z22" s="79"/>
    </row>
    <row r="23" spans="1:26" x14ac:dyDescent="0.25">
      <c r="A23" s="86"/>
      <c r="C23" s="84" t="str">
        <f>CONCATENATE("&lt;# ",B25," #&gt;")</f>
        <v>&lt;# G78635922T #&gt;</v>
      </c>
    </row>
    <row r="24" spans="1:26" x14ac:dyDescent="0.25">
      <c r="A24" s="85" t="s">
        <v>25</v>
      </c>
      <c r="B24" s="40" t="s">
        <v>925</v>
      </c>
      <c r="C24" s="84" t="str">
        <f>CONCATENATE("  &lt;Variant hgvs=",CHAR(34),B24,CHAR(34)," name=",CHAR(34),B25,CHAR(34),"&gt; ")</f>
        <v xml:space="preserve">  &lt;Variant hgvs="NC_000015.10:g.78635922G&gt;T" name="G78635922T"&gt; </v>
      </c>
    </row>
    <row r="25" spans="1:26" x14ac:dyDescent="0.25">
      <c r="A25" s="86" t="s">
        <v>26</v>
      </c>
      <c r="B25" s="79" t="s">
        <v>927</v>
      </c>
    </row>
    <row r="26" spans="1:26" x14ac:dyDescent="0.25">
      <c r="A26" s="86" t="s">
        <v>27</v>
      </c>
      <c r="B26" s="79" t="s">
        <v>34</v>
      </c>
      <c r="C26" s="84" t="str">
        <f>CONCATENATE("    This variant is a change at a specific point in the ",B11," gene from ",B26," to ",B27," resulting in incorrect ",B7," function. This substitution of a single nucleotide is known as a missense variant.")</f>
        <v xml:space="preserve">    This variant is a change at a specific point in the CHRNB4 gene from guanine (G) to thymine (T) resulting in incorrect protein function. This substitution of a single nucleotide is known as a missense variant.</v>
      </c>
    </row>
    <row r="27" spans="1:26" x14ac:dyDescent="0.25">
      <c r="A27" s="86" t="s">
        <v>28</v>
      </c>
      <c r="B27" s="79" t="s">
        <v>33</v>
      </c>
    </row>
    <row r="28" spans="1:26" x14ac:dyDescent="0.25">
      <c r="A28" s="86" t="s">
        <v>36</v>
      </c>
      <c r="B28" s="79" t="s">
        <v>892</v>
      </c>
      <c r="C28" s="84" t="str">
        <f>"  &lt;/Variant&gt;"</f>
        <v xml:space="preserve">  &lt;/Variant&gt;</v>
      </c>
    </row>
    <row r="29" spans="1:26" x14ac:dyDescent="0.25">
      <c r="A29" s="85"/>
      <c r="C29" s="84" t="str">
        <f>CONCATENATE("&lt;# ",B31," #&gt;")</f>
        <v>&lt;# A78638168G #&gt;</v>
      </c>
    </row>
    <row r="30" spans="1:26" x14ac:dyDescent="0.25">
      <c r="A30" s="85" t="s">
        <v>25</v>
      </c>
      <c r="B30" s="35" t="s">
        <v>926</v>
      </c>
      <c r="C30" s="84" t="str">
        <f>CONCATENATE("  &lt;Variant hgvs=",CHAR(34),B30,CHAR(34)," name=",CHAR(34),B31,CHAR(34),"&gt; ")</f>
        <v xml:space="preserve">  &lt;Variant hgvs="NC_000015.10:g.78638168A&gt;G" name="A78638168G"&gt; </v>
      </c>
    </row>
    <row r="31" spans="1:26" x14ac:dyDescent="0.25">
      <c r="A31" s="86" t="s">
        <v>26</v>
      </c>
      <c r="B31" s="79" t="s">
        <v>928</v>
      </c>
    </row>
    <row r="32" spans="1:26" x14ac:dyDescent="0.25">
      <c r="A32" s="86" t="s">
        <v>27</v>
      </c>
      <c r="B32" s="79" t="s">
        <v>62</v>
      </c>
      <c r="C32" s="84" t="str">
        <f>CONCATENATE("    This variant is a change at a specific point in the ",B11," gene from ",B32," to ",B33," resulting in incorrect ",B7," function. This substitution of a single nucleotide is known as a missense variant.")</f>
        <v xml:space="preserve">    This variant is a change at a specific point in the CHRNB4 gene from adenine (A) to guanine (G) resulting in incorrect protein function. This substitution of a single nucleotide is known as a missense variant.</v>
      </c>
    </row>
    <row r="33" spans="1:3" x14ac:dyDescent="0.25">
      <c r="A33" s="86" t="s">
        <v>28</v>
      </c>
      <c r="B33" s="79" t="s">
        <v>34</v>
      </c>
    </row>
    <row r="34" spans="1:3" x14ac:dyDescent="0.25">
      <c r="A34" s="86" t="s">
        <v>36</v>
      </c>
      <c r="B34" s="79" t="s">
        <v>890</v>
      </c>
      <c r="C34" s="84" t="str">
        <f>"  &lt;/Variant&gt;"</f>
        <v xml:space="preserve">  &lt;/Variant&gt;</v>
      </c>
    </row>
    <row r="35" spans="1:3" s="88" customFormat="1" x14ac:dyDescent="0.25">
      <c r="A35" s="90"/>
      <c r="B35" s="81"/>
    </row>
    <row r="36" spans="1:3" s="88" customFormat="1" x14ac:dyDescent="0.25">
      <c r="A36" s="90"/>
      <c r="B36" s="81"/>
      <c r="C36" s="88" t="str">
        <f>C17</f>
        <v>&lt;# C78631645T #&gt;</v>
      </c>
    </row>
    <row r="37" spans="1:3" x14ac:dyDescent="0.25">
      <c r="A37" s="86" t="s">
        <v>35</v>
      </c>
      <c r="B37" s="82" t="str">
        <f>H11</f>
        <v>NC_000015.10:g.</v>
      </c>
      <c r="C37" s="84" t="str">
        <f>CONCATENATE("  &lt;Genotype hgvs=",CHAR(34),B37,B38,";",B39,CHAR(34)," name=",CHAR(34),B19,CHAR(34),"&gt; ")</f>
        <v xml:space="preserve">  &lt;Genotype hgvs="NC_000015.10:g.[78631645C&gt;T];[78631645=]" name="C78631645T"&gt; </v>
      </c>
    </row>
    <row r="38" spans="1:3" x14ac:dyDescent="0.25">
      <c r="A38" s="86" t="s">
        <v>36</v>
      </c>
      <c r="B38" s="82" t="str">
        <f t="shared" ref="B38:B42" si="0">H12</f>
        <v>[78631645C&gt;T]</v>
      </c>
    </row>
    <row r="39" spans="1:3" x14ac:dyDescent="0.25">
      <c r="A39" s="86" t="s">
        <v>27</v>
      </c>
      <c r="B39" s="82" t="str">
        <f t="shared" si="0"/>
        <v>[78631645=]</v>
      </c>
      <c r="C39" s="84" t="s">
        <v>668</v>
      </c>
    </row>
    <row r="40" spans="1:3" x14ac:dyDescent="0.25">
      <c r="A40" s="86" t="s">
        <v>41</v>
      </c>
      <c r="B40" s="82" t="str">
        <f t="shared" si="0"/>
        <v>People with this variant have one copy of the [C78631645T](https://www.ncbi.nlm.nih.gov/projects/SNP/snp_ref.cgi?rs=17487223)</v>
      </c>
      <c r="C40" s="84" t="s">
        <v>13</v>
      </c>
    </row>
    <row r="41" spans="1:3" x14ac:dyDescent="0.25">
      <c r="A41" s="85" t="s">
        <v>42</v>
      </c>
      <c r="B41" s="82" t="str">
        <f t="shared" si="0"/>
        <v>You are in the Moderate Loss of Function category. See below for more information.</v>
      </c>
      <c r="C41" s="84" t="str">
        <f>CONCATENATE("    ",B40)</f>
        <v xml:space="preserve">    People with this variant have one copy of the [C78631645T](https://www.ncbi.nlm.nih.gov/projects/SNP/snp_ref.cgi?rs=17487223)</v>
      </c>
    </row>
    <row r="42" spans="1:3" x14ac:dyDescent="0.25">
      <c r="A42" s="85" t="s">
        <v>43</v>
      </c>
      <c r="B42" s="82">
        <f t="shared" si="0"/>
        <v>29</v>
      </c>
    </row>
    <row r="43" spans="1:3" x14ac:dyDescent="0.25">
      <c r="A43" s="86"/>
      <c r="C43" s="84" t="s">
        <v>669</v>
      </c>
    </row>
    <row r="44" spans="1:3" x14ac:dyDescent="0.25">
      <c r="A44" s="85"/>
    </row>
    <row r="45" spans="1:3" x14ac:dyDescent="0.25">
      <c r="A45" s="85"/>
      <c r="C45" s="84" t="str">
        <f>CONCATENATE("    ",B41)</f>
        <v xml:space="preserve">    You are in the Moderate Loss of Function category. See below for more information.</v>
      </c>
    </row>
    <row r="46" spans="1:3" x14ac:dyDescent="0.25">
      <c r="A46" s="85"/>
    </row>
    <row r="47" spans="1:3" x14ac:dyDescent="0.25">
      <c r="A47" s="85"/>
      <c r="C47" s="84" t="s">
        <v>670</v>
      </c>
    </row>
    <row r="48" spans="1:3" x14ac:dyDescent="0.25">
      <c r="A48" s="86"/>
    </row>
    <row r="49" spans="1:3" x14ac:dyDescent="0.25">
      <c r="A49" s="86"/>
      <c r="C49" s="84" t="str">
        <f>CONCATENATE( "    &lt;piechart percentage=",B42," /&gt;")</f>
        <v xml:space="preserve">    &lt;piechart percentage=29 /&gt;</v>
      </c>
    </row>
    <row r="50" spans="1:3" x14ac:dyDescent="0.25">
      <c r="A50" s="86"/>
      <c r="C50" s="84" t="str">
        <f>"  &lt;/Genotype&gt;"</f>
        <v xml:space="preserve">  &lt;/Genotype&gt;</v>
      </c>
    </row>
    <row r="51" spans="1:3" x14ac:dyDescent="0.25">
      <c r="A51" s="86" t="s">
        <v>44</v>
      </c>
      <c r="B51" s="79" t="str">
        <f>H17</f>
        <v>People with this variant have two copies of the [C78631645T](https://www.ncbi.nlm.nih.gov/projects/SNP/snp_ref.cgi?rs=17487223) variant. This substitution of a single nucleotide is known as a missense mutation.</v>
      </c>
      <c r="C51" s="84" t="str">
        <f>CONCATENATE("  &lt;Genotype hgvs=",CHAR(34),B37,B38,";",B38,CHAR(34)," name=",CHAR(34),B19,CHAR(34),"&gt; ")</f>
        <v xml:space="preserve">  &lt;Genotype hgvs="NC_000015.10:g.[78631645C&gt;T];[78631645C&gt;T]" name="C78631645T"&gt; </v>
      </c>
    </row>
    <row r="52" spans="1:3" x14ac:dyDescent="0.25">
      <c r="A52" s="85" t="s">
        <v>45</v>
      </c>
      <c r="B52" s="79" t="str">
        <f t="shared" ref="B52:B53" si="1">H18</f>
        <v>You are in the Severe Loss of Function category. See below for more information.</v>
      </c>
      <c r="C52" s="84" t="s">
        <v>13</v>
      </c>
    </row>
    <row r="53" spans="1:3" x14ac:dyDescent="0.25">
      <c r="A53" s="85" t="s">
        <v>43</v>
      </c>
      <c r="B53" s="79">
        <f t="shared" si="1"/>
        <v>10.4</v>
      </c>
      <c r="C53" s="84" t="s">
        <v>668</v>
      </c>
    </row>
    <row r="54" spans="1:3" x14ac:dyDescent="0.25">
      <c r="A54" s="85"/>
    </row>
    <row r="55" spans="1:3" x14ac:dyDescent="0.25">
      <c r="A55" s="86"/>
      <c r="C55" s="84" t="str">
        <f>CONCATENATE("    ",B51)</f>
        <v xml:space="preserve">    People with this variant have two copies of the [C78631645T](https://www.ncbi.nlm.nih.gov/projects/SNP/snp_ref.cgi?rs=17487223) variant. This substitution of a single nucleotide is known as a missense mutation.</v>
      </c>
    </row>
    <row r="56" spans="1:3" x14ac:dyDescent="0.25">
      <c r="A56" s="85"/>
    </row>
    <row r="57" spans="1:3" x14ac:dyDescent="0.25">
      <c r="A57" s="85"/>
      <c r="C57" s="84" t="s">
        <v>669</v>
      </c>
    </row>
    <row r="58" spans="1:3" x14ac:dyDescent="0.25">
      <c r="A58" s="85"/>
    </row>
    <row r="59" spans="1:3" x14ac:dyDescent="0.25">
      <c r="A59" s="85"/>
      <c r="C59" s="84" t="str">
        <f>CONCATENATE("    ",B52)</f>
        <v xml:space="preserve">    You are in the Severe Loss of Function category. See below for more information.</v>
      </c>
    </row>
    <row r="60" spans="1:3" x14ac:dyDescent="0.25">
      <c r="A60" s="85"/>
    </row>
    <row r="61" spans="1:3" x14ac:dyDescent="0.25">
      <c r="A61" s="86"/>
      <c r="C61" s="84" t="s">
        <v>670</v>
      </c>
    </row>
    <row r="62" spans="1:3" x14ac:dyDescent="0.25">
      <c r="A62" s="86"/>
    </row>
    <row r="63" spans="1:3" x14ac:dyDescent="0.25">
      <c r="A63" s="86"/>
      <c r="C63" s="84" t="str">
        <f>CONCATENATE( "    &lt;piechart percentage=",B53," /&gt;")</f>
        <v xml:space="preserve">    &lt;piechart percentage=10.4 /&gt;</v>
      </c>
    </row>
    <row r="64" spans="1:3" x14ac:dyDescent="0.25">
      <c r="A64" s="86"/>
      <c r="C64" s="84" t="str">
        <f>"  &lt;/Genotype&gt;"</f>
        <v xml:space="preserve">  &lt;/Genotype&gt;</v>
      </c>
    </row>
    <row r="65" spans="1:3" x14ac:dyDescent="0.25">
      <c r="A65" s="86" t="s">
        <v>46</v>
      </c>
      <c r="B65" s="79" t="str">
        <f>H20</f>
        <v>Your CHRNB4 gene has no variants. A normal gene is referred to as a "wild-type" gene.</v>
      </c>
      <c r="C65" s="84" t="str">
        <f>CONCATENATE("  &lt;Genotype hgvs=",CHAR(34),B37,B39,";",B39,CHAR(34)," name=",CHAR(34),B19,CHAR(34),"&gt; ")</f>
        <v xml:space="preserve">  &lt;Genotype hgvs="NC_000015.10:g.[78631645=];[78631645=]" name="C78631645T"&gt; </v>
      </c>
    </row>
    <row r="66" spans="1:3" x14ac:dyDescent="0.25">
      <c r="A66" s="85" t="s">
        <v>47</v>
      </c>
      <c r="B66" s="79" t="str">
        <f t="shared" ref="B66:B67" si="2">H21</f>
        <v>This variant is not associated with increased risk.</v>
      </c>
      <c r="C66" s="84" t="s">
        <v>13</v>
      </c>
    </row>
    <row r="67" spans="1:3" x14ac:dyDescent="0.25">
      <c r="A67" s="85" t="s">
        <v>43</v>
      </c>
      <c r="B67" s="79">
        <f t="shared" si="2"/>
        <v>60.6</v>
      </c>
      <c r="C67" s="84" t="s">
        <v>668</v>
      </c>
    </row>
    <row r="68" spans="1:3" x14ac:dyDescent="0.25">
      <c r="A68" s="86"/>
    </row>
    <row r="69" spans="1:3" x14ac:dyDescent="0.25">
      <c r="A69" s="85"/>
      <c r="C69" s="84" t="str">
        <f>CONCATENATE("    ",B65)</f>
        <v xml:space="preserve">    Your CHRNB4 gene has no variants. A normal gene is referred to as a "wild-type" gene.</v>
      </c>
    </row>
    <row r="70" spans="1:3" x14ac:dyDescent="0.25">
      <c r="A70" s="85"/>
    </row>
    <row r="71" spans="1:3" x14ac:dyDescent="0.25">
      <c r="A71" s="85"/>
      <c r="C71" s="84" t="s">
        <v>669</v>
      </c>
    </row>
    <row r="72" spans="1:3" x14ac:dyDescent="0.25">
      <c r="A72" s="85"/>
    </row>
    <row r="73" spans="1:3" x14ac:dyDescent="0.25">
      <c r="A73" s="85"/>
      <c r="C73" s="84" t="str">
        <f>CONCATENATE("    ",B66)</f>
        <v xml:space="preserve">    This variant is not associated with increased risk.</v>
      </c>
    </row>
    <row r="74" spans="1:3" x14ac:dyDescent="0.25">
      <c r="A74" s="86"/>
    </row>
    <row r="75" spans="1:3" x14ac:dyDescent="0.25">
      <c r="A75" s="86"/>
      <c r="C75" s="84" t="s">
        <v>670</v>
      </c>
    </row>
    <row r="76" spans="1:3" x14ac:dyDescent="0.25">
      <c r="A76" s="86"/>
    </row>
    <row r="77" spans="1:3" x14ac:dyDescent="0.25">
      <c r="A77" s="86"/>
      <c r="C77" s="84" t="str">
        <f>CONCATENATE( "    &lt;piechart percentage=",B67," /&gt;")</f>
        <v xml:space="preserve">    &lt;piechart percentage=60.6 /&gt;</v>
      </c>
    </row>
    <row r="78" spans="1:3" x14ac:dyDescent="0.25">
      <c r="A78" s="86"/>
      <c r="C78" s="84" t="str">
        <f>"  &lt;/Genotype&gt;"</f>
        <v xml:space="preserve">  &lt;/Genotype&gt;</v>
      </c>
    </row>
    <row r="79" spans="1:3" x14ac:dyDescent="0.25">
      <c r="A79" s="86"/>
      <c r="C79" s="84" t="str">
        <f>C23</f>
        <v>&lt;# G78635922T #&gt;</v>
      </c>
    </row>
    <row r="80" spans="1:3" x14ac:dyDescent="0.25">
      <c r="A80" s="86" t="s">
        <v>35</v>
      </c>
      <c r="B80" s="82" t="str">
        <f>I11</f>
        <v>NC_000015.10:g.</v>
      </c>
      <c r="C80" s="84" t="str">
        <f>CONCATENATE("  &lt;Genotype hgvs=",CHAR(34),B80,B81,";",B82,CHAR(34)," name=",CHAR(34),B25,CHAR(34),"&gt; ")</f>
        <v xml:space="preserve">  &lt;Genotype hgvs="NC_000015.10:g.[78635922G&gt;T];[78635922=]" name="G78635922T"&gt; </v>
      </c>
    </row>
    <row r="81" spans="1:3" x14ac:dyDescent="0.25">
      <c r="A81" s="86" t="s">
        <v>36</v>
      </c>
      <c r="B81" s="82" t="str">
        <f t="shared" ref="B81:B85" si="3">I12</f>
        <v>[78635922G&gt;T]</v>
      </c>
    </row>
    <row r="82" spans="1:3" x14ac:dyDescent="0.25">
      <c r="A82" s="86" t="s">
        <v>27</v>
      </c>
      <c r="B82" s="82" t="str">
        <f t="shared" si="3"/>
        <v>[78635922=]</v>
      </c>
      <c r="C82" s="84" t="s">
        <v>668</v>
      </c>
    </row>
    <row r="83" spans="1:3" x14ac:dyDescent="0.25">
      <c r="A83" s="86" t="s">
        <v>41</v>
      </c>
      <c r="B83" s="82" t="str">
        <f t="shared" si="3"/>
        <v>People with this variant have one copy of the [T70795494C](http://journals.sagepub.com/doi/10.4137/III.S25147)</v>
      </c>
      <c r="C83" s="84" t="s">
        <v>13</v>
      </c>
    </row>
    <row r="84" spans="1:3" x14ac:dyDescent="0.25">
      <c r="A84" s="85" t="s">
        <v>42</v>
      </c>
      <c r="B84" s="82" t="str">
        <f t="shared" si="3"/>
        <v>This variant is not associated with increased risk.</v>
      </c>
      <c r="C84" s="84" t="str">
        <f>CONCATENATE("    ",B83)</f>
        <v xml:space="preserve">    People with this variant have one copy of the [T70795494C](http://journals.sagepub.com/doi/10.4137/III.S25147)</v>
      </c>
    </row>
    <row r="85" spans="1:3" x14ac:dyDescent="0.25">
      <c r="A85" s="85" t="s">
        <v>43</v>
      </c>
      <c r="B85" s="82">
        <f t="shared" si="3"/>
        <v>48.5</v>
      </c>
    </row>
    <row r="86" spans="1:3" x14ac:dyDescent="0.25">
      <c r="A86" s="86"/>
      <c r="C86" s="84" t="s">
        <v>669</v>
      </c>
    </row>
    <row r="87" spans="1:3" x14ac:dyDescent="0.25">
      <c r="A87" s="85"/>
    </row>
    <row r="88" spans="1:3" x14ac:dyDescent="0.25">
      <c r="A88" s="85"/>
      <c r="C88" s="84" t="str">
        <f>CONCATENATE("    ",B84)</f>
        <v xml:space="preserve">    This variant is not associated with increased risk.</v>
      </c>
    </row>
    <row r="89" spans="1:3" x14ac:dyDescent="0.25">
      <c r="A89" s="85"/>
    </row>
    <row r="90" spans="1:3" x14ac:dyDescent="0.25">
      <c r="A90" s="85"/>
      <c r="C90" s="84" t="s">
        <v>670</v>
      </c>
    </row>
    <row r="91" spans="1:3" x14ac:dyDescent="0.25">
      <c r="A91" s="86"/>
    </row>
    <row r="92" spans="1:3" x14ac:dyDescent="0.25">
      <c r="A92" s="86"/>
      <c r="C92" s="84" t="str">
        <f>CONCATENATE( "    &lt;piechart percentage=",B85," /&gt;")</f>
        <v xml:space="preserve">    &lt;piechart percentage=48.5 /&gt;</v>
      </c>
    </row>
    <row r="93" spans="1:3" x14ac:dyDescent="0.25">
      <c r="A93" s="86"/>
      <c r="C93" s="84" t="str">
        <f>"  &lt;/Genotype&gt;"</f>
        <v xml:space="preserve">  &lt;/Genotype&gt;</v>
      </c>
    </row>
    <row r="94" spans="1:3" x14ac:dyDescent="0.25">
      <c r="A94" s="86" t="s">
        <v>44</v>
      </c>
      <c r="B94" s="79" t="str">
        <f>I17</f>
        <v>People with this variant have two copies of the [T70795494C](http://journals.sagepub.com/doi/10.4137/III.S25147) variant. This substitution of a single nucleotide is known as a missense mutation.</v>
      </c>
      <c r="C94" s="84" t="str">
        <f>CONCATENATE("  &lt;Genotype hgvs=",CHAR(34),B80,B81,";",B81,CHAR(34)," name=",CHAR(34),B25,CHAR(34),"&gt; ")</f>
        <v xml:space="preserve">  &lt;Genotype hgvs="NC_000015.10:g.[78635922G&gt;T];[78635922G&gt;T]" name="G78635922T"&gt; </v>
      </c>
    </row>
    <row r="95" spans="1:3" x14ac:dyDescent="0.25">
      <c r="A95" s="85" t="s">
        <v>45</v>
      </c>
      <c r="B95" s="79" t="str">
        <f t="shared" ref="B95:B96" si="4">I18</f>
        <v>You are in the Moderate Loss of Function category. See below for more information.</v>
      </c>
      <c r="C95" s="84" t="s">
        <v>13</v>
      </c>
    </row>
    <row r="96" spans="1:3" x14ac:dyDescent="0.25">
      <c r="A96" s="85" t="s">
        <v>43</v>
      </c>
      <c r="B96" s="79">
        <f t="shared" si="4"/>
        <v>29.2</v>
      </c>
      <c r="C96" s="84" t="s">
        <v>668</v>
      </c>
    </row>
    <row r="97" spans="1:3" x14ac:dyDescent="0.25">
      <c r="A97" s="85"/>
    </row>
    <row r="98" spans="1:3" x14ac:dyDescent="0.25">
      <c r="A98" s="86"/>
      <c r="C98" s="84" t="str">
        <f>CONCATENATE("    ",B94)</f>
        <v xml:space="preserve">    People with this variant have two copies of the [T70795494C](http://journals.sagepub.com/doi/10.4137/III.S25147) variant. This substitution of a single nucleotide is known as a missense mutation.</v>
      </c>
    </row>
    <row r="99" spans="1:3" x14ac:dyDescent="0.25">
      <c r="A99" s="85"/>
    </row>
    <row r="100" spans="1:3" x14ac:dyDescent="0.25">
      <c r="A100" s="85"/>
      <c r="C100" s="84" t="s">
        <v>669</v>
      </c>
    </row>
    <row r="101" spans="1:3" x14ac:dyDescent="0.25">
      <c r="A101" s="85"/>
    </row>
    <row r="102" spans="1:3" x14ac:dyDescent="0.25">
      <c r="A102" s="85"/>
      <c r="C102" s="84" t="str">
        <f>CONCATENATE("    ",B95)</f>
        <v xml:space="preserve">    You are in the Moderate Loss of Function category. See below for more information.</v>
      </c>
    </row>
    <row r="103" spans="1:3" x14ac:dyDescent="0.25">
      <c r="A103" s="85"/>
    </row>
    <row r="104" spans="1:3" x14ac:dyDescent="0.25">
      <c r="A104" s="86"/>
      <c r="C104" s="84" t="s">
        <v>670</v>
      </c>
    </row>
    <row r="105" spans="1:3" x14ac:dyDescent="0.25">
      <c r="A105" s="86"/>
    </row>
    <row r="106" spans="1:3" x14ac:dyDescent="0.25">
      <c r="A106" s="86"/>
      <c r="C106" s="84" t="str">
        <f>CONCATENATE( "    &lt;piechart percentage=",B96," /&gt;")</f>
        <v xml:space="preserve">    &lt;piechart percentage=29.2 /&gt;</v>
      </c>
    </row>
    <row r="107" spans="1:3" x14ac:dyDescent="0.25">
      <c r="A107" s="86"/>
      <c r="C107" s="84" t="str">
        <f>"  &lt;/Genotype&gt;"</f>
        <v xml:space="preserve">  &lt;/Genotype&gt;</v>
      </c>
    </row>
    <row r="108" spans="1:3" x14ac:dyDescent="0.25">
      <c r="A108" s="86" t="s">
        <v>46</v>
      </c>
      <c r="B108" s="79" t="str">
        <f>I20</f>
        <v>Your CHRNB4 gene has no variants. A normal gene is referred to as a "wild-type" gene.</v>
      </c>
      <c r="C108" s="84" t="str">
        <f>CONCATENATE("  &lt;Genotype hgvs=",CHAR(34),B80,B82,";",B82,CHAR(34)," name=",CHAR(34),B25,CHAR(34),"&gt; ")</f>
        <v xml:space="preserve">  &lt;Genotype hgvs="NC_000015.10:g.[78635922=];[78635922=]" name="G78635922T"&gt; </v>
      </c>
    </row>
    <row r="109" spans="1:3" x14ac:dyDescent="0.25">
      <c r="A109" s="85" t="s">
        <v>47</v>
      </c>
      <c r="B109" s="79" t="str">
        <f t="shared" ref="B109:B110" si="5">I21</f>
        <v>This variant is not associated with increased risk.</v>
      </c>
      <c r="C109" s="84" t="s">
        <v>13</v>
      </c>
    </row>
    <row r="110" spans="1:3" x14ac:dyDescent="0.25">
      <c r="A110" s="85" t="s">
        <v>43</v>
      </c>
      <c r="B110" s="79">
        <f t="shared" si="5"/>
        <v>22.3</v>
      </c>
      <c r="C110" s="84" t="s">
        <v>668</v>
      </c>
    </row>
    <row r="111" spans="1:3" x14ac:dyDescent="0.25">
      <c r="A111" s="86"/>
    </row>
    <row r="112" spans="1:3" x14ac:dyDescent="0.25">
      <c r="A112" s="85"/>
      <c r="C112" s="84" t="str">
        <f>CONCATENATE("    ",B108)</f>
        <v xml:space="preserve">    Your CHRNB4 gene has no variants. A normal gene is referred to as a "wild-type" gene.</v>
      </c>
    </row>
    <row r="113" spans="1:3" x14ac:dyDescent="0.25">
      <c r="A113" s="85"/>
    </row>
    <row r="114" spans="1:3" x14ac:dyDescent="0.25">
      <c r="A114" s="85"/>
      <c r="C114" s="84" t="s">
        <v>669</v>
      </c>
    </row>
    <row r="115" spans="1:3" x14ac:dyDescent="0.25">
      <c r="A115" s="85"/>
    </row>
    <row r="116" spans="1:3" x14ac:dyDescent="0.25">
      <c r="A116" s="85"/>
      <c r="C116" s="84" t="str">
        <f>CONCATENATE("    ",B109)</f>
        <v xml:space="preserve">    This variant is not associated with increased risk.</v>
      </c>
    </row>
    <row r="117" spans="1:3" x14ac:dyDescent="0.25">
      <c r="A117" s="86"/>
    </row>
    <row r="118" spans="1:3" x14ac:dyDescent="0.25">
      <c r="A118" s="86"/>
      <c r="C118" s="84" t="s">
        <v>670</v>
      </c>
    </row>
    <row r="119" spans="1:3" x14ac:dyDescent="0.25">
      <c r="A119" s="86"/>
    </row>
    <row r="120" spans="1:3" x14ac:dyDescent="0.25">
      <c r="A120" s="86"/>
      <c r="C120" s="84" t="str">
        <f>CONCATENATE( "    &lt;piechart percentage=",B110," /&gt;")</f>
        <v xml:space="preserve">    &lt;piechart percentage=22.3 /&gt;</v>
      </c>
    </row>
    <row r="121" spans="1:3" x14ac:dyDescent="0.25">
      <c r="A121" s="86"/>
      <c r="C121" s="84" t="str">
        <f>"  &lt;/Genotype&gt;"</f>
        <v xml:space="preserve">  &lt;/Genotype&gt;</v>
      </c>
    </row>
    <row r="122" spans="1:3" x14ac:dyDescent="0.25">
      <c r="A122" s="86"/>
      <c r="C122" s="84" t="str">
        <f>C29</f>
        <v>&lt;# A78638168G #&gt;</v>
      </c>
    </row>
    <row r="123" spans="1:3" x14ac:dyDescent="0.25">
      <c r="A123" s="86" t="s">
        <v>35</v>
      </c>
      <c r="B123" s="82" t="str">
        <f>J11</f>
        <v>NC_000015.10:g.</v>
      </c>
      <c r="C123" s="84" t="str">
        <f>CONCATENATE("  &lt;Genotype hgvs=",CHAR(34),B123,B124,";",B125,CHAR(34)," name=",CHAR(34),B31,CHAR(34),"&gt; ")</f>
        <v xml:space="preserve">  &lt;Genotype hgvs="NC_000015.10:g.[78638168A&gt;G];[78638168=]" name="A78638168G"&gt; </v>
      </c>
    </row>
    <row r="124" spans="1:3" x14ac:dyDescent="0.25">
      <c r="A124" s="86" t="s">
        <v>36</v>
      </c>
      <c r="B124" s="82" t="str">
        <f t="shared" ref="B124:B128" si="6">J12</f>
        <v>[78638168A&gt;G]</v>
      </c>
    </row>
    <row r="125" spans="1:3" x14ac:dyDescent="0.25">
      <c r="A125" s="86" t="s">
        <v>27</v>
      </c>
      <c r="B125" s="82" t="str">
        <f t="shared" si="6"/>
        <v>[78638168=]</v>
      </c>
      <c r="C125" s="84" t="s">
        <v>668</v>
      </c>
    </row>
    <row r="126" spans="1:3" x14ac:dyDescent="0.25">
      <c r="A126" s="86" t="s">
        <v>41</v>
      </c>
      <c r="B126" s="82" t="str">
        <f t="shared" si="6"/>
        <v>People with this variant have one copy of the [C70801146T](http://journals.sagepub.com/doi/10.4137/III.S25147)</v>
      </c>
      <c r="C126" s="84" t="s">
        <v>13</v>
      </c>
    </row>
    <row r="127" spans="1:3" x14ac:dyDescent="0.25">
      <c r="A127" s="85" t="s">
        <v>42</v>
      </c>
      <c r="B127" s="82" t="str">
        <f t="shared" si="6"/>
        <v>You are in the Moderate Loss of Function category. See below for more information.</v>
      </c>
      <c r="C127" s="84" t="str">
        <f>CONCATENATE("    ",B126)</f>
        <v xml:space="preserve">    People with this variant have one copy of the [C70801146T](http://journals.sagepub.com/doi/10.4137/III.S25147)</v>
      </c>
    </row>
    <row r="128" spans="1:3" x14ac:dyDescent="0.25">
      <c r="A128" s="85" t="s">
        <v>43</v>
      </c>
      <c r="B128" s="82">
        <f t="shared" si="6"/>
        <v>44.3</v>
      </c>
    </row>
    <row r="129" spans="1:3" x14ac:dyDescent="0.25">
      <c r="A129" s="86"/>
      <c r="C129" s="84" t="s">
        <v>669</v>
      </c>
    </row>
    <row r="130" spans="1:3" x14ac:dyDescent="0.25">
      <c r="A130" s="85"/>
    </row>
    <row r="131" spans="1:3" x14ac:dyDescent="0.25">
      <c r="A131" s="85"/>
      <c r="C131" s="84" t="str">
        <f>CONCATENATE("    ",B127)</f>
        <v xml:space="preserve">    You are in the Moderate Loss of Function category. See below for more information.</v>
      </c>
    </row>
    <row r="132" spans="1:3" x14ac:dyDescent="0.25">
      <c r="A132" s="85"/>
    </row>
    <row r="133" spans="1:3" x14ac:dyDescent="0.25">
      <c r="A133" s="85"/>
      <c r="C133" s="84" t="s">
        <v>670</v>
      </c>
    </row>
    <row r="134" spans="1:3" x14ac:dyDescent="0.25">
      <c r="A134" s="86"/>
    </row>
    <row r="135" spans="1:3" x14ac:dyDescent="0.25">
      <c r="A135" s="86"/>
      <c r="C135" s="84" t="str">
        <f>CONCATENATE( "    &lt;piechart percentage=",B128," /&gt;")</f>
        <v xml:space="preserve">    &lt;piechart percentage=44.3 /&gt;</v>
      </c>
    </row>
    <row r="136" spans="1:3" x14ac:dyDescent="0.25">
      <c r="A136" s="86"/>
      <c r="C136" s="84" t="str">
        <f>"  &lt;/Genotype&gt;"</f>
        <v xml:space="preserve">  &lt;/Genotype&gt;</v>
      </c>
    </row>
    <row r="137" spans="1:3" x14ac:dyDescent="0.25">
      <c r="A137" s="86" t="s">
        <v>44</v>
      </c>
      <c r="B137" s="79" t="str">
        <f>J17</f>
        <v>People with this variant have two copies of the [C70801146T](http://journals.sagepub.com/doi/10.4137/III.S25147) variant. This substitution of a single nucleotide is known as a missense mutation.</v>
      </c>
      <c r="C137" s="84" t="str">
        <f>CONCATENATE("  &lt;Genotype hgvs=",CHAR(34),B123,B124,";",B124,CHAR(34)," name=",CHAR(34),B31,CHAR(34),"&gt; ")</f>
        <v xml:space="preserve">  &lt;Genotype hgvs="NC_000015.10:g.[78638168A&gt;G];[78638168A&gt;G]" name="A78638168G"&gt; </v>
      </c>
    </row>
    <row r="138" spans="1:3" x14ac:dyDescent="0.25">
      <c r="A138" s="85" t="s">
        <v>45</v>
      </c>
      <c r="B138" s="79" t="str">
        <f t="shared" ref="B138:B139" si="7">J18</f>
        <v>This variant is not associated with increased risk.</v>
      </c>
      <c r="C138" s="84" t="s">
        <v>13</v>
      </c>
    </row>
    <row r="139" spans="1:3" x14ac:dyDescent="0.25">
      <c r="A139" s="85" t="s">
        <v>43</v>
      </c>
      <c r="B139" s="79">
        <f t="shared" si="7"/>
        <v>38.200000000000003</v>
      </c>
      <c r="C139" s="84" t="s">
        <v>668</v>
      </c>
    </row>
    <row r="140" spans="1:3" x14ac:dyDescent="0.25">
      <c r="A140" s="85"/>
    </row>
    <row r="141" spans="1:3" x14ac:dyDescent="0.25">
      <c r="A141" s="86"/>
      <c r="C141" s="84" t="str">
        <f>CONCATENATE("    ",B137)</f>
        <v xml:space="preserve">    People with this variant have two copies of the [C70801146T](http://journals.sagepub.com/doi/10.4137/III.S25147) variant. This substitution of a single nucleotide is known as a missense mutation.</v>
      </c>
    </row>
    <row r="142" spans="1:3" x14ac:dyDescent="0.25">
      <c r="A142" s="85"/>
    </row>
    <row r="143" spans="1:3" x14ac:dyDescent="0.25">
      <c r="A143" s="85"/>
      <c r="C143" s="84" t="s">
        <v>669</v>
      </c>
    </row>
    <row r="144" spans="1:3" x14ac:dyDescent="0.25">
      <c r="A144" s="85"/>
    </row>
    <row r="145" spans="1:3" x14ac:dyDescent="0.25">
      <c r="A145" s="85"/>
      <c r="C145" s="84" t="str">
        <f>CONCATENATE("    ",B138)</f>
        <v xml:space="preserve">    This variant is not associated with increased risk.</v>
      </c>
    </row>
    <row r="146" spans="1:3" x14ac:dyDescent="0.25">
      <c r="A146" s="85"/>
    </row>
    <row r="147" spans="1:3" x14ac:dyDescent="0.25">
      <c r="A147" s="86"/>
      <c r="C147" s="84" t="s">
        <v>670</v>
      </c>
    </row>
    <row r="148" spans="1:3" x14ac:dyDescent="0.25">
      <c r="A148" s="86"/>
    </row>
    <row r="149" spans="1:3" x14ac:dyDescent="0.25">
      <c r="A149" s="86"/>
      <c r="C149" s="84" t="str">
        <f>CONCATENATE( "    &lt;piechart percentage=",B139," /&gt;")</f>
        <v xml:space="preserve">    &lt;piechart percentage=38.2 /&gt;</v>
      </c>
    </row>
    <row r="150" spans="1:3" x14ac:dyDescent="0.25">
      <c r="A150" s="86"/>
      <c r="C150" s="84" t="str">
        <f>"  &lt;/Genotype&gt;"</f>
        <v xml:space="preserve">  &lt;/Genotype&gt;</v>
      </c>
    </row>
    <row r="151" spans="1:3" x14ac:dyDescent="0.25">
      <c r="A151" s="86" t="s">
        <v>46</v>
      </c>
      <c r="B151" s="79" t="str">
        <f>J20</f>
        <v>Your CHRNB4 gene has no variants. A normal gene is referred to as a "wild-type" gene.</v>
      </c>
      <c r="C151" s="84" t="str">
        <f>CONCATENATE("  &lt;Genotype hgvs=",CHAR(34),B123,B125,";",B125,CHAR(34)," name=",CHAR(34),B31,CHAR(34),"&gt; ")</f>
        <v xml:space="preserve">  &lt;Genotype hgvs="NC_000015.10:g.[78638168=];[78638168=]" name="A78638168G"&gt; </v>
      </c>
    </row>
    <row r="152" spans="1:3" x14ac:dyDescent="0.25">
      <c r="A152" s="85" t="s">
        <v>47</v>
      </c>
      <c r="B152" s="79" t="str">
        <f t="shared" ref="B152:B153" si="8">J21</f>
        <v>This variant is not associated with increased risk.</v>
      </c>
      <c r="C152" s="84" t="s">
        <v>13</v>
      </c>
    </row>
    <row r="153" spans="1:3" x14ac:dyDescent="0.25">
      <c r="A153" s="85" t="s">
        <v>43</v>
      </c>
      <c r="B153" s="79">
        <f t="shared" si="8"/>
        <v>17.5</v>
      </c>
      <c r="C153" s="84" t="s">
        <v>668</v>
      </c>
    </row>
    <row r="154" spans="1:3" x14ac:dyDescent="0.25">
      <c r="A154" s="86"/>
    </row>
    <row r="155" spans="1:3" x14ac:dyDescent="0.25">
      <c r="A155" s="85"/>
      <c r="C155" s="84" t="str">
        <f>CONCATENATE("    ",B151)</f>
        <v xml:space="preserve">    Your CHRNB4 gene has no variants. A normal gene is referred to as a "wild-type" gene.</v>
      </c>
    </row>
    <row r="156" spans="1:3" x14ac:dyDescent="0.25">
      <c r="A156" s="85"/>
    </row>
    <row r="157" spans="1:3" x14ac:dyDescent="0.25">
      <c r="A157" s="85"/>
      <c r="C157" s="84" t="s">
        <v>669</v>
      </c>
    </row>
    <row r="158" spans="1:3" x14ac:dyDescent="0.25">
      <c r="A158" s="85"/>
    </row>
    <row r="159" spans="1:3" x14ac:dyDescent="0.25">
      <c r="A159" s="85"/>
      <c r="C159" s="84" t="str">
        <f>CONCATENATE("    ",B152)</f>
        <v xml:space="preserve">    This variant is not associated with increased risk.</v>
      </c>
    </row>
    <row r="160" spans="1:3" x14ac:dyDescent="0.25">
      <c r="A160" s="86"/>
    </row>
    <row r="161" spans="1:3" x14ac:dyDescent="0.25">
      <c r="A161" s="86"/>
      <c r="C161" s="84" t="s">
        <v>670</v>
      </c>
    </row>
    <row r="162" spans="1:3" x14ac:dyDescent="0.25">
      <c r="A162" s="86"/>
    </row>
    <row r="163" spans="1:3" x14ac:dyDescent="0.25">
      <c r="A163" s="86"/>
      <c r="C163" s="84" t="str">
        <f>CONCATENATE( "    &lt;piechart percentage=",B153," /&gt;")</f>
        <v xml:space="preserve">    &lt;piechart percentage=17.5 /&gt;</v>
      </c>
    </row>
    <row r="164" spans="1:3" x14ac:dyDescent="0.25">
      <c r="A164" s="86"/>
      <c r="C164" s="84" t="str">
        <f>"  &lt;/Genotype&gt;"</f>
        <v xml:space="preserve">  &lt;/Genotype&gt;</v>
      </c>
    </row>
    <row r="165" spans="1:3" x14ac:dyDescent="0.25">
      <c r="A165" s="86"/>
      <c r="C165" s="84" t="s">
        <v>672</v>
      </c>
    </row>
    <row r="166" spans="1:3" x14ac:dyDescent="0.25">
      <c r="A166" s="86" t="s">
        <v>48</v>
      </c>
      <c r="B166" s="79" t="str">
        <f>CONCATENATE("Your ",B11," gene has an unknown variant.")</f>
        <v>Your CHRNB4 gene has an unknown variant.</v>
      </c>
      <c r="C166" s="84" t="str">
        <f>CONCATENATE("  &lt;Genotype hgvs=",CHAR(34),"unknown",CHAR(34),"&gt; ")</f>
        <v xml:space="preserve">  &lt;Genotype hgvs="unknown"&gt; </v>
      </c>
    </row>
    <row r="167" spans="1:3" x14ac:dyDescent="0.25">
      <c r="A167" s="85" t="s">
        <v>48</v>
      </c>
      <c r="B167" s="79" t="s">
        <v>150</v>
      </c>
      <c r="C167" s="84" t="s">
        <v>13</v>
      </c>
    </row>
    <row r="168" spans="1:3" x14ac:dyDescent="0.25">
      <c r="A168" s="85" t="s">
        <v>43</v>
      </c>
      <c r="C168" s="84" t="s">
        <v>668</v>
      </c>
    </row>
    <row r="169" spans="1:3" x14ac:dyDescent="0.25">
      <c r="A169" s="85"/>
    </row>
    <row r="170" spans="1:3" x14ac:dyDescent="0.25">
      <c r="A170" s="85"/>
      <c r="C170" s="84" t="str">
        <f>CONCATENATE("    ",B166)</f>
        <v xml:space="preserve">    Your CHRNB4 gene has an unknown variant.</v>
      </c>
    </row>
    <row r="171" spans="1:3" x14ac:dyDescent="0.25">
      <c r="A171" s="85"/>
    </row>
    <row r="172" spans="1:3" x14ac:dyDescent="0.25">
      <c r="A172" s="85"/>
      <c r="C172" s="84" t="s">
        <v>669</v>
      </c>
    </row>
    <row r="173" spans="1:3" x14ac:dyDescent="0.25">
      <c r="A173" s="85"/>
    </row>
    <row r="174" spans="1:3" x14ac:dyDescent="0.25">
      <c r="A174" s="86"/>
      <c r="C174" s="84" t="str">
        <f>CONCATENATE("    ",B167)</f>
        <v xml:space="preserve">    The effect is unknown.</v>
      </c>
    </row>
    <row r="175" spans="1:3" x14ac:dyDescent="0.25">
      <c r="A175" s="85"/>
    </row>
    <row r="176" spans="1:3" x14ac:dyDescent="0.25">
      <c r="A176" s="86"/>
      <c r="C176" s="84" t="s">
        <v>670</v>
      </c>
    </row>
    <row r="177" spans="1:3" x14ac:dyDescent="0.25">
      <c r="A177" s="86"/>
    </row>
    <row r="178" spans="1:3" x14ac:dyDescent="0.25">
      <c r="A178" s="86"/>
      <c r="C178" s="84" t="str">
        <f>CONCATENATE( "    &lt;piechart percentage=",B168," /&gt;")</f>
        <v xml:space="preserve">    &lt;piechart percentage= /&gt;</v>
      </c>
    </row>
    <row r="179" spans="1:3" x14ac:dyDescent="0.25">
      <c r="A179" s="86"/>
      <c r="C179" s="84" t="str">
        <f>"  &lt;/Genotype&gt;"</f>
        <v xml:space="preserve">  &lt;/Genotype&gt;</v>
      </c>
    </row>
    <row r="180" spans="1:3" x14ac:dyDescent="0.25">
      <c r="A180" s="86"/>
      <c r="C180" s="84" t="s">
        <v>673</v>
      </c>
    </row>
    <row r="181" spans="1:3" x14ac:dyDescent="0.25">
      <c r="A181" s="86" t="s">
        <v>46</v>
      </c>
      <c r="B181" s="79" t="str">
        <f>CONCATENATE("Your ",B11," gene has no variants. A normal gene is referred to as a ",CHAR(34),"wild-type",CHAR(34)," gene.")</f>
        <v>Your CHRNB4 gene has no variants. A normal gene is referred to as a "wild-type" gene.</v>
      </c>
      <c r="C181" s="84" t="str">
        <f>CONCATENATE("  &lt;Genotype hgvs=",CHAR(34),"wildtype",CHAR(34),"&gt;")</f>
        <v xml:space="preserve">  &lt;Genotype hgvs="wildtype"&gt;</v>
      </c>
    </row>
    <row r="182" spans="1:3" x14ac:dyDescent="0.25">
      <c r="A182" s="85" t="s">
        <v>47</v>
      </c>
      <c r="B182" s="79" t="s">
        <v>218</v>
      </c>
      <c r="C182" s="84" t="s">
        <v>13</v>
      </c>
    </row>
    <row r="183" spans="1:3" x14ac:dyDescent="0.25">
      <c r="A183" s="85" t="s">
        <v>43</v>
      </c>
      <c r="C183" s="84" t="s">
        <v>668</v>
      </c>
    </row>
    <row r="184" spans="1:3" x14ac:dyDescent="0.25">
      <c r="A184" s="85"/>
    </row>
    <row r="185" spans="1:3" x14ac:dyDescent="0.25">
      <c r="A185" s="85"/>
      <c r="C185" s="84" t="str">
        <f>CONCATENATE("    ",B181)</f>
        <v xml:space="preserve">    Your CHRNB4 gene has no variants. A normal gene is referred to as a "wild-type" gene.</v>
      </c>
    </row>
    <row r="186" spans="1:3" x14ac:dyDescent="0.25">
      <c r="A186" s="85"/>
    </row>
    <row r="187" spans="1:3" x14ac:dyDescent="0.25">
      <c r="A187" s="85"/>
      <c r="C187" s="84" t="s">
        <v>669</v>
      </c>
    </row>
    <row r="188" spans="1:3" x14ac:dyDescent="0.25">
      <c r="A188" s="85"/>
    </row>
    <row r="189" spans="1:3" x14ac:dyDescent="0.25">
      <c r="A189" s="85"/>
      <c r="C189" s="84" t="str">
        <f>CONCATENATE("    ",B182)</f>
        <v xml:space="preserve">    Your variant is not associated with any loss of function.</v>
      </c>
    </row>
    <row r="190" spans="1:3" x14ac:dyDescent="0.25">
      <c r="A190" s="85"/>
    </row>
    <row r="191" spans="1:3" x14ac:dyDescent="0.25">
      <c r="A191" s="85"/>
      <c r="C191" s="84" t="s">
        <v>670</v>
      </c>
    </row>
    <row r="192" spans="1:3" x14ac:dyDescent="0.25">
      <c r="A192" s="86"/>
    </row>
    <row r="193" spans="1:3" x14ac:dyDescent="0.25">
      <c r="A193" s="85"/>
      <c r="C193" s="84" t="str">
        <f>CONCATENATE( "    &lt;piechart percentage=",B183," /&gt;")</f>
        <v xml:space="preserve">    &lt;piechart percentage= /&gt;</v>
      </c>
    </row>
    <row r="194" spans="1:3" x14ac:dyDescent="0.25">
      <c r="A194" s="85"/>
      <c r="C194" s="84" t="str">
        <f>"  &lt;/Genotype&gt;"</f>
        <v xml:space="preserve">  &lt;/Genotype&gt;</v>
      </c>
    </row>
    <row r="195" spans="1:3" x14ac:dyDescent="0.25">
      <c r="A195" s="85"/>
      <c r="C195" s="84" t="str">
        <f>"&lt;/GeneAnalysis&gt;"</f>
        <v>&lt;/GeneAnalysis&gt;</v>
      </c>
    </row>
    <row r="196" spans="1:3" s="88" customFormat="1" x14ac:dyDescent="0.25">
      <c r="A196" s="90"/>
      <c r="B196" s="81"/>
    </row>
    <row r="197" spans="1:3" x14ac:dyDescent="0.25">
      <c r="A197" s="86"/>
      <c r="C197" s="84" t="str">
        <f>CONCATENATE("# How do changes in ",B11," affect people?")</f>
        <v># How do changes in CHRNB4 affect people?</v>
      </c>
    </row>
    <row r="198" spans="1:3" x14ac:dyDescent="0.25">
      <c r="A198" s="86"/>
    </row>
    <row r="199" spans="1:3" x14ac:dyDescent="0.25">
      <c r="A199" s="86" t="s">
        <v>50</v>
      </c>
      <c r="B199" s="79" t="str">
        <f>CONCATENATE("For the vast majority of people, the overall risk associated with the common ",B11," variants is small and does not impact treatment. It is possible that variants in this gene interact with other gene variants, which is the reason for our inclusion of this gene.")</f>
        <v>For the vast majority of people, the overall risk associated with the common CHRNB4 variants is small and does not impact treatment. It is possible that variants in this gene interact with other gene variants, which is the reason for our inclusion of this gene.</v>
      </c>
      <c r="C199" s="84" t="str">
        <f>B199</f>
        <v>For the vast majority of people, the overall risk associated with the common CHRNB4 variants is small and does not impact treatment. It is possible that variants in this gene interact with other gene variants, which is the reason for our inclusion of this gene.</v>
      </c>
    </row>
    <row r="200" spans="1:3" x14ac:dyDescent="0.25">
      <c r="A200" s="86"/>
    </row>
    <row r="201" spans="1:3" s="88" customFormat="1" x14ac:dyDescent="0.25">
      <c r="A201" s="90"/>
      <c r="B201" s="81"/>
      <c r="C201" s="87" t="s">
        <v>937</v>
      </c>
    </row>
    <row r="202" spans="1:3" s="88" customFormat="1" x14ac:dyDescent="0.25">
      <c r="A202" s="90"/>
      <c r="B202" s="81"/>
      <c r="C202" s="87"/>
    </row>
    <row r="203" spans="1:3" s="88" customFormat="1" x14ac:dyDescent="0.25">
      <c r="A203" s="87"/>
      <c r="B203" s="81"/>
      <c r="C203" s="87" t="s">
        <v>944</v>
      </c>
    </row>
    <row r="204" spans="1:3" s="88" customFormat="1" x14ac:dyDescent="0.25">
      <c r="A204" s="87"/>
      <c r="B204" s="81"/>
      <c r="C204" s="87"/>
    </row>
    <row r="205" spans="1:3" x14ac:dyDescent="0.25">
      <c r="A205" s="86"/>
      <c r="C205" s="84" t="s">
        <v>154</v>
      </c>
    </row>
    <row r="206" spans="1:3" x14ac:dyDescent="0.25">
      <c r="A206" s="86"/>
    </row>
    <row r="207" spans="1:3" x14ac:dyDescent="0.25">
      <c r="A207" s="86" t="s">
        <v>13</v>
      </c>
      <c r="B207" s="84" t="s">
        <v>947</v>
      </c>
      <c r="C207" s="84" t="str">
        <f>B207</f>
        <v>Natural killer cells (NKC) are a type of white blood cells found in the blood, bone marrow, spleen, and lymph nodes. They kill viral infected cells and tumorous cells. Many patients with ME/CFS have NK cells with lower functional ability to fight infections, and [this impairment is associated with illness severity](https://www.cdc.gov/me-cfs/about/possible-causes.html). Compared with the general population, CFS patients have half the cellular efficiency with a [17% cellular death rate](https://www.ncbi.nlm.nih.gov/pubmed/27099524).
The following variants decrease gene expression in both the DNA and RNA, causing significant reduction in NKC activity.
- [A70699095G (A;G)](https://www.ncbi.nlm.nih.gov/pubmed/27099524) is [2.5X] more common in CFS patients. 
- [T70795494C (T;T)](https://www.ncbi.nlm.nih.gov/pubmed/27099524) is [1.2X] more common in CFS patients.</v>
      </c>
    </row>
    <row r="208" spans="1:3" x14ac:dyDescent="0.25">
      <c r="A208" s="86"/>
    </row>
    <row r="209" spans="1:3" x14ac:dyDescent="0.25">
      <c r="A209" s="86"/>
      <c r="C209" s="84" t="s">
        <v>51</v>
      </c>
    </row>
    <row r="210" spans="1:3" x14ac:dyDescent="0.25">
      <c r="A210" s="86"/>
    </row>
    <row r="211" spans="1:3" x14ac:dyDescent="0.25">
      <c r="A211" s="86"/>
      <c r="B211" s="84" t="s">
        <v>948</v>
      </c>
      <c r="C211" s="84" t="str">
        <f>B211</f>
        <v>Some pharmaceuticals may increase or decrease natural killer cell function:
- [Histone deacetylase inhibitors (HDACi), including suberoylanilide hydroxamic acid and valproic acid,](https://www.ncbi.nlm.nih.gov/pubmed/17349632/) impair NKC function and should be avoided. 
- [Acyclovir, ganciclovir, and related prophylactic antiviral drugs](https://www.ncbi.nlm.nih.gov/pubmed/23993353) may improve cellular function. 
- [Therapies for papillomaviruses, topical agents, physical approaches, and immunostimulants,](https://www.ncbi.nlm.nih.gov/pubmed/23993353) may activate NK cells. 
- [Cytokine therapies](https://www.ncbi.nlm.nih.gov/pubmed/23993353), such as [IFN-α](https://www.cancer.gov/about-cancer/treatment/types/immunotherapy/bio-therapies-fact-sheet) in CNKD1, may induce higher levels of NKC cytotoxic activity by [activating white blood cells](https://www.cancer.gov/about-cancer/treatment/types/immunotherapy/bio-therapies-fact-sheet). 
Many dietary supplements have been found to increase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[Bulgarian yogurt fermented with L. delbrueckii ssp. Bulgaricus augments NKC activity.](https://www.ncbi.nlm.nih.gov/pubmed/26686726) 
- [Zinc](https://www.ncbi.nlm.nih.gov/pubmed/27021581) helps to improve immune system activity and response. 
- [Inositol hexaphosphate (IP6), found in germ, bran, and whole kernel corn](https://www.ncbi.nlm.nih.gov/pubmed/11366552) may activate the immune system and help fight bacterial and fungal infections. 
- [Arabinoxylan rice bran (MGN-3/Biobran](https://www.ncbi.nlm.nih.gov/pubmed/25541298) increases activation and stimulates cell killing activity.</v>
      </c>
    </row>
    <row r="212" spans="1:3" x14ac:dyDescent="0.25">
      <c r="A212" s="86"/>
    </row>
    <row r="213" spans="1:3" s="88" customFormat="1" x14ac:dyDescent="0.25">
      <c r="A213" s="90"/>
      <c r="B213" s="81"/>
      <c r="C213" s="87" t="s">
        <v>938</v>
      </c>
    </row>
    <row r="214" spans="1:3" s="88" customFormat="1" x14ac:dyDescent="0.25">
      <c r="A214" s="90"/>
      <c r="B214" s="81"/>
      <c r="C214" s="87"/>
    </row>
    <row r="215" spans="1:3" s="88" customFormat="1" x14ac:dyDescent="0.25">
      <c r="A215" s="87"/>
      <c r="B215" s="81"/>
      <c r="C215" s="87" t="s">
        <v>942</v>
      </c>
    </row>
    <row r="216" spans="1:3" s="88" customFormat="1" x14ac:dyDescent="0.25">
      <c r="A216" s="87"/>
      <c r="B216" s="81"/>
      <c r="C216" s="87"/>
    </row>
    <row r="217" spans="1:3" x14ac:dyDescent="0.25">
      <c r="A217" s="86"/>
      <c r="C217" s="84" t="s">
        <v>154</v>
      </c>
    </row>
    <row r="218" spans="1:3" x14ac:dyDescent="0.25">
      <c r="A218" s="86"/>
    </row>
    <row r="219" spans="1:3" x14ac:dyDescent="0.25">
      <c r="A219" s="86" t="s">
        <v>13</v>
      </c>
      <c r="B219" s="79" t="s">
        <v>941</v>
      </c>
      <c r="C219" s="84" t="str">
        <f>B219</f>
        <v>CHRN genes pay a large role in the risk for nicotine dependence, smoking, and lung cancer. This CHRNB4 variant is associated with a [higher risk of habitual smoking in Caucasians](https://www.ncbi.nlm.nih.gov/pubmed/18519524?dopt=Abstract), with an [odds ratio of 1.45](https://www.ncbi.nlm.nih.gov/pubmed/19259974?dopt=Abstract) for a risk of heavy smoking and an increased [odds ratio of 1.33](https://www.ncbi.nlm.nih.gov/pubmed/19259974?dopt=Abstract) for [nicotine dependence](https://www.ncbi.nlm.nih.gov/pubmed/19443489?dopt=Abstract). There is also an increased susceptibility to [lung cancer](https://www.ncbi.nlm.nih.gov/pubmed/18385738?dopt=Abstract).</v>
      </c>
    </row>
    <row r="220" spans="1:3" x14ac:dyDescent="0.25">
      <c r="A220" s="86"/>
    </row>
    <row r="221" spans="1:3" x14ac:dyDescent="0.25">
      <c r="A221" s="86"/>
      <c r="C221" s="84" t="s">
        <v>51</v>
      </c>
    </row>
    <row r="222" spans="1:3" x14ac:dyDescent="0.25">
      <c r="A222" s="86"/>
    </row>
    <row r="223" spans="1:3" x14ac:dyDescent="0.25">
      <c r="A223" s="86"/>
      <c r="B223" s="84" t="s">
        <v>949</v>
      </c>
      <c r="C223" s="84" t="str">
        <f>B223</f>
        <v>People should not smoke. If you do smoke, be aware of your risk for dependency. Consider regular checks for lung cancer.
[Many factors may decrease your risk of lung cancer](https://www.cancer.gov/types/lung/patient/lung-prevention-pdq#section/all):
- Avoid cigarettes, cigars, pipe smoking, and secondhand smoke. 
- Have less than one alcoholic drink per day. 
- Practice safe sex, and avoid HIV infection. 
- Avoid radiation exposure, including atomic bomb radiation, radiation therapy, imaging tests, and radon. 
- Avoid environmental toxins, such as asbestos, arsenic, chromium, nickel, beryllium, cadmium, tar, soot, and air pollution. 
- [Beta carotene supplements, made from yellow and orange fruits and vegetables and dark green, leafy vegetables,](https://www.cancer.gov/types/lung/patient/lung-prevention-pdq#section/all) may help reduce risk for heavy smokers. 
[Medications](http://www.uniprot.org/uniprot/P30926) used for treating CHRNB4 issues include [Dextromethorphan](https://www.drugbank.ca/drugs/DB00514), [Ethanol](https://www.drugbank.ca/drugs/DB00898), [Galantamine](https://www.drugbank.ca/drugs/DB00674), [Levomethadyl acetate](https://www.drugbank.ca/drugs/DB01227), [Nicotine](https://www.drugbank.ca/drugs/DB00184), and [Pentolinium](https://www.drugbank.ca/drugs/DB01090).</v>
      </c>
    </row>
    <row r="225" spans="1:3" s="88" customFormat="1" x14ac:dyDescent="0.25">
      <c r="A225" s="90"/>
      <c r="B225" s="81"/>
      <c r="C225" s="87" t="s">
        <v>939</v>
      </c>
    </row>
    <row r="226" spans="1:3" s="88" customFormat="1" x14ac:dyDescent="0.25">
      <c r="A226" s="90"/>
      <c r="B226" s="81"/>
      <c r="C226" s="87"/>
    </row>
    <row r="227" spans="1:3" s="88" customFormat="1" x14ac:dyDescent="0.25">
      <c r="A227" s="87"/>
      <c r="B227" s="81"/>
      <c r="C227" s="87" t="s">
        <v>943</v>
      </c>
    </row>
    <row r="228" spans="1:3" s="88" customFormat="1" x14ac:dyDescent="0.25">
      <c r="A228" s="87"/>
      <c r="B228" s="81"/>
      <c r="C228" s="87"/>
    </row>
    <row r="229" spans="1:3" x14ac:dyDescent="0.25">
      <c r="A229" s="86"/>
      <c r="C229" s="84" t="s">
        <v>900</v>
      </c>
    </row>
    <row r="230" spans="1:3" x14ac:dyDescent="0.25">
      <c r="A230" s="86"/>
    </row>
    <row r="231" spans="1:3" x14ac:dyDescent="0.25">
      <c r="A231" s="86" t="s">
        <v>13</v>
      </c>
      <c r="B231" s="102" t="s">
        <v>950</v>
      </c>
      <c r="C231" s="84" t="str">
        <f>B231</f>
        <v>This homozygous CHRNB4 variant is associated with a [much higher risk of habitual smoking in Caucasians](https://www.ncbi.nlm.nih.gov/pubmed/18519524?dopt=Abstract). The risk of heavy smoking has an [odds ratio of 1.64](https://www.ncbi.nlm.nih.gov/pubmed/19259974?dopt=Abstract), and the risk for [nicotine dependence](https://www.ncbi.nlm.nih.gov/pubmed/19443489?dopt=Abstract) has [odds ratio of 1.33](https://www.ncbi.nlm.nih.gov/pubmed/19259974?dopt=Abstract). There is also an greatly increased susceptibility to [lung cancer](https://www.ncbi.nlm.nih.gov/pubmed/18385738?dopt=Abstract), with an odds ratio of 1.28.</v>
      </c>
    </row>
    <row r="232" spans="1:3" x14ac:dyDescent="0.25">
      <c r="A232" s="86"/>
    </row>
    <row r="233" spans="1:3" x14ac:dyDescent="0.25">
      <c r="A233" s="86"/>
      <c r="C233" s="84" t="s">
        <v>51</v>
      </c>
    </row>
    <row r="234" spans="1:3" x14ac:dyDescent="0.25">
      <c r="A234" s="86"/>
    </row>
    <row r="235" spans="1:3" x14ac:dyDescent="0.25">
      <c r="A235" s="86"/>
      <c r="B235" s="84" t="s">
        <v>949</v>
      </c>
      <c r="C235" s="84" t="str">
        <f>B235</f>
        <v>People should not smoke. If you do smoke, be aware of your risk for dependency. Consider regular checks for lung cancer.
[Many factors may decrease your risk of lung cancer](https://www.cancer.gov/types/lung/patient/lung-prevention-pdq#section/all):
- Avoid cigarettes, cigars, pipe smoking, and secondhand smoke. 
- Have less than one alcoholic drink per day. 
- Practice safe sex, and avoid HIV infection. 
- Avoid radiation exposure, including atomic bomb radiation, radiation therapy, imaging tests, and radon. 
- Avoid environmental toxins, such as asbestos, arsenic, chromium, nickel, beryllium, cadmium, tar, soot, and air pollution. 
- [Beta carotene supplements, made from yellow and orange fruits and vegetables and dark green, leafy vegetables,](https://www.cancer.gov/types/lung/patient/lung-prevention-pdq#section/all) may help reduce risk for heavy smokers. 
[Medications](http://www.uniprot.org/uniprot/P30926) used for treating CHRNB4 issues include [Dextromethorphan](https://www.drugbank.ca/drugs/DB00514), [Ethanol](https://www.drugbank.ca/drugs/DB00898), [Galantamine](https://www.drugbank.ca/drugs/DB00674), [Levomethadyl acetate](https://www.drugbank.ca/drugs/DB01227), [Nicotine](https://www.drugbank.ca/drugs/DB00184), and [Pentolinium](https://www.drugbank.ca/drugs/DB01090).</v>
      </c>
    </row>
    <row r="237" spans="1:3" s="88" customFormat="1" x14ac:dyDescent="0.25">
      <c r="B237" s="81"/>
    </row>
    <row r="239" spans="1:3" x14ac:dyDescent="0.25">
      <c r="A239" s="84" t="s">
        <v>52</v>
      </c>
      <c r="B239" s="79" t="s">
        <v>940</v>
      </c>
      <c r="C239" s="84" t="str">
        <f>CONCATENATE("&lt;symptoms ",B239," /&gt;")</f>
        <v>&lt;symptoms inflamation D007249 /&gt;</v>
      </c>
    </row>
    <row r="911" spans="3:3" x14ac:dyDescent="0.25">
      <c r="C911" s="84" t="str">
        <f>CONCATENATE("    This variant is a change at a specific point in the ",B902," gene from ",B911," to ",B912," resulting in incorrect ",B905,"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917" spans="3:3" x14ac:dyDescent="0.25">
      <c r="C917" s="84" t="str">
        <f>CONCATENATE("    This variant is a change at a specific point in the ",B902," gene from ",B917," to ",B918," resulting in incorrect ",B905,"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047" spans="3:3" x14ac:dyDescent="0.25">
      <c r="C1047" s="84" t="str">
        <f>CONCATENATE("    This variant is a change at a specific point in the ",B1038," gene from ",B1047," to ",B1048," resulting in incorrect ",B1041,"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053" spans="3:3" x14ac:dyDescent="0.25">
      <c r="C1053" s="84" t="str">
        <f>CONCATENATE("    This variant is a change at a specific point in the ",B1038," gene from ",B1053," to ",B1054," resulting in incorrect ",B1041,"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455" spans="3:3" x14ac:dyDescent="0.25">
      <c r="C1455" s="84" t="str">
        <f>CONCATENATE("    This variant is a change at a specific point in the ",B1446," gene from ",B1455," to ",B1456," resulting in incorrect ",B1449,"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461" spans="3:3" x14ac:dyDescent="0.25">
      <c r="C1461" s="84" t="str">
        <f>CONCATENATE("    This variant is a change at a specific point in the ",B1446," gene from ",B1461," to ",B1462," resulting in incorrect ",B1449,"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591" spans="3:3" x14ac:dyDescent="0.25">
      <c r="C1591" s="84" t="str">
        <f>CONCATENATE("    This variant is a change at a specific point in the ",B1582," gene from ",B1591," to ",B1592," resulting in incorrect ",B1585,"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597" spans="3:3" x14ac:dyDescent="0.25">
      <c r="C1597" s="84" t="str">
        <f>CONCATENATE("    This variant is a change at a specific point in the ",B1582," gene from ",B1597," to ",B1598," resulting in incorrect ",B1585,"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727" spans="3:3" x14ac:dyDescent="0.25">
      <c r="C1727" s="84" t="str">
        <f>CONCATENATE("    This variant is a change at a specific point in the ",B1718," gene from ",B1727," to ",B1728," resulting in incorrect ",B1721,"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733" spans="3:3" x14ac:dyDescent="0.25">
      <c r="C1733" s="84" t="str">
        <f>CONCATENATE("    This variant is a change at a specific point in the ",B1718," gene from ",B1733," to ",B1734," resulting in incorrect ",B1721,"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863" spans="3:3" x14ac:dyDescent="0.25">
      <c r="C1863" s="84" t="str">
        <f>CONCATENATE("    This variant is a change at a specific point in the ",B1854," gene from ",B1863," to ",B1864," resulting in incorrect ",B1857,"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869" spans="3:3" x14ac:dyDescent="0.25">
      <c r="C1869" s="84" t="str">
        <f>CONCATENATE("    This variant is a change at a specific point in the ",B1854," gene from ",B1869," to ",B1870," resulting in incorrect ",B1857,"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999" spans="3:3" x14ac:dyDescent="0.25">
      <c r="C1999" s="84" t="str">
        <f>CONCATENATE("    This variant is a change at a specific point in the ",B1990," gene from ",B1999," to ",B2000," resulting in incorrect ",B1993,"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005" spans="3:3" x14ac:dyDescent="0.25">
      <c r="C2005" s="84" t="str">
        <f>CONCATENATE("    This variant is a change at a specific point in the ",B1990," gene from ",B2005," to ",B2006," resulting in incorrect ",B1993,"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135" spans="3:3" x14ac:dyDescent="0.25">
      <c r="C2135" s="84" t="str">
        <f>CONCATENATE("    This variant is a change at a specific point in the ",B2126," gene from ",B2135," to ",B2136," resulting in incorrect ",B2129,"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141" spans="3:3" x14ac:dyDescent="0.25">
      <c r="C2141" s="84" t="str">
        <f>CONCATENATE("    This variant is a change at a specific point in the ",B2126," gene from ",B2141," to ",B2142," resulting in incorrect ",B2129,"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271" spans="3:3" x14ac:dyDescent="0.25">
      <c r="C2271" s="84" t="str">
        <f>CONCATENATE("    This variant is a change at a specific point in the ",B2262," gene from ",B2271," to ",B2272," resulting in incorrect ",B2265,"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277" spans="3:3" x14ac:dyDescent="0.25">
      <c r="C2277" s="84" t="str">
        <f>CONCATENATE("    This variant is a change at a specific point in the ",B2262," gene from ",B2277," to ",B2278," resulting in incorrect ",B2265,"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407" spans="3:3" x14ac:dyDescent="0.25">
      <c r="C2407" s="84" t="str">
        <f>CONCATENATE("    This variant is a change at a specific point in the ",B2398," gene from ",B2407," to ",B2408," resulting in incorrect ",B2401,"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413" spans="3:3" x14ac:dyDescent="0.25">
      <c r="C2413" s="84" t="str">
        <f>CONCATENATE("    This variant is a change at a specific point in the ",B2398," gene from ",B2413," to ",B2414," resulting in incorrect ",B2401," function. This substitution of a single nucleotide is known as a missense variant.")</f>
        <v xml:space="preserve">    This variant is a change at a specific point in the  gene from  to  resulting in incorrect  function. This substitution of a single nucleotide is known as a missense variant.</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BF5C6B-B0E8-4D48-81F7-CCA1A745BFFC}">
  <dimension ref="A1:C213"/>
  <sheetViews>
    <sheetView topLeftCell="A204" workbookViewId="0">
      <selection activeCell="B213" sqref="B213"/>
    </sheetView>
  </sheetViews>
  <sheetFormatPr defaultRowHeight="15" x14ac:dyDescent="0.25"/>
  <cols>
    <col min="1" max="1" width="16.28515625" customWidth="1"/>
    <col min="2" max="2" width="35.28515625" customWidth="1"/>
  </cols>
  <sheetData>
    <row r="1" spans="1:3" x14ac:dyDescent="0.25">
      <c r="A1" s="4" t="s">
        <v>14</v>
      </c>
      <c r="B1" s="4" t="s">
        <v>15</v>
      </c>
      <c r="C1" s="4" t="s">
        <v>16</v>
      </c>
    </row>
    <row r="2" spans="1:3" x14ac:dyDescent="0.25">
      <c r="A2" s="6" t="s">
        <v>4</v>
      </c>
      <c r="B2" t="s">
        <v>29</v>
      </c>
      <c r="C2" t="str">
        <f>CONCATENATE("# What does the ",B2," gene do?")</f>
        <v># What does the GRIK3 gene do?</v>
      </c>
    </row>
    <row r="3" spans="1:3" x14ac:dyDescent="0.25">
      <c r="A3" s="6"/>
    </row>
    <row r="4" spans="1:3" ht="17.25" x14ac:dyDescent="0.3">
      <c r="A4" s="6" t="s">
        <v>18</v>
      </c>
      <c r="B4" s="3" t="s">
        <v>507</v>
      </c>
      <c r="C4" t="str">
        <f>B4</f>
        <v>The GRIK3 gene creates a protein that helps form receptors for the transmitter [glutamate.](https://www.nimh.nih.gov/health/educational-resources/brain-basics/brain-basics.shtml) Problems creating or absorbing glutamate are linked to [schizophrenia, depression, and memory problems.](https://www.nimh.nih.gov/health/educational-resources/brain-basics/brain-basics.shtml) Sustained exposure to excess glutamate in CFS patients causes sickness, neurotoxicity, stress, and peripheral nervous sensitivity. Currently, GRIK3 variants are linked to recurrent [major](https://www.ncbi.nlm.nih.gov/pubmed/16958029) [depressive disorder](https://www.ncbi.nlm.nih.gov/pubmed/19221446/), [developmental delays](https://www.ncbi.nlm.nih.gov/pubmed/24449200/), and a [30% increase](https://www.ncbi.nlm.nih.gov/pubmed/25054019?dopt=Abstract) in the [risk](https://www.ncbi.nlm.nih.gov/pubmed/11986986) for [schizophrenia.](https://www.ncbi.nlm.nih.gov/pubmed/19921975/)</v>
      </c>
    </row>
    <row r="5" spans="1:3" ht="17.25" x14ac:dyDescent="0.3">
      <c r="A5" s="6"/>
      <c r="B5" s="3"/>
    </row>
    <row r="6" spans="1:3" x14ac:dyDescent="0.25">
      <c r="A6" s="6" t="s">
        <v>19</v>
      </c>
      <c r="B6">
        <v>1</v>
      </c>
      <c r="C6" t="str">
        <f>CONCATENATE("This gene is located on chromosome ",B6,". The ",B7," it creates acts in your ",B8)</f>
        <v>This gene is located on chromosome 1. The protein it creates acts in your brain and nervous system.</v>
      </c>
    </row>
    <row r="7" spans="1:3" x14ac:dyDescent="0.25">
      <c r="A7" s="6" t="s">
        <v>20</v>
      </c>
      <c r="B7" t="s">
        <v>21</v>
      </c>
    </row>
    <row r="8" spans="1:3" x14ac:dyDescent="0.25">
      <c r="A8" s="6" t="s">
        <v>17</v>
      </c>
      <c r="B8" t="s">
        <v>12</v>
      </c>
    </row>
    <row r="9" spans="1:3" x14ac:dyDescent="0.25">
      <c r="A9" s="5" t="s">
        <v>22</v>
      </c>
      <c r="B9" t="s">
        <v>508</v>
      </c>
      <c r="C9" t="str">
        <f>CONCATENATE("&lt;TissueList ",B9," /&gt;")</f>
        <v>&lt;TissueList brain  /&gt;</v>
      </c>
    </row>
    <row r="10" spans="1:3" x14ac:dyDescent="0.25">
      <c r="A10" s="6"/>
    </row>
    <row r="11" spans="1:3" x14ac:dyDescent="0.25">
      <c r="A11" s="6" t="s">
        <v>4</v>
      </c>
      <c r="B11" t="s">
        <v>29</v>
      </c>
      <c r="C11" t="str">
        <f>CONCATENATE("&lt;GeneAnalysis gene=",CHAR(34),B11,CHAR(34)," interval=",CHAR(34),B12,CHAR(34),"&gt; ")</f>
        <v xml:space="preserve">&lt;GeneAnalysis gene="GRIK3" interval="NC000001_1.11:g.1111_9999"&gt; </v>
      </c>
    </row>
    <row r="12" spans="1:3" x14ac:dyDescent="0.25">
      <c r="A12" s="6" t="s">
        <v>23</v>
      </c>
      <c r="B12" t="s">
        <v>30</v>
      </c>
    </row>
    <row r="13" spans="1:3" x14ac:dyDescent="0.25">
      <c r="A13" s="6" t="s">
        <v>24</v>
      </c>
      <c r="B13" t="s">
        <v>331</v>
      </c>
      <c r="C13" t="str">
        <f>CONCATENATE("# What are some common mutations of ",B11,"?")</f>
        <v># What are some common mutations of GRIK3?</v>
      </c>
    </row>
    <row r="14" spans="1:3" x14ac:dyDescent="0.25">
      <c r="A14" s="6" t="s">
        <v>509</v>
      </c>
      <c r="B14" t="s">
        <v>40</v>
      </c>
      <c r="C14" t="s">
        <v>13</v>
      </c>
    </row>
    <row r="15" spans="1:3" x14ac:dyDescent="0.25">
      <c r="C15" t="str">
        <f>CONCATENATE("There are ",B13," well-known variants in ",B11,": ",B14,", [C36983994T](https://www.ncbi.nlm.nih.gov/pubmed/27835969), and [A7783504C](https://www.ncbi.nlm.nih.gov/pubmed/26859813).")</f>
        <v>There are three well-known variants in GRIK3: [T928G](https://www.ncbi.nlm.nih.gov/gene?Db=gene&amp;Cmd=ShowDetailView&amp;TermToSearch=2899) [(Ser310Ala)](https://www.ncbi.nlm.nih.gov/pubmed/11986986) [polymorphism](https://www.ncbi.nlm.nih.gov/pubmed/25054019?dopt=Abstract), [C36983994T](https://www.ncbi.nlm.nih.gov/pubmed/27835969), and [A7783504C](https://www.ncbi.nlm.nih.gov/pubmed/26859813).</v>
      </c>
    </row>
    <row r="17" spans="1:3" x14ac:dyDescent="0.25">
      <c r="A17" s="6"/>
      <c r="C17" t="s">
        <v>167</v>
      </c>
    </row>
    <row r="18" spans="1:3" x14ac:dyDescent="0.25">
      <c r="A18" s="6" t="s">
        <v>25</v>
      </c>
      <c r="B18" t="s">
        <v>31</v>
      </c>
      <c r="C18" t="str">
        <f>CONCATENATE("  &lt;Variant hgvs=",CHAR(34),B18,CHAR(34)," name=",CHAR(34),B19,CHAR(34),"&gt; ")</f>
        <v xml:space="preserve">  &lt;Variant hgvs="NC000001_1.11:g.2222T&gt;G" name="T928G"&gt; </v>
      </c>
    </row>
    <row r="19" spans="1:3" x14ac:dyDescent="0.25">
      <c r="A19" s="5" t="s">
        <v>26</v>
      </c>
      <c r="B19" t="s">
        <v>32</v>
      </c>
    </row>
    <row r="20" spans="1:3" x14ac:dyDescent="0.25">
      <c r="A20" s="5" t="s">
        <v>27</v>
      </c>
      <c r="B20" t="s">
        <v>33</v>
      </c>
      <c r="C20" t="str">
        <f>CONCATENATE("    This variant is a change at a specific point in the ",B11," gene from ",B20," to ",B21," resulting in incorrect ",B7," function. This substitution of a single nucleotide is known as a missense variant.")</f>
        <v xml:space="preserve">    This variant is a change at a specific point in the GRIK3 gene from thymine (T) to guanine (G) resulting in incorrect protein function. This substitution of a single nucleotide is known as a missense variant.</v>
      </c>
    </row>
    <row r="21" spans="1:3" x14ac:dyDescent="0.25">
      <c r="A21" s="5" t="s">
        <v>28</v>
      </c>
      <c r="B21" t="s">
        <v>34</v>
      </c>
      <c r="C21" t="s">
        <v>13</v>
      </c>
    </row>
    <row r="22" spans="1:3" x14ac:dyDescent="0.25">
      <c r="C22" t="str">
        <f>"  &lt;/Variant&gt;"</f>
        <v xml:space="preserve">  &lt;/Variant&gt;</v>
      </c>
    </row>
    <row r="23" spans="1:3" x14ac:dyDescent="0.25">
      <c r="C23" t="s">
        <v>168</v>
      </c>
    </row>
    <row r="24" spans="1:3" x14ac:dyDescent="0.25">
      <c r="A24" s="6" t="s">
        <v>25</v>
      </c>
      <c r="B24" s="1" t="s">
        <v>63</v>
      </c>
      <c r="C24" t="str">
        <f>CONCATENATE("  &lt;Variant hgvs=",CHAR(34),B24,CHAR(34)," name=",CHAR(34),B25,CHAR(34),"&gt; ")</f>
        <v xml:space="preserve">  &lt;Variant hgvs="NC_000001.11:g.36983994C&gt;T" name="C36983994T"&gt; </v>
      </c>
    </row>
    <row r="25" spans="1:3" x14ac:dyDescent="0.25">
      <c r="A25" s="5" t="s">
        <v>26</v>
      </c>
      <c r="B25" t="s">
        <v>60</v>
      </c>
    </row>
    <row r="26" spans="1:3" x14ac:dyDescent="0.25">
      <c r="A26" s="5" t="s">
        <v>27</v>
      </c>
      <c r="B26" t="str">
        <f>"cytosine (C)"</f>
        <v>cytosine (C)</v>
      </c>
      <c r="C26" t="str">
        <f>CONCATENATE("    This variant is a change at a specific point in the ",B11," gene from ",B26," to ",B27," resulting in incorrect ",B7," function. This substitution of a single nucleotide is known as a missense variant.")</f>
        <v xml:space="preserve">    This variant is a change at a specific point in the GRIK3 gene from cytosine (C) to thymine (T) resulting in incorrect protein function. This substitution of a single nucleotide is known as a missense variant.</v>
      </c>
    </row>
    <row r="27" spans="1:3" x14ac:dyDescent="0.25">
      <c r="A27" s="5" t="s">
        <v>28</v>
      </c>
      <c r="B27" t="s">
        <v>33</v>
      </c>
    </row>
    <row r="28" spans="1:3" x14ac:dyDescent="0.25">
      <c r="A28" s="6"/>
      <c r="C28" t="str">
        <f>"  &lt;/Variant&gt;"</f>
        <v xml:space="preserve">  &lt;/Variant&gt;</v>
      </c>
    </row>
    <row r="29" spans="1:3" x14ac:dyDescent="0.25">
      <c r="C29" t="s">
        <v>13</v>
      </c>
    </row>
    <row r="30" spans="1:3" x14ac:dyDescent="0.25">
      <c r="A30" s="6"/>
      <c r="C30" t="s">
        <v>169</v>
      </c>
    </row>
    <row r="31" spans="1:3" x14ac:dyDescent="0.25">
      <c r="A31" s="6" t="s">
        <v>25</v>
      </c>
      <c r="B31" t="s">
        <v>64</v>
      </c>
      <c r="C31" t="str">
        <f>CONCATENATE("  &lt;Variant hgvs=",CHAR(34),B31,CHAR(34)," name=",CHAR(34),B32,CHAR(34),"&gt; ")</f>
        <v xml:space="preserve">  &lt;Variant hgvs="NC_000002.11:g.7783504A&gt;C" name="A7783504C"&gt; </v>
      </c>
    </row>
    <row r="32" spans="1:3" x14ac:dyDescent="0.25">
      <c r="A32" s="5" t="s">
        <v>26</v>
      </c>
      <c r="B32" t="s">
        <v>61</v>
      </c>
    </row>
    <row r="33" spans="1:3" x14ac:dyDescent="0.25">
      <c r="A33" s="5" t="s">
        <v>27</v>
      </c>
      <c r="B33" t="s">
        <v>62</v>
      </c>
      <c r="C33" t="str">
        <f>CONCATENATE("    This variant is a change at a specific point in the ",B11," gene from ",B33," to ",B34," resulting in incorrect ",B7," function. This substitution of a single nucleotide is known as a missense variant.")</f>
        <v xml:space="preserve">    This variant is a change at a specific point in the GRIK3 gene from adenine (A) to cytosine (C) resulting in incorrect protein function. This substitution of a single nucleotide is known as a missense variant.</v>
      </c>
    </row>
    <row r="34" spans="1:3" x14ac:dyDescent="0.25">
      <c r="A34" s="5" t="s">
        <v>28</v>
      </c>
      <c r="B34" t="str">
        <f>"cytosine (C)"</f>
        <v>cytosine (C)</v>
      </c>
    </row>
    <row r="35" spans="1:3" x14ac:dyDescent="0.25">
      <c r="A35" s="5"/>
      <c r="C35" t="str">
        <f>"  &lt;/Variant&gt;"</f>
        <v xml:space="preserve">  &lt;/Variant&gt;</v>
      </c>
    </row>
    <row r="36" spans="1:3" s="33" customFormat="1" x14ac:dyDescent="0.25">
      <c r="A36" s="31"/>
      <c r="C36" s="33" t="s">
        <v>167</v>
      </c>
    </row>
    <row r="37" spans="1:3" x14ac:dyDescent="0.25">
      <c r="A37" s="5" t="s">
        <v>35</v>
      </c>
      <c r="B37" t="s">
        <v>37</v>
      </c>
      <c r="C37" t="str">
        <f>CONCATENATE("  &lt;Genotype hgvs=",CHAR(34),B37,B38,";",B39,CHAR(34)," name=",CHAR(34),B19,CHAR(34),"&gt; ")</f>
        <v xml:space="preserve">  &lt;Genotype hgvs="NC000001_1.11:g.[2222T&gt;G];[2222=]" name="T928G"&gt; </v>
      </c>
    </row>
    <row r="38" spans="1:3" x14ac:dyDescent="0.25">
      <c r="A38" s="5" t="s">
        <v>36</v>
      </c>
      <c r="B38" t="s">
        <v>38</v>
      </c>
    </row>
    <row r="39" spans="1:3" x14ac:dyDescent="0.25">
      <c r="A39" s="5" t="s">
        <v>27</v>
      </c>
      <c r="B39" t="s">
        <v>39</v>
      </c>
      <c r="C39" t="s">
        <v>668</v>
      </c>
    </row>
    <row r="40" spans="1:3" x14ac:dyDescent="0.25">
      <c r="A40" s="5" t="s">
        <v>41</v>
      </c>
      <c r="B40" t="str">
        <f>CONCATENATE("People with this variant have one copy of the ",B19," variant. This substitution of a single nucleotide is known as a missense mutation.")</f>
        <v>People with this variant have one copy of the T928G variant. This substitution of a single nucleotide is known as a missense mutation.</v>
      </c>
      <c r="C40" t="s">
        <v>13</v>
      </c>
    </row>
    <row r="41" spans="1:3" x14ac:dyDescent="0.25">
      <c r="A41" s="6" t="s">
        <v>42</v>
      </c>
      <c r="B41" t="s">
        <v>510</v>
      </c>
      <c r="C41" t="str">
        <f>CONCATENATE("    ",B40)</f>
        <v xml:space="preserve">    People with this variant have one copy of the T928G variant. This substitution of a single nucleotide is known as a missense mutation.</v>
      </c>
    </row>
    <row r="42" spans="1:3" x14ac:dyDescent="0.25">
      <c r="A42" s="6" t="s">
        <v>43</v>
      </c>
      <c r="B42">
        <v>43</v>
      </c>
    </row>
    <row r="43" spans="1:3" x14ac:dyDescent="0.25">
      <c r="A43" s="5"/>
      <c r="C43" t="s">
        <v>669</v>
      </c>
    </row>
    <row r="44" spans="1:3" x14ac:dyDescent="0.25">
      <c r="A44" s="6"/>
    </row>
    <row r="45" spans="1:3" x14ac:dyDescent="0.25">
      <c r="A45" s="6"/>
      <c r="C45" t="str">
        <f>CONCATENATE("    ",B41)</f>
        <v xml:space="preserve">    You are at greater risk for schizophrenia, depression, and glutamate problems. See below for more information.</v>
      </c>
    </row>
    <row r="46" spans="1:3" x14ac:dyDescent="0.25">
      <c r="A46" s="6"/>
    </row>
    <row r="47" spans="1:3" x14ac:dyDescent="0.25">
      <c r="A47" s="6"/>
      <c r="C47" t="s">
        <v>670</v>
      </c>
    </row>
    <row r="48" spans="1:3" x14ac:dyDescent="0.25">
      <c r="A48" s="5"/>
    </row>
    <row r="49" spans="1:3" x14ac:dyDescent="0.25">
      <c r="A49" s="5"/>
      <c r="C49" t="str">
        <f>CONCATENATE( "    &lt;piechart percentage=",B42," /&gt;")</f>
        <v xml:space="preserve">    &lt;piechart percentage=43 /&gt;</v>
      </c>
    </row>
    <row r="50" spans="1:3" x14ac:dyDescent="0.25">
      <c r="A50" s="5"/>
      <c r="C50" t="str">
        <f>"  &lt;/Genotype&gt;"</f>
        <v xml:space="preserve">  &lt;/Genotype&gt;</v>
      </c>
    </row>
    <row r="51" spans="1:3" x14ac:dyDescent="0.25">
      <c r="A51" s="5" t="s">
        <v>44</v>
      </c>
      <c r="B51" t="str">
        <f>CONCATENATE("People with this variant have two copies of the ",B19," variant. This substitution of a single nucleotide is known as a missense mutation.")</f>
        <v>People with this variant have two copies of the T928G variant. This substitution of a single nucleotide is known as a missense mutation.</v>
      </c>
      <c r="C51" t="str">
        <f>CONCATENATE("  &lt;Genotype hgvs=",CHAR(34),B37,B38,";",B38,CHAR(34)," name=",CHAR(34),B19,CHAR(34),"&gt; ")</f>
        <v xml:space="preserve">  &lt;Genotype hgvs="NC000001_1.11:g.[2222T&gt;G];[2222T&gt;G]" name="T928G"&gt; </v>
      </c>
    </row>
    <row r="52" spans="1:3" x14ac:dyDescent="0.25">
      <c r="A52" s="6" t="s">
        <v>45</v>
      </c>
      <c r="B52" t="s">
        <v>510</v>
      </c>
      <c r="C52" t="s">
        <v>13</v>
      </c>
    </row>
    <row r="53" spans="1:3" x14ac:dyDescent="0.25">
      <c r="A53" s="6" t="s">
        <v>43</v>
      </c>
      <c r="B53">
        <v>19.899999999999999</v>
      </c>
      <c r="C53" t="s">
        <v>668</v>
      </c>
    </row>
    <row r="54" spans="1:3" x14ac:dyDescent="0.25">
      <c r="A54" s="6"/>
    </row>
    <row r="55" spans="1:3" x14ac:dyDescent="0.25">
      <c r="A55" s="5"/>
      <c r="C55" t="str">
        <f>CONCATENATE("    ",B51)</f>
        <v xml:space="preserve">    People with this variant have two copies of the T928G variant. This substitution of a single nucleotide is known as a missense mutation.</v>
      </c>
    </row>
    <row r="56" spans="1:3" x14ac:dyDescent="0.25">
      <c r="A56" s="6"/>
    </row>
    <row r="57" spans="1:3" x14ac:dyDescent="0.25">
      <c r="A57" s="6"/>
      <c r="C57" t="s">
        <v>669</v>
      </c>
    </row>
    <row r="58" spans="1:3" x14ac:dyDescent="0.25">
      <c r="A58" s="6"/>
    </row>
    <row r="59" spans="1:3" x14ac:dyDescent="0.25">
      <c r="A59" s="6"/>
      <c r="C59" t="str">
        <f>CONCATENATE("    ",B52)</f>
        <v xml:space="preserve">    You are at greater risk for schizophrenia, depression, and glutamate problems. See below for more information.</v>
      </c>
    </row>
    <row r="60" spans="1:3" x14ac:dyDescent="0.25">
      <c r="A60" s="6"/>
    </row>
    <row r="61" spans="1:3" x14ac:dyDescent="0.25">
      <c r="A61" s="5"/>
      <c r="C61" t="s">
        <v>670</v>
      </c>
    </row>
    <row r="62" spans="1:3" x14ac:dyDescent="0.25">
      <c r="A62" s="5"/>
    </row>
    <row r="63" spans="1:3" x14ac:dyDescent="0.25">
      <c r="A63" s="5"/>
      <c r="C63" t="str">
        <f>CONCATENATE( "    &lt;piechart percentage=",B53," /&gt;")</f>
        <v xml:space="preserve">    &lt;piechart percentage=19.9 /&gt;</v>
      </c>
    </row>
    <row r="64" spans="1:3" x14ac:dyDescent="0.25">
      <c r="A64" s="5"/>
      <c r="C64" t="str">
        <f>"  &lt;/Genotype&gt;"</f>
        <v xml:space="preserve">  &lt;/Genotype&gt;</v>
      </c>
    </row>
    <row r="65" spans="1:3" x14ac:dyDescent="0.25">
      <c r="A65" s="5" t="s">
        <v>46</v>
      </c>
      <c r="B65" t="str">
        <f>CONCATENATE("Your ",B11," gene has no variants. A normal gene is referred to as a ",CHAR(34),"wild-type",CHAR(34)," gene.")</f>
        <v>Your GRIK3 gene has no variants. A normal gene is referred to as a "wild-type" gene.</v>
      </c>
      <c r="C65" t="str">
        <f>CONCATENATE("  &lt;Genotype hgvs=",CHAR(34),B37,B39,";",B39,CHAR(34)," name=",CHAR(34),B19,CHAR(34),"&gt; ")</f>
        <v xml:space="preserve">  &lt;Genotype hgvs="NC000001_1.11:g.[2222=];[2222=]" name="T928G"&gt; </v>
      </c>
    </row>
    <row r="66" spans="1:3" x14ac:dyDescent="0.25">
      <c r="A66" s="6" t="s">
        <v>47</v>
      </c>
      <c r="B66" s="27" t="s">
        <v>218</v>
      </c>
      <c r="C66" t="s">
        <v>13</v>
      </c>
    </row>
    <row r="67" spans="1:3" x14ac:dyDescent="0.25">
      <c r="A67" s="6" t="s">
        <v>43</v>
      </c>
      <c r="B67">
        <v>37.1</v>
      </c>
      <c r="C67" t="s">
        <v>668</v>
      </c>
    </row>
    <row r="68" spans="1:3" x14ac:dyDescent="0.25">
      <c r="A68" s="5"/>
    </row>
    <row r="69" spans="1:3" x14ac:dyDescent="0.25">
      <c r="A69" s="6"/>
      <c r="C69" t="str">
        <f>CONCATENATE("    ",B65)</f>
        <v xml:space="preserve">    Your GRIK3 gene has no variants. A normal gene is referred to as a "wild-type" gene.</v>
      </c>
    </row>
    <row r="70" spans="1:3" x14ac:dyDescent="0.25">
      <c r="A70" s="6"/>
    </row>
    <row r="71" spans="1:3" x14ac:dyDescent="0.25">
      <c r="A71" s="6"/>
      <c r="C71" t="s">
        <v>669</v>
      </c>
    </row>
    <row r="72" spans="1:3" x14ac:dyDescent="0.25">
      <c r="A72" s="6"/>
    </row>
    <row r="73" spans="1:3" x14ac:dyDescent="0.25">
      <c r="A73" s="6"/>
      <c r="C73" t="str">
        <f>CONCATENATE("    ",B66)</f>
        <v xml:space="preserve">    Your variant is not associated with any loss of function.</v>
      </c>
    </row>
    <row r="74" spans="1:3" x14ac:dyDescent="0.25">
      <c r="A74" s="5"/>
    </row>
    <row r="75" spans="1:3" x14ac:dyDescent="0.25">
      <c r="A75" s="5"/>
      <c r="C75" t="s">
        <v>670</v>
      </c>
    </row>
    <row r="76" spans="1:3" x14ac:dyDescent="0.25">
      <c r="A76" s="5"/>
    </row>
    <row r="77" spans="1:3" x14ac:dyDescent="0.25">
      <c r="A77" s="5"/>
      <c r="C77" t="str">
        <f>CONCATENATE( "    &lt;piechart percentage=",B67," /&gt;")</f>
        <v xml:space="preserve">    &lt;piechart percentage=37.1 /&gt;</v>
      </c>
    </row>
    <row r="78" spans="1:3" x14ac:dyDescent="0.25">
      <c r="A78" s="5"/>
      <c r="C78" t="str">
        <f>"  &lt;/Genotype&gt;"</f>
        <v xml:space="preserve">  &lt;/Genotype&gt;</v>
      </c>
    </row>
    <row r="79" spans="1:3" x14ac:dyDescent="0.25">
      <c r="A79" s="5"/>
      <c r="C79" t="s">
        <v>168</v>
      </c>
    </row>
    <row r="80" spans="1:3" x14ac:dyDescent="0.25">
      <c r="A80" s="5" t="s">
        <v>35</v>
      </c>
      <c r="B80" s="1" t="s">
        <v>54</v>
      </c>
      <c r="C80" t="str">
        <f>CONCATENATE("  &lt;Genotype hgvs=",CHAR(34),B80,B81,";",B82,CHAR(34)," name=",CHAR(34),B25,CHAR(34),"&gt; ")</f>
        <v xml:space="preserve">  &lt;Genotype hgvs="NC_000002.11:g[7783504A&gt;C];[7783504=]" name="C36983994T"&gt; </v>
      </c>
    </row>
    <row r="81" spans="1:3" x14ac:dyDescent="0.25">
      <c r="A81" s="5" t="s">
        <v>36</v>
      </c>
      <c r="B81" s="1" t="s">
        <v>55</v>
      </c>
    </row>
    <row r="82" spans="1:3" x14ac:dyDescent="0.25">
      <c r="A82" s="5" t="s">
        <v>27</v>
      </c>
      <c r="B82" s="1" t="s">
        <v>56</v>
      </c>
      <c r="C82" t="s">
        <v>668</v>
      </c>
    </row>
    <row r="83" spans="1:3" x14ac:dyDescent="0.25">
      <c r="A83" s="5" t="s">
        <v>41</v>
      </c>
      <c r="B83" t="str">
        <f>CONCATENATE("People with this variant have one copy of the ",B25," variant. This substitution of a single nucleotide is known as a missense mutation.")</f>
        <v>People with this variant have one copy of the C36983994T variant. This substitution of a single nucleotide is known as a missense mutation.</v>
      </c>
      <c r="C83" t="s">
        <v>13</v>
      </c>
    </row>
    <row r="84" spans="1:3" x14ac:dyDescent="0.25">
      <c r="A84" s="6" t="s">
        <v>42</v>
      </c>
      <c r="B84" t="s">
        <v>511</v>
      </c>
      <c r="C84" t="str">
        <f>CONCATENATE("    ",B83)</f>
        <v xml:space="preserve">    People with this variant have one copy of the C36983994T variant. This substitution of a single nucleotide is known as a missense mutation.</v>
      </c>
    </row>
    <row r="85" spans="1:3" x14ac:dyDescent="0.25">
      <c r="A85" s="6" t="s">
        <v>43</v>
      </c>
      <c r="B85">
        <v>15.8</v>
      </c>
    </row>
    <row r="86" spans="1:3" x14ac:dyDescent="0.25">
      <c r="A86" s="5"/>
      <c r="C86" t="s">
        <v>669</v>
      </c>
    </row>
    <row r="87" spans="1:3" x14ac:dyDescent="0.25">
      <c r="A87" s="6"/>
    </row>
    <row r="88" spans="1:3" x14ac:dyDescent="0.25">
      <c r="A88" s="6"/>
      <c r="C88" t="str">
        <f>CONCATENATE("    ",B84)</f>
        <v xml:space="preserve">    People with this variant have an increased risk of CFS. See below for more information.</v>
      </c>
    </row>
    <row r="89" spans="1:3" x14ac:dyDescent="0.25">
      <c r="A89" s="6"/>
    </row>
    <row r="90" spans="1:3" x14ac:dyDescent="0.25">
      <c r="A90" s="6"/>
      <c r="C90" t="s">
        <v>670</v>
      </c>
    </row>
    <row r="91" spans="1:3" x14ac:dyDescent="0.25">
      <c r="A91" s="5"/>
    </row>
    <row r="92" spans="1:3" x14ac:dyDescent="0.25">
      <c r="A92" s="5"/>
      <c r="C92" t="str">
        <f>CONCATENATE( "    &lt;piechart percentage=",B85," /&gt;")</f>
        <v xml:space="preserve">    &lt;piechart percentage=15.8 /&gt;</v>
      </c>
    </row>
    <row r="93" spans="1:3" x14ac:dyDescent="0.25">
      <c r="A93" s="5"/>
      <c r="C93" t="str">
        <f>"  &lt;/Genotype&gt;"</f>
        <v xml:space="preserve">  &lt;/Genotype&gt;</v>
      </c>
    </row>
    <row r="94" spans="1:3" x14ac:dyDescent="0.25">
      <c r="A94" s="5" t="s">
        <v>44</v>
      </c>
      <c r="B94" t="str">
        <f>CONCATENATE("People with this variant have two copies of the ",B25," variant. This substitution of a single nucleotide is known as a missense mutation.")</f>
        <v>People with this variant have two copies of the C36983994T variant. This substitution of a single nucleotide is known as a missense mutation.</v>
      </c>
      <c r="C94" t="str">
        <f>CONCATENATE("  &lt;Genotype hgvs=",CHAR(34),B80,B81,";",B81,CHAR(34)," name=",CHAR(34),B25,CHAR(34),"&gt; ")</f>
        <v xml:space="preserve">  &lt;Genotype hgvs="NC_000002.11:g[7783504A&gt;C];[7783504A&gt;C]" name="C36983994T"&gt; </v>
      </c>
    </row>
    <row r="95" spans="1:3" x14ac:dyDescent="0.25">
      <c r="A95" s="6" t="s">
        <v>45</v>
      </c>
      <c r="B95" s="27" t="s">
        <v>218</v>
      </c>
      <c r="C95" t="s">
        <v>13</v>
      </c>
    </row>
    <row r="96" spans="1:3" x14ac:dyDescent="0.25">
      <c r="A96" s="6" t="s">
        <v>43</v>
      </c>
      <c r="B96">
        <v>4.7</v>
      </c>
      <c r="C96" t="s">
        <v>668</v>
      </c>
    </row>
    <row r="97" spans="1:3" x14ac:dyDescent="0.25">
      <c r="A97" s="6"/>
    </row>
    <row r="98" spans="1:3" x14ac:dyDescent="0.25">
      <c r="A98" s="5"/>
      <c r="C98" t="str">
        <f>CONCATENATE("    ",B94)</f>
        <v xml:space="preserve">    People with this variant have two copies of the C36983994T variant. This substitution of a single nucleotide is known as a missense mutation.</v>
      </c>
    </row>
    <row r="99" spans="1:3" x14ac:dyDescent="0.25">
      <c r="A99" s="6"/>
    </row>
    <row r="100" spans="1:3" x14ac:dyDescent="0.25">
      <c r="A100" s="6"/>
      <c r="C100" t="s">
        <v>669</v>
      </c>
    </row>
    <row r="101" spans="1:3" x14ac:dyDescent="0.25">
      <c r="A101" s="6"/>
    </row>
    <row r="102" spans="1:3" x14ac:dyDescent="0.25">
      <c r="A102" s="6"/>
      <c r="C102" t="str">
        <f>CONCATENATE("    ",B95)</f>
        <v xml:space="preserve">    Your variant is not associated with any loss of function.</v>
      </c>
    </row>
    <row r="103" spans="1:3" x14ac:dyDescent="0.25">
      <c r="A103" s="6"/>
    </row>
    <row r="104" spans="1:3" x14ac:dyDescent="0.25">
      <c r="A104" s="5"/>
      <c r="C104" t="s">
        <v>670</v>
      </c>
    </row>
    <row r="105" spans="1:3" x14ac:dyDescent="0.25">
      <c r="A105" s="5"/>
    </row>
    <row r="106" spans="1:3" x14ac:dyDescent="0.25">
      <c r="A106" s="5"/>
      <c r="C106" t="str">
        <f>CONCATENATE( "    &lt;piechart percentage=",B96," /&gt;")</f>
        <v xml:space="preserve">    &lt;piechart percentage=4.7 /&gt;</v>
      </c>
    </row>
    <row r="107" spans="1:3" x14ac:dyDescent="0.25">
      <c r="A107" s="5"/>
      <c r="C107" t="str">
        <f>"  &lt;/Genotype&gt;"</f>
        <v xml:space="preserve">  &lt;/Genotype&gt;</v>
      </c>
    </row>
    <row r="108" spans="1:3" x14ac:dyDescent="0.25">
      <c r="A108" s="5" t="s">
        <v>46</v>
      </c>
      <c r="B108" t="str">
        <f>CONCATENATE("Your ",B11," gene has no variants. A normal gene is referred to as a ",CHAR(34),"wild-type",CHAR(34)," gene.")</f>
        <v>Your GRIK3 gene has no variants. A normal gene is referred to as a "wild-type" gene.</v>
      </c>
      <c r="C108" t="str">
        <f>CONCATENATE("  &lt;Genotype hgvs=",CHAR(34),B80,B82,";",B82,CHAR(34)," name=",CHAR(34),B25,CHAR(34),"&gt; ")</f>
        <v xml:space="preserve">  &lt;Genotype hgvs="NC_000002.11:g[7783504=];[7783504=]" name="C36983994T"&gt; </v>
      </c>
    </row>
    <row r="109" spans="1:3" x14ac:dyDescent="0.25">
      <c r="A109" s="6" t="s">
        <v>47</v>
      </c>
      <c r="B109" s="27" t="s">
        <v>218</v>
      </c>
      <c r="C109" t="s">
        <v>13</v>
      </c>
    </row>
    <row r="110" spans="1:3" x14ac:dyDescent="0.25">
      <c r="A110" s="6" t="s">
        <v>43</v>
      </c>
      <c r="B110">
        <v>79.5</v>
      </c>
      <c r="C110" t="s">
        <v>668</v>
      </c>
    </row>
    <row r="111" spans="1:3" x14ac:dyDescent="0.25">
      <c r="A111" s="5"/>
    </row>
    <row r="112" spans="1:3" x14ac:dyDescent="0.25">
      <c r="A112" s="6"/>
      <c r="C112" t="str">
        <f>CONCATENATE("    ",B108)</f>
        <v xml:space="preserve">    Your GRIK3 gene has no variants. A normal gene is referred to as a "wild-type" gene.</v>
      </c>
    </row>
    <row r="113" spans="1:3" x14ac:dyDescent="0.25">
      <c r="A113" s="6"/>
    </row>
    <row r="114" spans="1:3" x14ac:dyDescent="0.25">
      <c r="A114" s="6"/>
      <c r="C114" t="s">
        <v>669</v>
      </c>
    </row>
    <row r="115" spans="1:3" x14ac:dyDescent="0.25">
      <c r="A115" s="6"/>
    </row>
    <row r="116" spans="1:3" x14ac:dyDescent="0.25">
      <c r="A116" s="6"/>
      <c r="C116" t="str">
        <f>CONCATENATE("    ",B109)</f>
        <v xml:space="preserve">    Your variant is not associated with any loss of function.</v>
      </c>
    </row>
    <row r="117" spans="1:3" x14ac:dyDescent="0.25">
      <c r="A117" s="5"/>
    </row>
    <row r="118" spans="1:3" x14ac:dyDescent="0.25">
      <c r="A118" s="5"/>
      <c r="C118" t="s">
        <v>670</v>
      </c>
    </row>
    <row r="119" spans="1:3" x14ac:dyDescent="0.25">
      <c r="A119" s="5"/>
    </row>
    <row r="120" spans="1:3" x14ac:dyDescent="0.25">
      <c r="A120" s="5"/>
      <c r="C120" t="str">
        <f>CONCATENATE( "    &lt;piechart percentage=",B110," /&gt;")</f>
        <v xml:space="preserve">    &lt;piechart percentage=79.5 /&gt;</v>
      </c>
    </row>
    <row r="121" spans="1:3" x14ac:dyDescent="0.25">
      <c r="A121" s="5"/>
      <c r="C121" t="str">
        <f>"  &lt;/Genotype&gt;"</f>
        <v xml:space="preserve">  &lt;/Genotype&gt;</v>
      </c>
    </row>
    <row r="122" spans="1:3" x14ac:dyDescent="0.25">
      <c r="A122" s="5"/>
      <c r="C122" t="s">
        <v>169</v>
      </c>
    </row>
    <row r="123" spans="1:3" x14ac:dyDescent="0.25">
      <c r="A123" s="5" t="s">
        <v>35</v>
      </c>
      <c r="B123" s="1" t="s">
        <v>57</v>
      </c>
      <c r="C123" t="str">
        <f>CONCATENATE("  &lt;Genotype hgvs=",CHAR(34),B123,B124,";",B125,CHAR(34)," name=",CHAR(34),B32,CHAR(34),"&gt; ")</f>
        <v xml:space="preserve">  &lt;Genotype hgvs="NC_000001.11:g.[36983994C&gt;T];[36983994=]" name="A7783504C"&gt; </v>
      </c>
    </row>
    <row r="124" spans="1:3" x14ac:dyDescent="0.25">
      <c r="A124" s="5" t="s">
        <v>36</v>
      </c>
      <c r="B124" s="1" t="s">
        <v>58</v>
      </c>
    </row>
    <row r="125" spans="1:3" x14ac:dyDescent="0.25">
      <c r="A125" s="5" t="s">
        <v>27</v>
      </c>
      <c r="B125" s="1" t="s">
        <v>59</v>
      </c>
      <c r="C125" t="s">
        <v>668</v>
      </c>
    </row>
    <row r="126" spans="1:3" x14ac:dyDescent="0.25">
      <c r="A126" s="5" t="s">
        <v>41</v>
      </c>
      <c r="B126" t="str">
        <f>CONCATENATE("People with this variant have one copy of the ",B32," variant. This substitution of a single nucleotide is known as a missense mutation.")</f>
        <v>People with this variant have one copy of the A7783504C variant. This substitution of a single nucleotide is known as a missense mutation.</v>
      </c>
      <c r="C126" t="s">
        <v>13</v>
      </c>
    </row>
    <row r="127" spans="1:3" x14ac:dyDescent="0.25">
      <c r="A127" s="6" t="s">
        <v>42</v>
      </c>
      <c r="B127" t="s">
        <v>511</v>
      </c>
      <c r="C127" t="str">
        <f>CONCATENATE("    ",B126)</f>
        <v xml:space="preserve">    People with this variant have one copy of the A7783504C variant. This substitution of a single nucleotide is known as a missense mutation.</v>
      </c>
    </row>
    <row r="128" spans="1:3" x14ac:dyDescent="0.25">
      <c r="A128" s="6" t="s">
        <v>43</v>
      </c>
      <c r="B128">
        <v>1.8</v>
      </c>
    </row>
    <row r="129" spans="1:3" x14ac:dyDescent="0.25">
      <c r="A129" s="5"/>
      <c r="C129" t="s">
        <v>669</v>
      </c>
    </row>
    <row r="130" spans="1:3" x14ac:dyDescent="0.25">
      <c r="A130" s="6"/>
    </row>
    <row r="131" spans="1:3" x14ac:dyDescent="0.25">
      <c r="A131" s="6"/>
      <c r="C131" t="str">
        <f>CONCATENATE("    ",B127)</f>
        <v xml:space="preserve">    People with this variant have an increased risk of CFS. See below for more information.</v>
      </c>
    </row>
    <row r="132" spans="1:3" x14ac:dyDescent="0.25">
      <c r="A132" s="6"/>
    </row>
    <row r="133" spans="1:3" x14ac:dyDescent="0.25">
      <c r="A133" s="6"/>
      <c r="C133" t="s">
        <v>670</v>
      </c>
    </row>
    <row r="134" spans="1:3" x14ac:dyDescent="0.25">
      <c r="A134" s="5"/>
    </row>
    <row r="135" spans="1:3" x14ac:dyDescent="0.25">
      <c r="A135" s="5"/>
      <c r="C135" t="str">
        <f>CONCATENATE( "    &lt;piechart percentage=",B128," /&gt;")</f>
        <v xml:space="preserve">    &lt;piechart percentage=1.8 /&gt;</v>
      </c>
    </row>
    <row r="136" spans="1:3" x14ac:dyDescent="0.25">
      <c r="A136" s="5"/>
      <c r="C136" t="str">
        <f>"  &lt;/Genotype&gt;"</f>
        <v xml:space="preserve">  &lt;/Genotype&gt;</v>
      </c>
    </row>
    <row r="137" spans="1:3" x14ac:dyDescent="0.25">
      <c r="A137" s="5" t="s">
        <v>44</v>
      </c>
      <c r="B137" t="str">
        <f>CONCATENATE("People with this variant have two copies of the ",B32," variant. This substitution of a single nucleotide is known as a missense mutation.")</f>
        <v>People with this variant have two copies of the A7783504C variant. This substitution of a single nucleotide is known as a missense mutation.</v>
      </c>
      <c r="C137" t="str">
        <f>CONCATENATE("  &lt;Genotype hgvs=",CHAR(34),B123,B124,";",B124,CHAR(34)," name=",CHAR(34),B32,CHAR(34),"&gt; ")</f>
        <v xml:space="preserve">  &lt;Genotype hgvs="NC_000001.11:g.[36983994C&gt;T];[36983994C&gt;T]" name="A7783504C"&gt; </v>
      </c>
    </row>
    <row r="138" spans="1:3" x14ac:dyDescent="0.25">
      <c r="A138" s="6" t="s">
        <v>45</v>
      </c>
      <c r="B138" s="27" t="s">
        <v>218</v>
      </c>
      <c r="C138" t="s">
        <v>13</v>
      </c>
    </row>
    <row r="139" spans="1:3" x14ac:dyDescent="0.25">
      <c r="A139" s="6" t="s">
        <v>43</v>
      </c>
      <c r="B139">
        <v>0.5</v>
      </c>
      <c r="C139" t="s">
        <v>668</v>
      </c>
    </row>
    <row r="140" spans="1:3" x14ac:dyDescent="0.25">
      <c r="A140" s="6"/>
    </row>
    <row r="141" spans="1:3" x14ac:dyDescent="0.25">
      <c r="A141" s="5"/>
      <c r="C141" t="str">
        <f>CONCATENATE("    ",B137)</f>
        <v xml:space="preserve">    People with this variant have two copies of the A7783504C variant. This substitution of a single nucleotide is known as a missense mutation.</v>
      </c>
    </row>
    <row r="142" spans="1:3" x14ac:dyDescent="0.25">
      <c r="A142" s="6"/>
    </row>
    <row r="143" spans="1:3" x14ac:dyDescent="0.25">
      <c r="A143" s="6"/>
      <c r="C143" t="s">
        <v>669</v>
      </c>
    </row>
    <row r="144" spans="1:3" x14ac:dyDescent="0.25">
      <c r="A144" s="6"/>
    </row>
    <row r="145" spans="1:3" x14ac:dyDescent="0.25">
      <c r="A145" s="6"/>
      <c r="C145" t="str">
        <f>CONCATENATE("    ",B138)</f>
        <v xml:space="preserve">    Your variant is not associated with any loss of function.</v>
      </c>
    </row>
    <row r="146" spans="1:3" x14ac:dyDescent="0.25">
      <c r="A146" s="6"/>
    </row>
    <row r="147" spans="1:3" x14ac:dyDescent="0.25">
      <c r="A147" s="5"/>
      <c r="C147" t="s">
        <v>670</v>
      </c>
    </row>
    <row r="148" spans="1:3" x14ac:dyDescent="0.25">
      <c r="A148" s="5"/>
    </row>
    <row r="149" spans="1:3" x14ac:dyDescent="0.25">
      <c r="A149" s="5"/>
      <c r="C149" t="str">
        <f>CONCATENATE( "    &lt;piechart percentage=",B139," /&gt;")</f>
        <v xml:space="preserve">    &lt;piechart percentage=0.5 /&gt;</v>
      </c>
    </row>
    <row r="150" spans="1:3" x14ac:dyDescent="0.25">
      <c r="A150" s="5"/>
      <c r="C150" t="str">
        <f>"  &lt;/Genotype&gt;"</f>
        <v xml:space="preserve">  &lt;/Genotype&gt;</v>
      </c>
    </row>
    <row r="151" spans="1:3" x14ac:dyDescent="0.25">
      <c r="A151" s="5" t="s">
        <v>46</v>
      </c>
      <c r="B151" t="str">
        <f>CONCATENATE("Your ",B11," gene has no variants. A normal gene is referred to as a ",CHAR(34),"wild-type",CHAR(34)," gene.")</f>
        <v>Your GRIK3 gene has no variants. A normal gene is referred to as a "wild-type" gene.</v>
      </c>
      <c r="C151" t="str">
        <f>CONCATENATE("  &lt;Genotype hgvs=",CHAR(34),B123,B125,";",B125,CHAR(34)," name=",CHAR(34),B32,CHAR(34),"&gt; ")</f>
        <v xml:space="preserve">  &lt;Genotype hgvs="NC_000001.11:g.[36983994=];[36983994=]" name="A7783504C"&gt; </v>
      </c>
    </row>
    <row r="152" spans="1:3" x14ac:dyDescent="0.25">
      <c r="A152" s="6" t="s">
        <v>47</v>
      </c>
      <c r="B152" s="27" t="s">
        <v>218</v>
      </c>
      <c r="C152" t="s">
        <v>13</v>
      </c>
    </row>
    <row r="153" spans="1:3" x14ac:dyDescent="0.25">
      <c r="A153" s="6" t="s">
        <v>43</v>
      </c>
      <c r="B153">
        <v>97.8</v>
      </c>
      <c r="C153" t="s">
        <v>668</v>
      </c>
    </row>
    <row r="154" spans="1:3" x14ac:dyDescent="0.25">
      <c r="A154" s="5"/>
    </row>
    <row r="155" spans="1:3" x14ac:dyDescent="0.25">
      <c r="A155" s="6"/>
      <c r="C155" t="str">
        <f>CONCATENATE("    ",B151)</f>
        <v xml:space="preserve">    Your GRIK3 gene has no variants. A normal gene is referred to as a "wild-type" gene.</v>
      </c>
    </row>
    <row r="156" spans="1:3" x14ac:dyDescent="0.25">
      <c r="A156" s="6"/>
    </row>
    <row r="157" spans="1:3" x14ac:dyDescent="0.25">
      <c r="A157" s="6"/>
      <c r="C157" t="s">
        <v>669</v>
      </c>
    </row>
    <row r="158" spans="1:3" x14ac:dyDescent="0.25">
      <c r="A158" s="6"/>
    </row>
    <row r="159" spans="1:3" x14ac:dyDescent="0.25">
      <c r="A159" s="6"/>
      <c r="C159" t="str">
        <f>CONCATENATE("    ",B152)</f>
        <v xml:space="preserve">    Your variant is not associated with any loss of function.</v>
      </c>
    </row>
    <row r="160" spans="1:3" x14ac:dyDescent="0.25">
      <c r="A160" s="5"/>
    </row>
    <row r="161" spans="1:3" x14ac:dyDescent="0.25">
      <c r="A161" s="5"/>
      <c r="C161" t="s">
        <v>670</v>
      </c>
    </row>
    <row r="162" spans="1:3" x14ac:dyDescent="0.25">
      <c r="A162" s="5"/>
    </row>
    <row r="163" spans="1:3" x14ac:dyDescent="0.25">
      <c r="A163" s="5"/>
      <c r="C163" t="str">
        <f>CONCATENATE( "    &lt;piechart percentage=",B153," /&gt;")</f>
        <v xml:space="preserve">    &lt;piechart percentage=97.8 /&gt;</v>
      </c>
    </row>
    <row r="164" spans="1:3" x14ac:dyDescent="0.25">
      <c r="A164" s="5"/>
      <c r="C164" t="str">
        <f>"  &lt;/Genotype&gt;"</f>
        <v xml:space="preserve">  &lt;/Genotype&gt;</v>
      </c>
    </row>
    <row r="165" spans="1:3" x14ac:dyDescent="0.25">
      <c r="A165" s="5"/>
      <c r="C165" t="s">
        <v>672</v>
      </c>
    </row>
    <row r="166" spans="1:3" x14ac:dyDescent="0.25">
      <c r="A166" s="5" t="s">
        <v>48</v>
      </c>
      <c r="B166" t="str">
        <f>CONCATENATE("Your ",B11," gene has an unknown variant.")</f>
        <v>Your GRIK3 gene has an unknown variant.</v>
      </c>
      <c r="C166" t="str">
        <f>CONCATENATE("  &lt;Genotype hgvs=",CHAR(34),"unknown",CHAR(34),"&gt; ")</f>
        <v xml:space="preserve">  &lt;Genotype hgvs="unknown"&gt; </v>
      </c>
    </row>
    <row r="167" spans="1:3" x14ac:dyDescent="0.25">
      <c r="A167" s="6" t="s">
        <v>49</v>
      </c>
      <c r="B167" t="str">
        <f>"The effect of this variant is unknown."</f>
        <v>The effect of this variant is unknown.</v>
      </c>
      <c r="C167" t="s">
        <v>13</v>
      </c>
    </row>
    <row r="168" spans="1:3" x14ac:dyDescent="0.25">
      <c r="A168" s="6" t="s">
        <v>43</v>
      </c>
      <c r="B168">
        <v>0</v>
      </c>
      <c r="C168" t="s">
        <v>668</v>
      </c>
    </row>
    <row r="169" spans="1:3" x14ac:dyDescent="0.25">
      <c r="A169" s="6"/>
    </row>
    <row r="170" spans="1:3" x14ac:dyDescent="0.25">
      <c r="A170" s="6"/>
      <c r="C170" t="str">
        <f>CONCATENATE("    ",B166)</f>
        <v xml:space="preserve">    Your GRIK3 gene has an unknown variant.</v>
      </c>
    </row>
    <row r="171" spans="1:3" x14ac:dyDescent="0.25">
      <c r="A171" s="6"/>
    </row>
    <row r="172" spans="1:3" x14ac:dyDescent="0.25">
      <c r="A172" s="6"/>
      <c r="C172" t="s">
        <v>669</v>
      </c>
    </row>
    <row r="173" spans="1:3" x14ac:dyDescent="0.25">
      <c r="A173" s="6"/>
    </row>
    <row r="174" spans="1:3" x14ac:dyDescent="0.25">
      <c r="A174" s="5"/>
      <c r="C174" t="str">
        <f>CONCATENATE("    ",B167)</f>
        <v xml:space="preserve">    The effect of this variant is unknown.</v>
      </c>
    </row>
    <row r="175" spans="1:3" x14ac:dyDescent="0.25">
      <c r="A175" s="6"/>
    </row>
    <row r="176" spans="1:3" x14ac:dyDescent="0.25">
      <c r="A176" s="5"/>
      <c r="C176" t="s">
        <v>670</v>
      </c>
    </row>
    <row r="177" spans="1:3" x14ac:dyDescent="0.25">
      <c r="A177" s="5"/>
    </row>
    <row r="178" spans="1:3" x14ac:dyDescent="0.25">
      <c r="A178" s="5"/>
      <c r="C178" t="str">
        <f>CONCATENATE( "    &lt;piechart percentage=",B168," /&gt;")</f>
        <v xml:space="preserve">    &lt;piechart percentage=0 /&gt;</v>
      </c>
    </row>
    <row r="179" spans="1:3" x14ac:dyDescent="0.25">
      <c r="A179" s="5"/>
      <c r="C179" t="str">
        <f>"  &lt;/Genotype&gt;"</f>
        <v xml:space="preserve">  &lt;/Genotype&gt;</v>
      </c>
    </row>
    <row r="180" spans="1:3" x14ac:dyDescent="0.25">
      <c r="A180" s="5"/>
      <c r="C180" t="s">
        <v>673</v>
      </c>
    </row>
    <row r="181" spans="1:3" x14ac:dyDescent="0.25">
      <c r="A181" s="5" t="s">
        <v>46</v>
      </c>
      <c r="B181" t="str">
        <f>CONCATENATE("Your ",B11," gene has no variants. A normal gene is referred to as a ",CHAR(34),"wild-type",CHAR(34)," gene.")</f>
        <v>Your GRIK3 gene has no variants. A normal gene is referred to as a "wild-type" gene.</v>
      </c>
      <c r="C181" t="str">
        <f>CONCATENATE("  &lt;Genotype hgvs=",CHAR(34),"wildtype",CHAR(34),"&gt;")</f>
        <v xml:space="preserve">  &lt;Genotype hgvs="wildtype"&gt;</v>
      </c>
    </row>
    <row r="182" spans="1:3" x14ac:dyDescent="0.25">
      <c r="A182" s="6" t="s">
        <v>47</v>
      </c>
      <c r="B182" s="27" t="s">
        <v>218</v>
      </c>
      <c r="C182" t="s">
        <v>13</v>
      </c>
    </row>
    <row r="183" spans="1:3" x14ac:dyDescent="0.25">
      <c r="A183" s="6" t="s">
        <v>43</v>
      </c>
      <c r="B183">
        <v>37.1</v>
      </c>
      <c r="C183" t="s">
        <v>668</v>
      </c>
    </row>
    <row r="184" spans="1:3" x14ac:dyDescent="0.25">
      <c r="A184" s="6"/>
    </row>
    <row r="185" spans="1:3" x14ac:dyDescent="0.25">
      <c r="A185" s="6"/>
      <c r="C185" t="str">
        <f>CONCATENATE("    ",B181)</f>
        <v xml:space="preserve">    Your GRIK3 gene has no variants. A normal gene is referred to as a "wild-type" gene.</v>
      </c>
    </row>
    <row r="186" spans="1:3" x14ac:dyDescent="0.25">
      <c r="A186" s="6"/>
    </row>
    <row r="187" spans="1:3" x14ac:dyDescent="0.25">
      <c r="A187" s="6"/>
      <c r="C187" t="s">
        <v>669</v>
      </c>
    </row>
    <row r="188" spans="1:3" x14ac:dyDescent="0.25">
      <c r="A188" s="6"/>
    </row>
    <row r="189" spans="1:3" x14ac:dyDescent="0.25">
      <c r="A189" s="6"/>
      <c r="C189" t="str">
        <f>CONCATENATE("    ",B182)</f>
        <v xml:space="preserve">    Your variant is not associated with any loss of function.</v>
      </c>
    </row>
    <row r="190" spans="1:3" x14ac:dyDescent="0.25">
      <c r="A190" s="6"/>
    </row>
    <row r="191" spans="1:3" x14ac:dyDescent="0.25">
      <c r="A191" s="6"/>
      <c r="C191" t="s">
        <v>670</v>
      </c>
    </row>
    <row r="192" spans="1:3" x14ac:dyDescent="0.25">
      <c r="A192" s="5"/>
    </row>
    <row r="193" spans="1:3" x14ac:dyDescent="0.25">
      <c r="A193" s="6"/>
      <c r="C193" t="str">
        <f>CONCATENATE( "    &lt;piechart percentage=",B183," /&gt;")</f>
        <v xml:space="preserve">    &lt;piechart percentage=37.1 /&gt;</v>
      </c>
    </row>
    <row r="194" spans="1:3" x14ac:dyDescent="0.25">
      <c r="A194" s="6"/>
      <c r="C194" t="str">
        <f>"  &lt;/Genotype&gt;"</f>
        <v xml:space="preserve">  &lt;/Genotype&gt;</v>
      </c>
    </row>
    <row r="195" spans="1:3" x14ac:dyDescent="0.25">
      <c r="A195" s="6"/>
      <c r="C195" t="str">
        <f>"&lt;/GeneAnalysis&gt;"</f>
        <v>&lt;/GeneAnalysis&gt;</v>
      </c>
    </row>
    <row r="196" spans="1:3" x14ac:dyDescent="0.25">
      <c r="A196" s="6"/>
    </row>
    <row r="197" spans="1:3" x14ac:dyDescent="0.25">
      <c r="A197" s="5"/>
      <c r="C197" t="str">
        <f>CONCATENATE("# How do changes in ",B11," affect people?")</f>
        <v># How do changes in GRIK3 affect people?</v>
      </c>
    </row>
    <row r="198" spans="1:3" x14ac:dyDescent="0.25">
      <c r="A198" s="5"/>
    </row>
    <row r="199" spans="1:3" x14ac:dyDescent="0.25">
      <c r="A199" s="5" t="s">
        <v>50</v>
      </c>
      <c r="B199" t="s">
        <v>664</v>
      </c>
      <c r="C199" t="str">
        <f>B199</f>
        <v>The variants in GRIK3 have strong associations with increased risk of schizophrenia, but for most patients this may not change treatment for CFS. However, the association with glutamate and other neurological issues may interact with other genes, so we have included it in this disease panel.</v>
      </c>
    </row>
    <row r="200" spans="1:3" x14ac:dyDescent="0.25">
      <c r="A200" s="5"/>
    </row>
    <row r="201" spans="1:3" x14ac:dyDescent="0.25">
      <c r="A201" s="5"/>
      <c r="B201" s="8" t="s">
        <v>512</v>
      </c>
      <c r="C201" t="str">
        <f>B201</f>
        <v xml:space="preserve">[This gene creates a protein that helps form receptors for glutamate that act as excitatory neurotransmitters in your brain and nervous system.](https://www.ncbi.nlm.nih.gov/gene?Db=gene&amp;Cmd=ShowDetailView&amp;TermToSearch=2899) Excitatory transmitters increase the chance that the neuron will fire, [enhancing electrical flow among brain cells.](https://www.nimh.nih.gov/health/educational-resources/brain-basics/brain-basics.shtml) Glutamate is the most important transmitter for normal brain function, but [elevated levels are toxic to neurons.](https://www.ncbi.nlm.nih.gov/books/NBK10807/) </v>
      </c>
    </row>
    <row r="202" spans="1:3" x14ac:dyDescent="0.25">
      <c r="A202" s="5"/>
      <c r="B202" s="8"/>
    </row>
    <row r="203" spans="1:3" x14ac:dyDescent="0.25">
      <c r="A203" s="5" t="s">
        <v>13</v>
      </c>
      <c r="B203" t="s">
        <v>513</v>
      </c>
      <c r="C203" t="str">
        <f>B203</f>
        <v>GRIK3 Ser310Ala polymorphism has been linked to [schizophrenia](https://www.ncbi.nlm.nih.gov/pubmed/19921975/) and [major depression.](https://www.ncbi.nlm.nih.gov/pubmed/16958029) The Ser310Ala allele in homozygosity is associated with higher scores in [harm avoidance, anticipatory worry, and shyness, with lower scores in exploratory excitability, responsibility, resourcefulness, helpfulness, compassion, self-directedness, and cooperativeness.](https://www.ncbi.nlm.nih.gov/pubmed/19221446/) This pattern of scores is akin to that observed in [depressed patients.](https://www.ncbi.nlm.nih.gov/pubmed/19221446/) GRIK3 rs6691840 polymorphism was found to increase the risk of [schizophrenia](https://www.ncbi.nlm.nih.gov/pubmed/19921975/) by [30%.](https://www.ncbi.nlm.nih.gov/pubmed/25054019?dopt=Abstract) Microdeletions have also been indicated in [severe developmental delays.](https://www.ncbi.nlm.nih.gov/pubmed/24449200/)</v>
      </c>
    </row>
    <row r="204" spans="1:3" x14ac:dyDescent="0.25">
      <c r="A204" s="5"/>
    </row>
    <row r="205" spans="1:3" x14ac:dyDescent="0.25">
      <c r="A205" s="5"/>
      <c r="B205" t="s">
        <v>514</v>
      </c>
      <c r="C205" t="str">
        <f>B205</f>
        <v>Two genotypes of GRIK3 are associated with CFS, the heterozygous A:C [A7783504C](https://www.ncbi.nlm.nih.gov/pubmed/26859813) and the heterozygous C:T [C36983994T](https://www.ncbi.nlm.nih.gov/pubmed/27835969). A:C A7783504C was found in 71.4% of CFS patients, compared with 2.6% of healthy patients. C:T C36983994T was found in 90.5% of CFS patients, compared with 21.1% of healthy patients.</v>
      </c>
    </row>
    <row r="206" spans="1:3" x14ac:dyDescent="0.25">
      <c r="A206" s="5"/>
    </row>
    <row r="207" spans="1:3" x14ac:dyDescent="0.25">
      <c r="A207" s="5"/>
      <c r="C207" t="s">
        <v>51</v>
      </c>
    </row>
    <row r="208" spans="1:3" x14ac:dyDescent="0.25">
      <c r="A208" s="5"/>
    </row>
    <row r="209" spans="1:3" x14ac:dyDescent="0.25">
      <c r="A209" s="6"/>
      <c r="B209" t="s">
        <v>515</v>
      </c>
      <c r="C209" t="str">
        <f>B209</f>
        <v>CFS is linked to improper Glutamate:GABA balance, as well as exposure to extracellular glutamate caused by neuroinflammatory stimuli. Sustained exposure to extracellular glutamate in CFS patients causes [sickness behavior, neurotoxicity, stress, and peripheral nervous sensitivity.](https://www.ncbi.nlm.nih.gov/pmc/articles/PMC5314655/)</v>
      </c>
    </row>
    <row r="210" spans="1:3" x14ac:dyDescent="0.25">
      <c r="A210" s="6"/>
    </row>
    <row r="211" spans="1:3" x14ac:dyDescent="0.25">
      <c r="B211" t="s">
        <v>516</v>
      </c>
      <c r="C211" t="str">
        <f>B211</f>
        <v xml:space="preserve">Helpful dietary supplements may include: [Omega-3 PUFAs, CoQ10, N-acetylcysteine, vitamin B12, curcumin, zinc, magnesium, L-Taurine, and L-carnitine.](https://www.ncbi.nlm.nih.gov/pmc/articles/PMC5314655/) </v>
      </c>
    </row>
    <row r="213" spans="1:3" ht="30" x14ac:dyDescent="0.25">
      <c r="A213" t="s">
        <v>52</v>
      </c>
      <c r="B213" s="7" t="s">
        <v>53</v>
      </c>
      <c r="C213" t="str">
        <f>CONCATENATE("&lt;symptoms ",B213," /&gt;")</f>
        <v>&lt;symptoms depression, stress, problems with thinking or memory, brain fog, pain /&gt;</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5DA66C-3F94-445F-8DEB-3C5332C0AD8D}">
  <dimension ref="A1:C374"/>
  <sheetViews>
    <sheetView topLeftCell="A346" workbookViewId="0">
      <selection activeCell="C346" sqref="C346"/>
    </sheetView>
  </sheetViews>
  <sheetFormatPr defaultRowHeight="15" x14ac:dyDescent="0.25"/>
  <cols>
    <col min="1" max="1" width="16.28515625" customWidth="1"/>
    <col min="2" max="2" width="35.28515625" style="27" customWidth="1"/>
  </cols>
  <sheetData>
    <row r="1" spans="1:3" x14ac:dyDescent="0.25">
      <c r="A1" s="4" t="s">
        <v>14</v>
      </c>
      <c r="B1" s="26" t="s">
        <v>15</v>
      </c>
      <c r="C1" s="4" t="s">
        <v>16</v>
      </c>
    </row>
    <row r="2" spans="1:3" x14ac:dyDescent="0.25">
      <c r="A2" s="6" t="s">
        <v>4</v>
      </c>
      <c r="B2" s="27" t="s">
        <v>119</v>
      </c>
      <c r="C2" t="str">
        <f>CONCATENATE("# What does the ",B2," gene do?")</f>
        <v># What does the TPRM8 gene do?</v>
      </c>
    </row>
    <row r="3" spans="1:3" x14ac:dyDescent="0.25">
      <c r="A3" s="6"/>
    </row>
    <row r="4" spans="1:3" x14ac:dyDescent="0.25">
      <c r="A4" s="6" t="s">
        <v>18</v>
      </c>
      <c r="B4" s="41" t="s">
        <v>912</v>
      </c>
      <c r="C4" t="str">
        <f>B4</f>
        <v>The TPRM8 gene encodes a cation channel active at [low temperatures](https://www.ncbi.nlm.nih.gov/pubmed/14757700?dopt=Abstract) that allows the movement of sodium, potassium, calcium, and cesium across plasma barriers. It allows the body to detect [temperature
changes](https://www.ncbi.nlm.nih.gov/pubmed/17217067), respond to cold, balance calcium in the body, and feel the cooling effects of menthol.   Variants in TPRM8 are associated with [breast](https://www.ncbi.nlm.nih.gov/pubmed/20482834), [pancreatic](https://www.ncbi.nlm.nih.gov/pubmed/27038374), [lung](https://www.ncbi.nlm.nih.gov/pubmed/24037916), and [prostate](https://www.ncbi.nlm.nih.gov/pubmed/25065497) cancer.  Additional issues include increased susceptibility to [metabolic syndrome](https://www.ncbi.nlm.nih.gov/pubmed/25967713), [migraines](https://www.ncbi.nlm.nih.gov/pubmed/23294458?dopt=Abstract), [alcohol dependence](https://www.ncbi.nlm.nih.gov/pubmed/23942779?dopt=Abstract), [COPD](https://www.ncbi.nlm.nih.gov/pubmed/27789940), [pain](https://www.ncbi.nlm.nih.gov/pubmed/22072275?dopt=Abstract) and [cold sensitivity](https://www.ncbi.nlm.nih.gov/pubmed/21542321?dopt=Abstract), [asthma](https://www.ncbi.nlm.nih.gov/pubmed/26272603), and [inflammation](https://www.ncbi.nlm.nih.gov/pubmed/26660531).  Other variants reduce natural killer cell function in the immune system and are associated with [CFS](https://www.ncbi.nlm.nih.gov/pubmed/27099524).</v>
      </c>
    </row>
    <row r="5" spans="1:3" ht="17.25" x14ac:dyDescent="0.3">
      <c r="A5" s="6"/>
      <c r="B5" s="28"/>
    </row>
    <row r="6" spans="1:3" x14ac:dyDescent="0.25">
      <c r="A6" s="6" t="s">
        <v>19</v>
      </c>
      <c r="B6" s="27">
        <v>2</v>
      </c>
      <c r="C6" t="str">
        <f>CONCATENATE("This gene is located on chromosome ",B6,". The ",B7," it creates acts in your ",B8)</f>
        <v>This gene is located on chromosome 2. The cation channel it creates acts in your nervous, immune, and sensory systems</v>
      </c>
    </row>
    <row r="7" spans="1:3" x14ac:dyDescent="0.25">
      <c r="A7" s="6" t="s">
        <v>20</v>
      </c>
      <c r="B7" s="27" t="s">
        <v>120</v>
      </c>
    </row>
    <row r="8" spans="1:3" x14ac:dyDescent="0.25">
      <c r="A8" s="6" t="s">
        <v>17</v>
      </c>
      <c r="B8" s="27" t="s">
        <v>121</v>
      </c>
    </row>
    <row r="9" spans="1:3" x14ac:dyDescent="0.25">
      <c r="A9" s="5" t="s">
        <v>22</v>
      </c>
      <c r="B9" s="27" t="s">
        <v>127</v>
      </c>
      <c r="C9" t="str">
        <f>CONCATENATE("&lt;TissueList ",B9," /&gt;")</f>
        <v>&lt;TissueList brain, bone marrow and immune system, circulatory and cardiovascular system, respiratory system and lung /&gt;</v>
      </c>
    </row>
    <row r="10" spans="1:3" s="33" customFormat="1" x14ac:dyDescent="0.25">
      <c r="A10" s="34"/>
      <c r="B10" s="32"/>
    </row>
    <row r="11" spans="1:3" x14ac:dyDescent="0.25">
      <c r="A11" s="6" t="s">
        <v>4</v>
      </c>
      <c r="B11" s="27" t="s">
        <v>119</v>
      </c>
      <c r="C11" t="str">
        <f>CONCATENATE("&lt;GeneAnalysis gene=",CHAR(34),B11,CHAR(34)," interval=",CHAR(34),B12,CHAR(34),"&gt; ")</f>
        <v xml:space="preserve">&lt;GeneAnalysis gene="TPRM8" interval="NC_000002.12:g.233917342_234019522"&gt; </v>
      </c>
    </row>
    <row r="12" spans="1:3" x14ac:dyDescent="0.25">
      <c r="A12" s="6" t="s">
        <v>23</v>
      </c>
      <c r="B12" s="27" t="s">
        <v>671</v>
      </c>
    </row>
    <row r="13" spans="1:3" x14ac:dyDescent="0.25">
      <c r="A13" s="6" t="s">
        <v>24</v>
      </c>
      <c r="B13" s="27" t="s">
        <v>332</v>
      </c>
      <c r="C13" t="str">
        <f>CONCATENATE("# What are some common mutations of ",B11,"?")</f>
        <v># What are some common mutations of TPRM8?</v>
      </c>
    </row>
    <row r="14" spans="1:3" x14ac:dyDescent="0.25">
      <c r="A14" s="6"/>
      <c r="C14" t="s">
        <v>13</v>
      </c>
    </row>
    <row r="15" spans="1:3" x14ac:dyDescent="0.25">
      <c r="C15" t="str">
        <f>CONCATENATE("There are ",B13," well-known variants in ",B11,": ",B22,", ",B28,", ",B34,", ",B40,", and ",B46,".")</f>
        <v>There are five well-known variants in TPRM8: [G3264+630A](https://www.ncbi.nlm.nih.gov/pubmed/27099524), [G3264+2567A](https://www.ncbi.nlm.nih.gov/pubmed/27099524), [G750C](https://www.ncbi.nlm.nih.gov/pubmed/22072275?dopt=Abstract), [T-990C](https://www.ncbi.nlm.nih.gov/pubmed/27099524), and [A7783504C](https://www.ncbi.nlm.nih.gov/pubmed/27835969).</v>
      </c>
    </row>
    <row r="17" spans="1:3" x14ac:dyDescent="0.25">
      <c r="A17" s="6"/>
      <c r="C17" t="s">
        <v>162</v>
      </c>
    </row>
    <row r="18" spans="1:3" x14ac:dyDescent="0.25">
      <c r="A18" s="6" t="s">
        <v>25</v>
      </c>
      <c r="B18" s="1" t="s">
        <v>123</v>
      </c>
      <c r="C18" t="str">
        <f>CONCATENATE("  &lt;Variant hgvs=",CHAR(34),B18,CHAR(34)," name=",CHAR(34),B19,CHAR(34),"&gt; ")</f>
        <v xml:space="preserve">  &lt;Variant hgvs="NC_000002.12:g.234008733G&gt;A" name="G3264+630A"&gt; </v>
      </c>
    </row>
    <row r="19" spans="1:3" x14ac:dyDescent="0.25">
      <c r="A19" s="5" t="s">
        <v>26</v>
      </c>
      <c r="B19" s="30" t="s">
        <v>122</v>
      </c>
    </row>
    <row r="20" spans="1:3" x14ac:dyDescent="0.25">
      <c r="A20" s="5" t="s">
        <v>27</v>
      </c>
      <c r="B20" s="27" t="s">
        <v>34</v>
      </c>
      <c r="C20" t="str">
        <f>CONCATENATE("    This variant is a change at a specific point in the ",B11," gene from ",B20," to ",B21," resulting in incorrect ",B7," function. This substitution of a single nucleotide is known as a missense variant.")</f>
        <v xml:space="preserve">    This variant is a change at a specific point in the TPRM8 gene from guanine (G) to adenine (A) resulting in incorrect cation channel function. This substitution of a single nucleotide is known as a missense variant.</v>
      </c>
    </row>
    <row r="21" spans="1:3" x14ac:dyDescent="0.25">
      <c r="A21" s="5" t="s">
        <v>28</v>
      </c>
      <c r="B21" s="27" t="s">
        <v>62</v>
      </c>
      <c r="C21" t="s">
        <v>13</v>
      </c>
    </row>
    <row r="22" spans="1:3" x14ac:dyDescent="0.25">
      <c r="A22" s="5" t="s">
        <v>36</v>
      </c>
      <c r="B22" s="30" t="s">
        <v>143</v>
      </c>
      <c r="C22" t="str">
        <f>"  &lt;/Variant&gt;"</f>
        <v xml:space="preserve">  &lt;/Variant&gt;</v>
      </c>
    </row>
    <row r="23" spans="1:3" x14ac:dyDescent="0.25">
      <c r="C23" t="s">
        <v>163</v>
      </c>
    </row>
    <row r="24" spans="1:3" x14ac:dyDescent="0.25">
      <c r="A24" s="6" t="s">
        <v>25</v>
      </c>
      <c r="B24" s="1" t="s">
        <v>129</v>
      </c>
      <c r="C24" t="str">
        <f>CONCATENATE("  &lt;Variant hgvs=",CHAR(34),B24,CHAR(34)," name=",CHAR(34),B25,CHAR(34),"&gt; ")</f>
        <v xml:space="preserve">  &lt;Variant hgvs="NC_000002.12:g.234010670G&gt;A" name="G3264+2567A"&gt; </v>
      </c>
    </row>
    <row r="25" spans="1:3" x14ac:dyDescent="0.25">
      <c r="A25" s="5" t="s">
        <v>26</v>
      </c>
      <c r="B25" s="30" t="s">
        <v>128</v>
      </c>
    </row>
    <row r="26" spans="1:3" x14ac:dyDescent="0.25">
      <c r="A26" s="5" t="s">
        <v>27</v>
      </c>
      <c r="B26" s="27" t="s">
        <v>34</v>
      </c>
      <c r="C26" t="str">
        <f>CONCATENATE("    This variant is a change at a specific point in the ",B11," gene from ",B26," to ",B27," resulting in incorrect ",B7," function. This substitution of a single nucleotide is known as a missense variant.")</f>
        <v xml:space="preserve">    This variant is a change at a specific point in the TPRM8 gene from guanine (G) to adenine (A) resulting in incorrect cation channel function. This substitution of a single nucleotide is known as a missense variant.</v>
      </c>
    </row>
    <row r="27" spans="1:3" x14ac:dyDescent="0.25">
      <c r="A27" s="5" t="s">
        <v>28</v>
      </c>
      <c r="B27" s="27" t="s">
        <v>62</v>
      </c>
    </row>
    <row r="28" spans="1:3" x14ac:dyDescent="0.25">
      <c r="A28" s="6" t="s">
        <v>36</v>
      </c>
      <c r="B28" s="30" t="s">
        <v>144</v>
      </c>
      <c r="C28" t="str">
        <f>"  &lt;/Variant&gt;"</f>
        <v xml:space="preserve">  &lt;/Variant&gt;</v>
      </c>
    </row>
    <row r="29" spans="1:3" x14ac:dyDescent="0.25">
      <c r="C29" t="s">
        <v>164</v>
      </c>
    </row>
    <row r="30" spans="1:3" x14ac:dyDescent="0.25">
      <c r="A30" s="6" t="s">
        <v>25</v>
      </c>
      <c r="B30" s="1" t="s">
        <v>132</v>
      </c>
      <c r="C30" t="str">
        <f>CONCATENATE("  &lt;Variant hgvs=",CHAR(34),B30,CHAR(34)," name=",CHAR(34),B31,CHAR(34),"&gt; ")</f>
        <v xml:space="preserve">  &lt;Variant hgvs="NC_000002.12:g.233945906G&gt;C" name="G750C"&gt; </v>
      </c>
    </row>
    <row r="31" spans="1:3" x14ac:dyDescent="0.25">
      <c r="A31" s="5" t="s">
        <v>26</v>
      </c>
      <c r="B31" s="1" t="s">
        <v>130</v>
      </c>
    </row>
    <row r="32" spans="1:3" x14ac:dyDescent="0.25">
      <c r="A32" s="5" t="s">
        <v>27</v>
      </c>
      <c r="B32" s="27" t="s">
        <v>34</v>
      </c>
      <c r="C32" t="str">
        <f>CONCATENATE("    This variant is a change at a specific point in the ",B11," gene from ",B32," to ",B33," resulting in incorrect ",B7," function. This substitution of a single nucleotide is known as a missense variant.")</f>
        <v xml:space="preserve">    This variant is a change at a specific point in the TPRM8 gene from guanine (G) to cytosine (C) resulting in incorrect cation channel function. This substitution of a single nucleotide is known as a missense variant.</v>
      </c>
    </row>
    <row r="33" spans="1:3" x14ac:dyDescent="0.25">
      <c r="A33" s="5" t="s">
        <v>28</v>
      </c>
      <c r="B33" s="27" t="str">
        <f>"cytosine (C)"</f>
        <v>cytosine (C)</v>
      </c>
    </row>
    <row r="34" spans="1:3" x14ac:dyDescent="0.25">
      <c r="A34" s="5" t="s">
        <v>36</v>
      </c>
      <c r="B34" s="1" t="s">
        <v>145</v>
      </c>
      <c r="C34" t="str">
        <f>"  &lt;/Variant&gt;"</f>
        <v xml:space="preserve">  &lt;/Variant&gt;</v>
      </c>
    </row>
    <row r="35" spans="1:3" x14ac:dyDescent="0.25">
      <c r="A35" s="5"/>
      <c r="C35" t="s">
        <v>165</v>
      </c>
    </row>
    <row r="36" spans="1:3" x14ac:dyDescent="0.25">
      <c r="A36" s="6" t="s">
        <v>25</v>
      </c>
      <c r="B36" s="1" t="s">
        <v>133</v>
      </c>
      <c r="C36" t="str">
        <f>CONCATENATE("  &lt;Variant hgvs=",CHAR(34),B36,CHAR(34)," name=",CHAR(34),B37,CHAR(34),"&gt; ")</f>
        <v xml:space="preserve">  &lt;Variant hgvs="NC_000002.12:g.233916448T&gt;C" name="T-990C"&gt; </v>
      </c>
    </row>
    <row r="37" spans="1:3" x14ac:dyDescent="0.25">
      <c r="A37" s="5" t="s">
        <v>26</v>
      </c>
      <c r="B37" s="30" t="s">
        <v>131</v>
      </c>
    </row>
    <row r="38" spans="1:3" x14ac:dyDescent="0.25">
      <c r="A38" s="5" t="s">
        <v>27</v>
      </c>
      <c r="B38" s="27" t="s">
        <v>33</v>
      </c>
      <c r="C38" t="str">
        <f>CONCATENATE("    This variant is a change at a specific point in the ",B11," gene from ",B38," to ",B39," resulting in incorrect ",B7," function. This substitution of a single nucleotide is known as a missense variant.")</f>
        <v xml:space="preserve">    This variant is a change at a specific point in the TPRM8 gene from thymine (T) to cytosine (C) resulting in incorrect cation channel function. This substitution of a single nucleotide is known as a missense variant.</v>
      </c>
    </row>
    <row r="39" spans="1:3" x14ac:dyDescent="0.25">
      <c r="A39" s="5" t="s">
        <v>28</v>
      </c>
      <c r="B39" s="27" t="str">
        <f>"cytosine (C)"</f>
        <v>cytosine (C)</v>
      </c>
      <c r="C39" t="str">
        <f>CONCATENATE("    ",B35)</f>
        <v xml:space="preserve">    </v>
      </c>
    </row>
    <row r="40" spans="1:3" x14ac:dyDescent="0.25">
      <c r="A40" s="5" t="s">
        <v>36</v>
      </c>
      <c r="B40" s="30" t="s">
        <v>146</v>
      </c>
      <c r="C40" t="str">
        <f>"  &lt;/Variant&gt;"</f>
        <v xml:space="preserve">  &lt;/Variant&gt;</v>
      </c>
    </row>
    <row r="41" spans="1:3" x14ac:dyDescent="0.25">
      <c r="A41" s="6"/>
      <c r="C41" t="s">
        <v>667</v>
      </c>
    </row>
    <row r="42" spans="1:3" x14ac:dyDescent="0.25">
      <c r="A42" s="6" t="s">
        <v>25</v>
      </c>
      <c r="B42" s="1" t="s">
        <v>134</v>
      </c>
      <c r="C42" t="str">
        <f>CONCATENATE("  &lt;Variant hgvs=",CHAR(34),B42,CHAR(34)," name=",CHAR(34),B43,CHAR(34),"&gt; ")</f>
        <v xml:space="preserve">  &lt;Variant hgvs="NC_000002.12:g.233974736A&gt;G" name="A7783504C"&gt; </v>
      </c>
    </row>
    <row r="43" spans="1:3" x14ac:dyDescent="0.25">
      <c r="A43" s="5" t="s">
        <v>26</v>
      </c>
      <c r="B43" s="27" t="s">
        <v>61</v>
      </c>
    </row>
    <row r="44" spans="1:3" x14ac:dyDescent="0.25">
      <c r="A44" s="5" t="s">
        <v>27</v>
      </c>
      <c r="B44" s="27" t="s">
        <v>62</v>
      </c>
      <c r="C44" t="str">
        <f>CONCATENATE("    This variant is a change at a specific point in the ",B11," gene from ",B44," to ",B45," resulting in incorrect ",B7," function. This substitution of a single nucleotide is known as a missense variant.")</f>
        <v xml:space="preserve">    This variant is a change at a specific point in the TPRM8 gene from adenine (A) to guanine (G) resulting in incorrect cation channel function. This substitution of a single nucleotide is known as a missense variant.</v>
      </c>
    </row>
    <row r="45" spans="1:3" x14ac:dyDescent="0.25">
      <c r="A45" s="5" t="s">
        <v>28</v>
      </c>
      <c r="B45" s="27" t="s">
        <v>34</v>
      </c>
      <c r="C45" t="str">
        <f>CONCATENATE("    ",B41)</f>
        <v xml:space="preserve">    </v>
      </c>
    </row>
    <row r="46" spans="1:3" x14ac:dyDescent="0.25">
      <c r="A46" s="5" t="s">
        <v>36</v>
      </c>
      <c r="B46" s="27" t="s">
        <v>147</v>
      </c>
      <c r="C46" t="str">
        <f>"  &lt;/Variant&gt;"</f>
        <v xml:space="preserve">  &lt;/Variant&gt;</v>
      </c>
    </row>
    <row r="47" spans="1:3" s="33" customFormat="1" x14ac:dyDescent="0.25">
      <c r="A47" s="31"/>
      <c r="B47" s="32"/>
    </row>
    <row r="48" spans="1:3" s="33" customFormat="1" x14ac:dyDescent="0.25">
      <c r="A48" s="31"/>
      <c r="B48" s="32"/>
      <c r="C48" t="s">
        <v>162</v>
      </c>
    </row>
    <row r="49" spans="1:3" x14ac:dyDescent="0.25">
      <c r="A49" s="5" t="s">
        <v>35</v>
      </c>
      <c r="B49" s="27" t="s">
        <v>37</v>
      </c>
      <c r="C49" t="str">
        <f>CONCATENATE("  &lt;Genotype hgvs=",CHAR(34),B49,B50,";",B51,CHAR(34)," name=",CHAR(34),B19,CHAR(34),"&gt; ")</f>
        <v xml:space="preserve">  &lt;Genotype hgvs="NC000001_1.11:g.[234008733G&gt;A];[234008733=]" name="G3264+630A"&gt; </v>
      </c>
    </row>
    <row r="50" spans="1:3" x14ac:dyDescent="0.25">
      <c r="A50" s="5" t="s">
        <v>36</v>
      </c>
      <c r="B50" s="27" t="s">
        <v>125</v>
      </c>
    </row>
    <row r="51" spans="1:3" x14ac:dyDescent="0.25">
      <c r="A51" s="5" t="s">
        <v>27</v>
      </c>
      <c r="B51" s="27" t="s">
        <v>126</v>
      </c>
      <c r="C51" t="s">
        <v>668</v>
      </c>
    </row>
    <row r="52" spans="1:3" x14ac:dyDescent="0.25">
      <c r="A52" s="5" t="s">
        <v>41</v>
      </c>
      <c r="B52" s="27" t="str">
        <f>CONCATENATE("People with this variant have one copy of the ",B22," variant. This substitution of a single nucleotide is known as a missense mutation.")</f>
        <v>People with this variant have one copy of the [G3264+630A](https://www.ncbi.nlm.nih.gov/pubmed/27099524) variant. This substitution of a single nucleotide is known as a missense mutation.</v>
      </c>
      <c r="C52" t="s">
        <v>13</v>
      </c>
    </row>
    <row r="53" spans="1:3" x14ac:dyDescent="0.25">
      <c r="A53" s="6" t="s">
        <v>42</v>
      </c>
      <c r="B53" s="27" t="s">
        <v>517</v>
      </c>
      <c r="C53" t="str">
        <f>CONCATENATE("    ",B52)</f>
        <v xml:space="preserve">    People with this variant have one copy of the [G3264+630A](https://www.ncbi.nlm.nih.gov/pubmed/27099524) variant. This substitution of a single nucleotide is known as a missense mutation.</v>
      </c>
    </row>
    <row r="54" spans="1:3" x14ac:dyDescent="0.25">
      <c r="A54" s="6" t="s">
        <v>43</v>
      </c>
      <c r="B54" s="27">
        <v>28.2</v>
      </c>
    </row>
    <row r="55" spans="1:3" x14ac:dyDescent="0.25">
      <c r="A55" s="5"/>
      <c r="C55" t="s">
        <v>669</v>
      </c>
    </row>
    <row r="56" spans="1:3" x14ac:dyDescent="0.25">
      <c r="A56" s="6"/>
    </row>
    <row r="57" spans="1:3" x14ac:dyDescent="0.25">
      <c r="A57" s="6"/>
      <c r="C57" t="str">
        <f>CONCATENATE("    ",B53)</f>
        <v xml:space="preserve">    You are in the Severe Risk category. See below for more information</v>
      </c>
    </row>
    <row r="58" spans="1:3" x14ac:dyDescent="0.25">
      <c r="A58" s="6"/>
    </row>
    <row r="59" spans="1:3" x14ac:dyDescent="0.25">
      <c r="A59" s="6"/>
      <c r="C59" t="s">
        <v>670</v>
      </c>
    </row>
    <row r="60" spans="1:3" x14ac:dyDescent="0.25">
      <c r="A60" s="5"/>
    </row>
    <row r="61" spans="1:3" x14ac:dyDescent="0.25">
      <c r="A61" s="5"/>
      <c r="C61" t="str">
        <f>CONCATENATE( "    &lt;piechart percentage=",B54," /&gt;")</f>
        <v xml:space="preserve">    &lt;piechart percentage=28.2 /&gt;</v>
      </c>
    </row>
    <row r="62" spans="1:3" x14ac:dyDescent="0.25">
      <c r="A62" s="5"/>
      <c r="C62" t="str">
        <f>"  &lt;/Genotype&gt;"</f>
        <v xml:space="preserve">  &lt;/Genotype&gt;</v>
      </c>
    </row>
    <row r="63" spans="1:3" x14ac:dyDescent="0.25">
      <c r="A63" s="5" t="s">
        <v>44</v>
      </c>
      <c r="B63" s="27" t="str">
        <f>CONCATENATE("People with this variant have two copies of the ",B22," variant. This substitution of a single nucleotide is known as a missense mutation.")</f>
        <v>People with this variant have two copies of the [G3264+630A](https://www.ncbi.nlm.nih.gov/pubmed/27099524) variant. This substitution of a single nucleotide is known as a missense mutation.</v>
      </c>
      <c r="C63" t="str">
        <f>CONCATENATE("  &lt;Genotype hgvs=",CHAR(34),B49,B50,";",B50,CHAR(34)," name=",CHAR(34),B19,CHAR(34),"&gt; ")</f>
        <v xml:space="preserve">  &lt;Genotype hgvs="NC000001_1.11:g.[234008733G&gt;A];[234008733G&gt;A]" name="G3264+630A"&gt; </v>
      </c>
    </row>
    <row r="64" spans="1:3" x14ac:dyDescent="0.25">
      <c r="A64" s="6" t="s">
        <v>45</v>
      </c>
      <c r="B64" s="27" t="s">
        <v>218</v>
      </c>
      <c r="C64" t="s">
        <v>13</v>
      </c>
    </row>
    <row r="65" spans="1:3" x14ac:dyDescent="0.25">
      <c r="A65" s="6" t="s">
        <v>43</v>
      </c>
      <c r="B65" s="27">
        <v>10</v>
      </c>
      <c r="C65" t="s">
        <v>668</v>
      </c>
    </row>
    <row r="66" spans="1:3" x14ac:dyDescent="0.25">
      <c r="A66" s="6"/>
    </row>
    <row r="67" spans="1:3" x14ac:dyDescent="0.25">
      <c r="A67" s="5"/>
      <c r="C67" t="str">
        <f>CONCATENATE("    ",B63)</f>
        <v xml:space="preserve">    People with this variant have two copies of the [G3264+630A](https://www.ncbi.nlm.nih.gov/pubmed/27099524) variant. This substitution of a single nucleotide is known as a missense mutation.</v>
      </c>
    </row>
    <row r="68" spans="1:3" x14ac:dyDescent="0.25">
      <c r="A68" s="6"/>
    </row>
    <row r="69" spans="1:3" x14ac:dyDescent="0.25">
      <c r="A69" s="6"/>
      <c r="C69" t="s">
        <v>669</v>
      </c>
    </row>
    <row r="70" spans="1:3" x14ac:dyDescent="0.25">
      <c r="A70" s="6"/>
    </row>
    <row r="71" spans="1:3" x14ac:dyDescent="0.25">
      <c r="A71" s="6"/>
      <c r="C71" t="str">
        <f>CONCATENATE("    ",B64)</f>
        <v xml:space="preserve">    Your variant is not associated with any loss of function.</v>
      </c>
    </row>
    <row r="72" spans="1:3" x14ac:dyDescent="0.25">
      <c r="A72" s="6"/>
    </row>
    <row r="73" spans="1:3" x14ac:dyDescent="0.25">
      <c r="A73" s="5"/>
      <c r="C73" t="s">
        <v>670</v>
      </c>
    </row>
    <row r="74" spans="1:3" x14ac:dyDescent="0.25">
      <c r="A74" s="5"/>
    </row>
    <row r="75" spans="1:3" x14ac:dyDescent="0.25">
      <c r="A75" s="5"/>
      <c r="C75" t="str">
        <f>CONCATENATE( "    &lt;piechart percentage=",B65," /&gt;")</f>
        <v xml:space="preserve">    &lt;piechart percentage=10 /&gt;</v>
      </c>
    </row>
    <row r="76" spans="1:3" x14ac:dyDescent="0.25">
      <c r="A76" s="5"/>
      <c r="C76" t="str">
        <f>"  &lt;/Genotype&gt;"</f>
        <v xml:space="preserve">  &lt;/Genotype&gt;</v>
      </c>
    </row>
    <row r="77" spans="1:3" x14ac:dyDescent="0.25">
      <c r="A77" s="5" t="s">
        <v>46</v>
      </c>
      <c r="B77" s="27" t="str">
        <f>CONCATENATE("Your ",B11," gene has no variants. A normal gene is referred to as a ",CHAR(34),"wild-type",CHAR(34)," gene.")</f>
        <v>Your TPRM8 gene has no variants. A normal gene is referred to as a "wild-type" gene.</v>
      </c>
      <c r="C77" t="str">
        <f>CONCATENATE("  &lt;Genotype hgvs=",CHAR(34),B49,B51,";",B51,CHAR(34)," name=",CHAR(34),B19,CHAR(34),"&gt; ")</f>
        <v xml:space="preserve">  &lt;Genotype hgvs="NC000001_1.11:g.[234008733=];[234008733=]" name="G3264+630A"&gt; </v>
      </c>
    </row>
    <row r="78" spans="1:3" x14ac:dyDescent="0.25">
      <c r="A78" s="6" t="s">
        <v>47</v>
      </c>
      <c r="B78" s="27" t="s">
        <v>218</v>
      </c>
    </row>
    <row r="79" spans="1:3" x14ac:dyDescent="0.25">
      <c r="A79" s="6" t="s">
        <v>43</v>
      </c>
      <c r="B79" s="27">
        <v>61.8</v>
      </c>
      <c r="C79" t="s">
        <v>668</v>
      </c>
    </row>
    <row r="80" spans="1:3" x14ac:dyDescent="0.25">
      <c r="A80" s="5"/>
    </row>
    <row r="81" spans="1:3" x14ac:dyDescent="0.25">
      <c r="A81" s="6"/>
      <c r="C81" t="str">
        <f>CONCATENATE("    ",B77)</f>
        <v xml:space="preserve">    Your TPRM8 gene has no variants. A normal gene is referred to as a "wild-type" gene.</v>
      </c>
    </row>
    <row r="82" spans="1:3" x14ac:dyDescent="0.25">
      <c r="A82" s="6"/>
    </row>
    <row r="83" spans="1:3" x14ac:dyDescent="0.25">
      <c r="A83" s="6"/>
      <c r="C83" t="s">
        <v>669</v>
      </c>
    </row>
    <row r="84" spans="1:3" x14ac:dyDescent="0.25">
      <c r="A84" s="6"/>
      <c r="C84" t="str">
        <f>CONCATENATE("    ",B83)</f>
        <v xml:space="preserve">    </v>
      </c>
    </row>
    <row r="85" spans="1:3" x14ac:dyDescent="0.25">
      <c r="A85" s="6"/>
      <c r="C85" t="str">
        <f>CONCATENATE("    ",B78)</f>
        <v xml:space="preserve">    Your variant is not associated with any loss of function.</v>
      </c>
    </row>
    <row r="86" spans="1:3" x14ac:dyDescent="0.25">
      <c r="A86" s="5"/>
    </row>
    <row r="87" spans="1:3" x14ac:dyDescent="0.25">
      <c r="A87" s="5"/>
      <c r="C87" t="s">
        <v>670</v>
      </c>
    </row>
    <row r="88" spans="1:3" x14ac:dyDescent="0.25">
      <c r="A88" s="5"/>
      <c r="C88" t="str">
        <f>CONCATENATE("    ",B84)</f>
        <v xml:space="preserve">    </v>
      </c>
    </row>
    <row r="89" spans="1:3" x14ac:dyDescent="0.25">
      <c r="A89" s="5"/>
      <c r="C89" t="str">
        <f>CONCATENATE( "    &lt;piechart percentage=",B79," /&gt;")</f>
        <v xml:space="preserve">    &lt;piechart percentage=61.8 /&gt;</v>
      </c>
    </row>
    <row r="90" spans="1:3" x14ac:dyDescent="0.25">
      <c r="A90" s="5"/>
      <c r="C90" t="str">
        <f>"  &lt;/Genotype&gt;"</f>
        <v xml:space="preserve">  &lt;/Genotype&gt;</v>
      </c>
    </row>
    <row r="91" spans="1:3" x14ac:dyDescent="0.25">
      <c r="A91" s="5"/>
      <c r="C91" t="s">
        <v>163</v>
      </c>
    </row>
    <row r="92" spans="1:3" x14ac:dyDescent="0.25">
      <c r="A92" s="5" t="s">
        <v>35</v>
      </c>
      <c r="B92" s="1" t="s">
        <v>124</v>
      </c>
      <c r="C92" t="str">
        <f>CONCATENATE("  &lt;Genotype hgvs=",CHAR(34),B92,B93,";",B94,CHAR(34)," name=",CHAR(34),B25,CHAR(34),"&gt; ")</f>
        <v xml:space="preserve">  &lt;Genotype hgvs="NC_000002.12:g.[234010670G&gt;A];[234010670=]" name="G3264+2567A"&gt; </v>
      </c>
    </row>
    <row r="93" spans="1:3" x14ac:dyDescent="0.25">
      <c r="A93" s="5" t="s">
        <v>36</v>
      </c>
      <c r="B93" s="27" t="s">
        <v>135</v>
      </c>
    </row>
    <row r="94" spans="1:3" x14ac:dyDescent="0.25">
      <c r="A94" s="5" t="s">
        <v>27</v>
      </c>
      <c r="B94" s="27" t="s">
        <v>136</v>
      </c>
      <c r="C94" t="s">
        <v>668</v>
      </c>
    </row>
    <row r="95" spans="1:3" x14ac:dyDescent="0.25">
      <c r="A95" s="5" t="s">
        <v>41</v>
      </c>
      <c r="B95" s="27" t="str">
        <f>CONCATENATE("People with this variant have one copy of the ",B28," variant. This substitution of a single nucleotide is known as a missense mutation.")</f>
        <v>People with this variant have one copy of the [G3264+2567A](https://www.ncbi.nlm.nih.gov/pubmed/27099524) variant. This substitution of a single nucleotide is known as a missense mutation.</v>
      </c>
      <c r="C95" t="s">
        <v>13</v>
      </c>
    </row>
    <row r="96" spans="1:3" x14ac:dyDescent="0.25">
      <c r="A96" s="6" t="s">
        <v>42</v>
      </c>
      <c r="B96" s="27" t="s">
        <v>518</v>
      </c>
      <c r="C96" t="str">
        <f>CONCATENATE("    ",B95)</f>
        <v xml:space="preserve">    People with this variant have one copy of the [G3264+2567A](https://www.ncbi.nlm.nih.gov/pubmed/27099524) variant. This substitution of a single nucleotide is known as a missense mutation.</v>
      </c>
    </row>
    <row r="97" spans="1:3" x14ac:dyDescent="0.25">
      <c r="A97" s="6" t="s">
        <v>43</v>
      </c>
      <c r="B97" s="27">
        <v>43.2</v>
      </c>
    </row>
    <row r="98" spans="1:3" x14ac:dyDescent="0.25">
      <c r="A98" s="5"/>
      <c r="C98" t="s">
        <v>669</v>
      </c>
    </row>
    <row r="99" spans="1:3" x14ac:dyDescent="0.25">
      <c r="A99" s="6"/>
    </row>
    <row r="100" spans="1:3" x14ac:dyDescent="0.25">
      <c r="A100" s="6"/>
      <c r="C100" t="str">
        <f>CONCATENATE("    ",B96)</f>
        <v xml:space="preserve">    You are in the Severe Risk category. See below for more information.</v>
      </c>
    </row>
    <row r="101" spans="1:3" x14ac:dyDescent="0.25">
      <c r="A101" s="6"/>
    </row>
    <row r="102" spans="1:3" x14ac:dyDescent="0.25">
      <c r="A102" s="6"/>
      <c r="C102" t="s">
        <v>670</v>
      </c>
    </row>
    <row r="103" spans="1:3" x14ac:dyDescent="0.25">
      <c r="A103" s="5"/>
    </row>
    <row r="104" spans="1:3" x14ac:dyDescent="0.25">
      <c r="A104" s="5"/>
      <c r="C104" t="str">
        <f>CONCATENATE( "    &lt;piechart percentage=",B97," /&gt;")</f>
        <v xml:space="preserve">    &lt;piechart percentage=43.2 /&gt;</v>
      </c>
    </row>
    <row r="105" spans="1:3" x14ac:dyDescent="0.25">
      <c r="A105" s="5"/>
      <c r="C105" t="str">
        <f>"  &lt;/Genotype&gt;"</f>
        <v xml:space="preserve">  &lt;/Genotype&gt;</v>
      </c>
    </row>
    <row r="106" spans="1:3" x14ac:dyDescent="0.25">
      <c r="A106" s="5" t="s">
        <v>44</v>
      </c>
      <c r="B106" s="27" t="str">
        <f>CONCATENATE("People with this variant have two copies of the ",B28," variant. This substitution of a single nucleotide is known as a missense mutation.")</f>
        <v>People with this variant have two copies of the [G3264+2567A](https://www.ncbi.nlm.nih.gov/pubmed/27099524) variant. This substitution of a single nucleotide is known as a missense mutation.</v>
      </c>
      <c r="C106" t="str">
        <f>CONCATENATE("  &lt;Genotype hgvs=",CHAR(34),B92,B93,";",B93,CHAR(34)," name=",CHAR(34),B25,CHAR(34),"&gt; ")</f>
        <v xml:space="preserve">  &lt;Genotype hgvs="NC_000002.12:g.[234010670G&gt;A];[234010670G&gt;A]" name="G3264+2567A"&gt; </v>
      </c>
    </row>
    <row r="107" spans="1:3" x14ac:dyDescent="0.25">
      <c r="A107" s="6" t="s">
        <v>45</v>
      </c>
      <c r="B107" s="27" t="s">
        <v>218</v>
      </c>
      <c r="C107" t="s">
        <v>13</v>
      </c>
    </row>
    <row r="108" spans="1:3" x14ac:dyDescent="0.25">
      <c r="A108" s="6" t="s">
        <v>43</v>
      </c>
      <c r="B108" s="27">
        <v>19.600000000000001</v>
      </c>
      <c r="C108" t="s">
        <v>668</v>
      </c>
    </row>
    <row r="109" spans="1:3" x14ac:dyDescent="0.25">
      <c r="A109" s="6"/>
    </row>
    <row r="110" spans="1:3" x14ac:dyDescent="0.25">
      <c r="A110" s="5"/>
      <c r="C110" t="str">
        <f>CONCATENATE("    ",B106)</f>
        <v xml:space="preserve">    People with this variant have two copies of the [G3264+2567A](https://www.ncbi.nlm.nih.gov/pubmed/27099524) variant. This substitution of a single nucleotide is known as a missense mutation.</v>
      </c>
    </row>
    <row r="111" spans="1:3" x14ac:dyDescent="0.25">
      <c r="A111" s="6"/>
    </row>
    <row r="112" spans="1:3" x14ac:dyDescent="0.25">
      <c r="A112" s="6"/>
      <c r="C112" t="s">
        <v>669</v>
      </c>
    </row>
    <row r="113" spans="1:3" x14ac:dyDescent="0.25">
      <c r="A113" s="6"/>
    </row>
    <row r="114" spans="1:3" x14ac:dyDescent="0.25">
      <c r="A114" s="6"/>
      <c r="C114" t="str">
        <f>CONCATENATE("    ",B107)</f>
        <v xml:space="preserve">    Your variant is not associated with any loss of function.</v>
      </c>
    </row>
    <row r="115" spans="1:3" x14ac:dyDescent="0.25">
      <c r="A115" s="6"/>
    </row>
    <row r="116" spans="1:3" x14ac:dyDescent="0.25">
      <c r="A116" s="5"/>
      <c r="C116" t="s">
        <v>670</v>
      </c>
    </row>
    <row r="117" spans="1:3" x14ac:dyDescent="0.25">
      <c r="A117" s="5"/>
    </row>
    <row r="118" spans="1:3" x14ac:dyDescent="0.25">
      <c r="A118" s="5"/>
      <c r="C118" t="str">
        <f>CONCATENATE( "    &lt;piechart percentage=",B108," /&gt;")</f>
        <v xml:space="preserve">    &lt;piechart percentage=19.6 /&gt;</v>
      </c>
    </row>
    <row r="119" spans="1:3" x14ac:dyDescent="0.25">
      <c r="A119" s="5"/>
      <c r="C119" t="str">
        <f>"  &lt;/Genotype&gt;"</f>
        <v xml:space="preserve">  &lt;/Genotype&gt;</v>
      </c>
    </row>
    <row r="120" spans="1:3" x14ac:dyDescent="0.25">
      <c r="A120" s="5" t="s">
        <v>46</v>
      </c>
      <c r="B120" s="27" t="str">
        <f>CONCATENATE("Your ",B11," gene has no variants. A normal gene is referred to as a ",CHAR(34),"wild-type",CHAR(34)," gene.")</f>
        <v>Your TPRM8 gene has no variants. A normal gene is referred to as a "wild-type" gene.</v>
      </c>
      <c r="C120" t="str">
        <f>CONCATENATE("  &lt;Genotype hgvs=",CHAR(34),B92,B94,";",B94,CHAR(34)," name=",CHAR(34),B25,CHAR(34),"&gt; ")</f>
        <v xml:space="preserve">  &lt;Genotype hgvs="NC_000002.12:g.[234010670=];[234010670=]" name="G3264+2567A"&gt; </v>
      </c>
    </row>
    <row r="121" spans="1:3" x14ac:dyDescent="0.25">
      <c r="A121" s="6" t="s">
        <v>47</v>
      </c>
      <c r="B121" s="27" t="s">
        <v>218</v>
      </c>
    </row>
    <row r="122" spans="1:3" x14ac:dyDescent="0.25">
      <c r="A122" s="6" t="s">
        <v>43</v>
      </c>
      <c r="B122" s="27">
        <v>37.200000000000003</v>
      </c>
      <c r="C122" t="s">
        <v>668</v>
      </c>
    </row>
    <row r="123" spans="1:3" x14ac:dyDescent="0.25">
      <c r="A123" s="5"/>
    </row>
    <row r="124" spans="1:3" x14ac:dyDescent="0.25">
      <c r="A124" s="6"/>
      <c r="C124" t="str">
        <f>CONCATENATE("    ",B120)</f>
        <v xml:space="preserve">    Your TPRM8 gene has no variants. A normal gene is referred to as a "wild-type" gene.</v>
      </c>
    </row>
    <row r="125" spans="1:3" x14ac:dyDescent="0.25">
      <c r="A125" s="6"/>
    </row>
    <row r="126" spans="1:3" x14ac:dyDescent="0.25">
      <c r="A126" s="6"/>
      <c r="C126" t="s">
        <v>669</v>
      </c>
    </row>
    <row r="127" spans="1:3" x14ac:dyDescent="0.25">
      <c r="A127" s="6"/>
      <c r="C127" t="str">
        <f>CONCATENATE("    ",B126)</f>
        <v xml:space="preserve">    </v>
      </c>
    </row>
    <row r="128" spans="1:3" x14ac:dyDescent="0.25">
      <c r="A128" s="6"/>
      <c r="C128" t="str">
        <f>CONCATENATE("    ",B121)</f>
        <v xml:space="preserve">    Your variant is not associated with any loss of function.</v>
      </c>
    </row>
    <row r="129" spans="1:3" x14ac:dyDescent="0.25">
      <c r="A129" s="5"/>
    </row>
    <row r="130" spans="1:3" x14ac:dyDescent="0.25">
      <c r="A130" s="5"/>
      <c r="C130" t="s">
        <v>670</v>
      </c>
    </row>
    <row r="131" spans="1:3" x14ac:dyDescent="0.25">
      <c r="A131" s="5"/>
      <c r="C131" t="str">
        <f>CONCATENATE("    ",B127)</f>
        <v xml:space="preserve">    </v>
      </c>
    </row>
    <row r="132" spans="1:3" x14ac:dyDescent="0.25">
      <c r="A132" s="5"/>
      <c r="C132" t="str">
        <f>CONCATENATE( "    &lt;piechart percentage=",B122," /&gt;")</f>
        <v xml:space="preserve">    &lt;piechart percentage=37.2 /&gt;</v>
      </c>
    </row>
    <row r="133" spans="1:3" x14ac:dyDescent="0.25">
      <c r="A133" s="5"/>
      <c r="C133" t="str">
        <f>"  &lt;/Genotype&gt;"</f>
        <v xml:space="preserve">  &lt;/Genotype&gt;</v>
      </c>
    </row>
    <row r="134" spans="1:3" x14ac:dyDescent="0.25">
      <c r="A134" s="5"/>
      <c r="C134" t="str">
        <f>C29</f>
        <v>&lt;# G750C #&gt;</v>
      </c>
    </row>
    <row r="135" spans="1:3" x14ac:dyDescent="0.25">
      <c r="A135" s="5" t="s">
        <v>35</v>
      </c>
      <c r="B135" s="1" t="s">
        <v>124</v>
      </c>
      <c r="C135" t="str">
        <f>CONCATENATE("  &lt;Genotype hgvs=",CHAR(34),B135,B136,";",B137,CHAR(34)," name=",CHAR(34),B31,CHAR(34),"&gt; ")</f>
        <v xml:space="preserve">  &lt;Genotype hgvs="NC_000002.12:g.[233945906G&gt;C];[233945906=]" name="G750C"&gt; </v>
      </c>
    </row>
    <row r="136" spans="1:3" x14ac:dyDescent="0.25">
      <c r="A136" s="5" t="s">
        <v>36</v>
      </c>
      <c r="B136" s="27" t="s">
        <v>137</v>
      </c>
    </row>
    <row r="137" spans="1:3" x14ac:dyDescent="0.25">
      <c r="A137" s="5" t="s">
        <v>27</v>
      </c>
      <c r="B137" s="27" t="s">
        <v>138</v>
      </c>
      <c r="C137" t="s">
        <v>668</v>
      </c>
    </row>
    <row r="138" spans="1:3" x14ac:dyDescent="0.25">
      <c r="A138" s="5" t="s">
        <v>41</v>
      </c>
      <c r="B138" s="27" t="str">
        <f>CONCATENATE("People with this variant have one copy of the ",B31," variant. This substitution of a single nucleotide is known as a missense mutation.")</f>
        <v>People with this variant have one copy of the G750C variant. This substitution of a single nucleotide is known as a missense mutation.</v>
      </c>
      <c r="C138" t="s">
        <v>13</v>
      </c>
    </row>
    <row r="139" spans="1:3" x14ac:dyDescent="0.25">
      <c r="A139" s="6" t="s">
        <v>42</v>
      </c>
      <c r="B139" s="27" t="s">
        <v>149</v>
      </c>
      <c r="C139" t="str">
        <f>CONCATENATE("    ",B138)</f>
        <v xml:space="preserve">    People with this variant have one copy of the G750C variant. This substitution of a single nucleotide is known as a missense mutation.</v>
      </c>
    </row>
    <row r="140" spans="1:3" x14ac:dyDescent="0.25">
      <c r="A140" s="6" t="s">
        <v>43</v>
      </c>
      <c r="B140" s="27">
        <v>22.1</v>
      </c>
    </row>
    <row r="141" spans="1:3" x14ac:dyDescent="0.25">
      <c r="A141" s="5"/>
      <c r="C141" t="s">
        <v>669</v>
      </c>
    </row>
    <row r="142" spans="1:3" x14ac:dyDescent="0.25">
      <c r="A142" s="6"/>
    </row>
    <row r="143" spans="1:3" x14ac:dyDescent="0.25">
      <c r="A143" s="6"/>
      <c r="C143" t="str">
        <f>CONCATENATE("    ",B139)</f>
        <v xml:space="preserve">    This variant is not associated with Moderate Loss of Function.</v>
      </c>
    </row>
    <row r="144" spans="1:3" x14ac:dyDescent="0.25">
      <c r="A144" s="6"/>
    </row>
    <row r="145" spans="1:3" x14ac:dyDescent="0.25">
      <c r="A145" s="6"/>
      <c r="C145" t="s">
        <v>670</v>
      </c>
    </row>
    <row r="146" spans="1:3" x14ac:dyDescent="0.25">
      <c r="A146" s="5"/>
    </row>
    <row r="147" spans="1:3" x14ac:dyDescent="0.25">
      <c r="A147" s="5"/>
      <c r="C147" t="str">
        <f>CONCATENATE( "    &lt;piechart percentage=",B140," /&gt;")</f>
        <v xml:space="preserve">    &lt;piechart percentage=22.1 /&gt;</v>
      </c>
    </row>
    <row r="148" spans="1:3" x14ac:dyDescent="0.25">
      <c r="A148" s="5"/>
      <c r="C148" t="str">
        <f>"  &lt;/Genotype&gt;"</f>
        <v xml:space="preserve">  &lt;/Genotype&gt;</v>
      </c>
    </row>
    <row r="149" spans="1:3" x14ac:dyDescent="0.25">
      <c r="A149" s="5" t="s">
        <v>44</v>
      </c>
      <c r="B149" s="27" t="str">
        <f>CONCATENATE("People with this variant have two copies of the ",B31," variant. This substitution of a single nucleotide is known as a missense mutation.")</f>
        <v>People with this variant have two copies of the G750C variant. This substitution of a single nucleotide is known as a missense mutation.</v>
      </c>
      <c r="C149" t="str">
        <f>CONCATENATE("  &lt;Genotype hgvs=",CHAR(34),B135,B136,";",B136,CHAR(34)," name=",CHAR(34),B31,CHAR(34),"&gt; ")</f>
        <v xml:space="preserve">  &lt;Genotype hgvs="NC_000002.12:g.[233945906G&gt;C];[233945906G&gt;C]" name="G750C"&gt; </v>
      </c>
    </row>
    <row r="150" spans="1:3" x14ac:dyDescent="0.25">
      <c r="A150" s="6" t="s">
        <v>45</v>
      </c>
      <c r="B150" s="27" t="s">
        <v>193</v>
      </c>
      <c r="C150" t="s">
        <v>13</v>
      </c>
    </row>
    <row r="151" spans="1:3" x14ac:dyDescent="0.25">
      <c r="A151" s="6" t="s">
        <v>43</v>
      </c>
      <c r="B151" s="27">
        <v>7.5</v>
      </c>
      <c r="C151" t="s">
        <v>668</v>
      </c>
    </row>
    <row r="152" spans="1:3" x14ac:dyDescent="0.25">
      <c r="A152" s="6"/>
    </row>
    <row r="153" spans="1:3" x14ac:dyDescent="0.25">
      <c r="A153" s="5"/>
      <c r="C153" t="str">
        <f>CONCATENATE("    ",B149)</f>
        <v xml:space="preserve">    People with this variant have two copies of the G750C variant. This substitution of a single nucleotide is known as a missense mutation.</v>
      </c>
    </row>
    <row r="154" spans="1:3" x14ac:dyDescent="0.25">
      <c r="A154" s="6"/>
    </row>
    <row r="155" spans="1:3" x14ac:dyDescent="0.25">
      <c r="A155" s="6"/>
      <c r="C155" t="s">
        <v>669</v>
      </c>
    </row>
    <row r="156" spans="1:3" x14ac:dyDescent="0.25">
      <c r="A156" s="6"/>
    </row>
    <row r="157" spans="1:3" x14ac:dyDescent="0.25">
      <c r="A157" s="6"/>
      <c r="C157" t="str">
        <f>CONCATENATE("    ",B150)</f>
        <v xml:space="preserve">    You are in the Severe Loss of Function category. See below for more information.</v>
      </c>
    </row>
    <row r="158" spans="1:3" x14ac:dyDescent="0.25">
      <c r="A158" s="6"/>
    </row>
    <row r="159" spans="1:3" x14ac:dyDescent="0.25">
      <c r="A159" s="5"/>
      <c r="C159" t="s">
        <v>670</v>
      </c>
    </row>
    <row r="160" spans="1:3" x14ac:dyDescent="0.25">
      <c r="A160" s="5"/>
    </row>
    <row r="161" spans="1:3" x14ac:dyDescent="0.25">
      <c r="A161" s="5"/>
      <c r="C161" t="str">
        <f>CONCATENATE( "    &lt;piechart percentage=",B151," /&gt;")</f>
        <v xml:space="preserve">    &lt;piechart percentage=7.5 /&gt;</v>
      </c>
    </row>
    <row r="162" spans="1:3" x14ac:dyDescent="0.25">
      <c r="A162" s="5"/>
      <c r="C162" t="str">
        <f>"  &lt;/Genotype&gt;"</f>
        <v xml:space="preserve">  &lt;/Genotype&gt;</v>
      </c>
    </row>
    <row r="163" spans="1:3" x14ac:dyDescent="0.25">
      <c r="A163" s="5" t="s">
        <v>46</v>
      </c>
      <c r="B163" s="27" t="str">
        <f>CONCATENATE("Your ",B11," gene has no variants. A normal gene is referred to as a ",CHAR(34),"wild-type",CHAR(34)," gene.")</f>
        <v>Your TPRM8 gene has no variants. A normal gene is referred to as a "wild-type" gene.</v>
      </c>
      <c r="C163" t="str">
        <f>CONCATENATE("  &lt;Genotype hgvs=",CHAR(34),B135,B137,";",B137,CHAR(34)," name=",CHAR(34),B31,CHAR(34),"&gt; ")</f>
        <v xml:space="preserve">  &lt;Genotype hgvs="NC_000002.12:g.[233945906=];[233945906=]" name="G750C"&gt; </v>
      </c>
    </row>
    <row r="164" spans="1:3" x14ac:dyDescent="0.25">
      <c r="A164" s="6" t="s">
        <v>47</v>
      </c>
      <c r="B164" s="27" t="s">
        <v>218</v>
      </c>
    </row>
    <row r="165" spans="1:3" x14ac:dyDescent="0.25">
      <c r="A165" s="6" t="s">
        <v>43</v>
      </c>
      <c r="B165" s="27">
        <v>70.400000000000006</v>
      </c>
      <c r="C165" t="s">
        <v>668</v>
      </c>
    </row>
    <row r="166" spans="1:3" x14ac:dyDescent="0.25">
      <c r="A166" s="5"/>
    </row>
    <row r="167" spans="1:3" x14ac:dyDescent="0.25">
      <c r="A167" s="6"/>
      <c r="C167" t="str">
        <f>CONCATENATE("    ",B163)</f>
        <v xml:space="preserve">    Your TPRM8 gene has no variants. A normal gene is referred to as a "wild-type" gene.</v>
      </c>
    </row>
    <row r="168" spans="1:3" x14ac:dyDescent="0.25">
      <c r="A168" s="6"/>
    </row>
    <row r="169" spans="1:3" x14ac:dyDescent="0.25">
      <c r="A169" s="6"/>
      <c r="C169" t="s">
        <v>669</v>
      </c>
    </row>
    <row r="170" spans="1:3" x14ac:dyDescent="0.25">
      <c r="A170" s="6"/>
      <c r="C170" t="str">
        <f>CONCATENATE("    ",B169)</f>
        <v xml:space="preserve">    </v>
      </c>
    </row>
    <row r="171" spans="1:3" x14ac:dyDescent="0.25">
      <c r="A171" s="6"/>
      <c r="C171" t="str">
        <f>CONCATENATE("    ",B164)</f>
        <v xml:space="preserve">    Your variant is not associated with any loss of function.</v>
      </c>
    </row>
    <row r="172" spans="1:3" x14ac:dyDescent="0.25">
      <c r="A172" s="5"/>
    </row>
    <row r="173" spans="1:3" x14ac:dyDescent="0.25">
      <c r="A173" s="5"/>
      <c r="C173" t="s">
        <v>670</v>
      </c>
    </row>
    <row r="174" spans="1:3" x14ac:dyDescent="0.25">
      <c r="A174" s="5"/>
      <c r="C174" t="str">
        <f>CONCATENATE("    ",B170)</f>
        <v xml:space="preserve">    </v>
      </c>
    </row>
    <row r="175" spans="1:3" x14ac:dyDescent="0.25">
      <c r="A175" s="5"/>
      <c r="C175" t="str">
        <f>CONCATENATE( "    &lt;piechart percentage=",B165," /&gt;")</f>
        <v xml:space="preserve">    &lt;piechart percentage=70.4 /&gt;</v>
      </c>
    </row>
    <row r="176" spans="1:3" x14ac:dyDescent="0.25">
      <c r="A176" s="5"/>
      <c r="C176" t="str">
        <f>"  &lt;/Genotype&gt;"</f>
        <v xml:space="preserve">  &lt;/Genotype&gt;</v>
      </c>
    </row>
    <row r="177" spans="1:3" x14ac:dyDescent="0.25">
      <c r="A177" s="5"/>
      <c r="C177" t="s">
        <v>165</v>
      </c>
    </row>
    <row r="178" spans="1:3" x14ac:dyDescent="0.25">
      <c r="A178" s="5" t="s">
        <v>35</v>
      </c>
      <c r="B178" s="1" t="s">
        <v>124</v>
      </c>
      <c r="C178" t="str">
        <f>CONCATENATE("  &lt;Genotype hgvs=",CHAR(34),B178,B179,";",B180,CHAR(34)," name=",CHAR(34),B37,CHAR(34),"&gt; ")</f>
        <v xml:space="preserve">  &lt;Genotype hgvs="NC_000002.12:g.[233916448T&gt;C];[233916448=]" name="T-990C"&gt; </v>
      </c>
    </row>
    <row r="179" spans="1:3" x14ac:dyDescent="0.25">
      <c r="A179" s="5" t="s">
        <v>36</v>
      </c>
      <c r="B179" s="27" t="s">
        <v>139</v>
      </c>
    </row>
    <row r="180" spans="1:3" x14ac:dyDescent="0.25">
      <c r="A180" s="5" t="s">
        <v>27</v>
      </c>
      <c r="B180" s="27" t="s">
        <v>140</v>
      </c>
      <c r="C180" t="s">
        <v>668</v>
      </c>
    </row>
    <row r="181" spans="1:3" x14ac:dyDescent="0.25">
      <c r="A181" s="5" t="s">
        <v>41</v>
      </c>
      <c r="B181" s="27" t="str">
        <f>CONCATENATE("People with this variant have one copy of the ",B40," variant. This substitution of a single nucleotide is known as a missense mutation.")</f>
        <v>People with this variant have one copy of the [T-990C](https://www.ncbi.nlm.nih.gov/pubmed/27099524) variant. This substitution of a single nucleotide is known as a missense mutation.</v>
      </c>
      <c r="C181" t="s">
        <v>13</v>
      </c>
    </row>
    <row r="182" spans="1:3" x14ac:dyDescent="0.25">
      <c r="A182" s="6" t="s">
        <v>42</v>
      </c>
      <c r="B182" s="27" t="s">
        <v>218</v>
      </c>
      <c r="C182" t="str">
        <f>CONCATENATE("    ",B181)</f>
        <v xml:space="preserve">    People with this variant have one copy of the [T-990C](https://www.ncbi.nlm.nih.gov/pubmed/27099524) variant. This substitution of a single nucleotide is known as a missense mutation.</v>
      </c>
    </row>
    <row r="183" spans="1:3" x14ac:dyDescent="0.25">
      <c r="A183" s="6" t="s">
        <v>43</v>
      </c>
      <c r="B183" s="27">
        <v>49.7</v>
      </c>
    </row>
    <row r="184" spans="1:3" x14ac:dyDescent="0.25">
      <c r="A184" s="5"/>
      <c r="C184" t="s">
        <v>669</v>
      </c>
    </row>
    <row r="185" spans="1:3" x14ac:dyDescent="0.25">
      <c r="A185" s="6"/>
    </row>
    <row r="186" spans="1:3" x14ac:dyDescent="0.25">
      <c r="A186" s="6"/>
      <c r="C186" t="str">
        <f>CONCATENATE("    ",B182)</f>
        <v xml:space="preserve">    Your variant is not associated with any loss of function.</v>
      </c>
    </row>
    <row r="187" spans="1:3" x14ac:dyDescent="0.25">
      <c r="A187" s="6"/>
    </row>
    <row r="188" spans="1:3" x14ac:dyDescent="0.25">
      <c r="A188" s="6"/>
      <c r="C188" t="s">
        <v>670</v>
      </c>
    </row>
    <row r="189" spans="1:3" x14ac:dyDescent="0.25">
      <c r="A189" s="5"/>
    </row>
    <row r="190" spans="1:3" x14ac:dyDescent="0.25">
      <c r="A190" s="5"/>
      <c r="C190" t="str">
        <f>CONCATENATE( "    &lt;piechart percentage=",B183," /&gt;")</f>
        <v xml:space="preserve">    &lt;piechart percentage=49.7 /&gt;</v>
      </c>
    </row>
    <row r="191" spans="1:3" x14ac:dyDescent="0.25">
      <c r="A191" s="5"/>
      <c r="C191" t="str">
        <f>"  &lt;/Genotype&gt;"</f>
        <v xml:space="preserve">  &lt;/Genotype&gt;</v>
      </c>
    </row>
    <row r="192" spans="1:3" x14ac:dyDescent="0.25">
      <c r="A192" s="5" t="s">
        <v>44</v>
      </c>
      <c r="B192" s="27" t="str">
        <f>CONCATENATE("People with this variant have two copies of the ",B40," variant. This substitution of a single nucleotide is known as a missense mutation.")</f>
        <v>People with this variant have two copies of the [T-990C](https://www.ncbi.nlm.nih.gov/pubmed/27099524) variant. This substitution of a single nucleotide is known as a missense mutation.</v>
      </c>
      <c r="C192" t="str">
        <f>CONCATENATE("  &lt;Genotype hgvs=",CHAR(34),B178,B179,";",B179,CHAR(34)," name=",CHAR(34),B37,CHAR(34),"&gt; ")</f>
        <v xml:space="preserve">  &lt;Genotype hgvs="NC_000002.12:g.[233916448T&gt;C];[233916448T&gt;C]" name="T-990C"&gt; </v>
      </c>
    </row>
    <row r="193" spans="1:3" x14ac:dyDescent="0.25">
      <c r="A193" s="6" t="s">
        <v>45</v>
      </c>
      <c r="B193" s="27" t="s">
        <v>193</v>
      </c>
      <c r="C193" t="s">
        <v>13</v>
      </c>
    </row>
    <row r="194" spans="1:3" x14ac:dyDescent="0.25">
      <c r="A194" s="6" t="s">
        <v>43</v>
      </c>
      <c r="B194" s="27">
        <v>30.4</v>
      </c>
      <c r="C194" t="s">
        <v>668</v>
      </c>
    </row>
    <row r="195" spans="1:3" x14ac:dyDescent="0.25">
      <c r="A195" s="6"/>
    </row>
    <row r="196" spans="1:3" x14ac:dyDescent="0.25">
      <c r="A196" s="5"/>
      <c r="C196" t="str">
        <f>CONCATENATE("    ",B192)</f>
        <v xml:space="preserve">    People with this variant have two copies of the [T-990C](https://www.ncbi.nlm.nih.gov/pubmed/27099524) variant. This substitution of a single nucleotide is known as a missense mutation.</v>
      </c>
    </row>
    <row r="197" spans="1:3" x14ac:dyDescent="0.25">
      <c r="A197" s="6"/>
    </row>
    <row r="198" spans="1:3" x14ac:dyDescent="0.25">
      <c r="A198" s="6"/>
      <c r="C198" t="s">
        <v>669</v>
      </c>
    </row>
    <row r="199" spans="1:3" x14ac:dyDescent="0.25">
      <c r="A199" s="6"/>
    </row>
    <row r="200" spans="1:3" x14ac:dyDescent="0.25">
      <c r="A200" s="6"/>
      <c r="C200" t="str">
        <f>CONCATENATE("    ",B193)</f>
        <v xml:space="preserve">    You are in the Severe Loss of Function category. See below for more information.</v>
      </c>
    </row>
    <row r="201" spans="1:3" x14ac:dyDescent="0.25">
      <c r="A201" s="6"/>
    </row>
    <row r="202" spans="1:3" x14ac:dyDescent="0.25">
      <c r="A202" s="5"/>
      <c r="C202" t="s">
        <v>670</v>
      </c>
    </row>
    <row r="203" spans="1:3" x14ac:dyDescent="0.25">
      <c r="A203" s="5"/>
    </row>
    <row r="204" spans="1:3" x14ac:dyDescent="0.25">
      <c r="A204" s="5"/>
      <c r="C204" t="str">
        <f>CONCATENATE( "    &lt;piechart percentage=",B194," /&gt;")</f>
        <v xml:space="preserve">    &lt;piechart percentage=30.4 /&gt;</v>
      </c>
    </row>
    <row r="205" spans="1:3" x14ac:dyDescent="0.25">
      <c r="A205" s="5"/>
      <c r="C205" t="str">
        <f>"  &lt;/Genotype&gt;"</f>
        <v xml:space="preserve">  &lt;/Genotype&gt;</v>
      </c>
    </row>
    <row r="206" spans="1:3" x14ac:dyDescent="0.25">
      <c r="A206" s="5" t="s">
        <v>46</v>
      </c>
      <c r="B206" s="27" t="str">
        <f>CONCATENATE("Your ",B11," gene has no variants. A normal gene is referred to as a ",CHAR(34),"wild-type",CHAR(34)," gene.")</f>
        <v>Your TPRM8 gene has no variants. A normal gene is referred to as a "wild-type" gene.</v>
      </c>
      <c r="C206" t="str">
        <f>CONCATENATE("  &lt;Genotype hgvs=",CHAR(34),B178,B180,";",B180,CHAR(34)," name=",CHAR(34),B37,CHAR(34),"&gt; ")</f>
        <v xml:space="preserve">  &lt;Genotype hgvs="NC_000002.12:g.[233916448=];[233916448=]" name="T-990C"&gt; </v>
      </c>
    </row>
    <row r="207" spans="1:3" x14ac:dyDescent="0.25">
      <c r="A207" s="6" t="s">
        <v>47</v>
      </c>
      <c r="B207" s="27" t="s">
        <v>218</v>
      </c>
    </row>
    <row r="208" spans="1:3" x14ac:dyDescent="0.25">
      <c r="A208" s="6" t="s">
        <v>43</v>
      </c>
      <c r="B208" s="27">
        <v>19.899999999999999</v>
      </c>
      <c r="C208" t="s">
        <v>668</v>
      </c>
    </row>
    <row r="209" spans="1:3" x14ac:dyDescent="0.25">
      <c r="A209" s="5"/>
    </row>
    <row r="210" spans="1:3" x14ac:dyDescent="0.25">
      <c r="A210" s="6"/>
      <c r="C210" t="str">
        <f>CONCATENATE("    ",B206)</f>
        <v xml:space="preserve">    Your TPRM8 gene has no variants. A normal gene is referred to as a "wild-type" gene.</v>
      </c>
    </row>
    <row r="211" spans="1:3" x14ac:dyDescent="0.25">
      <c r="A211" s="6"/>
    </row>
    <row r="212" spans="1:3" x14ac:dyDescent="0.25">
      <c r="A212" s="6"/>
      <c r="C212" t="s">
        <v>669</v>
      </c>
    </row>
    <row r="213" spans="1:3" x14ac:dyDescent="0.25">
      <c r="A213" s="6"/>
      <c r="C213" t="str">
        <f>CONCATENATE("    ",B212)</f>
        <v xml:space="preserve">    </v>
      </c>
    </row>
    <row r="214" spans="1:3" x14ac:dyDescent="0.25">
      <c r="A214" s="6"/>
      <c r="C214" t="str">
        <f>CONCATENATE("    ",B207)</f>
        <v xml:space="preserve">    Your variant is not associated with any loss of function.</v>
      </c>
    </row>
    <row r="215" spans="1:3" x14ac:dyDescent="0.25">
      <c r="A215" s="5"/>
    </row>
    <row r="216" spans="1:3" x14ac:dyDescent="0.25">
      <c r="A216" s="5"/>
      <c r="C216" t="s">
        <v>670</v>
      </c>
    </row>
    <row r="217" spans="1:3" x14ac:dyDescent="0.25">
      <c r="A217" s="5"/>
      <c r="C217" t="str">
        <f>CONCATENATE("    ",B213)</f>
        <v xml:space="preserve">    </v>
      </c>
    </row>
    <row r="218" spans="1:3" x14ac:dyDescent="0.25">
      <c r="A218" s="5"/>
      <c r="C218" t="str">
        <f>CONCATENATE( "    &lt;piechart percentage=",B208," /&gt;")</f>
        <v xml:space="preserve">    &lt;piechart percentage=19.9 /&gt;</v>
      </c>
    </row>
    <row r="219" spans="1:3" x14ac:dyDescent="0.25">
      <c r="A219" s="5"/>
      <c r="C219" t="str">
        <f>"  &lt;/Genotype&gt;"</f>
        <v xml:space="preserve">  &lt;/Genotype&gt;</v>
      </c>
    </row>
    <row r="220" spans="1:3" x14ac:dyDescent="0.25">
      <c r="A220" s="5"/>
    </row>
    <row r="221" spans="1:3" x14ac:dyDescent="0.25">
      <c r="A221" s="5"/>
      <c r="C221" t="s">
        <v>166</v>
      </c>
    </row>
    <row r="222" spans="1:3" x14ac:dyDescent="0.25">
      <c r="A222" s="5" t="s">
        <v>35</v>
      </c>
      <c r="B222" s="1" t="s">
        <v>124</v>
      </c>
      <c r="C222" t="str">
        <f>CONCATENATE("  &lt;Genotype hgvs=",CHAR(34),B222,B223,";",B224,CHAR(34)," name=",CHAR(34),B43,CHAR(34),"&gt; ")</f>
        <v xml:space="preserve">  &lt;Genotype hgvs="NC_000002.12:g.[233974736A&gt;G];[233974736=]" name="A7783504C"&gt; </v>
      </c>
    </row>
    <row r="223" spans="1:3" x14ac:dyDescent="0.25">
      <c r="A223" s="5" t="s">
        <v>36</v>
      </c>
      <c r="B223" s="29" t="s">
        <v>141</v>
      </c>
    </row>
    <row r="224" spans="1:3" x14ac:dyDescent="0.25">
      <c r="A224" s="5" t="s">
        <v>27</v>
      </c>
      <c r="B224" s="29" t="s">
        <v>142</v>
      </c>
      <c r="C224" t="s">
        <v>668</v>
      </c>
    </row>
    <row r="225" spans="1:3" x14ac:dyDescent="0.25">
      <c r="A225" s="5" t="s">
        <v>41</v>
      </c>
      <c r="B225" s="27" t="str">
        <f>CONCATENATE("People with this variant have one copy of the ",B46," variant. This substitution of a single nucleotide is known as a missense mutation.")</f>
        <v>People with this variant have one copy of the [A7783504C](https://www.ncbi.nlm.nih.gov/pubmed/27835969) variant. This substitution of a single nucleotide is known as a missense mutation.</v>
      </c>
      <c r="C225" t="s">
        <v>13</v>
      </c>
    </row>
    <row r="226" spans="1:3" x14ac:dyDescent="0.25">
      <c r="A226" s="6" t="s">
        <v>42</v>
      </c>
      <c r="B226" s="27" t="s">
        <v>511</v>
      </c>
      <c r="C226" t="str">
        <f>CONCATENATE("    ",B225)</f>
        <v xml:space="preserve">    People with this variant have one copy of the [A7783504C](https://www.ncbi.nlm.nih.gov/pubmed/27835969) variant. This substitution of a single nucleotide is known as a missense mutation.</v>
      </c>
    </row>
    <row r="227" spans="1:3" x14ac:dyDescent="0.25">
      <c r="A227" s="6" t="s">
        <v>43</v>
      </c>
      <c r="B227" s="27">
        <v>14.2</v>
      </c>
    </row>
    <row r="228" spans="1:3" x14ac:dyDescent="0.25">
      <c r="A228" s="5"/>
      <c r="C228" t="s">
        <v>669</v>
      </c>
    </row>
    <row r="229" spans="1:3" x14ac:dyDescent="0.25">
      <c r="A229" s="6"/>
    </row>
    <row r="230" spans="1:3" x14ac:dyDescent="0.25">
      <c r="A230" s="6"/>
      <c r="C230" t="str">
        <f>CONCATENATE("    ",B226)</f>
        <v xml:space="preserve">    People with this variant have an increased risk of CFS. See below for more information.</v>
      </c>
    </row>
    <row r="231" spans="1:3" x14ac:dyDescent="0.25">
      <c r="A231" s="6"/>
    </row>
    <row r="232" spans="1:3" x14ac:dyDescent="0.25">
      <c r="A232" s="6"/>
      <c r="C232" t="s">
        <v>670</v>
      </c>
    </row>
    <row r="233" spans="1:3" x14ac:dyDescent="0.25">
      <c r="A233" s="5"/>
    </row>
    <row r="234" spans="1:3" x14ac:dyDescent="0.25">
      <c r="A234" s="5"/>
      <c r="C234" t="str">
        <f>CONCATENATE( "    &lt;piechart percentage=",B227," /&gt;")</f>
        <v xml:space="preserve">    &lt;piechart percentage=14.2 /&gt;</v>
      </c>
    </row>
    <row r="235" spans="1:3" x14ac:dyDescent="0.25">
      <c r="A235" s="5"/>
      <c r="C235" t="str">
        <f>"  &lt;/Genotype&gt;"</f>
        <v xml:space="preserve">  &lt;/Genotype&gt;</v>
      </c>
    </row>
    <row r="236" spans="1:3" x14ac:dyDescent="0.25">
      <c r="A236" s="5" t="s">
        <v>44</v>
      </c>
      <c r="B236" s="27" t="str">
        <f>CONCATENATE("People with this variant have two copies of the ",B46," variant. This substitution of a single nucleotide is known as a missense mutation.")</f>
        <v>People with this variant have two copies of the [A7783504C](https://www.ncbi.nlm.nih.gov/pubmed/27835969) variant. This substitution of a single nucleotide is known as a missense mutation.</v>
      </c>
      <c r="C236" t="str">
        <f>CONCATENATE("  &lt;Genotype hgvs=",CHAR(34),B222,B223,";",B223,CHAR(34)," name=",CHAR(34),B43,CHAR(34),"&gt; ")</f>
        <v xml:space="preserve">  &lt;Genotype hgvs="NC_000002.12:g.[233974736A&gt;G];[233974736A&gt;G]" name="A7783504C"&gt; </v>
      </c>
    </row>
    <row r="237" spans="1:3" x14ac:dyDescent="0.25">
      <c r="A237" s="6" t="s">
        <v>45</v>
      </c>
      <c r="B237" s="27" t="s">
        <v>218</v>
      </c>
      <c r="C237" t="s">
        <v>13</v>
      </c>
    </row>
    <row r="238" spans="1:3" x14ac:dyDescent="0.25">
      <c r="A238" s="6" t="s">
        <v>43</v>
      </c>
      <c r="B238" s="27">
        <v>81.599999999999994</v>
      </c>
      <c r="C238" t="s">
        <v>668</v>
      </c>
    </row>
    <row r="239" spans="1:3" x14ac:dyDescent="0.25">
      <c r="A239" s="6"/>
    </row>
    <row r="240" spans="1:3" x14ac:dyDescent="0.25">
      <c r="A240" s="5"/>
      <c r="C240" t="str">
        <f>CONCATENATE("    ",B236)</f>
        <v xml:space="preserve">    People with this variant have two copies of the [A7783504C](https://www.ncbi.nlm.nih.gov/pubmed/27835969) variant. This substitution of a single nucleotide is known as a missense mutation.</v>
      </c>
    </row>
    <row r="241" spans="1:3" x14ac:dyDescent="0.25">
      <c r="A241" s="6"/>
    </row>
    <row r="242" spans="1:3" x14ac:dyDescent="0.25">
      <c r="A242" s="6"/>
      <c r="C242" t="s">
        <v>669</v>
      </c>
    </row>
    <row r="243" spans="1:3" x14ac:dyDescent="0.25">
      <c r="A243" s="6"/>
    </row>
    <row r="244" spans="1:3" x14ac:dyDescent="0.25">
      <c r="A244" s="6"/>
      <c r="C244" t="str">
        <f>CONCATENATE("    ",B237)</f>
        <v xml:space="preserve">    Your variant is not associated with any loss of function.</v>
      </c>
    </row>
    <row r="245" spans="1:3" x14ac:dyDescent="0.25">
      <c r="A245" s="6"/>
    </row>
    <row r="246" spans="1:3" x14ac:dyDescent="0.25">
      <c r="A246" s="5"/>
      <c r="C246" t="s">
        <v>670</v>
      </c>
    </row>
    <row r="247" spans="1:3" x14ac:dyDescent="0.25">
      <c r="A247" s="5"/>
    </row>
    <row r="248" spans="1:3" x14ac:dyDescent="0.25">
      <c r="A248" s="5"/>
      <c r="C248" t="str">
        <f>CONCATENATE( "    &lt;piechart percentage=",B238," /&gt;")</f>
        <v xml:space="preserve">    &lt;piechart percentage=81.6 /&gt;</v>
      </c>
    </row>
    <row r="249" spans="1:3" x14ac:dyDescent="0.25">
      <c r="A249" s="5"/>
      <c r="C249" t="str">
        <f>"  &lt;/Genotype&gt;"</f>
        <v xml:space="preserve">  &lt;/Genotype&gt;</v>
      </c>
    </row>
    <row r="250" spans="1:3" x14ac:dyDescent="0.25">
      <c r="A250" s="5" t="s">
        <v>46</v>
      </c>
      <c r="B250" s="27" t="str">
        <f>CONCATENATE("Your ",B11," gene has no variants. A normal gene is referred to as a ",CHAR(34),"wild-type",CHAR(34)," gene.")</f>
        <v>Your TPRM8 gene has no variants. A normal gene is referred to as a "wild-type" gene.</v>
      </c>
      <c r="C250" t="str">
        <f>CONCATENATE("  &lt;Genotype hgvs=",CHAR(34),B222,B224,";",B224,CHAR(34)," name=",CHAR(34),B43,CHAR(34),"&gt; ")</f>
        <v xml:space="preserve">  &lt;Genotype hgvs="NC_000002.12:g.[233974736=];[233974736=]" name="A7783504C"&gt; </v>
      </c>
    </row>
    <row r="251" spans="1:3" x14ac:dyDescent="0.25">
      <c r="A251" s="6" t="s">
        <v>47</v>
      </c>
      <c r="B251" s="27" t="s">
        <v>148</v>
      </c>
    </row>
    <row r="252" spans="1:3" x14ac:dyDescent="0.25">
      <c r="A252" s="6" t="s">
        <v>43</v>
      </c>
      <c r="B252" s="27">
        <v>4.2</v>
      </c>
      <c r="C252" t="s">
        <v>668</v>
      </c>
    </row>
    <row r="253" spans="1:3" x14ac:dyDescent="0.25">
      <c r="A253" s="5"/>
    </row>
    <row r="254" spans="1:3" x14ac:dyDescent="0.25">
      <c r="A254" s="6"/>
      <c r="C254" t="str">
        <f>CONCATENATE("    ",B250)</f>
        <v xml:space="preserve">    Your TPRM8 gene has no variants. A normal gene is referred to as a "wild-type" gene.</v>
      </c>
    </row>
    <row r="255" spans="1:3" x14ac:dyDescent="0.25">
      <c r="A255" s="6"/>
    </row>
    <row r="256" spans="1:3" x14ac:dyDescent="0.25">
      <c r="A256" s="6"/>
      <c r="C256" t="s">
        <v>669</v>
      </c>
    </row>
    <row r="257" spans="1:3" x14ac:dyDescent="0.25">
      <c r="A257" s="6"/>
      <c r="C257" t="str">
        <f>CONCATENATE("    ",B256)</f>
        <v xml:space="preserve">    </v>
      </c>
    </row>
    <row r="258" spans="1:3" x14ac:dyDescent="0.25">
      <c r="A258" s="6"/>
      <c r="C258" t="str">
        <f>CONCATENATE("    ",B251)</f>
        <v xml:space="preserve">    This variant is not associated with increased risk.</v>
      </c>
    </row>
    <row r="259" spans="1:3" x14ac:dyDescent="0.25">
      <c r="A259" s="5"/>
    </row>
    <row r="260" spans="1:3" x14ac:dyDescent="0.25">
      <c r="A260" s="5"/>
      <c r="C260" t="s">
        <v>670</v>
      </c>
    </row>
    <row r="261" spans="1:3" x14ac:dyDescent="0.25">
      <c r="A261" s="5"/>
      <c r="C261" t="str">
        <f>CONCATENATE("    ",B257)</f>
        <v xml:space="preserve">    </v>
      </c>
    </row>
    <row r="262" spans="1:3" x14ac:dyDescent="0.25">
      <c r="A262" s="5"/>
      <c r="C262" t="str">
        <f>CONCATENATE( "    &lt;piechart percentage=",B252," /&gt;")</f>
        <v xml:space="preserve">    &lt;piechart percentage=4.2 /&gt;</v>
      </c>
    </row>
    <row r="263" spans="1:3" x14ac:dyDescent="0.25">
      <c r="A263" s="5"/>
      <c r="C263" t="str">
        <f>"  &lt;/Genotype&gt;"</f>
        <v xml:space="preserve">  &lt;/Genotype&gt;</v>
      </c>
    </row>
    <row r="264" spans="1:3" x14ac:dyDescent="0.25">
      <c r="A264" s="5"/>
      <c r="C264" t="s">
        <v>672</v>
      </c>
    </row>
    <row r="265" spans="1:3" x14ac:dyDescent="0.25">
      <c r="A265" s="5" t="s">
        <v>48</v>
      </c>
      <c r="B265" s="27" t="str">
        <f>CONCATENATE("Your ",B11," gene has an unknown variant.")</f>
        <v>Your TPRM8 gene has an unknown variant.</v>
      </c>
      <c r="C265" t="str">
        <f>CONCATENATE("  &lt;Genotype hgvs=",CHAR(34),"unknown",CHAR(34),"&gt; ")</f>
        <v xml:space="preserve">  &lt;Genotype hgvs="unknown"&gt; </v>
      </c>
    </row>
    <row r="266" spans="1:3" x14ac:dyDescent="0.25">
      <c r="A266" s="6" t="s">
        <v>48</v>
      </c>
      <c r="B266" s="27" t="s">
        <v>150</v>
      </c>
      <c r="C266" t="s">
        <v>13</v>
      </c>
    </row>
    <row r="267" spans="1:3" x14ac:dyDescent="0.25">
      <c r="A267" s="6" t="s">
        <v>43</v>
      </c>
      <c r="C267" t="s">
        <v>668</v>
      </c>
    </row>
    <row r="268" spans="1:3" x14ac:dyDescent="0.25">
      <c r="A268" s="6"/>
    </row>
    <row r="269" spans="1:3" x14ac:dyDescent="0.25">
      <c r="A269" s="6"/>
      <c r="C269" t="str">
        <f>CONCATENATE("    ",B265)</f>
        <v xml:space="preserve">    Your TPRM8 gene has an unknown variant.</v>
      </c>
    </row>
    <row r="270" spans="1:3" x14ac:dyDescent="0.25">
      <c r="A270" s="6"/>
    </row>
    <row r="271" spans="1:3" x14ac:dyDescent="0.25">
      <c r="A271" s="6"/>
      <c r="C271" t="s">
        <v>669</v>
      </c>
    </row>
    <row r="272" spans="1:3" x14ac:dyDescent="0.25">
      <c r="A272" s="6"/>
    </row>
    <row r="273" spans="1:3" x14ac:dyDescent="0.25">
      <c r="A273" s="5"/>
      <c r="C273" t="str">
        <f>CONCATENATE("    ",B266)</f>
        <v xml:space="preserve">    The effect is unknown.</v>
      </c>
    </row>
    <row r="274" spans="1:3" x14ac:dyDescent="0.25">
      <c r="A274" s="6"/>
    </row>
    <row r="275" spans="1:3" x14ac:dyDescent="0.25">
      <c r="A275" s="5"/>
      <c r="C275" t="s">
        <v>670</v>
      </c>
    </row>
    <row r="276" spans="1:3" x14ac:dyDescent="0.25">
      <c r="A276" s="5"/>
    </row>
    <row r="277" spans="1:3" x14ac:dyDescent="0.25">
      <c r="A277" s="5"/>
      <c r="C277" t="str">
        <f>CONCATENATE( "    &lt;piechart percentage=",B267," /&gt;")</f>
        <v xml:space="preserve">    &lt;piechart percentage= /&gt;</v>
      </c>
    </row>
    <row r="278" spans="1:3" x14ac:dyDescent="0.25">
      <c r="A278" s="5"/>
      <c r="C278" t="str">
        <f>"  &lt;/Genotype&gt;"</f>
        <v xml:space="preserve">  &lt;/Genotype&gt;</v>
      </c>
    </row>
    <row r="279" spans="1:3" x14ac:dyDescent="0.25">
      <c r="A279" s="5"/>
      <c r="C279" t="s">
        <v>673</v>
      </c>
    </row>
    <row r="280" spans="1:3" x14ac:dyDescent="0.25">
      <c r="A280" s="5" t="s">
        <v>46</v>
      </c>
      <c r="B280" s="27" t="str">
        <f>CONCATENATE("Your ",B11," gene has no variants. A normal gene is referred to as a ",CHAR(34),"wild-type",CHAR(34)," gene.")</f>
        <v>Your TPRM8 gene has no variants. A normal gene is referred to as a "wild-type" gene.</v>
      </c>
      <c r="C280" t="str">
        <f>CONCATENATE("  &lt;Genotype hgvs=",CHAR(34),"wildtype",CHAR(34),"&gt;")</f>
        <v xml:space="preserve">  &lt;Genotype hgvs="wildtype"&gt;</v>
      </c>
    </row>
    <row r="281" spans="1:3" x14ac:dyDescent="0.25">
      <c r="A281" s="6" t="s">
        <v>47</v>
      </c>
      <c r="B281" s="27" t="s">
        <v>218</v>
      </c>
      <c r="C281" t="s">
        <v>13</v>
      </c>
    </row>
    <row r="282" spans="1:3" x14ac:dyDescent="0.25">
      <c r="A282" s="6" t="s">
        <v>43</v>
      </c>
      <c r="C282" t="s">
        <v>668</v>
      </c>
    </row>
    <row r="283" spans="1:3" x14ac:dyDescent="0.25">
      <c r="A283" s="6"/>
    </row>
    <row r="284" spans="1:3" x14ac:dyDescent="0.25">
      <c r="A284" s="6"/>
      <c r="C284" t="str">
        <f>CONCATENATE("    ",B280)</f>
        <v xml:space="preserve">    Your TPRM8 gene has no variants. A normal gene is referred to as a "wild-type" gene.</v>
      </c>
    </row>
    <row r="285" spans="1:3" x14ac:dyDescent="0.25">
      <c r="A285" s="6"/>
    </row>
    <row r="286" spans="1:3" x14ac:dyDescent="0.25">
      <c r="A286" s="6"/>
      <c r="C286" t="s">
        <v>669</v>
      </c>
    </row>
    <row r="287" spans="1:3" x14ac:dyDescent="0.25">
      <c r="A287" s="6"/>
    </row>
    <row r="288" spans="1:3" x14ac:dyDescent="0.25">
      <c r="A288" s="6"/>
      <c r="C288" t="str">
        <f>CONCATENATE("    ",B281)</f>
        <v xml:space="preserve">    Your variant is not associated with any loss of function.</v>
      </c>
    </row>
    <row r="289" spans="1:3" x14ac:dyDescent="0.25">
      <c r="A289" s="6"/>
    </row>
    <row r="290" spans="1:3" x14ac:dyDescent="0.25">
      <c r="A290" s="6"/>
      <c r="C290" t="s">
        <v>670</v>
      </c>
    </row>
    <row r="291" spans="1:3" x14ac:dyDescent="0.25">
      <c r="A291" s="5"/>
    </row>
    <row r="292" spans="1:3" x14ac:dyDescent="0.25">
      <c r="A292" s="6"/>
      <c r="C292" t="str">
        <f>CONCATENATE( "    &lt;piechart percentage=",B282," /&gt;")</f>
        <v xml:space="preserve">    &lt;piechart percentage= /&gt;</v>
      </c>
    </row>
    <row r="293" spans="1:3" x14ac:dyDescent="0.25">
      <c r="A293" s="6"/>
      <c r="C293" t="str">
        <f>"  &lt;/Genotype&gt;"</f>
        <v xml:space="preserve">  &lt;/Genotype&gt;</v>
      </c>
    </row>
    <row r="294" spans="1:3" x14ac:dyDescent="0.25">
      <c r="A294" s="6"/>
      <c r="C294" t="str">
        <f>"&lt;/GeneAnalysis&gt;"</f>
        <v>&lt;/GeneAnalysis&gt;</v>
      </c>
    </row>
    <row r="295" spans="1:3" s="33" customFormat="1" x14ac:dyDescent="0.25">
      <c r="A295" s="34"/>
      <c r="B295" s="32"/>
      <c r="C295" s="34"/>
    </row>
    <row r="296" spans="1:3" x14ac:dyDescent="0.25">
      <c r="A296" s="5"/>
      <c r="C296" t="str">
        <f>CONCATENATE("# How do changes in ",B11," affect people?")</f>
        <v># How do changes in TPRM8 affect people?</v>
      </c>
    </row>
    <row r="297" spans="1:3" x14ac:dyDescent="0.25">
      <c r="A297" s="5"/>
    </row>
    <row r="298" spans="1:3" x14ac:dyDescent="0.25">
      <c r="A298" s="5" t="s">
        <v>50</v>
      </c>
      <c r="B298" s="27" t="str">
        <f>CONCATENATE("For the vast majority of people, the overall risk associated with the common ",B11," variants is small and does not impact treatment. It is possible that variants in this gene interact with other gene variants, which is the reason for our inclusion of this gene.")</f>
        <v>For the vast majority of people, the overall risk associated with the common TPRM8 variants is small and does not impact treatment. It is possible that variants in this gene interact with other gene variants, which is the reason for our inclusion of this gene.</v>
      </c>
      <c r="C298" t="str">
        <f>B298</f>
        <v>For the vast majority of people, the overall risk associated with the common TPRM8 variants is small and does not impact treatment. It is possible that variants in this gene interact with other gene variants, which is the reason for our inclusion of this gene.</v>
      </c>
    </row>
    <row r="299" spans="1:3" s="33" customFormat="1" x14ac:dyDescent="0.25">
      <c r="A299" s="31"/>
      <c r="B299" s="32"/>
      <c r="C299" s="33" t="str">
        <f>CONCATENATE("    ",B294)</f>
        <v xml:space="preserve">    </v>
      </c>
    </row>
    <row r="300" spans="1:3" s="33" customFormat="1" x14ac:dyDescent="0.25">
      <c r="A300" s="34"/>
      <c r="B300" s="32"/>
      <c r="C300" s="6" t="s">
        <v>157</v>
      </c>
    </row>
    <row r="301" spans="1:3" s="33" customFormat="1" x14ac:dyDescent="0.25">
      <c r="A301" s="34"/>
      <c r="B301" s="32"/>
      <c r="C301" s="34"/>
    </row>
    <row r="302" spans="1:3" s="33" customFormat="1" x14ac:dyDescent="0.25">
      <c r="A302" s="34"/>
      <c r="B302" s="32"/>
      <c r="C302" s="6" t="s">
        <v>752</v>
      </c>
    </row>
    <row r="303" spans="1:3" s="33" customFormat="1" x14ac:dyDescent="0.25">
      <c r="A303" s="34"/>
      <c r="B303" s="32"/>
      <c r="C303" s="6"/>
    </row>
    <row r="304" spans="1:3" x14ac:dyDescent="0.25">
      <c r="A304" s="5"/>
      <c r="C304" t="s">
        <v>151</v>
      </c>
    </row>
    <row r="305" spans="1:3" x14ac:dyDescent="0.25">
      <c r="A305" s="5"/>
      <c r="C305" t="str">
        <f>CONCATENATE("    ",B299)</f>
        <v xml:space="preserve">    </v>
      </c>
    </row>
    <row r="306" spans="1:3" x14ac:dyDescent="0.25">
      <c r="A306" s="5" t="s">
        <v>13</v>
      </c>
      <c r="B306" s="41" t="s">
        <v>913</v>
      </c>
      <c r="C306" t="str">
        <f>B306</f>
        <v>TPRM8 a cold and cold-burning pain receptor linked to [migraines](https://www.ncbi.nlm.nih.gov/pubmed/23294458?dopt=Abstract),
[neuropathic chronic pain](https://www.ncbi.nlm.nih.gov/pubmed/22072275?dopt=Abstract), and [inflammation](https://www.ncbi.nlm.nih.gov/pubmed/26660531).  It processes [cold-mediated pain relievers](https://www.ncbi.nlm.nih.gov/pmc/articles/PMC5541777/#R30) and may modulate pain sensation and set [vascular tone](https://www.ncbi.nlm.nih.gov/pmc/articles/PMC5541777/#R31), which may influence migraines. This C-990T (C;C) variant is protective, with a [0.7X lower risk](https://www.nature.com/articles/ng.856) for migraines, and the C-990T (C;T) variant is protective, with a [0.85X lower risk](https://www.nature.com/articles/ng.856) for migraines.</v>
      </c>
    </row>
    <row r="307" spans="1:3" x14ac:dyDescent="0.25">
      <c r="A307" s="5"/>
    </row>
    <row r="308" spans="1:3" x14ac:dyDescent="0.25">
      <c r="A308" s="5"/>
      <c r="C308" t="s">
        <v>51</v>
      </c>
    </row>
    <row r="309" spans="1:3" x14ac:dyDescent="0.25">
      <c r="A309" s="5"/>
    </row>
    <row r="310" spans="1:3" x14ac:dyDescent="0.25">
      <c r="A310" s="5"/>
      <c r="B310" s="27" t="s">
        <v>152</v>
      </c>
      <c r="C310" t="str">
        <f>B310</f>
        <v>No therapies are medically indicated at the moment.</v>
      </c>
    </row>
    <row r="311" spans="1:3" s="33" customFormat="1" x14ac:dyDescent="0.25">
      <c r="A311" s="31"/>
      <c r="B311" s="32"/>
    </row>
    <row r="312" spans="1:3" s="33" customFormat="1" x14ac:dyDescent="0.25">
      <c r="A312" s="34"/>
      <c r="B312" s="32"/>
      <c r="C312" s="6" t="s">
        <v>155</v>
      </c>
    </row>
    <row r="313" spans="1:3" s="33" customFormat="1" x14ac:dyDescent="0.25">
      <c r="A313" s="34"/>
      <c r="B313" s="32"/>
      <c r="C313" s="34"/>
    </row>
    <row r="314" spans="1:3" s="33" customFormat="1" x14ac:dyDescent="0.25">
      <c r="A314" s="34"/>
      <c r="B314" s="32"/>
      <c r="C314" s="6" t="s">
        <v>753</v>
      </c>
    </row>
    <row r="315" spans="1:3" s="33" customFormat="1" x14ac:dyDescent="0.25">
      <c r="A315" s="34"/>
      <c r="B315" s="32"/>
      <c r="C315" s="6"/>
    </row>
    <row r="316" spans="1:3" x14ac:dyDescent="0.25">
      <c r="A316" s="5"/>
      <c r="C316" t="s">
        <v>154</v>
      </c>
    </row>
    <row r="317" spans="1:3" x14ac:dyDescent="0.25">
      <c r="A317" s="5"/>
    </row>
    <row r="318" spans="1:3" x14ac:dyDescent="0.25">
      <c r="A318" s="5" t="s">
        <v>13</v>
      </c>
      <c r="B318" s="27" t="s">
        <v>914</v>
      </c>
      <c r="C318" t="str">
        <f>B318</f>
        <v>The heterozygous GC variant has multiple effects.  First, it causes [increased sensitivity to cold](https://www.ncbi.nlm.nih.gov/pubmed/21542321?dopt=Abstract) as well as increased [inflammation](https://www.ncbi.nlm.nih.gov/pubmed/26660531) due to improper temperature regulation.  It may also cause increased cold-induced airway hyperresponsiveness (CAH) in bronchial asthma (BA) patients.  As the TPRM8 gene regulates cold perception, improper function may lead to hyperstimulation and increased CAH events.  The GC genotype has an [odds ratio of 3.73](https://www.ncbi.nlm.nih.gov/pubmed/26272603) for a decrease in forced expiratory volume.</v>
      </c>
    </row>
    <row r="319" spans="1:3" x14ac:dyDescent="0.25">
      <c r="A319" s="5"/>
    </row>
    <row r="320" spans="1:3" x14ac:dyDescent="0.25">
      <c r="A320" s="5"/>
      <c r="C320" t="s">
        <v>51</v>
      </c>
    </row>
    <row r="321" spans="1:3" x14ac:dyDescent="0.25">
      <c r="A321" s="5"/>
    </row>
    <row r="322" spans="1:3" x14ac:dyDescent="0.25">
      <c r="A322" s="5"/>
      <c r="B322" s="41" t="s">
        <v>915</v>
      </c>
      <c r="C322" t="str">
        <f>B322</f>
        <v>If possible, avoid cold air [below 25˚ C](http://www.uniprot.org/uniprot/Q7Z2W7). The carboxamide [WS-12](https://www.ncbi.nlm.nih.gov/pubmed/18930858) (a menthol derivative with much higher efficacy and potency) or [icilin](https://www.ncbi.nlm.nih.gov/pubmed/17517434) may protect against increased cold perception by upregulating the TPRM8 gene,
reducing bronchial shock.  Other medications include [menthol and eucalyptol](https://www.ncbi.nlm.nih.gov/pubmed/14757700), but this variant causes [lower menthol efficacy](https://www.ncbi.nlm.nih.gov/pubmed/21542321?dopt=Abstract). Users should avoid alcohol and smoking.</v>
      </c>
    </row>
    <row r="323" spans="1:3" s="33" customFormat="1" x14ac:dyDescent="0.25">
      <c r="A323" s="31"/>
      <c r="B323" s="32"/>
    </row>
    <row r="324" spans="1:3" s="33" customFormat="1" x14ac:dyDescent="0.25">
      <c r="A324" s="34"/>
      <c r="B324" s="32"/>
      <c r="C324" s="6" t="s">
        <v>156</v>
      </c>
    </row>
    <row r="325" spans="1:3" s="33" customFormat="1" x14ac:dyDescent="0.25">
      <c r="A325" s="34"/>
      <c r="B325" s="32"/>
      <c r="C325" s="34"/>
    </row>
    <row r="326" spans="1:3" s="33" customFormat="1" x14ac:dyDescent="0.25">
      <c r="A326" s="34"/>
      <c r="B326" s="32"/>
      <c r="C326" s="6" t="s">
        <v>754</v>
      </c>
    </row>
    <row r="327" spans="1:3" s="33" customFormat="1" x14ac:dyDescent="0.25">
      <c r="A327" s="34"/>
      <c r="B327" s="32"/>
      <c r="C327" s="6"/>
    </row>
    <row r="328" spans="1:3" x14ac:dyDescent="0.25">
      <c r="A328" s="5"/>
      <c r="C328" t="s">
        <v>153</v>
      </c>
    </row>
    <row r="329" spans="1:3" x14ac:dyDescent="0.25">
      <c r="A329" s="5"/>
    </row>
    <row r="330" spans="1:3" x14ac:dyDescent="0.25">
      <c r="A330" s="5" t="s">
        <v>13</v>
      </c>
      <c r="B330" s="27" t="s">
        <v>519</v>
      </c>
      <c r="C330" t="str">
        <f>B330</f>
        <v>The homozygous GG variant has greatly decreased gene function, causing greatly [increased sensitivity to cold](https://www.ncbi.nlm.nih.gov/pubmed/21542321?dopt=Abstract) and greatly increased [inflammation](https://www.ncbi.nlm.nih.gov/pubmed/26660531). This may cause increased [asthmatic attacks](https://www.ncbi.nlm.nih.gov/pubmed/26272603) in cold weather and decreased lung function.</v>
      </c>
    </row>
    <row r="331" spans="1:3" x14ac:dyDescent="0.25">
      <c r="A331" s="5"/>
    </row>
    <row r="332" spans="1:3" x14ac:dyDescent="0.25">
      <c r="A332" s="5"/>
      <c r="C332" t="s">
        <v>51</v>
      </c>
    </row>
    <row r="333" spans="1:3" x14ac:dyDescent="0.25">
      <c r="A333" s="5"/>
    </row>
    <row r="334" spans="1:3" x14ac:dyDescent="0.25">
      <c r="A334" s="5"/>
      <c r="B334" s="41" t="s">
        <v>916</v>
      </c>
      <c r="C334" t="str">
        <f>B334</f>
        <v>Avoid cold air [below 25˚ C](http://www.uniprot.org/uniprot/Q7Z2W7). The carboxamide [WS-12](https://www.ncbi.nlm.nih.gov/pubmed/18930858) (a menthol derivative with much higher efficacy and potency) or [icilin](https://www.ncbi.nlm.nih.gov/pubmed/17517434) may protect against increased cold perception by upregulating the TPRM8 gene,
reducing bronchial shock.  Other medications include [menthol and eucalyptol](https://www.ncbi.nlm.nih.gov/pubmed/14757700). Users should avoid alcohol and smoking.</v>
      </c>
    </row>
    <row r="335" spans="1:3" s="33" customFormat="1" x14ac:dyDescent="0.25">
      <c r="A335" s="31"/>
      <c r="B335" s="32"/>
    </row>
    <row r="336" spans="1:3" s="33" customFormat="1" x14ac:dyDescent="0.25">
      <c r="A336" s="34"/>
      <c r="B336" s="32"/>
      <c r="C336" s="6" t="s">
        <v>158</v>
      </c>
    </row>
    <row r="337" spans="1:3" s="33" customFormat="1" x14ac:dyDescent="0.25">
      <c r="A337" s="34"/>
      <c r="B337" s="32"/>
      <c r="C337" s="34"/>
    </row>
    <row r="338" spans="1:3" s="33" customFormat="1" x14ac:dyDescent="0.25">
      <c r="A338" s="34"/>
      <c r="B338" s="32"/>
      <c r="C338" s="6" t="s">
        <v>755</v>
      </c>
    </row>
    <row r="339" spans="1:3" s="33" customFormat="1" x14ac:dyDescent="0.25">
      <c r="A339" s="34"/>
      <c r="B339" s="32"/>
      <c r="C339" s="6"/>
    </row>
    <row r="340" spans="1:3" x14ac:dyDescent="0.25">
      <c r="A340" s="5"/>
      <c r="C340" t="s">
        <v>153</v>
      </c>
    </row>
    <row r="341" spans="1:3" x14ac:dyDescent="0.25">
      <c r="A341" s="5"/>
    </row>
    <row r="342" spans="1:3" x14ac:dyDescent="0.25">
      <c r="A342" s="5" t="s">
        <v>13</v>
      </c>
      <c r="B342" s="41" t="s">
        <v>917</v>
      </c>
      <c r="C342" t="str">
        <f>B342</f>
        <v>TPRM8 a cold and cold-burning pain receptor linked to [migraines](https://www.ncbi.nlm.nih.gov/pubmed/23294458?dopt=Abstract),
[neuropathic chronic pain](https://www.ncbi.nlm.nih.gov/pubmed/22072275?dopt=Abstract), and [inflammation](https://www.ncbi.nlm.nih.gov/pubmed/26660531).  It processes [cold-mediated pain relievers](https://www.ncbi.nlm.nih.gov/pmc/articles/PMC5541777/#R30) and may modulate pain sensation and set [vascular tone](https://www.ncbi.nlm.nih.gov/pmc/articles/PMC5541777/#R31), which may influence migraines. This variant increases the risk for migraines as compared to CC or CT.</v>
      </c>
    </row>
    <row r="343" spans="1:3" x14ac:dyDescent="0.25">
      <c r="A343" s="5"/>
    </row>
    <row r="344" spans="1:3" x14ac:dyDescent="0.25">
      <c r="A344" s="5"/>
      <c r="C344" t="s">
        <v>51</v>
      </c>
    </row>
    <row r="345" spans="1:3" x14ac:dyDescent="0.25">
      <c r="A345" s="5"/>
    </row>
    <row r="346" spans="1:3" ht="409.5" x14ac:dyDescent="0.25">
      <c r="A346" s="5"/>
      <c r="B346" s="41" t="s">
        <v>774</v>
      </c>
      <c r="C346" t="str">
        <f>B346</f>
        <v>Many compounds may decrease pain due to TRMP8 variants.
- [WS-12](https://www.ncbi.nlm.nih.gov/pubmed/18930858) (a menthol derivative) has much higher potency and is twice as efficient as menthol as therapy for chronic neuropathic pain.
- Cannabinoid receptors [CB1 and CB2](https://www.ncbi.nlm.nih.gov/pubmed/18511441) are associated with pain modulation, but smoking should be avoided to reduce COPD and lung cancer risk.
- [Nerve growth factor](https://www.ncbi.nlm.nih.gov/pubmed/18511441) administered topically decreases thermal and mechanical pain.
Other therapies may include [antibodies, airNA, gene therapy](https://www.ncbi.nlm.nih.gov/pubmed/18511441), and avoiding air [below 25˚ C](http://www.uniprot.org/uniprot/Q7Z2W7).</v>
      </c>
    </row>
    <row r="348" spans="1:3" s="33" customFormat="1" x14ac:dyDescent="0.25">
      <c r="A348" s="31"/>
      <c r="B348" s="32"/>
    </row>
    <row r="349" spans="1:3" s="33" customFormat="1" x14ac:dyDescent="0.25">
      <c r="A349" s="34"/>
      <c r="B349" s="32"/>
      <c r="C349" s="6" t="s">
        <v>285</v>
      </c>
    </row>
    <row r="350" spans="1:3" s="33" customFormat="1" x14ac:dyDescent="0.25">
      <c r="A350" s="34"/>
      <c r="B350" s="32"/>
      <c r="C350" s="34"/>
    </row>
    <row r="351" spans="1:3" s="33" customFormat="1" x14ac:dyDescent="0.25">
      <c r="A351" s="34"/>
      <c r="B351" s="32"/>
      <c r="C351" s="6" t="s">
        <v>756</v>
      </c>
    </row>
    <row r="352" spans="1:3" s="33" customFormat="1" x14ac:dyDescent="0.25">
      <c r="A352" s="34"/>
      <c r="B352" s="32"/>
      <c r="C352" s="6"/>
    </row>
    <row r="353" spans="1:3" x14ac:dyDescent="0.25">
      <c r="A353" s="5"/>
      <c r="C353" t="s">
        <v>153</v>
      </c>
    </row>
    <row r="354" spans="1:3" x14ac:dyDescent="0.25">
      <c r="A354" s="5"/>
    </row>
    <row r="355" spans="1:3" x14ac:dyDescent="0.25">
      <c r="A355" s="5" t="s">
        <v>13</v>
      </c>
      <c r="B355" s="27" t="s">
        <v>665</v>
      </c>
      <c r="C355" t="str">
        <f>B355</f>
        <v>Natural killer cells (NKC) are a type of white blood cells found in the blood, bone marrow, spleen, and lymph nodes.  They kill viral infected cells and tumorous cells.  CFS patients have half the cellular efficiency of the normal population with a [17% cellular death rate](https://www.ncbi.nlm.nih.gov/pubmed/27099524).  The G3264+2567A variant decreases gene expression in both the DNA and RNA, causing significant reduction in NKC activity.  This variant was 2X as common in [CFS patients at 73.3% with an odds ratio of 3.56](https://www.ncbi.nlm.nih.gov/pubmed/27099524). The G3264+630A variant also decreases gene expression in both the DNA and RNA, causing significant reduction in NKC activity.  This variant was 2X as common in [CFS patients at 82.1% with an odds ratio of 7.19.](https://www.ncbi.nlm.nih.gov/pubmed/27099524)</v>
      </c>
    </row>
    <row r="356" spans="1:3" x14ac:dyDescent="0.25">
      <c r="A356" s="5"/>
    </row>
    <row r="357" spans="1:3" x14ac:dyDescent="0.25">
      <c r="A357" s="5"/>
      <c r="C357" t="s">
        <v>51</v>
      </c>
    </row>
    <row r="358" spans="1:3" x14ac:dyDescent="0.25">
      <c r="A358" s="5"/>
    </row>
    <row r="359" spans="1:3" ht="405" x14ac:dyDescent="0.25">
      <c r="A359" s="5"/>
      <c r="B359" s="41" t="s">
        <v>666</v>
      </c>
      <c r="C359" t="str">
        <f>B359</f>
        <v>Many dietary supplements have been found to increase or decrease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[Histone deacetylase inhibitors (HDACi), including suberoylanilide hydroxamic acid and valproic acid,](https://www.ncbi.nlm.nih.gov/pubmed/17349632/) impair NKC function and should be avoided.</v>
      </c>
    </row>
    <row r="360" spans="1:3" s="33" customFormat="1" x14ac:dyDescent="0.25">
      <c r="A360" s="31"/>
      <c r="B360" s="32"/>
    </row>
    <row r="361" spans="1:3" s="33" customFormat="1" x14ac:dyDescent="0.25">
      <c r="A361" s="34"/>
      <c r="B361" s="32"/>
      <c r="C361" s="6" t="s">
        <v>160</v>
      </c>
    </row>
    <row r="362" spans="1:3" s="33" customFormat="1" x14ac:dyDescent="0.25">
      <c r="A362" s="34"/>
      <c r="B362" s="32"/>
      <c r="C362" s="34"/>
    </row>
    <row r="363" spans="1:3" s="33" customFormat="1" x14ac:dyDescent="0.25">
      <c r="A363" s="34"/>
      <c r="B363" s="32"/>
      <c r="C363" s="6" t="s">
        <v>757</v>
      </c>
    </row>
    <row r="364" spans="1:3" s="33" customFormat="1" x14ac:dyDescent="0.25">
      <c r="A364" s="34"/>
      <c r="B364" s="32"/>
      <c r="C364" s="6"/>
    </row>
    <row r="365" spans="1:3" x14ac:dyDescent="0.25">
      <c r="A365" s="5"/>
      <c r="C365" t="s">
        <v>153</v>
      </c>
    </row>
    <row r="366" spans="1:3" x14ac:dyDescent="0.25">
      <c r="A366" s="5"/>
    </row>
    <row r="367" spans="1:3" x14ac:dyDescent="0.25">
      <c r="A367" s="5" t="s">
        <v>13</v>
      </c>
      <c r="B367" s="27" t="s">
        <v>161</v>
      </c>
      <c r="C367" t="str">
        <f>B367</f>
        <v>The A233974736G A:G heterozygous variant has an increased risk of CFS, with an [odds ratio of 0.37](https://www.ncbi.nlm.nih.gov/pubmed/27835969).</v>
      </c>
    </row>
    <row r="368" spans="1:3" x14ac:dyDescent="0.25">
      <c r="A368" s="5"/>
    </row>
    <row r="369" spans="1:3" x14ac:dyDescent="0.25">
      <c r="A369" s="5"/>
      <c r="C369" t="s">
        <v>51</v>
      </c>
    </row>
    <row r="370" spans="1:3" x14ac:dyDescent="0.25">
      <c r="A370" s="5"/>
    </row>
    <row r="371" spans="1:3" x14ac:dyDescent="0.25">
      <c r="A371" s="5"/>
      <c r="B371" s="27" t="s">
        <v>918</v>
      </c>
      <c r="C371" t="str">
        <f>B371</f>
        <v xml:space="preserve">Some general therapies are associated with TPRM8 variants. Avoid cold air [below 25˚ C](http://www.uniprot.org/uniprot/Q7Z2W7). The carboxamide [WS-12](https://www.ncbi.nlm.nih.gov/pubmed/18930858) (a menthol derivative with much higher efficacy and potency) or [icilin](https://www.ncbi.nlm.nih.gov/pubmed/17517434) may protect against increased cold perception by upregulating the TPRM8 gene.  Other medications include [menthol and eucalyptol](https://www.ncbi.nlm.nih.gov/pubmed/14757700). </v>
      </c>
    </row>
    <row r="372" spans="1:3" s="33" customFormat="1" x14ac:dyDescent="0.25">
      <c r="B372" s="32"/>
    </row>
    <row r="374" spans="1:3" ht="30" x14ac:dyDescent="0.25">
      <c r="A374" t="s">
        <v>52</v>
      </c>
      <c r="B374" s="7" t="s">
        <v>159</v>
      </c>
      <c r="C374" t="str">
        <f>CONCATENATE("&lt;symptoms ",B374," /&gt;")</f>
        <v>&lt;symptoms pain, muscle pain, headache, inflammation /&gt;</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CA1597-AD18-482D-A335-F72B6491ABB7}">
  <dimension ref="A1:C425"/>
  <sheetViews>
    <sheetView topLeftCell="A336" workbookViewId="0">
      <selection activeCell="B348" sqref="B348"/>
    </sheetView>
  </sheetViews>
  <sheetFormatPr defaultRowHeight="15" x14ac:dyDescent="0.25"/>
  <cols>
    <col min="1" max="1" width="16.28515625" customWidth="1"/>
    <col min="2" max="2" width="35.28515625" style="27" customWidth="1"/>
  </cols>
  <sheetData>
    <row r="1" spans="1:3" x14ac:dyDescent="0.25">
      <c r="A1" s="4" t="s">
        <v>14</v>
      </c>
      <c r="B1" s="26" t="s">
        <v>15</v>
      </c>
      <c r="C1" s="4" t="s">
        <v>16</v>
      </c>
    </row>
    <row r="2" spans="1:3" x14ac:dyDescent="0.25">
      <c r="A2" s="6" t="s">
        <v>4</v>
      </c>
      <c r="B2" s="27" t="s">
        <v>170</v>
      </c>
      <c r="C2" t="str">
        <f>CONCATENATE("# What does the ",B2," gene do?")</f>
        <v># What does the COMT gene do?</v>
      </c>
    </row>
    <row r="3" spans="1:3" x14ac:dyDescent="0.25">
      <c r="A3" s="6"/>
    </row>
    <row r="4" spans="1:3" ht="17.25" x14ac:dyDescent="0.3">
      <c r="A4" s="6" t="s">
        <v>18</v>
      </c>
      <c r="B4" s="28" t="s">
        <v>286</v>
      </c>
      <c r="C4" t="str">
        <f>B4</f>
        <v>The COMT gene creates an enzyme that helps break down and balance levels of dopamine and norepinephrine in nerve cells. It also detoxifies [estrogen](https://www.ncbi.nlm.nih.gov/pubmed/18324659?dopt=Abstract) in the liver, kidneys, and blood. Variants may cause [anxiety](https://www.ncbi.nlm.nih.gov/pubmed/16232322?dopt=Abstract), [depression](https://www.ncbi.nlm.nih.gov/pubmed/19520435?dopt=Abstract), muscle pain and fatigue, and [reduced pain tolerance](https://www.ncbi.nlm.nih.gov/pubmed/22528689?dopt=Abstract). They are linked to [endometrial](https://www.ncbi.nlm.nih.gov/pubmed/18324659?dopt=Abstract) and [breast](https://www.ncbi.nlm.nih.gov/pubmed/18194538?dopt=Abstract) cancer, [schizophrenia](https://www.ncbi.nlm.nih.gov/pubmed/22208661?dopt=Abstract), [endometriosis](https://www.ncbi.nlm.nih.gov/pubmed/24965973), [alcoholism](https://www.ncbi.nlm.nih.gov/pubmed/22208661?dopt=Abstract), and [nicotine](https://www.ncbi.nlm.nih.gov/pubmed/16395295?dopt=Abstract) dependency.</v>
      </c>
    </row>
    <row r="5" spans="1:3" ht="17.25" x14ac:dyDescent="0.3">
      <c r="A5" s="6"/>
      <c r="B5" s="28"/>
    </row>
    <row r="6" spans="1:3" x14ac:dyDescent="0.25">
      <c r="A6" s="6" t="s">
        <v>19</v>
      </c>
      <c r="B6" s="27">
        <v>22</v>
      </c>
      <c r="C6" t="str">
        <f>CONCATENATE("This gene is located on chromosome ",B6,". The ",B7," it creates acts in your ",B8)</f>
        <v>This gene is located on chromosome 22. The enzyme it creates acts in your brain, nervous system, liver, kidney, and blood.</v>
      </c>
    </row>
    <row r="7" spans="1:3" x14ac:dyDescent="0.25">
      <c r="A7" s="6" t="s">
        <v>20</v>
      </c>
      <c r="B7" s="27" t="s">
        <v>171</v>
      </c>
    </row>
    <row r="8" spans="1:3" x14ac:dyDescent="0.25">
      <c r="A8" s="6" t="s">
        <v>17</v>
      </c>
      <c r="B8" s="27" t="s">
        <v>674</v>
      </c>
    </row>
    <row r="9" spans="1:3" x14ac:dyDescent="0.25">
      <c r="A9" s="5" t="s">
        <v>22</v>
      </c>
      <c r="B9" s="27" t="s">
        <v>287</v>
      </c>
      <c r="C9" t="str">
        <f>CONCATENATE("&lt;TissueList ",B9," /&gt;")</f>
        <v>&lt;TissueList brain liver kidney blood D001921 D005221 D005221 D002319  /&gt;</v>
      </c>
    </row>
    <row r="10" spans="1:3" s="33" customFormat="1" x14ac:dyDescent="0.25">
      <c r="A10" s="34"/>
      <c r="B10" s="32"/>
    </row>
    <row r="11" spans="1:3" x14ac:dyDescent="0.25">
      <c r="A11" s="6" t="s">
        <v>4</v>
      </c>
      <c r="B11" s="27" t="s">
        <v>170</v>
      </c>
      <c r="C11" t="str">
        <f>CONCATENATE("&lt;GeneAnalysis gene=",CHAR(34),B11,CHAR(34)," interval=",CHAR(34),B12,CHAR(34),"&gt; ")</f>
        <v xml:space="preserve">&lt;GeneAnalysis gene="COMT" interval="NC_000022.11:g.19941740_19969975"&gt; </v>
      </c>
    </row>
    <row r="12" spans="1:3" x14ac:dyDescent="0.25">
      <c r="A12" s="6" t="s">
        <v>23</v>
      </c>
      <c r="B12" s="27" t="s">
        <v>288</v>
      </c>
    </row>
    <row r="13" spans="1:3" x14ac:dyDescent="0.25">
      <c r="A13" s="6" t="s">
        <v>24</v>
      </c>
      <c r="B13" s="27" t="s">
        <v>332</v>
      </c>
      <c r="C13" t="str">
        <f>CONCATENATE("# What are some common mutations of ",B11,"?")</f>
        <v># What are some common mutations of COMT?</v>
      </c>
    </row>
    <row r="14" spans="1:3" x14ac:dyDescent="0.25">
      <c r="A14" s="6"/>
      <c r="C14" t="s">
        <v>13</v>
      </c>
    </row>
    <row r="15" spans="1:3" x14ac:dyDescent="0.25">
      <c r="C15" t="str">
        <f>CONCATENATE("There are ",B13," well-known variants in ",B11,": ",B22,", ",B28,", ",B34,", ",B40,", and ",B46,".")</f>
        <v>There are five well-known variants in COMT: [G158A](https://www.ncbi.nlm.nih.gov/pubmed/21059181), [C62T](https://www.ncbi.nlm.nih.gov/pubmed/26891941), [T19943884C](https://www.ncbi.nlm.nih.gov/pubmed/19540336), [T19960814C](https://www.ncbi.nlm.nih.gov/pubmed/19772600), and [T19950010G](https://www.ncbi.nlm.nih.gov/pubmed/19540336).</v>
      </c>
    </row>
    <row r="17" spans="1:3" x14ac:dyDescent="0.25">
      <c r="A17" s="6"/>
      <c r="C17" t="str">
        <f>CONCATENATE("&lt;# ",B19," #&gt;")</f>
        <v>&lt;# G158A #&gt;</v>
      </c>
    </row>
    <row r="18" spans="1:3" x14ac:dyDescent="0.25">
      <c r="A18" s="6" t="s">
        <v>25</v>
      </c>
      <c r="B18" s="1" t="s">
        <v>177</v>
      </c>
      <c r="C18" t="str">
        <f>CONCATENATE("  &lt;Variant hgvs=",CHAR(34),B18,CHAR(34)," name=",CHAR(34),B19,CHAR(34),"&gt; ")</f>
        <v xml:space="preserve">  &lt;Variant hgvs="NC_000022.11:g.19963748G&gt;A" name="G158A"&gt; </v>
      </c>
    </row>
    <row r="19" spans="1:3" x14ac:dyDescent="0.25">
      <c r="A19" s="5" t="s">
        <v>26</v>
      </c>
      <c r="B19" s="1" t="s">
        <v>190</v>
      </c>
    </row>
    <row r="20" spans="1:3" x14ac:dyDescent="0.25">
      <c r="A20" s="5" t="s">
        <v>27</v>
      </c>
      <c r="B20" s="27" t="s">
        <v>34</v>
      </c>
      <c r="C20" t="str">
        <f>CONCATENATE("    This variant is a change at a specific point in the ",B11," gene from ",B20," to ",B21," resulting in incorrect ",B7," function. This substitution of a single nucleotide is known as a missense variant.")</f>
        <v xml:space="preserve">    This variant is a change at a specific point in the COMT gene from guanine (G) to adenine (A) resulting in incorrect enzyme function. This substitution of a single nucleotide is known as a missense variant.</v>
      </c>
    </row>
    <row r="21" spans="1:3" x14ac:dyDescent="0.25">
      <c r="A21" s="5" t="s">
        <v>28</v>
      </c>
      <c r="B21" s="27" t="s">
        <v>62</v>
      </c>
      <c r="C21" t="s">
        <v>13</v>
      </c>
    </row>
    <row r="22" spans="1:3" x14ac:dyDescent="0.25">
      <c r="A22" s="5" t="s">
        <v>36</v>
      </c>
      <c r="B22" s="30" t="s">
        <v>191</v>
      </c>
      <c r="C22" t="str">
        <f>"  &lt;/Variant&gt;"</f>
        <v xml:space="preserve">  &lt;/Variant&gt;</v>
      </c>
    </row>
    <row r="23" spans="1:3" x14ac:dyDescent="0.25">
      <c r="C23" t="str">
        <f>CONCATENATE("&lt;# ",B25," #&gt;")</f>
        <v>&lt;# C62T #&gt;</v>
      </c>
    </row>
    <row r="24" spans="1:3" x14ac:dyDescent="0.25">
      <c r="A24" s="6" t="s">
        <v>25</v>
      </c>
      <c r="B24" s="1" t="s">
        <v>176</v>
      </c>
      <c r="C24" t="str">
        <f>CONCATENATE("  &lt;Variant hgvs=",CHAR(34),B24,CHAR(34)," name=",CHAR(34),B25,CHAR(34),"&gt; ")</f>
        <v xml:space="preserve">  &lt;Variant hgvs="NC_000022.11:g.19962712C&gt;T" name="C62T"&gt; </v>
      </c>
    </row>
    <row r="25" spans="1:3" x14ac:dyDescent="0.25">
      <c r="A25" s="5" t="s">
        <v>26</v>
      </c>
      <c r="B25" s="30" t="s">
        <v>172</v>
      </c>
    </row>
    <row r="26" spans="1:3" x14ac:dyDescent="0.25">
      <c r="A26" s="5" t="s">
        <v>27</v>
      </c>
      <c r="B26" s="27" t="str">
        <f>"cytosine (C)"</f>
        <v>cytosine (C)</v>
      </c>
      <c r="C26" t="str">
        <f>CONCATENATE("    This variant is a change at a specific point in the ",B11," gene from ",B26," to ",B27," resulting in incorrect ",B7," function. This substitution of a single nucleotide is known as a missense variant.")</f>
        <v xml:space="preserve">    This variant is a change at a specific point in the COMT gene from cytosine (C) to thymine (T) resulting in incorrect enzyme function. This substitution of a single nucleotide is known as a missense variant.</v>
      </c>
    </row>
    <row r="27" spans="1:3" x14ac:dyDescent="0.25">
      <c r="A27" s="5" t="s">
        <v>28</v>
      </c>
      <c r="B27" s="27" t="s">
        <v>33</v>
      </c>
    </row>
    <row r="28" spans="1:3" x14ac:dyDescent="0.25">
      <c r="A28" s="6" t="s">
        <v>36</v>
      </c>
      <c r="B28" s="30" t="s">
        <v>178</v>
      </c>
      <c r="C28" t="str">
        <f>"  &lt;/Variant&gt;"</f>
        <v xml:space="preserve">  &lt;/Variant&gt;</v>
      </c>
    </row>
    <row r="29" spans="1:3" x14ac:dyDescent="0.25">
      <c r="C29" t="str">
        <f>CONCATENATE("&lt;# ",B31," #&gt;")</f>
        <v>&lt;# T19943884C #&gt;</v>
      </c>
    </row>
    <row r="30" spans="1:3" x14ac:dyDescent="0.25">
      <c r="A30" s="6" t="s">
        <v>25</v>
      </c>
      <c r="B30" s="1" t="s">
        <v>175</v>
      </c>
      <c r="C30" t="str">
        <f>CONCATENATE("  &lt;Variant hgvs=",CHAR(34),B30,CHAR(34)," name=",CHAR(34),B31,CHAR(34),"&gt; ")</f>
        <v xml:space="preserve">  &lt;Variant hgvs="NC_000022.11:g.19943884T&gt;C" name="T19943884C"&gt; </v>
      </c>
    </row>
    <row r="31" spans="1:3" x14ac:dyDescent="0.25">
      <c r="A31" s="5" t="s">
        <v>26</v>
      </c>
      <c r="B31" s="1" t="s">
        <v>187</v>
      </c>
    </row>
    <row r="32" spans="1:3" x14ac:dyDescent="0.25">
      <c r="A32" s="5" t="s">
        <v>27</v>
      </c>
      <c r="B32" s="27" t="s">
        <v>33</v>
      </c>
      <c r="C32" t="str">
        <f>CONCATENATE("    This variant is a change at a specific point in the ",B11," gene from ",B32," to ",B33," resulting in incorrect ",B7," function. This substitution of a single nucleotide is known as a missense variant.")</f>
        <v xml:space="preserve">    This variant is a change at a specific point in the COMT gene from thymine (T) to cytosine (C) resulting in incorrect enzyme function. This substitution of a single nucleotide is known as a missense variant.</v>
      </c>
    </row>
    <row r="33" spans="1:3" x14ac:dyDescent="0.25">
      <c r="A33" s="5" t="s">
        <v>28</v>
      </c>
      <c r="B33" s="27" t="str">
        <f>"cytosine (C)"</f>
        <v>cytosine (C)</v>
      </c>
    </row>
    <row r="34" spans="1:3" x14ac:dyDescent="0.25">
      <c r="A34" s="5" t="s">
        <v>36</v>
      </c>
      <c r="B34" s="1" t="s">
        <v>188</v>
      </c>
      <c r="C34" t="str">
        <f>"  &lt;/Variant&gt;"</f>
        <v xml:space="preserve">  &lt;/Variant&gt;</v>
      </c>
    </row>
    <row r="35" spans="1:3" x14ac:dyDescent="0.25">
      <c r="A35" s="5"/>
      <c r="C35" t="str">
        <f>CONCATENATE("&lt;# ",B37," #&gt;")</f>
        <v>&lt;# T19960814C #&gt;</v>
      </c>
    </row>
    <row r="36" spans="1:3" x14ac:dyDescent="0.25">
      <c r="A36" s="6" t="s">
        <v>25</v>
      </c>
      <c r="B36" s="1" t="s">
        <v>174</v>
      </c>
      <c r="C36" t="str">
        <f>CONCATENATE("  &lt;Variant hgvs=",CHAR(34),B36,CHAR(34)," name=",CHAR(34),B37,CHAR(34),"&gt; ")</f>
        <v xml:space="preserve">  &lt;Variant hgvs="NC_000022.11:g.19960814T&gt;C" name="T19960814C"&gt; </v>
      </c>
    </row>
    <row r="37" spans="1:3" x14ac:dyDescent="0.25">
      <c r="A37" s="5" t="s">
        <v>26</v>
      </c>
      <c r="B37" s="30" t="s">
        <v>184</v>
      </c>
    </row>
    <row r="38" spans="1:3" x14ac:dyDescent="0.25">
      <c r="A38" s="5" t="s">
        <v>27</v>
      </c>
      <c r="B38" s="27" t="s">
        <v>33</v>
      </c>
      <c r="C38" t="str">
        <f>CONCATENATE("    This variant is a change at a specific point in the ",B11," gene from ",B38," to ",B39," resulting in incorrect ",B7," function. This substitution of a single nucleotide is known as a missense variant.")</f>
        <v xml:space="preserve">    This variant is a change at a specific point in the COMT gene from thymine (T) to cytosine (C) resulting in incorrect enzyme function. This substitution of a single nucleotide is known as a missense variant.</v>
      </c>
    </row>
    <row r="39" spans="1:3" x14ac:dyDescent="0.25">
      <c r="A39" s="5" t="s">
        <v>28</v>
      </c>
      <c r="B39" s="27" t="str">
        <f>"cytosine (C)"</f>
        <v>cytosine (C)</v>
      </c>
    </row>
    <row r="40" spans="1:3" x14ac:dyDescent="0.25">
      <c r="A40" s="5" t="s">
        <v>36</v>
      </c>
      <c r="B40" s="30" t="s">
        <v>185</v>
      </c>
      <c r="C40" t="str">
        <f>"  &lt;/Variant&gt;"</f>
        <v xml:space="preserve">  &lt;/Variant&gt;</v>
      </c>
    </row>
    <row r="41" spans="1:3" x14ac:dyDescent="0.25">
      <c r="A41" s="6"/>
      <c r="C41" t="str">
        <f>CONCATENATE("&lt;# ",B43," #&gt;")</f>
        <v>&lt;# T19950010G #&gt;</v>
      </c>
    </row>
    <row r="42" spans="1:3" x14ac:dyDescent="0.25">
      <c r="A42" s="6" t="s">
        <v>25</v>
      </c>
      <c r="B42" s="1" t="s">
        <v>173</v>
      </c>
      <c r="C42" t="str">
        <f>CONCATENATE("  &lt;Variant hgvs=",CHAR(34),B42,CHAR(34)," name=",CHAR(34),B43,CHAR(34),"&gt; ")</f>
        <v xml:space="preserve">  &lt;Variant hgvs="NC_000022.11:g.19950010T&gt;G" name="T19950010G"&gt; </v>
      </c>
    </row>
    <row r="43" spans="1:3" x14ac:dyDescent="0.25">
      <c r="A43" s="5" t="s">
        <v>26</v>
      </c>
      <c r="B43" s="27" t="s">
        <v>186</v>
      </c>
    </row>
    <row r="44" spans="1:3" x14ac:dyDescent="0.25">
      <c r="A44" s="5" t="s">
        <v>27</v>
      </c>
      <c r="B44" s="27" t="s">
        <v>33</v>
      </c>
      <c r="C44" t="str">
        <f>CONCATENATE("    This variant is a change at a specific point in the ",B11," gene from ",B44," to ",B45," resulting in incorrect ",B7," function. This substitution of a single nucleotide is known as a missense variant.")</f>
        <v xml:space="preserve">    This variant is a change at a specific point in the COMT gene from thymine (T) to guanine (G) resulting in incorrect enzyme function. This substitution of a single nucleotide is known as a missense variant.</v>
      </c>
    </row>
    <row r="45" spans="1:3" x14ac:dyDescent="0.25">
      <c r="A45" s="5" t="s">
        <v>28</v>
      </c>
      <c r="B45" s="27" t="s">
        <v>34</v>
      </c>
    </row>
    <row r="46" spans="1:3" x14ac:dyDescent="0.25">
      <c r="A46" s="5" t="s">
        <v>36</v>
      </c>
      <c r="B46" s="27" t="s">
        <v>189</v>
      </c>
      <c r="C46" t="str">
        <f>"  &lt;/Variant&gt;"</f>
        <v xml:space="preserve">  &lt;/Variant&gt;</v>
      </c>
    </row>
    <row r="47" spans="1:3" s="33" customFormat="1" x14ac:dyDescent="0.25">
      <c r="A47" s="31"/>
      <c r="B47" s="32"/>
    </row>
    <row r="48" spans="1:3" s="33" customFormat="1" x14ac:dyDescent="0.25">
      <c r="A48" s="31"/>
      <c r="B48" s="32"/>
      <c r="C48" t="str">
        <f>C17</f>
        <v>&lt;# G158A #&gt;</v>
      </c>
    </row>
    <row r="49" spans="1:3" x14ac:dyDescent="0.25">
      <c r="A49" s="5" t="s">
        <v>35</v>
      </c>
      <c r="B49" s="1" t="s">
        <v>179</v>
      </c>
      <c r="C49" t="str">
        <f>CONCATENATE("  &lt;Genotype hgvs=",CHAR(34),B49,B50,";",B51,CHAR(34)," name=",CHAR(34),B19,CHAR(34),"&gt; ")</f>
        <v xml:space="preserve">  &lt;Genotype hgvs="NC_000022.11:g.[19963748G&gt;A];[19963748=]" name="G158A"&gt; </v>
      </c>
    </row>
    <row r="50" spans="1:3" x14ac:dyDescent="0.25">
      <c r="A50" s="5" t="s">
        <v>36</v>
      </c>
      <c r="B50" s="27" t="s">
        <v>180</v>
      </c>
    </row>
    <row r="51" spans="1:3" x14ac:dyDescent="0.25">
      <c r="A51" s="5" t="s">
        <v>27</v>
      </c>
      <c r="B51" s="27" t="s">
        <v>181</v>
      </c>
      <c r="C51" t="s">
        <v>668</v>
      </c>
    </row>
    <row r="52" spans="1:3" x14ac:dyDescent="0.25">
      <c r="A52" s="5" t="s">
        <v>41</v>
      </c>
      <c r="B52" s="27" t="str">
        <f>CONCATENATE("People with this variant have one copy of the ",B22," variant. This substitution of a single nucleotide is known as a missense mutation.")</f>
        <v>People with this variant have one copy of the [G158A](https://www.ncbi.nlm.nih.gov/pubmed/21059181) variant. This substitution of a single nucleotide is known as a missense mutation.</v>
      </c>
      <c r="C52" t="s">
        <v>13</v>
      </c>
    </row>
    <row r="53" spans="1:3" x14ac:dyDescent="0.25">
      <c r="A53" s="6" t="s">
        <v>42</v>
      </c>
      <c r="B53" s="27" t="s">
        <v>192</v>
      </c>
      <c r="C53" t="str">
        <f>CONCATENATE("    ",B52)</f>
        <v xml:space="preserve">    People with this variant have one copy of the [G158A](https://www.ncbi.nlm.nih.gov/pubmed/21059181) variant. This substitution of a single nucleotide is known as a missense mutation.</v>
      </c>
    </row>
    <row r="54" spans="1:3" x14ac:dyDescent="0.25">
      <c r="A54" s="6" t="s">
        <v>43</v>
      </c>
      <c r="B54" s="27">
        <v>49.9</v>
      </c>
    </row>
    <row r="55" spans="1:3" x14ac:dyDescent="0.25">
      <c r="A55" s="5"/>
      <c r="C55" t="s">
        <v>669</v>
      </c>
    </row>
    <row r="56" spans="1:3" x14ac:dyDescent="0.25">
      <c r="A56" s="6"/>
    </row>
    <row r="57" spans="1:3" x14ac:dyDescent="0.25">
      <c r="A57" s="6"/>
      <c r="C57" t="str">
        <f>CONCATENATE("    ",B53)</f>
        <v xml:space="preserve">    You are in the Moderate Loss of Function category. See below for more information.</v>
      </c>
    </row>
    <row r="58" spans="1:3" x14ac:dyDescent="0.25">
      <c r="A58" s="6"/>
    </row>
    <row r="59" spans="1:3" x14ac:dyDescent="0.25">
      <c r="A59" s="6"/>
      <c r="C59" t="s">
        <v>670</v>
      </c>
    </row>
    <row r="60" spans="1:3" x14ac:dyDescent="0.25">
      <c r="A60" s="5"/>
    </row>
    <row r="61" spans="1:3" x14ac:dyDescent="0.25">
      <c r="A61" s="5"/>
      <c r="C61" t="str">
        <f>CONCATENATE( "    &lt;piechart percentage=",B54," /&gt;")</f>
        <v xml:space="preserve">    &lt;piechart percentage=49.9 /&gt;</v>
      </c>
    </row>
    <row r="62" spans="1:3" x14ac:dyDescent="0.25">
      <c r="A62" s="5"/>
      <c r="C62" t="str">
        <f>"  &lt;/Genotype&gt;"</f>
        <v xml:space="preserve">  &lt;/Genotype&gt;</v>
      </c>
    </row>
    <row r="63" spans="1:3" x14ac:dyDescent="0.25">
      <c r="A63" s="5" t="s">
        <v>44</v>
      </c>
      <c r="B63" s="27" t="str">
        <f>CONCATENATE("People with this variant have two copies of the ",B22," variant. This substitution of a single nucleotide is known as a missense mutation.")</f>
        <v>People with this variant have two copies of the [G158A](https://www.ncbi.nlm.nih.gov/pubmed/21059181) variant. This substitution of a single nucleotide is known as a missense mutation.</v>
      </c>
      <c r="C63" t="str">
        <f>CONCATENATE("  &lt;Genotype hgvs=",CHAR(34),B49,B50,";",B50,CHAR(34)," name=",CHAR(34),B19,CHAR(34),"&gt; ")</f>
        <v xml:space="preserve">  &lt;Genotype hgvs="NC_000022.11:g.[19963748G&gt;A];[19963748G&gt;A]" name="G158A"&gt; </v>
      </c>
    </row>
    <row r="64" spans="1:3" x14ac:dyDescent="0.25">
      <c r="A64" s="6" t="s">
        <v>45</v>
      </c>
      <c r="B64" s="27" t="s">
        <v>193</v>
      </c>
      <c r="C64" t="s">
        <v>13</v>
      </c>
    </row>
    <row r="65" spans="1:3" x14ac:dyDescent="0.25">
      <c r="A65" s="6" t="s">
        <v>43</v>
      </c>
      <c r="B65" s="27">
        <v>24.4</v>
      </c>
      <c r="C65" t="s">
        <v>668</v>
      </c>
    </row>
    <row r="66" spans="1:3" x14ac:dyDescent="0.25">
      <c r="A66" s="6"/>
    </row>
    <row r="67" spans="1:3" x14ac:dyDescent="0.25">
      <c r="A67" s="5"/>
      <c r="C67" t="str">
        <f>CONCATENATE("    ",B63)</f>
        <v xml:space="preserve">    People with this variant have two copies of the [G158A](https://www.ncbi.nlm.nih.gov/pubmed/21059181) variant. This substitution of a single nucleotide is known as a missense mutation.</v>
      </c>
    </row>
    <row r="68" spans="1:3" x14ac:dyDescent="0.25">
      <c r="A68" s="6"/>
    </row>
    <row r="69" spans="1:3" x14ac:dyDescent="0.25">
      <c r="A69" s="6"/>
      <c r="C69" t="s">
        <v>669</v>
      </c>
    </row>
    <row r="70" spans="1:3" x14ac:dyDescent="0.25">
      <c r="A70" s="6"/>
    </row>
    <row r="71" spans="1:3" x14ac:dyDescent="0.25">
      <c r="A71" s="6"/>
      <c r="C71" t="str">
        <f>CONCATENATE("    ",B64)</f>
        <v xml:space="preserve">    You are in the Severe Loss of Function category. See below for more information.</v>
      </c>
    </row>
    <row r="72" spans="1:3" x14ac:dyDescent="0.25">
      <c r="A72" s="6"/>
    </row>
    <row r="73" spans="1:3" x14ac:dyDescent="0.25">
      <c r="A73" s="5"/>
      <c r="C73" t="s">
        <v>670</v>
      </c>
    </row>
    <row r="74" spans="1:3" x14ac:dyDescent="0.25">
      <c r="A74" s="5"/>
    </row>
    <row r="75" spans="1:3" x14ac:dyDescent="0.25">
      <c r="A75" s="5"/>
      <c r="C75" t="str">
        <f>CONCATENATE( "    &lt;piechart percentage=",B65," /&gt;")</f>
        <v xml:space="preserve">    &lt;piechart percentage=24.4 /&gt;</v>
      </c>
    </row>
    <row r="76" spans="1:3" x14ac:dyDescent="0.25">
      <c r="A76" s="5"/>
      <c r="C76" t="str">
        <f>"  &lt;/Genotype&gt;"</f>
        <v xml:space="preserve">  &lt;/Genotype&gt;</v>
      </c>
    </row>
    <row r="77" spans="1:3" x14ac:dyDescent="0.25">
      <c r="A77" s="5" t="s">
        <v>46</v>
      </c>
      <c r="B77" s="27" t="str">
        <f>CONCATENATE("Your ",B11," gene has no variants. A normal gene is referred to as a ",CHAR(34),"wild-type",CHAR(34)," gene.")</f>
        <v>Your COMT gene has no variants. A normal gene is referred to as a "wild-type" gene.</v>
      </c>
      <c r="C77" t="str">
        <f>CONCATENATE("  &lt;Genotype hgvs=",CHAR(34),B49,B51,";",B51,CHAR(34)," name=",CHAR(34),B19,CHAR(34),"&gt; ")</f>
        <v xml:space="preserve">  &lt;Genotype hgvs="NC_000022.11:g.[19963748=];[19963748=]" name="G158A"&gt; </v>
      </c>
    </row>
    <row r="78" spans="1:3" x14ac:dyDescent="0.25">
      <c r="A78" s="6" t="s">
        <v>47</v>
      </c>
      <c r="B78" s="27" t="s">
        <v>218</v>
      </c>
      <c r="C78" t="s">
        <v>13</v>
      </c>
    </row>
    <row r="79" spans="1:3" x14ac:dyDescent="0.25">
      <c r="A79" s="6" t="s">
        <v>43</v>
      </c>
      <c r="B79" s="27">
        <v>25.7</v>
      </c>
      <c r="C79" t="s">
        <v>668</v>
      </c>
    </row>
    <row r="80" spans="1:3" x14ac:dyDescent="0.25">
      <c r="A80" s="5"/>
    </row>
    <row r="81" spans="1:3" x14ac:dyDescent="0.25">
      <c r="A81" s="6"/>
      <c r="C81" t="str">
        <f>CONCATENATE("    ",B77)</f>
        <v xml:space="preserve">    Your COMT gene has no variants. A normal gene is referred to as a "wild-type" gene.</v>
      </c>
    </row>
    <row r="82" spans="1:3" x14ac:dyDescent="0.25">
      <c r="A82" s="6"/>
    </row>
    <row r="83" spans="1:3" x14ac:dyDescent="0.25">
      <c r="A83" s="6"/>
      <c r="C83" t="s">
        <v>669</v>
      </c>
    </row>
    <row r="84" spans="1:3" x14ac:dyDescent="0.25">
      <c r="A84" s="6"/>
    </row>
    <row r="85" spans="1:3" x14ac:dyDescent="0.25">
      <c r="A85" s="6"/>
      <c r="C85" t="str">
        <f>CONCATENATE("    ",B78)</f>
        <v xml:space="preserve">    Your variant is not associated with any loss of function.</v>
      </c>
    </row>
    <row r="86" spans="1:3" x14ac:dyDescent="0.25">
      <c r="A86" s="5"/>
    </row>
    <row r="87" spans="1:3" x14ac:dyDescent="0.25">
      <c r="A87" s="5"/>
      <c r="C87" t="s">
        <v>670</v>
      </c>
    </row>
    <row r="88" spans="1:3" x14ac:dyDescent="0.25">
      <c r="A88" s="5"/>
    </row>
    <row r="89" spans="1:3" x14ac:dyDescent="0.25">
      <c r="A89" s="5"/>
      <c r="C89" t="str">
        <f>CONCATENATE( "    &lt;piechart percentage=",B79," /&gt;")</f>
        <v xml:space="preserve">    &lt;piechart percentage=25.7 /&gt;</v>
      </c>
    </row>
    <row r="90" spans="1:3" x14ac:dyDescent="0.25">
      <c r="A90" s="5"/>
      <c r="C90" t="str">
        <f>"  &lt;/Genotype&gt;"</f>
        <v xml:space="preserve">  &lt;/Genotype&gt;</v>
      </c>
    </row>
    <row r="91" spans="1:3" x14ac:dyDescent="0.25">
      <c r="A91" s="5"/>
      <c r="C91" t="str">
        <f>C23</f>
        <v>&lt;# C62T #&gt;</v>
      </c>
    </row>
    <row r="92" spans="1:3" x14ac:dyDescent="0.25">
      <c r="A92" s="5" t="s">
        <v>35</v>
      </c>
      <c r="B92" s="1" t="s">
        <v>179</v>
      </c>
      <c r="C92" t="str">
        <f>CONCATENATE("  &lt;Genotype hgvs=",CHAR(34),B92,B93,";",B94,CHAR(34)," name=",CHAR(34),B25,CHAR(34),"&gt; ")</f>
        <v xml:space="preserve">  &lt;Genotype hgvs="NC_000022.11:g.[19962712C&gt;T];[19962712=]" name="C62T"&gt; </v>
      </c>
    </row>
    <row r="93" spans="1:3" x14ac:dyDescent="0.25">
      <c r="A93" s="5" t="s">
        <v>36</v>
      </c>
      <c r="B93" s="27" t="s">
        <v>182</v>
      </c>
    </row>
    <row r="94" spans="1:3" x14ac:dyDescent="0.25">
      <c r="A94" s="5" t="s">
        <v>27</v>
      </c>
      <c r="B94" s="27" t="s">
        <v>183</v>
      </c>
      <c r="C94" t="s">
        <v>668</v>
      </c>
    </row>
    <row r="95" spans="1:3" x14ac:dyDescent="0.25">
      <c r="A95" s="5" t="s">
        <v>41</v>
      </c>
      <c r="B95" s="27" t="str">
        <f>CONCATENATE("People with this variant have one copy of the ",B28," variant. This substitution of a single nucleotide is known as a missense mutation.")</f>
        <v>People with this variant have one copy of the [C62T](https://www.ncbi.nlm.nih.gov/pubmed/26891941) variant. This substitution of a single nucleotide is known as a missense mutation.</v>
      </c>
      <c r="C95" t="s">
        <v>13</v>
      </c>
    </row>
    <row r="96" spans="1:3" x14ac:dyDescent="0.25">
      <c r="A96" s="6" t="s">
        <v>42</v>
      </c>
      <c r="B96" s="27" t="s">
        <v>192</v>
      </c>
      <c r="C96" t="str">
        <f>CONCATENATE("    ",B95)</f>
        <v xml:space="preserve">    People with this variant have one copy of the [C62T](https://www.ncbi.nlm.nih.gov/pubmed/26891941) variant. This substitution of a single nucleotide is known as a missense mutation.</v>
      </c>
    </row>
    <row r="97" spans="1:3" x14ac:dyDescent="0.25">
      <c r="A97" s="6" t="s">
        <v>43</v>
      </c>
      <c r="B97" s="27">
        <v>49.8</v>
      </c>
    </row>
    <row r="98" spans="1:3" x14ac:dyDescent="0.25">
      <c r="A98" s="5"/>
      <c r="C98" t="s">
        <v>669</v>
      </c>
    </row>
    <row r="99" spans="1:3" x14ac:dyDescent="0.25">
      <c r="A99" s="6"/>
    </row>
    <row r="100" spans="1:3" x14ac:dyDescent="0.25">
      <c r="A100" s="6"/>
      <c r="C100" t="str">
        <f>CONCATENATE("    ",B96)</f>
        <v xml:space="preserve">    You are in the Moderate Loss of Function category. See below for more information.</v>
      </c>
    </row>
    <row r="101" spans="1:3" x14ac:dyDescent="0.25">
      <c r="A101" s="6"/>
    </row>
    <row r="102" spans="1:3" x14ac:dyDescent="0.25">
      <c r="A102" s="6"/>
      <c r="C102" t="s">
        <v>670</v>
      </c>
    </row>
    <row r="103" spans="1:3" x14ac:dyDescent="0.25">
      <c r="A103" s="5"/>
    </row>
    <row r="104" spans="1:3" x14ac:dyDescent="0.25">
      <c r="A104" s="5"/>
      <c r="C104" t="str">
        <f>CONCATENATE( "    &lt;piechart percentage=",B97," /&gt;")</f>
        <v xml:space="preserve">    &lt;piechart percentage=49.8 /&gt;</v>
      </c>
    </row>
    <row r="105" spans="1:3" x14ac:dyDescent="0.25">
      <c r="A105" s="5"/>
      <c r="C105" t="str">
        <f>"  &lt;/Genotype&gt;"</f>
        <v xml:space="preserve">  &lt;/Genotype&gt;</v>
      </c>
    </row>
    <row r="106" spans="1:3" x14ac:dyDescent="0.25">
      <c r="A106" s="5" t="s">
        <v>44</v>
      </c>
      <c r="B106" s="27" t="str">
        <f>CONCATENATE("People with this variant have two copies of the ",B28," variant. This substitution of a single nucleotide is known as a missense mutation.")</f>
        <v>People with this variant have two copies of the [C62T](https://www.ncbi.nlm.nih.gov/pubmed/26891941) variant. This substitution of a single nucleotide is known as a missense mutation.</v>
      </c>
      <c r="C106" t="str">
        <f>CONCATENATE("  &lt;Genotype hgvs=",CHAR(34),B92,B93,";",B93,CHAR(34)," name=",CHAR(34),B25,CHAR(34),"&gt; ")</f>
        <v xml:space="preserve">  &lt;Genotype hgvs="NC_000022.11:g.[19962712C&gt;T];[19962712C&gt;T]" name="C62T"&gt; </v>
      </c>
    </row>
    <row r="107" spans="1:3" x14ac:dyDescent="0.25">
      <c r="A107" s="6" t="s">
        <v>45</v>
      </c>
      <c r="B107" s="27" t="s">
        <v>193</v>
      </c>
      <c r="C107" t="s">
        <v>13</v>
      </c>
    </row>
    <row r="108" spans="1:3" x14ac:dyDescent="0.25">
      <c r="A108" s="6" t="s">
        <v>43</v>
      </c>
      <c r="B108" s="27">
        <v>24.7</v>
      </c>
      <c r="C108" t="s">
        <v>668</v>
      </c>
    </row>
    <row r="109" spans="1:3" x14ac:dyDescent="0.25">
      <c r="A109" s="6"/>
    </row>
    <row r="110" spans="1:3" x14ac:dyDescent="0.25">
      <c r="A110" s="5"/>
      <c r="C110" t="str">
        <f>CONCATENATE("    ",B106)</f>
        <v xml:space="preserve">    People with this variant have two copies of the [C62T](https://www.ncbi.nlm.nih.gov/pubmed/26891941) variant. This substitution of a single nucleotide is known as a missense mutation.</v>
      </c>
    </row>
    <row r="111" spans="1:3" x14ac:dyDescent="0.25">
      <c r="A111" s="6"/>
    </row>
    <row r="112" spans="1:3" x14ac:dyDescent="0.25">
      <c r="A112" s="6"/>
      <c r="C112" t="s">
        <v>669</v>
      </c>
    </row>
    <row r="113" spans="1:3" x14ac:dyDescent="0.25">
      <c r="A113" s="6"/>
    </row>
    <row r="114" spans="1:3" x14ac:dyDescent="0.25">
      <c r="A114" s="6"/>
      <c r="C114" t="str">
        <f>CONCATENATE("    ",B107)</f>
        <v xml:space="preserve">    You are in the Severe Loss of Function category. See below for more information.</v>
      </c>
    </row>
    <row r="115" spans="1:3" x14ac:dyDescent="0.25">
      <c r="A115" s="6"/>
    </row>
    <row r="116" spans="1:3" x14ac:dyDescent="0.25">
      <c r="A116" s="5"/>
      <c r="C116" t="s">
        <v>670</v>
      </c>
    </row>
    <row r="117" spans="1:3" x14ac:dyDescent="0.25">
      <c r="A117" s="5"/>
    </row>
    <row r="118" spans="1:3" x14ac:dyDescent="0.25">
      <c r="A118" s="5"/>
      <c r="C118" t="str">
        <f>CONCATENATE( "    &lt;piechart percentage=",B108," /&gt;")</f>
        <v xml:space="preserve">    &lt;piechart percentage=24.7 /&gt;</v>
      </c>
    </row>
    <row r="119" spans="1:3" x14ac:dyDescent="0.25">
      <c r="A119" s="5"/>
      <c r="C119" t="str">
        <f>"  &lt;/Genotype&gt;"</f>
        <v xml:space="preserve">  &lt;/Genotype&gt;</v>
      </c>
    </row>
    <row r="120" spans="1:3" x14ac:dyDescent="0.25">
      <c r="A120" s="5" t="s">
        <v>46</v>
      </c>
      <c r="B120" s="27" t="str">
        <f>CONCATENATE("Your ",B11," gene has no variants. A normal gene is referred to as a ",CHAR(34),"wild-type",CHAR(34)," gene.")</f>
        <v>Your COMT gene has no variants. A normal gene is referred to as a "wild-type" gene.</v>
      </c>
      <c r="C120" t="str">
        <f>CONCATENATE("  &lt;Genotype hgvs=",CHAR(34),B92,B94,";",B94,CHAR(34)," name=",CHAR(34),B25,CHAR(34),"&gt; ")</f>
        <v xml:space="preserve">  &lt;Genotype hgvs="NC_000022.11:g.[19962712=];[19962712=]" name="C62T"&gt; </v>
      </c>
    </row>
    <row r="121" spans="1:3" x14ac:dyDescent="0.25">
      <c r="A121" s="6" t="s">
        <v>47</v>
      </c>
      <c r="B121" s="27" t="s">
        <v>218</v>
      </c>
      <c r="C121" t="s">
        <v>13</v>
      </c>
    </row>
    <row r="122" spans="1:3" x14ac:dyDescent="0.25">
      <c r="A122" s="6" t="s">
        <v>43</v>
      </c>
      <c r="B122" s="27">
        <v>25.5</v>
      </c>
      <c r="C122" t="s">
        <v>668</v>
      </c>
    </row>
    <row r="123" spans="1:3" x14ac:dyDescent="0.25">
      <c r="A123" s="5"/>
    </row>
    <row r="124" spans="1:3" x14ac:dyDescent="0.25">
      <c r="A124" s="6"/>
      <c r="C124" t="str">
        <f>CONCATENATE("    ",B120)</f>
        <v xml:space="preserve">    Your COMT gene has no variants. A normal gene is referred to as a "wild-type" gene.</v>
      </c>
    </row>
    <row r="125" spans="1:3" x14ac:dyDescent="0.25">
      <c r="A125" s="6"/>
    </row>
    <row r="126" spans="1:3" x14ac:dyDescent="0.25">
      <c r="A126" s="6"/>
      <c r="C126" t="s">
        <v>669</v>
      </c>
    </row>
    <row r="127" spans="1:3" x14ac:dyDescent="0.25">
      <c r="A127" s="6"/>
    </row>
    <row r="128" spans="1:3" x14ac:dyDescent="0.25">
      <c r="A128" s="6"/>
      <c r="C128" t="str">
        <f>CONCATENATE("    ",B121)</f>
        <v xml:space="preserve">    Your variant is not associated with any loss of function.</v>
      </c>
    </row>
    <row r="129" spans="1:3" x14ac:dyDescent="0.25">
      <c r="A129" s="5"/>
    </row>
    <row r="130" spans="1:3" x14ac:dyDescent="0.25">
      <c r="A130" s="5"/>
      <c r="C130" t="s">
        <v>670</v>
      </c>
    </row>
    <row r="131" spans="1:3" x14ac:dyDescent="0.25">
      <c r="A131" s="5"/>
    </row>
    <row r="132" spans="1:3" x14ac:dyDescent="0.25">
      <c r="A132" s="5"/>
      <c r="C132" t="str">
        <f>CONCATENATE( "    &lt;piechart percentage=",B122," /&gt;")</f>
        <v xml:space="preserve">    &lt;piechart percentage=25.5 /&gt;</v>
      </c>
    </row>
    <row r="133" spans="1:3" x14ac:dyDescent="0.25">
      <c r="A133" s="5"/>
      <c r="C133" t="str">
        <f>"  &lt;/Genotype&gt;"</f>
        <v xml:space="preserve">  &lt;/Genotype&gt;</v>
      </c>
    </row>
    <row r="134" spans="1:3" x14ac:dyDescent="0.25">
      <c r="A134" s="5"/>
      <c r="C134" t="str">
        <f>C29</f>
        <v>&lt;# T19943884C #&gt;</v>
      </c>
    </row>
    <row r="135" spans="1:3" x14ac:dyDescent="0.25">
      <c r="A135" s="5" t="s">
        <v>35</v>
      </c>
      <c r="B135" s="1" t="s">
        <v>124</v>
      </c>
      <c r="C135" t="str">
        <f>CONCATENATE("  &lt;Genotype hgvs=",CHAR(34),B135,B136,";",B137,CHAR(34)," name=",CHAR(34),B31,CHAR(34),"&gt; ")</f>
        <v xml:space="preserve">  &lt;Genotype hgvs="NC_000002.12:g.[233945906G&gt;C];[233945906=]" name="T19943884C"&gt; </v>
      </c>
    </row>
    <row r="136" spans="1:3" x14ac:dyDescent="0.25">
      <c r="A136" s="5" t="s">
        <v>36</v>
      </c>
      <c r="B136" s="27" t="s">
        <v>137</v>
      </c>
    </row>
    <row r="137" spans="1:3" x14ac:dyDescent="0.25">
      <c r="A137" s="5" t="s">
        <v>27</v>
      </c>
      <c r="B137" s="27" t="s">
        <v>138</v>
      </c>
      <c r="C137" t="s">
        <v>668</v>
      </c>
    </row>
    <row r="138" spans="1:3" x14ac:dyDescent="0.25">
      <c r="A138" s="5" t="s">
        <v>41</v>
      </c>
      <c r="B138" s="27" t="str">
        <f>CONCATENATE("People with this variant have one copy of the ",B31," variant. This substitution of a single nucleotide is known as a missense mutation.")</f>
        <v>People with this variant have one copy of the T19943884C variant. This substitution of a single nucleotide is known as a missense mutation.</v>
      </c>
      <c r="C138" t="s">
        <v>13</v>
      </c>
    </row>
    <row r="139" spans="1:3" x14ac:dyDescent="0.25">
      <c r="A139" s="6" t="s">
        <v>42</v>
      </c>
      <c r="B139" s="27" t="s">
        <v>192</v>
      </c>
      <c r="C139" t="str">
        <f>CONCATENATE("    ",B138)</f>
        <v xml:space="preserve">    People with this variant have one copy of the T19943884C variant. This substitution of a single nucleotide is known as a missense mutation.</v>
      </c>
    </row>
    <row r="140" spans="1:3" x14ac:dyDescent="0.25">
      <c r="A140" s="6" t="s">
        <v>43</v>
      </c>
      <c r="B140" s="27">
        <v>48.1</v>
      </c>
    </row>
    <row r="141" spans="1:3" x14ac:dyDescent="0.25">
      <c r="A141" s="5"/>
      <c r="C141" t="s">
        <v>669</v>
      </c>
    </row>
    <row r="142" spans="1:3" x14ac:dyDescent="0.25">
      <c r="A142" s="6"/>
    </row>
    <row r="143" spans="1:3" x14ac:dyDescent="0.25">
      <c r="A143" s="6"/>
      <c r="C143" t="str">
        <f>CONCATENATE("    ",B139)</f>
        <v xml:space="preserve">    You are in the Moderate Loss of Function category. See below for more information.</v>
      </c>
    </row>
    <row r="144" spans="1:3" x14ac:dyDescent="0.25">
      <c r="A144" s="6"/>
    </row>
    <row r="145" spans="1:3" x14ac:dyDescent="0.25">
      <c r="A145" s="6"/>
      <c r="C145" t="s">
        <v>670</v>
      </c>
    </row>
    <row r="146" spans="1:3" x14ac:dyDescent="0.25">
      <c r="A146" s="5"/>
    </row>
    <row r="147" spans="1:3" x14ac:dyDescent="0.25">
      <c r="A147" s="5"/>
      <c r="C147" t="str">
        <f>CONCATENATE( "    &lt;piechart percentage=",B140," /&gt;")</f>
        <v xml:space="preserve">    &lt;piechart percentage=48.1 /&gt;</v>
      </c>
    </row>
    <row r="148" spans="1:3" x14ac:dyDescent="0.25">
      <c r="A148" s="5"/>
      <c r="C148" t="str">
        <f>"  &lt;/Genotype&gt;"</f>
        <v xml:space="preserve">  &lt;/Genotype&gt;</v>
      </c>
    </row>
    <row r="149" spans="1:3" x14ac:dyDescent="0.25">
      <c r="A149" s="5" t="s">
        <v>44</v>
      </c>
      <c r="B149" s="27" t="str">
        <f>CONCATENATE("People with this variant have two copies of the ",B31," variant. This substitution of a single nucleotide is known as a missense mutation.")</f>
        <v>People with this variant have two copies of the T19943884C variant. This substitution of a single nucleotide is known as a missense mutation.</v>
      </c>
      <c r="C149" t="str">
        <f>CONCATENATE("  &lt;Genotype hgvs=",CHAR(34),B135,B136,";",B136,CHAR(34)," name=",CHAR(34),B31,CHAR(34),"&gt; ")</f>
        <v xml:space="preserve">  &lt;Genotype hgvs="NC_000002.12:g.[233945906G&gt;C];[233945906G&gt;C]" name="T19943884C"&gt; </v>
      </c>
    </row>
    <row r="150" spans="1:3" x14ac:dyDescent="0.25">
      <c r="A150" s="6" t="s">
        <v>45</v>
      </c>
      <c r="B150" s="27" t="s">
        <v>193</v>
      </c>
      <c r="C150" t="s">
        <v>13</v>
      </c>
    </row>
    <row r="151" spans="1:3" x14ac:dyDescent="0.25">
      <c r="A151" s="6" t="s">
        <v>43</v>
      </c>
      <c r="B151" s="27">
        <v>28.3</v>
      </c>
      <c r="C151" t="s">
        <v>668</v>
      </c>
    </row>
    <row r="152" spans="1:3" x14ac:dyDescent="0.25">
      <c r="A152" s="6"/>
    </row>
    <row r="153" spans="1:3" x14ac:dyDescent="0.25">
      <c r="A153" s="5"/>
      <c r="C153" t="str">
        <f>CONCATENATE("    ",B149)</f>
        <v xml:space="preserve">    People with this variant have two copies of the T19943884C variant. This substitution of a single nucleotide is known as a missense mutation.</v>
      </c>
    </row>
    <row r="154" spans="1:3" x14ac:dyDescent="0.25">
      <c r="A154" s="6"/>
    </row>
    <row r="155" spans="1:3" x14ac:dyDescent="0.25">
      <c r="A155" s="6"/>
      <c r="C155" t="s">
        <v>669</v>
      </c>
    </row>
    <row r="156" spans="1:3" x14ac:dyDescent="0.25">
      <c r="A156" s="6"/>
    </row>
    <row r="157" spans="1:3" x14ac:dyDescent="0.25">
      <c r="A157" s="6"/>
      <c r="C157" t="str">
        <f>CONCATENATE("    ",B150)</f>
        <v xml:space="preserve">    You are in the Severe Loss of Function category. See below for more information.</v>
      </c>
    </row>
    <row r="158" spans="1:3" x14ac:dyDescent="0.25">
      <c r="A158" s="6"/>
    </row>
    <row r="159" spans="1:3" x14ac:dyDescent="0.25">
      <c r="A159" s="5"/>
      <c r="C159" t="s">
        <v>670</v>
      </c>
    </row>
    <row r="160" spans="1:3" x14ac:dyDescent="0.25">
      <c r="A160" s="5"/>
    </row>
    <row r="161" spans="1:3" x14ac:dyDescent="0.25">
      <c r="A161" s="5"/>
      <c r="C161" t="str">
        <f>CONCATENATE( "    &lt;piechart percentage=",B151," /&gt;")</f>
        <v xml:space="preserve">    &lt;piechart percentage=28.3 /&gt;</v>
      </c>
    </row>
    <row r="162" spans="1:3" x14ac:dyDescent="0.25">
      <c r="A162" s="5"/>
      <c r="C162" t="str">
        <f>"  &lt;/Genotype&gt;"</f>
        <v xml:space="preserve">  &lt;/Genotype&gt;</v>
      </c>
    </row>
    <row r="163" spans="1:3" x14ac:dyDescent="0.25">
      <c r="A163" s="5" t="s">
        <v>46</v>
      </c>
      <c r="B163" s="27" t="str">
        <f>CONCATENATE("Your ",B11," gene has no variants. A normal gene is referred to as a ",CHAR(34),"wild-type",CHAR(34)," gene.")</f>
        <v>Your COMT gene has no variants. A normal gene is referred to as a "wild-type" gene.</v>
      </c>
      <c r="C163" t="str">
        <f>CONCATENATE("  &lt;Genotype hgvs=",CHAR(34),B135,B137,";",B137,CHAR(34)," name=",CHAR(34),B31,CHAR(34),"&gt; ")</f>
        <v xml:space="preserve">  &lt;Genotype hgvs="NC_000002.12:g.[233945906=];[233945906=]" name="T19943884C"&gt; </v>
      </c>
    </row>
    <row r="164" spans="1:3" x14ac:dyDescent="0.25">
      <c r="A164" s="6" t="s">
        <v>47</v>
      </c>
      <c r="B164" s="27" t="s">
        <v>218</v>
      </c>
      <c r="C164" t="s">
        <v>13</v>
      </c>
    </row>
    <row r="165" spans="1:3" x14ac:dyDescent="0.25">
      <c r="A165" s="6" t="s">
        <v>43</v>
      </c>
      <c r="B165" s="27">
        <v>23.6</v>
      </c>
      <c r="C165" t="s">
        <v>668</v>
      </c>
    </row>
    <row r="166" spans="1:3" x14ac:dyDescent="0.25">
      <c r="A166" s="5"/>
    </row>
    <row r="167" spans="1:3" x14ac:dyDescent="0.25">
      <c r="A167" s="6"/>
      <c r="C167" t="str">
        <f>CONCATENATE("    ",B163)</f>
        <v xml:space="preserve">    Your COMT gene has no variants. A normal gene is referred to as a "wild-type" gene.</v>
      </c>
    </row>
    <row r="168" spans="1:3" x14ac:dyDescent="0.25">
      <c r="A168" s="6"/>
    </row>
    <row r="169" spans="1:3" x14ac:dyDescent="0.25">
      <c r="A169" s="6"/>
      <c r="C169" t="s">
        <v>669</v>
      </c>
    </row>
    <row r="170" spans="1:3" x14ac:dyDescent="0.25">
      <c r="A170" s="6"/>
    </row>
    <row r="171" spans="1:3" x14ac:dyDescent="0.25">
      <c r="A171" s="6"/>
      <c r="C171" t="str">
        <f>CONCATENATE("    ",B164)</f>
        <v xml:space="preserve">    Your variant is not associated with any loss of function.</v>
      </c>
    </row>
    <row r="172" spans="1:3" x14ac:dyDescent="0.25">
      <c r="A172" s="5"/>
    </row>
    <row r="173" spans="1:3" x14ac:dyDescent="0.25">
      <c r="A173" s="5"/>
      <c r="C173" t="s">
        <v>670</v>
      </c>
    </row>
    <row r="174" spans="1:3" x14ac:dyDescent="0.25">
      <c r="A174" s="5"/>
    </row>
    <row r="175" spans="1:3" x14ac:dyDescent="0.25">
      <c r="A175" s="5"/>
      <c r="C175" t="str">
        <f>CONCATENATE( "    &lt;piechart percentage=",B165," /&gt;")</f>
        <v xml:space="preserve">    &lt;piechart percentage=23.6 /&gt;</v>
      </c>
    </row>
    <row r="176" spans="1:3" x14ac:dyDescent="0.25">
      <c r="A176" s="5"/>
      <c r="C176" t="str">
        <f>"  &lt;/Genotype&gt;"</f>
        <v xml:space="preserve">  &lt;/Genotype&gt;</v>
      </c>
    </row>
    <row r="177" spans="1:3" x14ac:dyDescent="0.25">
      <c r="A177" s="5"/>
      <c r="C177" t="str">
        <f>C35</f>
        <v>&lt;# T19960814C #&gt;</v>
      </c>
    </row>
    <row r="178" spans="1:3" x14ac:dyDescent="0.25">
      <c r="A178" s="5" t="s">
        <v>35</v>
      </c>
      <c r="B178" s="1" t="s">
        <v>124</v>
      </c>
      <c r="C178" t="str">
        <f>CONCATENATE("  &lt;Genotype hgvs=",CHAR(34),B178,B179,";",B180,CHAR(34)," name=",CHAR(34),B37,CHAR(34),"&gt; ")</f>
        <v xml:space="preserve">  &lt;Genotype hgvs="NC_000002.12:g.[233916448T&gt;C];[233916448=]" name="T19960814C"&gt; </v>
      </c>
    </row>
    <row r="179" spans="1:3" x14ac:dyDescent="0.25">
      <c r="A179" s="5" t="s">
        <v>36</v>
      </c>
      <c r="B179" s="27" t="s">
        <v>139</v>
      </c>
    </row>
    <row r="180" spans="1:3" x14ac:dyDescent="0.25">
      <c r="A180" s="5" t="s">
        <v>27</v>
      </c>
      <c r="B180" s="27" t="s">
        <v>140</v>
      </c>
      <c r="C180" t="s">
        <v>668</v>
      </c>
    </row>
    <row r="181" spans="1:3" x14ac:dyDescent="0.25">
      <c r="A181" s="5" t="s">
        <v>41</v>
      </c>
      <c r="B181" s="27" t="str">
        <f>CONCATENATE("People with this variant have one copy of the ",B40," variant. This substitution of a single nucleotide is known as a missense mutation.")</f>
        <v>People with this variant have one copy of the [T19960814C](https://www.ncbi.nlm.nih.gov/pubmed/19772600) variant. This substitution of a single nucleotide is known as a missense mutation.</v>
      </c>
      <c r="C181" t="s">
        <v>13</v>
      </c>
    </row>
    <row r="182" spans="1:3" x14ac:dyDescent="0.25">
      <c r="A182" s="6" t="s">
        <v>42</v>
      </c>
      <c r="B182" s="27" t="s">
        <v>193</v>
      </c>
      <c r="C182" t="str">
        <f>CONCATENATE("    ",B181)</f>
        <v xml:space="preserve">    People with this variant have one copy of the [T19960814C](https://www.ncbi.nlm.nih.gov/pubmed/19772600) variant. This substitution of a single nucleotide is known as a missense mutation.</v>
      </c>
    </row>
    <row r="183" spans="1:3" x14ac:dyDescent="0.25">
      <c r="A183" s="6" t="s">
        <v>43</v>
      </c>
      <c r="B183" s="27">
        <v>40.9</v>
      </c>
    </row>
    <row r="184" spans="1:3" x14ac:dyDescent="0.25">
      <c r="A184" s="5"/>
      <c r="C184" t="s">
        <v>669</v>
      </c>
    </row>
    <row r="185" spans="1:3" x14ac:dyDescent="0.25">
      <c r="A185" s="6"/>
    </row>
    <row r="186" spans="1:3" x14ac:dyDescent="0.25">
      <c r="A186" s="6"/>
      <c r="C186" t="str">
        <f>CONCATENATE("    ",B182)</f>
        <v xml:space="preserve">    You are in the Severe Loss of Function category. See below for more information.</v>
      </c>
    </row>
    <row r="187" spans="1:3" x14ac:dyDescent="0.25">
      <c r="A187" s="6"/>
    </row>
    <row r="188" spans="1:3" x14ac:dyDescent="0.25">
      <c r="A188" s="6"/>
      <c r="C188" t="s">
        <v>670</v>
      </c>
    </row>
    <row r="189" spans="1:3" x14ac:dyDescent="0.25">
      <c r="A189" s="5"/>
    </row>
    <row r="190" spans="1:3" x14ac:dyDescent="0.25">
      <c r="A190" s="5"/>
      <c r="C190" t="str">
        <f>CONCATENATE( "    &lt;piechart percentage=",B183," /&gt;")</f>
        <v xml:space="preserve">    &lt;piechart percentage=40.9 /&gt;</v>
      </c>
    </row>
    <row r="191" spans="1:3" x14ac:dyDescent="0.25">
      <c r="A191" s="5"/>
      <c r="C191" t="str">
        <f>"  &lt;/Genotype&gt;"</f>
        <v xml:space="preserve">  &lt;/Genotype&gt;</v>
      </c>
    </row>
    <row r="192" spans="1:3" x14ac:dyDescent="0.25">
      <c r="A192" s="5" t="s">
        <v>44</v>
      </c>
      <c r="B192" s="27" t="str">
        <f>CONCATENATE("People with this variant have two copies of the ",B40," variant. This substitution of a single nucleotide is known as a missense mutation.")</f>
        <v>People with this variant have two copies of the [T19960814C](https://www.ncbi.nlm.nih.gov/pubmed/19772600) variant. This substitution of a single nucleotide is known as a missense mutation.</v>
      </c>
      <c r="C192" t="str">
        <f>CONCATENATE("  &lt;Genotype hgvs=",CHAR(34),B178,B179,";",B179,CHAR(34)," name=",CHAR(34),B37,CHAR(34),"&gt; ")</f>
        <v xml:space="preserve">  &lt;Genotype hgvs="NC_000002.12:g.[233916448T&gt;C];[233916448T&gt;C]" name="T19960814C"&gt; </v>
      </c>
    </row>
    <row r="193" spans="1:3" x14ac:dyDescent="0.25">
      <c r="A193" s="6" t="s">
        <v>45</v>
      </c>
      <c r="B193" s="27" t="s">
        <v>193</v>
      </c>
      <c r="C193" t="s">
        <v>13</v>
      </c>
    </row>
    <row r="194" spans="1:3" x14ac:dyDescent="0.25">
      <c r="A194" s="6" t="s">
        <v>43</v>
      </c>
      <c r="B194" s="27">
        <v>18.5</v>
      </c>
      <c r="C194" t="s">
        <v>668</v>
      </c>
    </row>
    <row r="195" spans="1:3" x14ac:dyDescent="0.25">
      <c r="A195" s="6"/>
    </row>
    <row r="196" spans="1:3" x14ac:dyDescent="0.25">
      <c r="A196" s="5"/>
      <c r="C196" t="str">
        <f>CONCATENATE("    ",B192)</f>
        <v xml:space="preserve">    People with this variant have two copies of the [T19960814C](https://www.ncbi.nlm.nih.gov/pubmed/19772600) variant. This substitution of a single nucleotide is known as a missense mutation.</v>
      </c>
    </row>
    <row r="197" spans="1:3" x14ac:dyDescent="0.25">
      <c r="A197" s="6"/>
    </row>
    <row r="198" spans="1:3" x14ac:dyDescent="0.25">
      <c r="A198" s="6"/>
      <c r="C198" t="s">
        <v>669</v>
      </c>
    </row>
    <row r="199" spans="1:3" x14ac:dyDescent="0.25">
      <c r="A199" s="6"/>
    </row>
    <row r="200" spans="1:3" x14ac:dyDescent="0.25">
      <c r="A200" s="6"/>
      <c r="C200" t="str">
        <f>CONCATENATE("    ",B193)</f>
        <v xml:space="preserve">    You are in the Severe Loss of Function category. See below for more information.</v>
      </c>
    </row>
    <row r="201" spans="1:3" x14ac:dyDescent="0.25">
      <c r="A201" s="6"/>
    </row>
    <row r="202" spans="1:3" x14ac:dyDescent="0.25">
      <c r="A202" s="5"/>
      <c r="C202" t="s">
        <v>670</v>
      </c>
    </row>
    <row r="203" spans="1:3" x14ac:dyDescent="0.25">
      <c r="A203" s="5"/>
    </row>
    <row r="204" spans="1:3" x14ac:dyDescent="0.25">
      <c r="A204" s="5"/>
      <c r="C204" t="str">
        <f>CONCATENATE( "    &lt;piechart percentage=",B194," /&gt;")</f>
        <v xml:space="preserve">    &lt;piechart percentage=18.5 /&gt;</v>
      </c>
    </row>
    <row r="205" spans="1:3" x14ac:dyDescent="0.25">
      <c r="A205" s="5"/>
      <c r="C205" t="str">
        <f>"  &lt;/Genotype&gt;"</f>
        <v xml:space="preserve">  &lt;/Genotype&gt;</v>
      </c>
    </row>
    <row r="206" spans="1:3" x14ac:dyDescent="0.25">
      <c r="A206" s="5" t="s">
        <v>46</v>
      </c>
      <c r="B206" s="27" t="str">
        <f>CONCATENATE("Your ",B11," gene has no variants. A normal gene is referred to as a ",CHAR(34),"wild-type",CHAR(34)," gene.")</f>
        <v>Your COMT gene has no variants. A normal gene is referred to as a "wild-type" gene.</v>
      </c>
      <c r="C206" t="str">
        <f>CONCATENATE("  &lt;Genotype hgvs=",CHAR(34),B178,B180,";",B180,CHAR(34)," name=",CHAR(34),B37,CHAR(34),"&gt; ")</f>
        <v xml:space="preserve">  &lt;Genotype hgvs="NC_000002.12:g.[233916448=];[233916448=]" name="T19960814C"&gt; </v>
      </c>
    </row>
    <row r="207" spans="1:3" x14ac:dyDescent="0.25">
      <c r="A207" s="6" t="s">
        <v>47</v>
      </c>
      <c r="B207" s="27" t="s">
        <v>520</v>
      </c>
      <c r="C207" t="s">
        <v>13</v>
      </c>
    </row>
    <row r="208" spans="1:3" x14ac:dyDescent="0.25">
      <c r="A208" s="6" t="s">
        <v>43</v>
      </c>
      <c r="B208" s="27">
        <v>40.6</v>
      </c>
      <c r="C208" t="s">
        <v>668</v>
      </c>
    </row>
    <row r="209" spans="1:3" x14ac:dyDescent="0.25">
      <c r="A209" s="5"/>
    </row>
    <row r="210" spans="1:3" x14ac:dyDescent="0.25">
      <c r="A210" s="6"/>
      <c r="C210" t="str">
        <f>CONCATENATE("    ",B206)</f>
        <v xml:space="preserve">    Your COMT gene has no variants. A normal gene is referred to as a "wild-type" gene.</v>
      </c>
    </row>
    <row r="211" spans="1:3" x14ac:dyDescent="0.25">
      <c r="A211" s="6"/>
    </row>
    <row r="212" spans="1:3" x14ac:dyDescent="0.25">
      <c r="A212" s="6"/>
      <c r="C212" t="s">
        <v>669</v>
      </c>
    </row>
    <row r="213" spans="1:3" x14ac:dyDescent="0.25">
      <c r="A213" s="6"/>
    </row>
    <row r="214" spans="1:3" x14ac:dyDescent="0.25">
      <c r="A214" s="6"/>
      <c r="C214" t="str">
        <f>CONCATENATE("    ",B207)</f>
        <v xml:space="preserve">    Your variant has an increased risk of type 2 diabetes. See below for more information.</v>
      </c>
    </row>
    <row r="215" spans="1:3" x14ac:dyDescent="0.25">
      <c r="A215" s="5"/>
    </row>
    <row r="216" spans="1:3" x14ac:dyDescent="0.25">
      <c r="A216" s="5"/>
      <c r="C216" t="s">
        <v>670</v>
      </c>
    </row>
    <row r="217" spans="1:3" x14ac:dyDescent="0.25">
      <c r="A217" s="5"/>
    </row>
    <row r="218" spans="1:3" x14ac:dyDescent="0.25">
      <c r="A218" s="5"/>
      <c r="C218" t="str">
        <f>CONCATENATE( "    &lt;piechart percentage=",B208," /&gt;")</f>
        <v xml:space="preserve">    &lt;piechart percentage=40.6 /&gt;</v>
      </c>
    </row>
    <row r="219" spans="1:3" x14ac:dyDescent="0.25">
      <c r="A219" s="5"/>
      <c r="C219" t="str">
        <f>"  &lt;/Genotype&gt;"</f>
        <v xml:space="preserve">  &lt;/Genotype&gt;</v>
      </c>
    </row>
    <row r="220" spans="1:3" x14ac:dyDescent="0.25">
      <c r="A220" s="5"/>
      <c r="C220" t="str">
        <f>"  &lt;/Genotype&gt;"</f>
        <v xml:space="preserve">  &lt;/Genotype&gt;</v>
      </c>
    </row>
    <row r="221" spans="1:3" x14ac:dyDescent="0.25">
      <c r="A221" s="5"/>
      <c r="C221" t="str">
        <f>C41</f>
        <v>&lt;# T19950010G #&gt;</v>
      </c>
    </row>
    <row r="222" spans="1:3" x14ac:dyDescent="0.25">
      <c r="A222" s="5" t="s">
        <v>35</v>
      </c>
      <c r="B222" s="1" t="s">
        <v>124</v>
      </c>
      <c r="C222" t="str">
        <f>CONCATENATE("  &lt;Genotype hgvs=",CHAR(34),B222,B223,";",B224,CHAR(34)," name=",CHAR(34),B43,CHAR(34),"&gt; ")</f>
        <v xml:space="preserve">  &lt;Genotype hgvs="NC_000002.12:g.[233974736A&gt;G];[233974736=]" name="T19950010G"&gt; </v>
      </c>
    </row>
    <row r="223" spans="1:3" x14ac:dyDescent="0.25">
      <c r="A223" s="5" t="s">
        <v>36</v>
      </c>
      <c r="B223" s="29" t="s">
        <v>141</v>
      </c>
    </row>
    <row r="224" spans="1:3" x14ac:dyDescent="0.25">
      <c r="A224" s="5" t="s">
        <v>27</v>
      </c>
      <c r="B224" s="29" t="s">
        <v>142</v>
      </c>
      <c r="C224" t="s">
        <v>668</v>
      </c>
    </row>
    <row r="225" spans="1:3" x14ac:dyDescent="0.25">
      <c r="A225" s="5" t="s">
        <v>41</v>
      </c>
      <c r="B225" s="27" t="str">
        <f>CONCATENATE("People with this variant have one copy of the ",B46," variant. This substitution of a single nucleotide is known as a missense mutation.")</f>
        <v>People with this variant have one copy of the [T19950010G](https://www.ncbi.nlm.nih.gov/pubmed/19540336) variant. This substitution of a single nucleotide is known as a missense mutation.</v>
      </c>
      <c r="C225" t="s">
        <v>13</v>
      </c>
    </row>
    <row r="226" spans="1:3" x14ac:dyDescent="0.25">
      <c r="A226" s="6" t="s">
        <v>42</v>
      </c>
      <c r="B226" s="27" t="s">
        <v>192</v>
      </c>
      <c r="C226" t="str">
        <f>CONCATENATE("    ",B225)</f>
        <v xml:space="preserve">    People with this variant have one copy of the [T19950010G](https://www.ncbi.nlm.nih.gov/pubmed/19540336) variant. This substitution of a single nucleotide is known as a missense mutation.</v>
      </c>
    </row>
    <row r="227" spans="1:3" x14ac:dyDescent="0.25">
      <c r="A227" s="6" t="s">
        <v>43</v>
      </c>
      <c r="B227" s="27">
        <v>37.5</v>
      </c>
    </row>
    <row r="228" spans="1:3" x14ac:dyDescent="0.25">
      <c r="A228" s="5"/>
      <c r="C228" t="s">
        <v>669</v>
      </c>
    </row>
    <row r="229" spans="1:3" x14ac:dyDescent="0.25">
      <c r="A229" s="6"/>
    </row>
    <row r="230" spans="1:3" x14ac:dyDescent="0.25">
      <c r="A230" s="6"/>
      <c r="C230" t="str">
        <f>CONCATENATE("    ",B226)</f>
        <v xml:space="preserve">    You are in the Moderate Loss of Function category. See below for more information.</v>
      </c>
    </row>
    <row r="231" spans="1:3" x14ac:dyDescent="0.25">
      <c r="A231" s="6"/>
    </row>
    <row r="232" spans="1:3" x14ac:dyDescent="0.25">
      <c r="A232" s="6"/>
      <c r="C232" t="s">
        <v>670</v>
      </c>
    </row>
    <row r="233" spans="1:3" x14ac:dyDescent="0.25">
      <c r="A233" s="5"/>
    </row>
    <row r="234" spans="1:3" x14ac:dyDescent="0.25">
      <c r="A234" s="5"/>
      <c r="C234" t="str">
        <f>CONCATENATE( "    &lt;piechart percentage=",B227," /&gt;")</f>
        <v xml:space="preserve">    &lt;piechart percentage=37.5 /&gt;</v>
      </c>
    </row>
    <row r="235" spans="1:3" x14ac:dyDescent="0.25">
      <c r="A235" s="5"/>
      <c r="C235" t="str">
        <f>"  &lt;/Genotype&gt;"</f>
        <v xml:space="preserve">  &lt;/Genotype&gt;</v>
      </c>
    </row>
    <row r="236" spans="1:3" x14ac:dyDescent="0.25">
      <c r="A236" s="5" t="s">
        <v>44</v>
      </c>
      <c r="B236" s="27" t="str">
        <f>CONCATENATE("People with this variant have two copies of the ",B46," variant. This substitution of a single nucleotide is known as a missense mutation.")</f>
        <v>People with this variant have two copies of the [T19950010G](https://www.ncbi.nlm.nih.gov/pubmed/19540336) variant. This substitution of a single nucleotide is known as a missense mutation.</v>
      </c>
      <c r="C236" t="str">
        <f>CONCATENATE("  &lt;Genotype hgvs=",CHAR(34),B222,B223,";",B223,CHAR(34)," name=",CHAR(34),B43,CHAR(34),"&gt; ")</f>
        <v xml:space="preserve">  &lt;Genotype hgvs="NC_000002.12:g.[233974736A&gt;G];[233974736A&gt;G]" name="T19950010G"&gt; </v>
      </c>
    </row>
    <row r="237" spans="1:3" x14ac:dyDescent="0.25">
      <c r="A237" s="6" t="s">
        <v>45</v>
      </c>
      <c r="B237" s="27" t="s">
        <v>193</v>
      </c>
      <c r="C237" t="s">
        <v>13</v>
      </c>
    </row>
    <row r="238" spans="1:3" x14ac:dyDescent="0.25">
      <c r="A238" s="6" t="s">
        <v>43</v>
      </c>
      <c r="B238" s="27">
        <v>15.6</v>
      </c>
      <c r="C238" t="s">
        <v>668</v>
      </c>
    </row>
    <row r="239" spans="1:3" x14ac:dyDescent="0.25">
      <c r="A239" s="6"/>
    </row>
    <row r="240" spans="1:3" x14ac:dyDescent="0.25">
      <c r="A240" s="5"/>
      <c r="C240" t="str">
        <f>CONCATENATE("    ",B236)</f>
        <v xml:space="preserve">    People with this variant have two copies of the [T19950010G](https://www.ncbi.nlm.nih.gov/pubmed/19540336) variant. This substitution of a single nucleotide is known as a missense mutation.</v>
      </c>
    </row>
    <row r="241" spans="1:3" x14ac:dyDescent="0.25">
      <c r="A241" s="6"/>
    </row>
    <row r="242" spans="1:3" x14ac:dyDescent="0.25">
      <c r="A242" s="6"/>
      <c r="C242" t="s">
        <v>669</v>
      </c>
    </row>
    <row r="243" spans="1:3" x14ac:dyDescent="0.25">
      <c r="A243" s="6"/>
    </row>
    <row r="244" spans="1:3" x14ac:dyDescent="0.25">
      <c r="A244" s="6"/>
      <c r="C244" t="str">
        <f>CONCATENATE("    ",B237)</f>
        <v xml:space="preserve">    You are in the Severe Loss of Function category. See below for more information.</v>
      </c>
    </row>
    <row r="245" spans="1:3" x14ac:dyDescent="0.25">
      <c r="A245" s="6"/>
    </row>
    <row r="246" spans="1:3" x14ac:dyDescent="0.25">
      <c r="A246" s="5"/>
      <c r="C246" t="s">
        <v>670</v>
      </c>
    </row>
    <row r="247" spans="1:3" x14ac:dyDescent="0.25">
      <c r="A247" s="5"/>
    </row>
    <row r="248" spans="1:3" x14ac:dyDescent="0.25">
      <c r="A248" s="5"/>
      <c r="C248" t="str">
        <f>CONCATENATE( "    &lt;piechart percentage=",B238," /&gt;")</f>
        <v xml:space="preserve">    &lt;piechart percentage=15.6 /&gt;</v>
      </c>
    </row>
    <row r="249" spans="1:3" x14ac:dyDescent="0.25">
      <c r="A249" s="5"/>
      <c r="C249" t="str">
        <f>"  &lt;/Genotype&gt;"</f>
        <v xml:space="preserve">  &lt;/Genotype&gt;</v>
      </c>
    </row>
    <row r="250" spans="1:3" x14ac:dyDescent="0.25">
      <c r="A250" s="5" t="s">
        <v>46</v>
      </c>
      <c r="B250" s="27" t="str">
        <f>CONCATENATE("Your ",B11," gene has no variants. A normal gene is referred to as a ",CHAR(34),"wild-type",CHAR(34)," gene.")</f>
        <v>Your COMT gene has no variants. A normal gene is referred to as a "wild-type" gene.</v>
      </c>
      <c r="C250" t="str">
        <f>CONCATENATE("  &lt;Genotype hgvs=",CHAR(34),B222,B224,";",B224,CHAR(34)," name=",CHAR(34),B43,CHAR(34),"&gt; ")</f>
        <v xml:space="preserve">  &lt;Genotype hgvs="NC_000002.12:g.[233974736=];[233974736=]" name="T19950010G"&gt; </v>
      </c>
    </row>
    <row r="251" spans="1:3" x14ac:dyDescent="0.25">
      <c r="A251" s="6" t="s">
        <v>47</v>
      </c>
      <c r="B251" s="27" t="s">
        <v>218</v>
      </c>
      <c r="C251" t="s">
        <v>13</v>
      </c>
    </row>
    <row r="252" spans="1:3" x14ac:dyDescent="0.25">
      <c r="A252" s="6" t="s">
        <v>43</v>
      </c>
      <c r="B252" s="27">
        <v>46.9</v>
      </c>
      <c r="C252" t="s">
        <v>668</v>
      </c>
    </row>
    <row r="253" spans="1:3" x14ac:dyDescent="0.25">
      <c r="A253" s="5"/>
    </row>
    <row r="254" spans="1:3" x14ac:dyDescent="0.25">
      <c r="A254" s="6"/>
      <c r="C254" t="str">
        <f>CONCATENATE("    ",B250)</f>
        <v xml:space="preserve">    Your COMT gene has no variants. A normal gene is referred to as a "wild-type" gene.</v>
      </c>
    </row>
    <row r="255" spans="1:3" x14ac:dyDescent="0.25">
      <c r="A255" s="6"/>
    </row>
    <row r="256" spans="1:3" x14ac:dyDescent="0.25">
      <c r="A256" s="6"/>
      <c r="C256" t="s">
        <v>669</v>
      </c>
    </row>
    <row r="257" spans="1:3" x14ac:dyDescent="0.25">
      <c r="A257" s="6"/>
    </row>
    <row r="258" spans="1:3" x14ac:dyDescent="0.25">
      <c r="A258" s="6"/>
      <c r="C258" t="str">
        <f>CONCATENATE("    ",B251)</f>
        <v xml:space="preserve">    Your variant is not associated with any loss of function.</v>
      </c>
    </row>
    <row r="259" spans="1:3" x14ac:dyDescent="0.25">
      <c r="A259" s="5"/>
    </row>
    <row r="260" spans="1:3" x14ac:dyDescent="0.25">
      <c r="A260" s="5"/>
      <c r="C260" t="s">
        <v>670</v>
      </c>
    </row>
    <row r="261" spans="1:3" x14ac:dyDescent="0.25">
      <c r="A261" s="5"/>
    </row>
    <row r="262" spans="1:3" x14ac:dyDescent="0.25">
      <c r="A262" s="5"/>
      <c r="C262" t="str">
        <f>CONCATENATE( "    &lt;piechart percentage=",B252," /&gt;")</f>
        <v xml:space="preserve">    &lt;piechart percentage=46.9 /&gt;</v>
      </c>
    </row>
    <row r="263" spans="1:3" x14ac:dyDescent="0.25">
      <c r="A263" s="5"/>
      <c r="C263" t="str">
        <f>"  &lt;/Genotype&gt;"</f>
        <v xml:space="preserve">  &lt;/Genotype&gt;</v>
      </c>
    </row>
    <row r="264" spans="1:3" x14ac:dyDescent="0.25">
      <c r="A264" s="5"/>
      <c r="C264" t="s">
        <v>672</v>
      </c>
    </row>
    <row r="265" spans="1:3" x14ac:dyDescent="0.25">
      <c r="A265" s="5" t="s">
        <v>48</v>
      </c>
      <c r="B265" s="27" t="str">
        <f>CONCATENATE("Your ",B11," gene has an unknown variant.")</f>
        <v>Your COMT gene has an unknown variant.</v>
      </c>
      <c r="C265" t="str">
        <f>CONCATENATE("  &lt;Genotype hgvs=",CHAR(34),"unknown",CHAR(34),"&gt; ")</f>
        <v xml:space="preserve">  &lt;Genotype hgvs="unknown"&gt; </v>
      </c>
    </row>
    <row r="266" spans="1:3" x14ac:dyDescent="0.25">
      <c r="A266" s="6" t="s">
        <v>48</v>
      </c>
      <c r="B266" s="27" t="s">
        <v>150</v>
      </c>
      <c r="C266" t="s">
        <v>13</v>
      </c>
    </row>
    <row r="267" spans="1:3" x14ac:dyDescent="0.25">
      <c r="A267" s="6" t="s">
        <v>43</v>
      </c>
      <c r="C267" t="s">
        <v>668</v>
      </c>
    </row>
    <row r="268" spans="1:3" x14ac:dyDescent="0.25">
      <c r="A268" s="6"/>
    </row>
    <row r="269" spans="1:3" x14ac:dyDescent="0.25">
      <c r="A269" s="6"/>
      <c r="C269" t="str">
        <f>CONCATENATE("    ",B265)</f>
        <v xml:space="preserve">    Your COMT gene has an unknown variant.</v>
      </c>
    </row>
    <row r="270" spans="1:3" x14ac:dyDescent="0.25">
      <c r="A270" s="6"/>
    </row>
    <row r="271" spans="1:3" x14ac:dyDescent="0.25">
      <c r="A271" s="6"/>
      <c r="C271" t="s">
        <v>669</v>
      </c>
    </row>
    <row r="272" spans="1:3" x14ac:dyDescent="0.25">
      <c r="A272" s="6"/>
    </row>
    <row r="273" spans="1:3" x14ac:dyDescent="0.25">
      <c r="A273" s="5"/>
      <c r="C273" t="str">
        <f>CONCATENATE("    ",B266)</f>
        <v xml:space="preserve">    The effect is unknown.</v>
      </c>
    </row>
    <row r="274" spans="1:3" x14ac:dyDescent="0.25">
      <c r="A274" s="6"/>
    </row>
    <row r="275" spans="1:3" x14ac:dyDescent="0.25">
      <c r="A275" s="5"/>
      <c r="C275" t="s">
        <v>670</v>
      </c>
    </row>
    <row r="276" spans="1:3" x14ac:dyDescent="0.25">
      <c r="A276" s="5"/>
    </row>
    <row r="277" spans="1:3" x14ac:dyDescent="0.25">
      <c r="A277" s="5"/>
      <c r="C277" t="str">
        <f>CONCATENATE( "    &lt;piechart percentage=",B267," /&gt;")</f>
        <v xml:space="preserve">    &lt;piechart percentage= /&gt;</v>
      </c>
    </row>
    <row r="278" spans="1:3" x14ac:dyDescent="0.25">
      <c r="A278" s="5"/>
      <c r="C278" t="str">
        <f>"  &lt;/Genotype&gt;"</f>
        <v xml:space="preserve">  &lt;/Genotype&gt;</v>
      </c>
    </row>
    <row r="279" spans="1:3" x14ac:dyDescent="0.25">
      <c r="A279" s="5"/>
      <c r="C279" t="s">
        <v>673</v>
      </c>
    </row>
    <row r="280" spans="1:3" x14ac:dyDescent="0.25">
      <c r="A280" s="5" t="s">
        <v>46</v>
      </c>
      <c r="B280" s="27" t="str">
        <f>CONCATENATE("Your ",B11," gene has no variants. A normal gene is referred to as a ",CHAR(34),"wild-type",CHAR(34)," gene.")</f>
        <v>Your COMT gene has no variants. A normal gene is referred to as a "wild-type" gene.</v>
      </c>
      <c r="C280" t="str">
        <f>CONCATENATE("  &lt;Genotype hgvs=",CHAR(34),"wildtype",CHAR(34),"&gt;")</f>
        <v xml:space="preserve">  &lt;Genotype hgvs="wildtype"&gt;</v>
      </c>
    </row>
    <row r="281" spans="1:3" x14ac:dyDescent="0.25">
      <c r="A281" s="6" t="s">
        <v>47</v>
      </c>
      <c r="B281" s="27" t="s">
        <v>148</v>
      </c>
      <c r="C281" t="s">
        <v>13</v>
      </c>
    </row>
    <row r="282" spans="1:3" x14ac:dyDescent="0.25">
      <c r="A282" s="6" t="s">
        <v>43</v>
      </c>
      <c r="C282" t="s">
        <v>668</v>
      </c>
    </row>
    <row r="283" spans="1:3" x14ac:dyDescent="0.25">
      <c r="A283" s="6"/>
    </row>
    <row r="284" spans="1:3" x14ac:dyDescent="0.25">
      <c r="A284" s="6"/>
      <c r="C284" t="str">
        <f>CONCATENATE("    ",B280)</f>
        <v xml:space="preserve">    Your COMT gene has no variants. A normal gene is referred to as a "wild-type" gene.</v>
      </c>
    </row>
    <row r="285" spans="1:3" x14ac:dyDescent="0.25">
      <c r="A285" s="6"/>
    </row>
    <row r="286" spans="1:3" x14ac:dyDescent="0.25">
      <c r="A286" s="6"/>
      <c r="C286" t="s">
        <v>669</v>
      </c>
    </row>
    <row r="287" spans="1:3" x14ac:dyDescent="0.25">
      <c r="A287" s="6"/>
    </row>
    <row r="288" spans="1:3" x14ac:dyDescent="0.25">
      <c r="A288" s="6"/>
      <c r="C288" t="str">
        <f>CONCATENATE("    ",B281)</f>
        <v xml:space="preserve">    This variant is not associated with increased risk.</v>
      </c>
    </row>
    <row r="289" spans="1:3" x14ac:dyDescent="0.25">
      <c r="A289" s="6"/>
    </row>
    <row r="290" spans="1:3" x14ac:dyDescent="0.25">
      <c r="A290" s="6"/>
      <c r="C290" t="s">
        <v>670</v>
      </c>
    </row>
    <row r="291" spans="1:3" x14ac:dyDescent="0.25">
      <c r="A291" s="5"/>
    </row>
    <row r="292" spans="1:3" x14ac:dyDescent="0.25">
      <c r="A292" s="6"/>
      <c r="C292" t="str">
        <f>CONCATENATE( "    &lt;piechart percentage=",B282," /&gt;")</f>
        <v xml:space="preserve">    &lt;piechart percentage= /&gt;</v>
      </c>
    </row>
    <row r="293" spans="1:3" x14ac:dyDescent="0.25">
      <c r="A293" s="6"/>
      <c r="C293" t="str">
        <f>"  &lt;/Genotype&gt;"</f>
        <v xml:space="preserve">  &lt;/Genotype&gt;</v>
      </c>
    </row>
    <row r="294" spans="1:3" x14ac:dyDescent="0.25">
      <c r="A294" s="6"/>
      <c r="C294" t="str">
        <f>"&lt;/GeneAnalysis&gt;"</f>
        <v>&lt;/GeneAnalysis&gt;</v>
      </c>
    </row>
    <row r="295" spans="1:3" s="33" customFormat="1" x14ac:dyDescent="0.25">
      <c r="A295" s="34"/>
      <c r="B295" s="32"/>
    </row>
    <row r="296" spans="1:3" x14ac:dyDescent="0.25">
      <c r="A296" s="5"/>
      <c r="C296" t="str">
        <f>CONCATENATE("# How do changes in ",B11," affect people?")</f>
        <v># How do changes in COMT affect people?</v>
      </c>
    </row>
    <row r="297" spans="1:3" x14ac:dyDescent="0.25">
      <c r="A297" s="5"/>
    </row>
    <row r="298" spans="1:3" x14ac:dyDescent="0.25">
      <c r="A298" s="5" t="s">
        <v>50</v>
      </c>
      <c r="B298" s="27" t="str">
        <f>CONCATENATE("For the vast majority of people, the overall risk associated with the common ",B11," variants is small and does not impact treatment. It is possible that variants in this gene interact with other gene variants, which is the reason for our inclusion of this gene.")</f>
        <v>For the vast majority of people, the overall risk associated with the common COMT variants is small and does not impact treatment. It is possible that variants in this gene interact with other gene variants, which is the reason for our inclusion of this gene.</v>
      </c>
      <c r="C298" t="str">
        <f>B298</f>
        <v>For the vast majority of people, the overall risk associated with the common COMT variants is small and does not impact treatment. It is possible that variants in this gene interact with other gene variants, which is the reason for our inclusion of this gene.</v>
      </c>
    </row>
    <row r="299" spans="1:3" s="33" customFormat="1" x14ac:dyDescent="0.25">
      <c r="A299" s="31"/>
      <c r="B299" s="32"/>
    </row>
    <row r="300" spans="1:3" s="33" customFormat="1" x14ac:dyDescent="0.25">
      <c r="A300" s="34"/>
      <c r="B300" s="32"/>
      <c r="C300" s="6" t="s">
        <v>740</v>
      </c>
    </row>
    <row r="301" spans="1:3" s="33" customFormat="1" x14ac:dyDescent="0.25">
      <c r="A301" s="34"/>
      <c r="B301" s="32"/>
      <c r="C301" s="34"/>
    </row>
    <row r="302" spans="1:3" s="33" customFormat="1" x14ac:dyDescent="0.25">
      <c r="A302" s="34"/>
      <c r="B302" s="32"/>
      <c r="C302" s="6" t="s">
        <v>741</v>
      </c>
    </row>
    <row r="303" spans="1:3" s="33" customFormat="1" x14ac:dyDescent="0.25">
      <c r="A303" s="34"/>
      <c r="B303" s="32"/>
      <c r="C303" s="6"/>
    </row>
    <row r="304" spans="1:3" x14ac:dyDescent="0.25">
      <c r="A304" s="5"/>
      <c r="C304" t="s">
        <v>151</v>
      </c>
    </row>
    <row r="305" spans="1:3" x14ac:dyDescent="0.25">
      <c r="A305" s="5"/>
    </row>
    <row r="306" spans="1:3" x14ac:dyDescent="0.25">
      <c r="A306" s="5" t="s">
        <v>13</v>
      </c>
      <c r="B306" s="27" t="s">
        <v>675</v>
      </c>
      <c r="C306" t="str">
        <f>B306</f>
        <v>Although this is the wild-type form with no variants, it is associated with a greater incidence of [type 2 diabetes mellitus]( https://www.ncbi.nlm.nih.gov/pubmed/25927430). Risk factors to develop diabetes include being [overweight, high blood pressure, high cholesterol, an inactive lifestyle, heart attack or stroke, depression, polycystic ovary syndrome (PCOS), and smoking](https://medlineplus.gov/howtopreventdiabetes.html).</v>
      </c>
    </row>
    <row r="307" spans="1:3" x14ac:dyDescent="0.25">
      <c r="A307" s="5"/>
    </row>
    <row r="308" spans="1:3" x14ac:dyDescent="0.25">
      <c r="A308" s="5"/>
      <c r="C308" t="s">
        <v>51</v>
      </c>
    </row>
    <row r="309" spans="1:3" x14ac:dyDescent="0.25">
      <c r="A309" s="5"/>
    </row>
    <row r="310" spans="1:3" x14ac:dyDescent="0.25">
      <c r="A310" s="5"/>
      <c r="B310" s="27" t="s">
        <v>676</v>
      </c>
      <c r="C310" t="str">
        <f>B310</f>
        <v xml:space="preserve">* Test your [blood sugar levels](https://medlineplus.gov/howtopreventdiabetes.html) to monitor diabetes risk. 
* If overweight, lose [weight](https://medlineplus.gov/howtopreventdiabetes.html) and keep it off. 
* Follow a [healthy eating plan](https://medlineplus.gov/howtopreventdiabetes.html) with less fat and sugar, a large amount of whole grains, fruits, and vegetables, and minimal red and processed meats.
* [Exercise](https://medlineplus.gov/howtopreventdiabetes.html) 30 minutes 5 days a week. 
* Do not [smoke](https://medlineplus.gov/howtopreventdiabetes.html). 
</v>
      </c>
    </row>
    <row r="311" spans="1:3" s="33" customFormat="1" x14ac:dyDescent="0.25">
      <c r="A311" s="31"/>
      <c r="B311" s="32"/>
    </row>
    <row r="312" spans="1:3" s="33" customFormat="1" x14ac:dyDescent="0.25">
      <c r="A312" s="34"/>
      <c r="B312" s="32"/>
      <c r="C312" s="6" t="s">
        <v>194</v>
      </c>
    </row>
    <row r="313" spans="1:3" s="33" customFormat="1" x14ac:dyDescent="0.25">
      <c r="A313" s="34"/>
      <c r="B313" s="32"/>
      <c r="C313" s="34"/>
    </row>
    <row r="314" spans="1:3" s="33" customFormat="1" x14ac:dyDescent="0.25">
      <c r="A314" s="34"/>
      <c r="B314" s="32"/>
      <c r="C314" s="6" t="s">
        <v>742</v>
      </c>
    </row>
    <row r="315" spans="1:3" s="33" customFormat="1" x14ac:dyDescent="0.25">
      <c r="A315" s="34"/>
      <c r="B315" s="32"/>
      <c r="C315" s="6"/>
    </row>
    <row r="316" spans="1:3" x14ac:dyDescent="0.25">
      <c r="A316" s="5"/>
    </row>
    <row r="317" spans="1:3" x14ac:dyDescent="0.25">
      <c r="A317" s="5"/>
      <c r="C317" t="s">
        <v>151</v>
      </c>
    </row>
    <row r="318" spans="1:3" x14ac:dyDescent="0.25">
      <c r="A318" s="5"/>
    </row>
    <row r="319" spans="1:3" x14ac:dyDescent="0.25">
      <c r="A319" s="5" t="s">
        <v>13</v>
      </c>
      <c r="B319" s="27" t="s">
        <v>521</v>
      </c>
      <c r="C319" t="str">
        <f>B319</f>
        <v>The normal dopamine levels allow for good [pain tolerance](https://www.ncbi.nlm.nih.gov/pubmed/12595695?dopt=Abstract) and better thinking under stress. However, thinking ability is reduced in normal circumstances. It may also reduce the chance of nicotine dependence in Asian males and African American females. Other issues include:
* [1.4X increased risk of breast cancer](https://www.ncbi.nlm.nih.gov/pubmed/18194538?dopt=Abstract)
* [2X risk of schizophrenia](https://www.ncbi.nlm.nih.gov/pubmed/15866551?dopt=Abstract)
* [Alcohol-dependency]( https://www.ncbi.nlm.nih.gov/pubmed/22208661?dopt=Abstract)
* [Greater risk of psychotic symptoms and schizophrenia when using cannabis]( https://www.ncbi.nlm.nih.gov/pubmed/22208661?dopt=Abstract) 
* [Poor response to the antidepressant paroxetine](https://www.ncbi.nlm.nih.gov/pubmed/18989660?dopt=Abstract)</v>
      </c>
    </row>
    <row r="320" spans="1:3" x14ac:dyDescent="0.25">
      <c r="A320" s="5"/>
    </row>
    <row r="321" spans="1:3" x14ac:dyDescent="0.25">
      <c r="A321" s="5"/>
      <c r="C321" t="s">
        <v>51</v>
      </c>
    </row>
    <row r="322" spans="1:3" x14ac:dyDescent="0.25">
      <c r="A322" s="5"/>
    </row>
    <row r="323" spans="1:3" x14ac:dyDescent="0.25">
      <c r="A323" s="5"/>
      <c r="B323" s="27" t="s">
        <v>522</v>
      </c>
      <c r="C323" t="str">
        <f>B323</f>
        <v>Consider using other antidepressant medications than paroxetine. Do not drink alcohol or use cannabis.
Medications indicated for use in treating COMT issues include: [Clonidine, BIA, Diethylstilbestrol, Dobutamine, Dopamine, Entacapone, Methyldopa, Micafungin, Nialamide, S-Adenosylmethionine, Testosterone Propionate, and Tolcapone.](http://www.uniprot.org/uniprot/P21964#pathology_and_biotech)</v>
      </c>
    </row>
    <row r="324" spans="1:3" s="33" customFormat="1" x14ac:dyDescent="0.25">
      <c r="A324" s="31"/>
      <c r="B324" s="32"/>
    </row>
    <row r="325" spans="1:3" s="33" customFormat="1" x14ac:dyDescent="0.25">
      <c r="A325" s="34"/>
      <c r="B325" s="32"/>
      <c r="C325" s="6" t="s">
        <v>195</v>
      </c>
    </row>
    <row r="326" spans="1:3" s="33" customFormat="1" x14ac:dyDescent="0.25">
      <c r="A326" s="34"/>
      <c r="B326" s="32"/>
      <c r="C326" s="34"/>
    </row>
    <row r="327" spans="1:3" s="33" customFormat="1" x14ac:dyDescent="0.25">
      <c r="A327" s="34"/>
      <c r="B327" s="32"/>
      <c r="C327" t="s">
        <v>743</v>
      </c>
    </row>
    <row r="328" spans="1:3" s="33" customFormat="1" x14ac:dyDescent="0.25">
      <c r="A328" s="34"/>
      <c r="B328" s="32"/>
      <c r="C328" s="6"/>
    </row>
    <row r="329" spans="1:3" x14ac:dyDescent="0.25">
      <c r="A329" s="5"/>
      <c r="C329" t="s">
        <v>196</v>
      </c>
    </row>
    <row r="330" spans="1:3" x14ac:dyDescent="0.25">
      <c r="A330" s="5"/>
    </row>
    <row r="331" spans="1:3" x14ac:dyDescent="0.25">
      <c r="A331" s="5" t="s">
        <v>13</v>
      </c>
      <c r="B331" s="27" t="s">
        <v>677</v>
      </c>
      <c r="C331" t="str">
        <f>B331</f>
        <v xml:space="preserve">
This variant decreases COMT enzymatic activity by as much as 25% and increases dopamine levels. It also decreases the [pain tolerance with higher pain ratings](https://www.ncbi.nlm.nih.gov/pubmed/12595695?dopt=Abstract) and increases sensitivity to [thermal and pressure pain](https://www.ncbi.nlm.nih.gov/pubmed/22528689?dopt=Abstract).  Although it causes worse thinking under stress, information processing is better than average under non-stressful conditions. Other issues include:
* [Greater COMT gene activation after moderate exercise causing muscle fatigue and pain](https://www.ncbi.nlm.nih.gov/pubmed/19647494)
* Higher risk of daytime [sleepiness](https://www.ncbi.nlm.nih.gov/pubmed/23728717?dopt=Abstract)
* Higher risk of metabolic syndrome for women taking antipsychotics like [clozapine ](https://www.ncbi.nlm.nih.gov/pubmed/24448899?dopt=Abstract)
* [Intermediate response to antidepressant paroxetine](https://www.ncbi.nlm.nih.gov/pubmed/18989660?dopt=Abstract)
* [Increased susceptibility for cocaine dependence]( https://www.ncbi.nlm.nih.gov/pubmed/18704099?dopt=Abstract)
* Greater risk for [nicotine dependence]( https://www.ncbi.nlm.nih.gov/pubmed/16395295?dopt=Abstract) in Asian males and African American females
* [ 1.3X increased risk of breast cancer](https://www.ncbi.nlm.nih.gov/pubmed/18194538?dopt=Abstract)</v>
      </c>
    </row>
    <row r="332" spans="1:3" x14ac:dyDescent="0.25">
      <c r="A332" s="5"/>
    </row>
    <row r="333" spans="1:3" x14ac:dyDescent="0.25">
      <c r="A333" s="5"/>
      <c r="C333" t="s">
        <v>51</v>
      </c>
    </row>
    <row r="334" spans="1:3" x14ac:dyDescent="0.25">
      <c r="A334" s="5"/>
    </row>
    <row r="335" spans="1:3" ht="390" x14ac:dyDescent="0.25">
      <c r="A335" s="5"/>
      <c r="B335" s="41" t="s">
        <v>523</v>
      </c>
      <c r="C335" t="str">
        <f>B335</f>
        <v>To improve cognition, people should avoid stress and consider [meditation, tai-chi, yoga, and stretching](https://medlineplus.gov/stress.html#cat_78). Avoid moderate levels of exercise, and practice pacing or monitoring to reduce muscle fatigue and pain. Consider medications other than clozapine and paroxetine, and avoid cocaine and nicotine. People should be checked regularly for breast cancer and consider [drinking green tea](https://www.ncbi.nlm.nih.gov/pubmed/19074205?dopt=Abstract)
Medications indicated for use in treating COMT issues include: [Clonidine, BIA, Diethylstilbestrol, Dobutamine, Dopamine, Entacapone, Methyldopa, Micafungin, Nialamide, S-Adenosylmethionine, Testosterone Propionate, and Tolcapone.](http://www.uniprot.org/uniprot/P21964#pathology_and_biotech)</v>
      </c>
    </row>
    <row r="337" spans="1:3" s="33" customFormat="1" x14ac:dyDescent="0.25">
      <c r="A337" s="31"/>
      <c r="B337" s="32"/>
    </row>
    <row r="338" spans="1:3" s="33" customFormat="1" x14ac:dyDescent="0.25">
      <c r="A338" s="34"/>
      <c r="B338" s="32"/>
      <c r="C338" s="6" t="s">
        <v>197</v>
      </c>
    </row>
    <row r="339" spans="1:3" s="33" customFormat="1" x14ac:dyDescent="0.25">
      <c r="A339" s="34"/>
      <c r="B339" s="32"/>
      <c r="C339" s="34"/>
    </row>
    <row r="340" spans="1:3" s="33" customFormat="1" x14ac:dyDescent="0.25">
      <c r="A340" s="34"/>
      <c r="B340" s="32"/>
      <c r="C340" s="6" t="s">
        <v>744</v>
      </c>
    </row>
    <row r="341" spans="1:3" s="33" customFormat="1" x14ac:dyDescent="0.25">
      <c r="A341" s="34"/>
      <c r="B341" s="32"/>
      <c r="C341" s="6"/>
    </row>
    <row r="342" spans="1:3" x14ac:dyDescent="0.25">
      <c r="A342" s="5"/>
      <c r="C342" t="s">
        <v>198</v>
      </c>
    </row>
    <row r="343" spans="1:3" x14ac:dyDescent="0.25">
      <c r="A343" s="5"/>
    </row>
    <row r="344" spans="1:3" x14ac:dyDescent="0.25">
      <c r="A344" s="5" t="s">
        <v>13</v>
      </c>
      <c r="B344" s="27" t="s">
        <v>678</v>
      </c>
      <c r="C344" t="str">
        <f>B344</f>
        <v>The double adenine (A) missense variant changes the amino acid to a methionine, reducing enzymatic activity by 25% and greatly increasing dopamine levels. [78% of people with A;A experience chronic pain](https://www.ncbi.nlm.nih.gov/pubmed/21120493?dopt=Abstract) compared to 28% of the general population, and the associated  [pain threshold](https://www.ncbi.nlm.nih.gov/pubmed/12595695?dopt=Abstract) is greatly reduced. Although [thinking is very poor under stress](https://www.ncbi.nlm.nih.gov/pubmed/12595695?dopt=Abstract), information processing is better than average under non-stressful conditions. 
This variant also is more common in [CFS patients](https://www.ncbi.nlm.nih.gov/pubmed/21059181). After excercise, the COMT gene in CFS patients showed [more activation](https://www.ncbi.nlm.nih.gov/pubmed/22110941) than in healthy patients. CFS patients have [higher cortisol levels, enhanced IgE levels, diminished IgG3 levels, and an increased susceptibility to respiratory tract infections](https://www.ncbi.nlm.nih.gov/pubmed/26272340). It is linked to increased [postural orthostatic tachycardia syndrome (POTS)](https://www.ncbi.nlm.nih.gov/pubmed/21059181) during tilt table testing in CFS patients, daytime [sleepiness](https://www.ncbi.nlm.nih.gov/pubmed/23728717?dopt=Abstract), and fatigue. 
Other issues include:
* [Greatest COMT gene activation after moderate exercise causing muscle fatigue and pain](https://www.ncbi.nlm.nih.gov/pubmed/19647494)
* Highest sensitivity to [thermal and pressure pain](https://www.ncbi.nlm.nih.gov/pubmed/22528689?dopt=Abstract) and worst [psychological and functional response to pain](https://www.ncbi.nlm.nih.gov/pubmed/21895373?dopt=Abstract)
* [10.4% increase in homocysteine, and increased risk of venous thrombosis](https://www.ncbi.nlm.nih.gov/pubmed/18064318?dopt=Abstract)
* Highest risk of metabolic syndrome for women taking antipsychotics like [clozapine](https://www.ncbi.nlm.nih.gov/pubmed/24448899?dopt=Abstract)
* [Highest susceptibility for cocaine dependence]( https://www.ncbi.nlm.nih.gov/pubmed/18704099?dopt=Abstract)
* Greatest chance of [nicotine dependence]( https://www.ncbi.nlm.nih.gov/pubmed/16395295?dopt=Abstract) in Asian males and African American females</v>
      </c>
    </row>
    <row r="345" spans="1:3" x14ac:dyDescent="0.25">
      <c r="A345" s="5"/>
    </row>
    <row r="346" spans="1:3" x14ac:dyDescent="0.25">
      <c r="A346" s="5"/>
      <c r="C346" t="s">
        <v>51</v>
      </c>
    </row>
    <row r="347" spans="1:3" x14ac:dyDescent="0.25">
      <c r="A347" s="5"/>
    </row>
    <row r="348" spans="1:3" ht="409.5" x14ac:dyDescent="0.25">
      <c r="A348" s="5"/>
      <c r="B348" s="41" t="s">
        <v>679</v>
      </c>
      <c r="C348" t="str">
        <f>B348</f>
        <v>* Avoid all stress and moderate exercise to improve pain sensitivity, muscle fatigue and thinking. Consider using [meditation, tai-chi, yoga, and stretching.](https://medlineplus.gov/stress.html#cat_78)
* Consider using [light therapy](https://www.ncbi.nlm.nih.gov/pubmed/23728717?dopt=Abstract) to regulate sleep.
* Do not use antipsychotics like clozapine, nicotine, or cocaine.
* Avoid taking [clonidine](https://www.ncbi.nlm.nih.gov/pubmed/27457818), which is linked to lower numbers of daily steps, poor sleep quality, and low quality of life.
* To relieve postural orthostatic tachycardia syndrome (POTS), remain well hydrated, and take [3-5g of salt daily.](https://www.ncbi.nlm.nih.gov/pmc/articles/PMC2600095/)
* Check homocysteine levels, and consider taking [folate]( https://medlineplus.gov/druginfo/natural/1017.html) if elevated.
* Check [IgE and IgG3 levels](https://www.ncbi.nlm.nih.gov/pubmed/26272340). If IgG deficiency is caused by immunodeficiency, consider [early use of antibiotics](http://www.piduk.org/static/media/up/IgG%20subclass%20Patient%20Information%20Sheet.pdf) and a home supply of antibiotics. For patients with frequent severe infections, regular [low dose (prophylactic) antibiotics]( http://www.piduk.org/static/media/up/IgG%20subclass%20Patient%20Information%20Sheet.pdf) may prevent development of infections.
* Check [cortisol levels](https://www.ncbi.nlm.nih.gov/pubmed/26272340). If elevated consider [magnesium](https://www.ncbi.nlm.nih.gov/pubmed/18500945), [omega-3 fish oil]( https://www.ncbi.nlm.nih.gov/pubmed/12909818), [massage](https://www.ncbi.nlm.nih.gov/pubmed/16162447), [Withania somnifera (ashwagandha) root extract](https://www.ncbi.nlm.nih.gov/pubmed/23439798), and [high-dose vitamin C](https://www.ncbi.nlm.nih.gov/pubmed/11862365).
Medications indicated for use in treating COMT issues include: [Clonidine, BIA, Diethylstilbestrol, Dobutamine, Dopamine, Entacapone, Methyldopa, Micafungin, Nialamide, S-Adenosylmethionine, Testosterone Propionate, and Tolcapone.](http://www.uniprot.org/uniprot/P21964#pathology_and_biotech)</v>
      </c>
    </row>
    <row r="349" spans="1:3" s="33" customFormat="1" x14ac:dyDescent="0.25">
      <c r="A349" s="31"/>
      <c r="B349" s="32"/>
    </row>
    <row r="350" spans="1:3" s="33" customFormat="1" x14ac:dyDescent="0.25">
      <c r="A350" s="34"/>
      <c r="B350" s="32"/>
      <c r="C350" s="6" t="s">
        <v>199</v>
      </c>
    </row>
    <row r="351" spans="1:3" s="33" customFormat="1" x14ac:dyDescent="0.25">
      <c r="A351" s="34"/>
      <c r="B351" s="32"/>
      <c r="C351" s="34"/>
    </row>
    <row r="352" spans="1:3" s="33" customFormat="1" x14ac:dyDescent="0.25">
      <c r="A352" s="34"/>
      <c r="B352" s="32"/>
      <c r="C352" t="s">
        <v>745</v>
      </c>
    </row>
    <row r="353" spans="1:3" s="33" customFormat="1" x14ac:dyDescent="0.25">
      <c r="A353" s="34"/>
      <c r="B353" s="32"/>
      <c r="C353" s="6"/>
    </row>
    <row r="354" spans="1:3" x14ac:dyDescent="0.25">
      <c r="A354" s="5"/>
      <c r="C354" t="s">
        <v>196</v>
      </c>
    </row>
    <row r="355" spans="1:3" x14ac:dyDescent="0.25">
      <c r="A355" s="5"/>
    </row>
    <row r="356" spans="1:3" x14ac:dyDescent="0.25">
      <c r="A356" s="5" t="s">
        <v>13</v>
      </c>
      <c r="B356" s="27" t="s">
        <v>524</v>
      </c>
      <c r="C356" t="str">
        <f>B356</f>
        <v>In estrogen metabolic pathways, the COMT enzyme is related to detoxification. The slightly impaired detoxification pathway may increase the risk for [endometrial](https://www.ncbi.nlm.nih.gov/pubmed/18324659?dopt=Abstract) and [breast cancer](https://www.ncbi.nlm.nih.gov/pubmed/18194538?dopt=Abstract).</v>
      </c>
    </row>
    <row r="357" spans="1:3" x14ac:dyDescent="0.25">
      <c r="A357" s="5"/>
    </row>
    <row r="358" spans="1:3" x14ac:dyDescent="0.25">
      <c r="A358" s="5"/>
      <c r="C358" t="s">
        <v>51</v>
      </c>
    </row>
    <row r="359" spans="1:3" x14ac:dyDescent="0.25">
      <c r="A359" s="5"/>
    </row>
    <row r="360" spans="1:3" x14ac:dyDescent="0.25">
      <c r="A360" s="5"/>
      <c r="B360" s="27" t="s">
        <v>680</v>
      </c>
      <c r="C360" t="str">
        <f>B360</f>
        <v>* Regularly check for endometrial and breast cancer.
* Consult with your doctor to ensure you maintain normal estrogen levels.
* [Drink green tea.](https://www.ncbi.nlm.nih.gov/pubmed/19074205?dopt=Abstract)
Medications indicated for use in treating COMT issues include: [Clonidine, BIA, Diethylstilbestrol, Dobutamine, Dopamine, Entacapone, Methyldopa, Micafungin, Nialamide, S-Adenosylmethionine, Testosterone Propionate, and Tolcapone.](http://www.uniprot.org/uniprot/P21964#pathology_and_biotech)</v>
      </c>
    </row>
    <row r="361" spans="1:3" s="33" customFormat="1" x14ac:dyDescent="0.25">
      <c r="A361" s="31"/>
      <c r="B361" s="32"/>
    </row>
    <row r="362" spans="1:3" s="33" customFormat="1" x14ac:dyDescent="0.25">
      <c r="A362" s="34"/>
      <c r="B362" s="32"/>
      <c r="C362" s="6" t="s">
        <v>200</v>
      </c>
    </row>
    <row r="363" spans="1:3" s="33" customFormat="1" x14ac:dyDescent="0.25">
      <c r="A363" s="34"/>
      <c r="B363" s="32"/>
      <c r="C363" s="34"/>
    </row>
    <row r="364" spans="1:3" s="33" customFormat="1" x14ac:dyDescent="0.25">
      <c r="A364" s="34"/>
      <c r="B364" s="32"/>
      <c r="C364" s="6" t="s">
        <v>746</v>
      </c>
    </row>
    <row r="365" spans="1:3" s="33" customFormat="1" x14ac:dyDescent="0.25">
      <c r="A365" s="34"/>
      <c r="B365" s="32"/>
      <c r="C365" s="6"/>
    </row>
    <row r="366" spans="1:3" x14ac:dyDescent="0.25">
      <c r="A366" s="5"/>
      <c r="C366" t="s">
        <v>198</v>
      </c>
    </row>
    <row r="367" spans="1:3" x14ac:dyDescent="0.25">
      <c r="A367" s="5"/>
    </row>
    <row r="368" spans="1:3" x14ac:dyDescent="0.25">
      <c r="A368" s="5" t="s">
        <v>13</v>
      </c>
      <c r="B368" s="27" t="s">
        <v>525</v>
      </c>
      <c r="C368" t="str">
        <f>B368</f>
        <v>In estrogen metabolic pathways, the COMT enzyme is related to detoxification. The TT genotype is [2.39X](https://www.ncbi.nlm.nih.gov/pubmed/18324659?dopt=Abstract) more common in endometrial cancer patients as compared to the general population. The impaired detoxification pathway may increase the risk for [endometrial](https://www.ncbi.nlm.nih.gov/pubmed/18324659?dopt=Abstract) and [breast cancer](https://www.ncbi.nlm.nih.gov/pubmed/18194538?dopt=Abstract).</v>
      </c>
    </row>
    <row r="369" spans="1:3" x14ac:dyDescent="0.25">
      <c r="A369" s="5"/>
    </row>
    <row r="370" spans="1:3" x14ac:dyDescent="0.25">
      <c r="A370" s="5"/>
      <c r="C370" t="s">
        <v>51</v>
      </c>
    </row>
    <row r="371" spans="1:3" x14ac:dyDescent="0.25">
      <c r="A371" s="5"/>
    </row>
    <row r="372" spans="1:3" x14ac:dyDescent="0.25">
      <c r="A372" s="5"/>
      <c r="B372" s="27" t="s">
        <v>681</v>
      </c>
      <c r="C372" t="str">
        <f>B372</f>
        <v>* Regularly check for endometrial and breast cancer.
* Consult with your doctor to reduce elevated estrogen levels.
* [Maintain a healthy weight, get adequate sleep, limit alcohol, avoid radiation](https://www.cdc.gov/cancer/breast/basic_info/prevention.htm), and [drink green tea](https://www.ncbi.nlm.nih.gov/pubmed/19074205?dopt=Abstract).
Medications indicated for use in treating COMT issues include: [Clonidine, BIA, Diethylstilbestrol, Dobutamine, Dopamine, Entacapone, Methyldopa, Micafungin, Nialamide, S-Adenosylmethionine, Testosterone Propionate, and Tolcapone.](http://www.uniprot.org/uniprot/P21964#pathology_and_biotech)</v>
      </c>
    </row>
    <row r="373" spans="1:3" s="33" customFormat="1" x14ac:dyDescent="0.25">
      <c r="A373" s="31"/>
      <c r="B373" s="32"/>
    </row>
    <row r="374" spans="1:3" s="33" customFormat="1" x14ac:dyDescent="0.25">
      <c r="A374" s="34"/>
      <c r="B374" s="32"/>
      <c r="C374" s="6" t="s">
        <v>205</v>
      </c>
    </row>
    <row r="375" spans="1:3" s="33" customFormat="1" x14ac:dyDescent="0.25">
      <c r="A375" s="34"/>
      <c r="B375" s="32"/>
      <c r="C375" s="34"/>
    </row>
    <row r="376" spans="1:3" s="33" customFormat="1" x14ac:dyDescent="0.25">
      <c r="A376" s="34"/>
      <c r="B376" s="32"/>
      <c r="C376" t="s">
        <v>749</v>
      </c>
    </row>
    <row r="377" spans="1:3" s="33" customFormat="1" x14ac:dyDescent="0.25">
      <c r="A377" s="34"/>
      <c r="B377" s="32"/>
      <c r="C377" s="6"/>
    </row>
    <row r="378" spans="1:3" x14ac:dyDescent="0.25">
      <c r="A378" s="5"/>
      <c r="C378" t="s">
        <v>154</v>
      </c>
    </row>
    <row r="379" spans="1:3" x14ac:dyDescent="0.25">
      <c r="A379" s="5"/>
    </row>
    <row r="380" spans="1:3" x14ac:dyDescent="0.25">
      <c r="A380" s="5" t="s">
        <v>13</v>
      </c>
      <c r="B380" s="27" t="s">
        <v>202</v>
      </c>
      <c r="C380" t="str">
        <f>B380</f>
        <v>This variant is associated with increased “oxidative stress,” which is caused by [free radicals](https://nccih.nih.gov/health/antioxidants/introduction.htm) triggering cell damage. The increased risk of oxidative stress also leads to [cancer](https://www.ncbi.nlm.nih.gov/pubmed/21716162).</v>
      </c>
    </row>
    <row r="381" spans="1:3" x14ac:dyDescent="0.25">
      <c r="A381" s="5"/>
    </row>
    <row r="382" spans="1:3" x14ac:dyDescent="0.25">
      <c r="A382" s="5"/>
      <c r="C382" t="s">
        <v>51</v>
      </c>
    </row>
    <row r="383" spans="1:3" x14ac:dyDescent="0.25">
      <c r="A383" s="5"/>
    </row>
    <row r="384" spans="1:3" x14ac:dyDescent="0.25">
      <c r="A384" s="5"/>
      <c r="B384" s="27" t="s">
        <v>682</v>
      </c>
      <c r="C384" t="str">
        <f>B384</f>
        <v xml:space="preserve">Oxidative stress may be mitigated through environmental changes, [antioxidants](https://nccih.nih.gov/health/antioxidants/introduction.htm), and dietary changes.
* Avoid [ionizing radiation, smoking, metals, and high oxygen atmospheres](https://www.cancer.gov/about-cancer/causes-prevention/risk/diet/antioxidants-fact-sheet#q1). 
* Consider a diet higher in [antioxidants, including vitamins C and E, and selenium, as well as carotenoids, such as beta-carotene, lycopene, lutein, and zeaxanthin](https://nccih.nih.gov/health/antioxidants/introduction.htm).
* Consider eating [ red, blue, purple berries like blueberries and cranberries, orange and dark, leafy green vegetables like pumpkin and spinach, tomato, red grapes, and peanuts](https://www.fruitsandveggiesmorematters.org/what-are-phytochemicals).
</v>
      </c>
    </row>
    <row r="385" spans="1:3" s="33" customFormat="1" x14ac:dyDescent="0.25">
      <c r="A385" s="31"/>
      <c r="B385" s="32"/>
    </row>
    <row r="386" spans="1:3" s="33" customFormat="1" x14ac:dyDescent="0.25">
      <c r="A386" s="34"/>
      <c r="B386" s="32"/>
      <c r="C386" s="6" t="s">
        <v>750</v>
      </c>
    </row>
    <row r="387" spans="1:3" s="33" customFormat="1" x14ac:dyDescent="0.25">
      <c r="A387" s="34"/>
      <c r="B387" s="32"/>
      <c r="C387" s="34"/>
    </row>
    <row r="388" spans="1:3" s="33" customFormat="1" x14ac:dyDescent="0.25">
      <c r="A388" s="34"/>
      <c r="B388" s="32"/>
      <c r="C388" s="6" t="s">
        <v>751</v>
      </c>
    </row>
    <row r="389" spans="1:3" s="33" customFormat="1" x14ac:dyDescent="0.25">
      <c r="A389" s="34"/>
      <c r="B389" s="32"/>
      <c r="C389" s="6"/>
    </row>
    <row r="390" spans="1:3" x14ac:dyDescent="0.25">
      <c r="A390" s="5"/>
      <c r="C390" t="s">
        <v>153</v>
      </c>
    </row>
    <row r="391" spans="1:3" x14ac:dyDescent="0.25">
      <c r="A391" s="5"/>
    </row>
    <row r="392" spans="1:3" x14ac:dyDescent="0.25">
      <c r="A392" s="5" t="s">
        <v>13</v>
      </c>
      <c r="B392" s="27" t="s">
        <v>526</v>
      </c>
      <c r="C392" t="str">
        <f>B392</f>
        <v xml:space="preserve">This variant has a variety of effects:
* Much more common in [CFS](https://www.ncbi.nlm.nih.gov/pubmed/19772600) patients. 
* Lower scores in [attention tests, memory tests, and executive function](https://www.ncbi.nlm.nih.gov/pubmed/27091610). 
* Incorrect metabolism of [Tacrolimus]( https://www.ncbi.nlm.nih.gov/pubmed/24465960), a widely used immunosuppressive drug. 
* Increased [cold pain sensitivity](https://www.ncbi.nlm.nih.gov/pubmed/19559388) in women. 
* Protective against [type 2 diabetes]( https://www.ncbi.nlm.nih.gov/pubmed/25927430). 
</v>
      </c>
    </row>
    <row r="393" spans="1:3" x14ac:dyDescent="0.25">
      <c r="A393" s="5"/>
    </row>
    <row r="394" spans="1:3" x14ac:dyDescent="0.25">
      <c r="A394" s="5"/>
      <c r="C394" t="s">
        <v>51</v>
      </c>
    </row>
    <row r="395" spans="1:3" x14ac:dyDescent="0.25">
      <c r="A395" s="5"/>
    </row>
    <row r="396" spans="1:3" x14ac:dyDescent="0.25">
      <c r="A396" s="5"/>
      <c r="B396" s="27" t="s">
        <v>683</v>
      </c>
      <c r="C396" t="str">
        <f>B396</f>
        <v>Be careful if taking [Tacrolimus]( https://www.ncbi.nlm.nih.gov/pubmed/24465960). Avoid cold temperatures and temperature shock.</v>
      </c>
    </row>
    <row r="397" spans="1:3" s="33" customFormat="1" x14ac:dyDescent="0.25">
      <c r="A397" s="31"/>
      <c r="B397" s="32"/>
    </row>
    <row r="398" spans="1:3" s="33" customFormat="1" x14ac:dyDescent="0.25">
      <c r="A398" s="34"/>
      <c r="B398" s="32"/>
      <c r="C398" s="6" t="s">
        <v>201</v>
      </c>
    </row>
    <row r="399" spans="1:3" s="33" customFormat="1" x14ac:dyDescent="0.25">
      <c r="A399" s="34"/>
      <c r="B399" s="32"/>
      <c r="C399" s="34"/>
    </row>
    <row r="400" spans="1:3" s="33" customFormat="1" x14ac:dyDescent="0.25">
      <c r="A400" s="34"/>
      <c r="B400" s="32"/>
      <c r="C400" s="6" t="s">
        <v>747</v>
      </c>
    </row>
    <row r="401" spans="1:3" s="33" customFormat="1" x14ac:dyDescent="0.25">
      <c r="A401" s="34"/>
      <c r="B401" s="32"/>
      <c r="C401" s="6"/>
    </row>
    <row r="402" spans="1:3" x14ac:dyDescent="0.25">
      <c r="A402" s="5"/>
      <c r="C402" t="s">
        <v>153</v>
      </c>
    </row>
    <row r="403" spans="1:3" x14ac:dyDescent="0.25">
      <c r="A403" s="5"/>
    </row>
    <row r="404" spans="1:3" x14ac:dyDescent="0.25">
      <c r="A404" s="5" t="s">
        <v>13</v>
      </c>
      <c r="B404" s="27" t="s">
        <v>527</v>
      </c>
      <c r="C404" t="str">
        <f>B404</f>
        <v>This variant is associated with an increased risk of [CFS](https://www.ncbi.nlm.nih.gov/pubmed/19540336) as well as [major depressive disorder with melancholic features](https://www.ncbi.nlm.nih.gov/pubmed/19540336). This variant is associated with increased “oxidative stress,” which is caused by [free radicals](https://nccih.nih.gov/health/antioxidants/introduction.htm) triggering cell damage. The increased risk of oxidative stress also leads to [cancer](https://www.ncbi.nlm.nih.gov/pubmed/21716162).</v>
      </c>
    </row>
    <row r="405" spans="1:3" x14ac:dyDescent="0.25">
      <c r="A405" s="5"/>
    </row>
    <row r="406" spans="1:3" x14ac:dyDescent="0.25">
      <c r="A406" s="5"/>
      <c r="C406" t="s">
        <v>51</v>
      </c>
    </row>
    <row r="407" spans="1:3" x14ac:dyDescent="0.25">
      <c r="A407" s="5"/>
    </row>
    <row r="408" spans="1:3" x14ac:dyDescent="0.25">
      <c r="A408" s="5"/>
      <c r="B408" s="27" t="s">
        <v>682</v>
      </c>
      <c r="C408" t="str">
        <f>B408</f>
        <v xml:space="preserve">Oxidative stress may be mitigated through environmental changes, [antioxidants](https://nccih.nih.gov/health/antioxidants/introduction.htm), and dietary changes.
* Avoid [ionizing radiation, smoking, metals, and high oxygen atmospheres](https://www.cancer.gov/about-cancer/causes-prevention/risk/diet/antioxidants-fact-sheet#q1). 
* Consider a diet higher in [antioxidants, including vitamins C and E, and selenium, as well as carotenoids, such as beta-carotene, lycopene, lutein, and zeaxanthin](https://nccih.nih.gov/health/antioxidants/introduction.htm).
* Consider eating [ red, blue, purple berries like blueberries and cranberries, orange and dark, leafy green vegetables like pumpkin and spinach, tomato, red grapes, and peanuts](https://www.fruitsandveggiesmorematters.org/what-are-phytochemicals).
</v>
      </c>
    </row>
    <row r="410" spans="1:3" s="33" customFormat="1" x14ac:dyDescent="0.25">
      <c r="A410" s="31"/>
      <c r="B410" s="32"/>
    </row>
    <row r="411" spans="1:3" s="33" customFormat="1" x14ac:dyDescent="0.25">
      <c r="A411" s="34"/>
      <c r="B411" s="32"/>
      <c r="C411" s="6" t="s">
        <v>203</v>
      </c>
    </row>
    <row r="412" spans="1:3" s="33" customFormat="1" x14ac:dyDescent="0.25">
      <c r="A412" s="34"/>
      <c r="B412" s="32"/>
      <c r="C412" s="34"/>
    </row>
    <row r="413" spans="1:3" s="33" customFormat="1" x14ac:dyDescent="0.25">
      <c r="A413" s="34"/>
      <c r="B413" s="32"/>
      <c r="C413" s="6" t="s">
        <v>748</v>
      </c>
    </row>
    <row r="414" spans="1:3" s="33" customFormat="1" x14ac:dyDescent="0.25">
      <c r="A414" s="34"/>
      <c r="B414" s="32"/>
      <c r="C414" s="6"/>
    </row>
    <row r="415" spans="1:3" x14ac:dyDescent="0.25">
      <c r="A415" s="5"/>
      <c r="C415" t="s">
        <v>153</v>
      </c>
    </row>
    <row r="416" spans="1:3" x14ac:dyDescent="0.25">
      <c r="A416" s="5"/>
    </row>
    <row r="417" spans="1:3" x14ac:dyDescent="0.25">
      <c r="A417" s="5" t="s">
        <v>13</v>
      </c>
      <c r="B417" s="27" t="s">
        <v>528</v>
      </c>
      <c r="C417" t="str">
        <f>B417</f>
        <v>This variant is associated with an increased risk of [CFS](https://www.ncbi.nlm.nih.gov/pubmed/19540336) as well as [major depressive disorder with melancholic features](https://www.ncbi.nlm.nih.gov/pubmed/19540336). This variant is also associated with lower [verbal learning and memory scores](https://www.ncbi.nlm.nih.gov/pubmed/27039372), and lower scores on a [cognitive control](https://www.ncbi.nlm.nih.gov/pubmed/27039372) tasks. The missense variant also causes increased “oxidative stress,” which is caused by [free radicals](https://nccih.nih.gov/health/antioxidants/introduction.htm) triggering cell damage. The increased risk of oxidative stress also leads to [cancer](https://www.ncbi.nlm.nih.gov/pubmed/21716162).</v>
      </c>
    </row>
    <row r="418" spans="1:3" x14ac:dyDescent="0.25">
      <c r="A418" s="5"/>
    </row>
    <row r="419" spans="1:3" x14ac:dyDescent="0.25">
      <c r="A419" s="5"/>
      <c r="C419" t="s">
        <v>51</v>
      </c>
    </row>
    <row r="420" spans="1:3" x14ac:dyDescent="0.25">
      <c r="A420" s="5"/>
    </row>
    <row r="421" spans="1:3" x14ac:dyDescent="0.25">
      <c r="A421" s="5"/>
      <c r="B421" s="27" t="s">
        <v>684</v>
      </c>
      <c r="C421" t="str">
        <f>B421</f>
        <v xml:space="preserve">Oxidative stress may be mitigated through environmental changes, [antioxidants](https://nccih.nih.gov/health/antioxidants/introduction.htm), and dietary changes.
* Avoid [ionizing radiation, smoking, metals, and high oxygen atmospheres](https://www.cancer.gov/about-cancer/causes-prevention/risk/diet/antioxidants-fact-sheet#q1). 
* Consider a diet higher in [antioxidants, including vitamins C and E, and selenium, as well as carotenoids, such as beta-carotene, lycopene, lutein, and zeaxanthin](https://nccih.nih.gov/health/antioxidants/introduction.htm).
* Consider eating [red, blue, and purple berries like blueberries and cranberries, orange and dark, leafy green vegetables like pumpkin and spinach, tomato, red grapes, and peanuts](https://www.fruitsandveggiesmorematters.org/what-are-phytochemicals).
</v>
      </c>
    </row>
    <row r="423" spans="1:3" s="33" customFormat="1" x14ac:dyDescent="0.25">
      <c r="B423" s="32"/>
    </row>
    <row r="425" spans="1:3" ht="60" x14ac:dyDescent="0.25">
      <c r="A425" t="s">
        <v>52</v>
      </c>
      <c r="B425" s="7" t="s">
        <v>204</v>
      </c>
      <c r="C425" t="str">
        <f>CONCATENATE("&lt;symptoms ",B425," /&gt;")</f>
        <v>&lt;symptoms pain muscle fatigue POTS stress problems with thinking or memor, brain fog post exertional malaise sleep disorder depression anxiety /&gt;</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2511E5-CEC5-487A-9C34-80050F249FB3}">
  <dimension ref="A1:C178"/>
  <sheetViews>
    <sheetView topLeftCell="A153" workbookViewId="0">
      <selection activeCell="B162" sqref="B162"/>
    </sheetView>
  </sheetViews>
  <sheetFormatPr defaultRowHeight="15" x14ac:dyDescent="0.25"/>
  <cols>
    <col min="1" max="1" width="16.28515625" customWidth="1"/>
    <col min="2" max="2" width="35.28515625" style="27" customWidth="1"/>
  </cols>
  <sheetData>
    <row r="1" spans="1:3" x14ac:dyDescent="0.25">
      <c r="A1" s="4" t="s">
        <v>14</v>
      </c>
      <c r="B1" s="26" t="s">
        <v>15</v>
      </c>
      <c r="C1" s="4" t="s">
        <v>16</v>
      </c>
    </row>
    <row r="2" spans="1:3" x14ac:dyDescent="0.25">
      <c r="A2" s="6" t="s">
        <v>4</v>
      </c>
      <c r="B2" s="27" t="s">
        <v>226</v>
      </c>
      <c r="C2" t="str">
        <f>CONCATENATE("# What does the ",B2," gene do?")</f>
        <v># What does the CHRNE gene do?</v>
      </c>
    </row>
    <row r="3" spans="1:3" x14ac:dyDescent="0.25">
      <c r="A3" s="6"/>
    </row>
    <row r="4" spans="1:3" ht="17.25" x14ac:dyDescent="0.3">
      <c r="A4" s="6" t="s">
        <v>18</v>
      </c>
      <c r="B4" s="28" t="s">
        <v>685</v>
      </c>
      <c r="C4" t="str">
        <f>B4</f>
        <v xml:space="preserve">The CHRNE gene encodes a protein found in neuromuscular junctions that opens ion-conducting channels across cell membranes. It is involved in [muscle contractions, response to nicotine, synaptic transmission, and transport](http://www.uniprot.org/uniprot/Q04844#function). Variants in CHRNE are associated with the autoimmune disorder [myasthenia gravis](https://www.omim.org/entry/254200) as well as congenital myasthenic syndrome [4a](https://www.omim.org/entry/605809), [4b](https://www.omim.org/entry/616324), and [4c](https://www.omim.org/entry/608931), which cause progressive muscle weakness. Other variants reduce natural killer cell function in the immune system and are associated with [CFS](https://www.ncbi.nlm.nih.gov/pubmed/27099524). </v>
      </c>
    </row>
    <row r="5" spans="1:3" ht="17.25" x14ac:dyDescent="0.3">
      <c r="A5" s="6"/>
      <c r="B5" s="28"/>
    </row>
    <row r="6" spans="1:3" x14ac:dyDescent="0.25">
      <c r="A6" s="6" t="s">
        <v>19</v>
      </c>
      <c r="B6" s="27">
        <v>17</v>
      </c>
      <c r="C6" t="str">
        <f>CONCATENATE("This gene is located on chromosome ",B6,". The ",B7," it creates acts in your ",B8)</f>
        <v>This gene is located on chromosome 17. The protein it creates acts in your immune system and muscles.</v>
      </c>
    </row>
    <row r="7" spans="1:3" x14ac:dyDescent="0.25">
      <c r="A7" s="6" t="s">
        <v>20</v>
      </c>
      <c r="B7" s="27" t="s">
        <v>21</v>
      </c>
    </row>
    <row r="8" spans="1:3" x14ac:dyDescent="0.25">
      <c r="A8" s="6" t="s">
        <v>17</v>
      </c>
      <c r="B8" s="27" t="s">
        <v>229</v>
      </c>
    </row>
    <row r="9" spans="1:3" x14ac:dyDescent="0.25">
      <c r="A9" s="5" t="s">
        <v>22</v>
      </c>
      <c r="B9" s="27" t="s">
        <v>230</v>
      </c>
      <c r="C9" t="str">
        <f>CONCATENATE("&lt;TissueList ",B9," /&gt;")</f>
        <v>&lt;TissueList brain immune circularity muscles D001921 D007107 D002319 D009132 /&gt;</v>
      </c>
    </row>
    <row r="10" spans="1:3" s="33" customFormat="1" x14ac:dyDescent="0.25">
      <c r="A10" s="34"/>
      <c r="B10" s="32"/>
    </row>
    <row r="11" spans="1:3" x14ac:dyDescent="0.25">
      <c r="A11" s="6" t="s">
        <v>4</v>
      </c>
      <c r="B11" s="27" t="s">
        <v>226</v>
      </c>
      <c r="C11" t="str">
        <f>CONCATENATE("&lt;GeneAnalysis gene=",CHAR(34),B11,CHAR(34)," interval=",CHAR(34),B12,CHAR(34),"&gt; ")</f>
        <v xml:space="preserve">&lt;GeneAnalysis gene="CHRNE" interval="NC_000017.11 :g.4897769_4905019"&gt; </v>
      </c>
    </row>
    <row r="12" spans="1:3" x14ac:dyDescent="0.25">
      <c r="A12" s="6" t="s">
        <v>23</v>
      </c>
      <c r="B12" s="27" t="s">
        <v>228</v>
      </c>
    </row>
    <row r="13" spans="1:3" x14ac:dyDescent="0.25">
      <c r="A13" s="6" t="s">
        <v>24</v>
      </c>
      <c r="B13" s="27" t="s">
        <v>333</v>
      </c>
      <c r="C13" t="str">
        <f>CONCATENATE("# What are some common mutations of ",B11,"?")</f>
        <v># What are some common mutations of CHRNE?</v>
      </c>
    </row>
    <row r="14" spans="1:3" x14ac:dyDescent="0.25">
      <c r="A14" s="6"/>
      <c r="C14" t="s">
        <v>13</v>
      </c>
    </row>
    <row r="15" spans="1:3" x14ac:dyDescent="0.25">
      <c r="C15" t="str">
        <f>CONCATENATE("There are ",B13," well-known variants in ",B11,": ",B22," and ",B28,".")</f>
        <v>There are two well-known variants in CHRNE: [G1074A](https://www.ncbi.nlm.nih.gov/clinvar/variation/128767/) and [C865T](https://www.ncbi.nlm.nih.gov/clinvar/variation/18344/).</v>
      </c>
    </row>
    <row r="17" spans="1:3" x14ac:dyDescent="0.25">
      <c r="A17" s="6"/>
      <c r="C17" t="str">
        <f>CONCATENATE("&lt;# ",B19," #&gt;")</f>
        <v>&lt;# G1074A #&gt;</v>
      </c>
    </row>
    <row r="18" spans="1:3" x14ac:dyDescent="0.25">
      <c r="A18" s="6" t="s">
        <v>25</v>
      </c>
      <c r="B18" s="1" t="s">
        <v>233</v>
      </c>
      <c r="C18" t="str">
        <f>CONCATENATE("  &lt;Variant hgvs=",CHAR(34),B18,CHAR(34)," name=",CHAR(34),B19,CHAR(34),"&gt; ")</f>
        <v xml:space="preserve">  &lt;Variant hgvs="NC_000017.11:g.4901607G&gt;A" name="G1074A"&gt; </v>
      </c>
    </row>
    <row r="19" spans="1:3" x14ac:dyDescent="0.25">
      <c r="A19" s="5" t="s">
        <v>26</v>
      </c>
      <c r="B19" s="1" t="s">
        <v>231</v>
      </c>
    </row>
    <row r="20" spans="1:3" x14ac:dyDescent="0.25">
      <c r="A20" s="5" t="s">
        <v>27</v>
      </c>
      <c r="B20" s="27" t="s">
        <v>34</v>
      </c>
      <c r="C20" t="str">
        <f>CONCATENATE("    This variant is a change at a specific point in the ",B11," gene from ",B20," to ",B21," resulting in incorrect ",B7," function. This substitution of a single nucleotide is known as a missense variant.")</f>
        <v xml:space="preserve">    This variant is a change at a specific point in the CHRNE gene from guanine (G) to adenine (A) resulting in incorrect protein function. This substitution of a single nucleotide is known as a missense variant.</v>
      </c>
    </row>
    <row r="21" spans="1:3" x14ac:dyDescent="0.25">
      <c r="A21" s="5" t="s">
        <v>28</v>
      </c>
      <c r="B21" s="27" t="s">
        <v>62</v>
      </c>
      <c r="C21" t="s">
        <v>13</v>
      </c>
    </row>
    <row r="22" spans="1:3" x14ac:dyDescent="0.25">
      <c r="A22" s="5" t="s">
        <v>36</v>
      </c>
      <c r="B22" s="30" t="s">
        <v>232</v>
      </c>
      <c r="C22" t="str">
        <f>"  &lt;/Variant&gt;"</f>
        <v xml:space="preserve">  &lt;/Variant&gt;</v>
      </c>
    </row>
    <row r="23" spans="1:3" x14ac:dyDescent="0.25">
      <c r="C23" t="str">
        <f>CONCATENATE("&lt;# ",B25," #&gt;")</f>
        <v>&lt;# C865T #&gt;</v>
      </c>
    </row>
    <row r="24" spans="1:3" x14ac:dyDescent="0.25">
      <c r="A24" s="6" t="s">
        <v>25</v>
      </c>
      <c r="B24" s="1" t="s">
        <v>235</v>
      </c>
      <c r="C24" t="str">
        <f>CONCATENATE("  &lt;Variant hgvs=",CHAR(34),B24,CHAR(34)," name=",CHAR(34),B25,CHAR(34),"&gt; ")</f>
        <v xml:space="preserve">  &lt;Variant hgvs="NC_000017.11:g.4900845G&gt;A" name="C865T"&gt; </v>
      </c>
    </row>
    <row r="25" spans="1:3" x14ac:dyDescent="0.25">
      <c r="A25" s="5" t="s">
        <v>26</v>
      </c>
      <c r="B25" s="30" t="s">
        <v>234</v>
      </c>
    </row>
    <row r="26" spans="1:3" x14ac:dyDescent="0.25">
      <c r="A26" s="5" t="s">
        <v>27</v>
      </c>
      <c r="B26" s="27" t="str">
        <f>"cytosine (C)"</f>
        <v>cytosine (C)</v>
      </c>
      <c r="C26" t="str">
        <f>CONCATENATE("    This variant is a change at a specific point in the ",B11," gene from ",B26," to ",B27," resulting in incorrect ",B7," function. This substitution of a single nucleotide is known as a missense variant.")</f>
        <v xml:space="preserve">    This variant is a change at a specific point in the CHRNE gene from cytosine (C) to thymine (T) resulting in incorrect protein function. This substitution of a single nucleotide is known as a missense variant.</v>
      </c>
    </row>
    <row r="27" spans="1:3" x14ac:dyDescent="0.25">
      <c r="A27" s="5" t="s">
        <v>28</v>
      </c>
      <c r="B27" s="27" t="s">
        <v>33</v>
      </c>
    </row>
    <row r="28" spans="1:3" x14ac:dyDescent="0.25">
      <c r="A28" s="6" t="s">
        <v>36</v>
      </c>
      <c r="B28" s="30" t="s">
        <v>241</v>
      </c>
      <c r="C28" t="str">
        <f>"  &lt;/Variant&gt;"</f>
        <v xml:space="preserve">  &lt;/Variant&gt;</v>
      </c>
    </row>
    <row r="29" spans="1:3" s="33" customFormat="1" x14ac:dyDescent="0.25">
      <c r="A29" s="31"/>
      <c r="B29" s="32"/>
    </row>
    <row r="30" spans="1:3" s="33" customFormat="1" x14ac:dyDescent="0.25">
      <c r="A30" s="31"/>
      <c r="B30" s="32"/>
      <c r="C30" t="str">
        <f>C17</f>
        <v>&lt;# G1074A #&gt;</v>
      </c>
    </row>
    <row r="31" spans="1:3" x14ac:dyDescent="0.25">
      <c r="A31" s="5" t="s">
        <v>35</v>
      </c>
      <c r="B31" s="1" t="s">
        <v>236</v>
      </c>
      <c r="C31" t="str">
        <f>CONCATENATE("  &lt;Genotype hgvs=",CHAR(34),B31,B32,";",B33,CHAR(34)," name=",CHAR(34),B19,CHAR(34),"&gt; ")</f>
        <v xml:space="preserve">  &lt;Genotype hgvs="NC_000017.11:g.[4901607G&gt;A];[4901607=]" name="G1074A"&gt; </v>
      </c>
    </row>
    <row r="32" spans="1:3" x14ac:dyDescent="0.25">
      <c r="A32" s="5" t="s">
        <v>36</v>
      </c>
      <c r="B32" s="27" t="s">
        <v>237</v>
      </c>
    </row>
    <row r="33" spans="1:3" x14ac:dyDescent="0.25">
      <c r="A33" s="5" t="s">
        <v>27</v>
      </c>
      <c r="B33" s="27" t="s">
        <v>238</v>
      </c>
      <c r="C33" t="s">
        <v>668</v>
      </c>
    </row>
    <row r="34" spans="1:3" x14ac:dyDescent="0.25">
      <c r="A34" s="5" t="s">
        <v>41</v>
      </c>
      <c r="B34" s="27" t="str">
        <f>CONCATENATE("People with this variant have one copy of the ",B22," variant. This substitution of a single nucleotide is known as a missense mutation.")</f>
        <v>People with this variant have one copy of the [G1074A](https://www.ncbi.nlm.nih.gov/clinvar/variation/128767/) variant. This substitution of a single nucleotide is known as a missense mutation.</v>
      </c>
      <c r="C34" t="s">
        <v>13</v>
      </c>
    </row>
    <row r="35" spans="1:3" x14ac:dyDescent="0.25">
      <c r="A35" s="6" t="s">
        <v>42</v>
      </c>
      <c r="B35" s="27" t="s">
        <v>218</v>
      </c>
      <c r="C35" t="str">
        <f>CONCATENATE("    ",B34)</f>
        <v xml:space="preserve">    People with this variant have one copy of the [G1074A](https://www.ncbi.nlm.nih.gov/clinvar/variation/128767/) variant. This substitution of a single nucleotide is known as a missense mutation.</v>
      </c>
    </row>
    <row r="36" spans="1:3" x14ac:dyDescent="0.25">
      <c r="A36" s="6" t="s">
        <v>43</v>
      </c>
      <c r="B36" s="27">
        <v>7.1</v>
      </c>
    </row>
    <row r="37" spans="1:3" x14ac:dyDescent="0.25">
      <c r="A37" s="5"/>
      <c r="C37" t="s">
        <v>669</v>
      </c>
    </row>
    <row r="38" spans="1:3" x14ac:dyDescent="0.25">
      <c r="A38" s="6"/>
    </row>
    <row r="39" spans="1:3" x14ac:dyDescent="0.25">
      <c r="A39" s="6"/>
      <c r="C39" t="str">
        <f>CONCATENATE("    ",B35)</f>
        <v xml:space="preserve">    Your variant is not associated with any loss of function.</v>
      </c>
    </row>
    <row r="40" spans="1:3" x14ac:dyDescent="0.25">
      <c r="A40" s="6"/>
    </row>
    <row r="41" spans="1:3" x14ac:dyDescent="0.25">
      <c r="A41" s="6"/>
      <c r="C41" t="s">
        <v>670</v>
      </c>
    </row>
    <row r="42" spans="1:3" x14ac:dyDescent="0.25">
      <c r="A42" s="5"/>
    </row>
    <row r="43" spans="1:3" x14ac:dyDescent="0.25">
      <c r="A43" s="5"/>
      <c r="C43" t="str">
        <f>CONCATENATE( "    &lt;piechart percentage=",B36," /&gt;")</f>
        <v xml:space="preserve">    &lt;piechart percentage=7.1 /&gt;</v>
      </c>
    </row>
    <row r="44" spans="1:3" x14ac:dyDescent="0.25">
      <c r="A44" s="5"/>
      <c r="C44" t="str">
        <f>"  &lt;/Genotype&gt;"</f>
        <v xml:space="preserve">  &lt;/Genotype&gt;</v>
      </c>
    </row>
    <row r="45" spans="1:3" x14ac:dyDescent="0.25">
      <c r="A45" s="5" t="s">
        <v>44</v>
      </c>
      <c r="B45" s="27" t="str">
        <f>CONCATENATE("People with this variant have two copies of the ",B22," variant. This substitution of a single nucleotide is known as a missense mutation.")</f>
        <v>People with this variant have two copies of the [G1074A](https://www.ncbi.nlm.nih.gov/clinvar/variation/128767/) variant. This substitution of a single nucleotide is known as a missense mutation.</v>
      </c>
      <c r="C45" t="str">
        <f>CONCATENATE("  &lt;Genotype hgvs=",CHAR(34),B31,B32,";",B32,CHAR(34)," name=",CHAR(34),B19,CHAR(34),"&gt; ")</f>
        <v xml:space="preserve">  &lt;Genotype hgvs="NC_000017.11:g.[4901607G&gt;A];[4901607G&gt;A]" name="G1074A"&gt; </v>
      </c>
    </row>
    <row r="46" spans="1:3" x14ac:dyDescent="0.25">
      <c r="A46" s="6" t="s">
        <v>45</v>
      </c>
      <c r="B46" s="27" t="s">
        <v>218</v>
      </c>
      <c r="C46" t="s">
        <v>13</v>
      </c>
    </row>
    <row r="47" spans="1:3" x14ac:dyDescent="0.25">
      <c r="A47" s="6" t="s">
        <v>43</v>
      </c>
      <c r="B47" s="27">
        <v>0.2</v>
      </c>
      <c r="C47" t="s">
        <v>668</v>
      </c>
    </row>
    <row r="48" spans="1:3" x14ac:dyDescent="0.25">
      <c r="A48" s="6"/>
    </row>
    <row r="49" spans="1:3" x14ac:dyDescent="0.25">
      <c r="A49" s="5"/>
      <c r="C49" t="str">
        <f>CONCATENATE("    ",B45)</f>
        <v xml:space="preserve">    People with this variant have two copies of the [G1074A](https://www.ncbi.nlm.nih.gov/clinvar/variation/128767/) variant. This substitution of a single nucleotide is known as a missense mutation.</v>
      </c>
    </row>
    <row r="50" spans="1:3" x14ac:dyDescent="0.25">
      <c r="A50" s="6"/>
    </row>
    <row r="51" spans="1:3" x14ac:dyDescent="0.25">
      <c r="A51" s="6"/>
      <c r="C51" t="s">
        <v>669</v>
      </c>
    </row>
    <row r="52" spans="1:3" x14ac:dyDescent="0.25">
      <c r="A52" s="6"/>
    </row>
    <row r="53" spans="1:3" x14ac:dyDescent="0.25">
      <c r="A53" s="6"/>
      <c r="C53" t="str">
        <f>CONCATENATE("    ",B46)</f>
        <v xml:space="preserve">    Your variant is not associated with any loss of function.</v>
      </c>
    </row>
    <row r="54" spans="1:3" x14ac:dyDescent="0.25">
      <c r="A54" s="6"/>
    </row>
    <row r="55" spans="1:3" x14ac:dyDescent="0.25">
      <c r="A55" s="5"/>
      <c r="C55" t="s">
        <v>670</v>
      </c>
    </row>
    <row r="56" spans="1:3" x14ac:dyDescent="0.25">
      <c r="A56" s="5"/>
    </row>
    <row r="57" spans="1:3" x14ac:dyDescent="0.25">
      <c r="A57" s="5"/>
      <c r="C57" t="str">
        <f>CONCATENATE( "    &lt;piechart percentage=",B47," /&gt;")</f>
        <v xml:space="preserve">    &lt;piechart percentage=0.2 /&gt;</v>
      </c>
    </row>
    <row r="58" spans="1:3" x14ac:dyDescent="0.25">
      <c r="A58" s="5"/>
      <c r="C58" t="str">
        <f>"  &lt;/Genotype&gt;"</f>
        <v xml:space="preserve">  &lt;/Genotype&gt;</v>
      </c>
    </row>
    <row r="59" spans="1:3" x14ac:dyDescent="0.25">
      <c r="A59" s="5" t="s">
        <v>46</v>
      </c>
      <c r="B59" s="27" t="str">
        <f>CONCATENATE("Your ",B11," gene has no variants. A normal gene is referred to as a ",CHAR(34),"wild-type",CHAR(34)," gene.")</f>
        <v>Your CHRNE gene has no variants. A normal gene is referred to as a "wild-type" gene.</v>
      </c>
      <c r="C59" t="str">
        <f>CONCATENATE("  &lt;Genotype hgvs=",CHAR(34),B31,B33,";",B33,CHAR(34)," name=",CHAR(34),B19,CHAR(34),"&gt; ")</f>
        <v xml:space="preserve">  &lt;Genotype hgvs="NC_000017.11:g.[4901607=];[4901607=]" name="G1074A"&gt; </v>
      </c>
    </row>
    <row r="60" spans="1:3" x14ac:dyDescent="0.25">
      <c r="A60" s="6" t="s">
        <v>47</v>
      </c>
      <c r="B60" s="27" t="s">
        <v>529</v>
      </c>
      <c r="C60" t="s">
        <v>13</v>
      </c>
    </row>
    <row r="61" spans="1:3" x14ac:dyDescent="0.25">
      <c r="A61" s="6" t="s">
        <v>43</v>
      </c>
      <c r="B61" s="27">
        <v>92.7</v>
      </c>
      <c r="C61" t="s">
        <v>668</v>
      </c>
    </row>
    <row r="62" spans="1:3" x14ac:dyDescent="0.25">
      <c r="A62" s="5"/>
    </row>
    <row r="63" spans="1:3" x14ac:dyDescent="0.25">
      <c r="A63" s="6"/>
      <c r="C63" t="str">
        <f>CONCATENATE("    ",B59)</f>
        <v xml:space="preserve">    Your CHRNE gene has no variants. A normal gene is referred to as a "wild-type" gene.</v>
      </c>
    </row>
    <row r="64" spans="1:3" x14ac:dyDescent="0.25">
      <c r="A64" s="6"/>
    </row>
    <row r="65" spans="1:3" x14ac:dyDescent="0.25">
      <c r="A65" s="6"/>
      <c r="C65" t="s">
        <v>669</v>
      </c>
    </row>
    <row r="66" spans="1:3" x14ac:dyDescent="0.25">
      <c r="A66" s="6"/>
    </row>
    <row r="67" spans="1:3" x14ac:dyDescent="0.25">
      <c r="A67" s="6"/>
      <c r="C67" t="str">
        <f>CONCATENATE("    ",B60)</f>
        <v xml:space="preserve">    This variant is associated with CFS. See below for more information.</v>
      </c>
    </row>
    <row r="68" spans="1:3" x14ac:dyDescent="0.25">
      <c r="A68" s="5"/>
    </row>
    <row r="69" spans="1:3" x14ac:dyDescent="0.25">
      <c r="A69" s="5"/>
      <c r="C69" t="s">
        <v>670</v>
      </c>
    </row>
    <row r="70" spans="1:3" x14ac:dyDescent="0.25">
      <c r="A70" s="5"/>
    </row>
    <row r="71" spans="1:3" x14ac:dyDescent="0.25">
      <c r="A71" s="5"/>
      <c r="C71" t="str">
        <f>CONCATENATE( "    &lt;piechart percentage=",B61," /&gt;")</f>
        <v xml:space="preserve">    &lt;piechart percentage=92.7 /&gt;</v>
      </c>
    </row>
    <row r="72" spans="1:3" x14ac:dyDescent="0.25">
      <c r="A72" s="5"/>
      <c r="C72" t="str">
        <f>"  &lt;/Genotype&gt;"</f>
        <v xml:space="preserve">  &lt;/Genotype&gt;</v>
      </c>
    </row>
    <row r="73" spans="1:3" x14ac:dyDescent="0.25">
      <c r="A73" s="5"/>
      <c r="C73" t="str">
        <f>C23</f>
        <v>&lt;# C865T #&gt;</v>
      </c>
    </row>
    <row r="74" spans="1:3" x14ac:dyDescent="0.25">
      <c r="A74" s="5" t="s">
        <v>35</v>
      </c>
      <c r="B74" s="1" t="s">
        <v>236</v>
      </c>
      <c r="C74" t="str">
        <f>CONCATENATE("  &lt;Genotype hgvs=",CHAR(34),B74,B75,";",B76,CHAR(34)," name=",CHAR(34),B25,CHAR(34),"&gt; ")</f>
        <v xml:space="preserve">  &lt;Genotype hgvs="NC_000017.11:g.[4900845G&gt;A];[4900845=]" name="C865T"&gt; </v>
      </c>
    </row>
    <row r="75" spans="1:3" x14ac:dyDescent="0.25">
      <c r="A75" s="5" t="s">
        <v>36</v>
      </c>
      <c r="B75" s="27" t="s">
        <v>239</v>
      </c>
    </row>
    <row r="76" spans="1:3" x14ac:dyDescent="0.25">
      <c r="A76" s="5" t="s">
        <v>27</v>
      </c>
      <c r="B76" s="27" t="s">
        <v>240</v>
      </c>
      <c r="C76" t="s">
        <v>668</v>
      </c>
    </row>
    <row r="77" spans="1:3" x14ac:dyDescent="0.25">
      <c r="A77" s="5" t="s">
        <v>41</v>
      </c>
      <c r="B77" s="27" t="str">
        <f>CONCATENATE("People with this variant have one copy of the ",B28," variant. This substitution of a single nucleotide is known as a missense mutation.")</f>
        <v>People with this variant have one copy of the [C865T](https://www.ncbi.nlm.nih.gov/clinvar/variation/18344/) variant. This substitution of a single nucleotide is known as a missense mutation.</v>
      </c>
      <c r="C77" t="s">
        <v>13</v>
      </c>
    </row>
    <row r="78" spans="1:3" x14ac:dyDescent="0.25">
      <c r="A78" s="6" t="s">
        <v>42</v>
      </c>
      <c r="B78" s="27" t="s">
        <v>218</v>
      </c>
      <c r="C78" t="str">
        <f>CONCATENATE("    ",B77)</f>
        <v xml:space="preserve">    People with this variant have one copy of the [C865T](https://www.ncbi.nlm.nih.gov/clinvar/variation/18344/) variant. This substitution of a single nucleotide is known as a missense mutation.</v>
      </c>
    </row>
    <row r="79" spans="1:3" x14ac:dyDescent="0.25">
      <c r="A79" s="6" t="s">
        <v>43</v>
      </c>
      <c r="B79" s="27" t="s">
        <v>13</v>
      </c>
    </row>
    <row r="80" spans="1:3" x14ac:dyDescent="0.25">
      <c r="A80" s="5"/>
      <c r="C80" t="s">
        <v>669</v>
      </c>
    </row>
    <row r="81" spans="1:3" x14ac:dyDescent="0.25">
      <c r="A81" s="6"/>
    </row>
    <row r="82" spans="1:3" x14ac:dyDescent="0.25">
      <c r="A82" s="6"/>
      <c r="C82" t="str">
        <f>CONCATENATE("    ",B78)</f>
        <v xml:space="preserve">    Your variant is not associated with any loss of function.</v>
      </c>
    </row>
    <row r="83" spans="1:3" x14ac:dyDescent="0.25">
      <c r="A83" s="6"/>
    </row>
    <row r="84" spans="1:3" x14ac:dyDescent="0.25">
      <c r="A84" s="6"/>
      <c r="C84" t="s">
        <v>670</v>
      </c>
    </row>
    <row r="85" spans="1:3" x14ac:dyDescent="0.25">
      <c r="A85" s="5"/>
    </row>
    <row r="86" spans="1:3" x14ac:dyDescent="0.25">
      <c r="A86" s="5"/>
      <c r="C86" t="str">
        <f>CONCATENATE( "    &lt;piechart percentage=",B79," /&gt;")</f>
        <v xml:space="preserve">    &lt;piechart percentage=  /&gt;</v>
      </c>
    </row>
    <row r="87" spans="1:3" x14ac:dyDescent="0.25">
      <c r="A87" s="5"/>
      <c r="C87" t="str">
        <f>"  &lt;/Genotype&gt;"</f>
        <v xml:space="preserve">  &lt;/Genotype&gt;</v>
      </c>
    </row>
    <row r="88" spans="1:3" x14ac:dyDescent="0.25">
      <c r="A88" s="5" t="s">
        <v>44</v>
      </c>
      <c r="B88" s="27" t="str">
        <f>CONCATENATE("People with this variant have two copies of the ",B28," variant. This substitution of a single nucleotide is known as a missense mutation.")</f>
        <v>People with this variant have two copies of the [C865T](https://www.ncbi.nlm.nih.gov/clinvar/variation/18344/) variant. This substitution of a single nucleotide is known as a missense mutation.</v>
      </c>
      <c r="C88" t="str">
        <f>CONCATENATE("  &lt;Genotype hgvs=",CHAR(34),B74,B75,";",B75,CHAR(34)," name=",CHAR(34),B25,CHAR(34),"&gt; ")</f>
        <v xml:space="preserve">  &lt;Genotype hgvs="NC_000017.11:g.[4900845G&gt;A];[4900845G&gt;A]" name="C865T"&gt; </v>
      </c>
    </row>
    <row r="89" spans="1:3" x14ac:dyDescent="0.25">
      <c r="A89" s="6" t="s">
        <v>45</v>
      </c>
      <c r="B89" s="27" t="s">
        <v>193</v>
      </c>
      <c r="C89" t="s">
        <v>13</v>
      </c>
    </row>
    <row r="90" spans="1:3" x14ac:dyDescent="0.25">
      <c r="A90" s="6" t="s">
        <v>43</v>
      </c>
      <c r="B90" s="27" t="s">
        <v>13</v>
      </c>
      <c r="C90" t="s">
        <v>668</v>
      </c>
    </row>
    <row r="91" spans="1:3" x14ac:dyDescent="0.25">
      <c r="A91" s="6"/>
    </row>
    <row r="92" spans="1:3" x14ac:dyDescent="0.25">
      <c r="A92" s="5"/>
      <c r="C92" t="str">
        <f>CONCATENATE("    ",B88)</f>
        <v xml:space="preserve">    People with this variant have two copies of the [C865T](https://www.ncbi.nlm.nih.gov/clinvar/variation/18344/) variant. This substitution of a single nucleotide is known as a missense mutation.</v>
      </c>
    </row>
    <row r="93" spans="1:3" x14ac:dyDescent="0.25">
      <c r="A93" s="6"/>
    </row>
    <row r="94" spans="1:3" x14ac:dyDescent="0.25">
      <c r="A94" s="6"/>
      <c r="C94" t="s">
        <v>669</v>
      </c>
    </row>
    <row r="95" spans="1:3" x14ac:dyDescent="0.25">
      <c r="A95" s="6"/>
    </row>
    <row r="96" spans="1:3" x14ac:dyDescent="0.25">
      <c r="A96" s="6"/>
      <c r="C96" t="str">
        <f>CONCATENATE("    ",B89)</f>
        <v xml:space="preserve">    You are in the Severe Loss of Function category. See below for more information.</v>
      </c>
    </row>
    <row r="97" spans="1:3" x14ac:dyDescent="0.25">
      <c r="A97" s="6"/>
    </row>
    <row r="98" spans="1:3" x14ac:dyDescent="0.25">
      <c r="A98" s="5"/>
      <c r="C98" t="s">
        <v>670</v>
      </c>
    </row>
    <row r="99" spans="1:3" x14ac:dyDescent="0.25">
      <c r="A99" s="5"/>
    </row>
    <row r="100" spans="1:3" x14ac:dyDescent="0.25">
      <c r="A100" s="5"/>
      <c r="C100" t="str">
        <f>CONCATENATE( "    &lt;piechart percentage=",B90," /&gt;")</f>
        <v xml:space="preserve">    &lt;piechart percentage=  /&gt;</v>
      </c>
    </row>
    <row r="101" spans="1:3" x14ac:dyDescent="0.25">
      <c r="A101" s="5"/>
      <c r="C101" t="str">
        <f>"  &lt;/Genotype&gt;"</f>
        <v xml:space="preserve">  &lt;/Genotype&gt;</v>
      </c>
    </row>
    <row r="102" spans="1:3" x14ac:dyDescent="0.25">
      <c r="A102" s="5" t="s">
        <v>46</v>
      </c>
      <c r="B102" s="27" t="str">
        <f>CONCATENATE("Your ",B11," gene has no variants. A normal gene is referred to as a ",CHAR(34),"wild-type",CHAR(34)," gene.")</f>
        <v>Your CHRNE gene has no variants. A normal gene is referred to as a "wild-type" gene.</v>
      </c>
      <c r="C102" t="str">
        <f>CONCATENATE("  &lt;Genotype hgvs=",CHAR(34),B74,B76,";",B76,CHAR(34)," name=",CHAR(34),B25,CHAR(34),"&gt; ")</f>
        <v xml:space="preserve">  &lt;Genotype hgvs="NC_000017.11:g.[4900845=];[4900845=]" name="C865T"&gt; </v>
      </c>
    </row>
    <row r="103" spans="1:3" x14ac:dyDescent="0.25">
      <c r="A103" s="6" t="s">
        <v>47</v>
      </c>
      <c r="B103" s="27" t="s">
        <v>218</v>
      </c>
      <c r="C103" t="s">
        <v>13</v>
      </c>
    </row>
    <row r="104" spans="1:3" x14ac:dyDescent="0.25">
      <c r="A104" s="6" t="s">
        <v>43</v>
      </c>
      <c r="B104" s="27" t="s">
        <v>13</v>
      </c>
      <c r="C104" t="s">
        <v>668</v>
      </c>
    </row>
    <row r="105" spans="1:3" x14ac:dyDescent="0.25">
      <c r="A105" s="5"/>
    </row>
    <row r="106" spans="1:3" x14ac:dyDescent="0.25">
      <c r="A106" s="6"/>
      <c r="C106" t="str">
        <f>CONCATENATE("    ",B102)</f>
        <v xml:space="preserve">    Your CHRNE gene has no variants. A normal gene is referred to as a "wild-type" gene.</v>
      </c>
    </row>
    <row r="107" spans="1:3" x14ac:dyDescent="0.25">
      <c r="A107" s="6"/>
    </row>
    <row r="108" spans="1:3" x14ac:dyDescent="0.25">
      <c r="A108" s="6"/>
      <c r="C108" t="s">
        <v>669</v>
      </c>
    </row>
    <row r="109" spans="1:3" x14ac:dyDescent="0.25">
      <c r="A109" s="6"/>
    </row>
    <row r="110" spans="1:3" x14ac:dyDescent="0.25">
      <c r="A110" s="6"/>
      <c r="C110" t="str">
        <f>CONCATENATE("    ",B103)</f>
        <v xml:space="preserve">    Your variant is not associated with any loss of function.</v>
      </c>
    </row>
    <row r="111" spans="1:3" x14ac:dyDescent="0.25">
      <c r="A111" s="5"/>
    </row>
    <row r="112" spans="1:3" x14ac:dyDescent="0.25">
      <c r="A112" s="5"/>
      <c r="C112" t="s">
        <v>670</v>
      </c>
    </row>
    <row r="113" spans="1:3" x14ac:dyDescent="0.25">
      <c r="A113" s="5"/>
    </row>
    <row r="114" spans="1:3" x14ac:dyDescent="0.25">
      <c r="A114" s="5"/>
      <c r="C114" t="str">
        <f>CONCATENATE( "    &lt;piechart percentage=",B104," /&gt;")</f>
        <v xml:space="preserve">    &lt;piechart percentage=  /&gt;</v>
      </c>
    </row>
    <row r="115" spans="1:3" x14ac:dyDescent="0.25">
      <c r="A115" s="5"/>
      <c r="C115" t="str">
        <f>"  &lt;/Genotype&gt;"</f>
        <v xml:space="preserve">  &lt;/Genotype&gt;</v>
      </c>
    </row>
    <row r="116" spans="1:3" x14ac:dyDescent="0.25">
      <c r="A116" s="5"/>
      <c r="C116" t="s">
        <v>672</v>
      </c>
    </row>
    <row r="117" spans="1:3" x14ac:dyDescent="0.25">
      <c r="A117" s="5" t="s">
        <v>48</v>
      </c>
      <c r="B117" s="27" t="str">
        <f>CONCATENATE("Your ",B11," gene has an unknown variant.")</f>
        <v>Your CHRNE gene has an unknown variant.</v>
      </c>
      <c r="C117" t="str">
        <f>CONCATENATE("  &lt;Genotype hgvs=",CHAR(34),"unknown",CHAR(34),"&gt; ")</f>
        <v xml:space="preserve">  &lt;Genotype hgvs="unknown"&gt; </v>
      </c>
    </row>
    <row r="118" spans="1:3" x14ac:dyDescent="0.25">
      <c r="A118" s="6" t="s">
        <v>48</v>
      </c>
      <c r="B118" s="27" t="s">
        <v>150</v>
      </c>
      <c r="C118" t="s">
        <v>13</v>
      </c>
    </row>
    <row r="119" spans="1:3" x14ac:dyDescent="0.25">
      <c r="A119" s="6" t="s">
        <v>43</v>
      </c>
      <c r="C119" t="s">
        <v>668</v>
      </c>
    </row>
    <row r="120" spans="1:3" x14ac:dyDescent="0.25">
      <c r="A120" s="6"/>
    </row>
    <row r="121" spans="1:3" x14ac:dyDescent="0.25">
      <c r="A121" s="6"/>
      <c r="C121" t="str">
        <f>CONCATENATE("    ",B117)</f>
        <v xml:space="preserve">    Your CHRNE gene has an unknown variant.</v>
      </c>
    </row>
    <row r="122" spans="1:3" x14ac:dyDescent="0.25">
      <c r="A122" s="6"/>
    </row>
    <row r="123" spans="1:3" x14ac:dyDescent="0.25">
      <c r="A123" s="6"/>
      <c r="C123" t="s">
        <v>669</v>
      </c>
    </row>
    <row r="124" spans="1:3" x14ac:dyDescent="0.25">
      <c r="A124" s="6"/>
    </row>
    <row r="125" spans="1:3" x14ac:dyDescent="0.25">
      <c r="A125" s="5"/>
      <c r="C125" t="str">
        <f>CONCATENATE("    ",B118)</f>
        <v xml:space="preserve">    The effect is unknown.</v>
      </c>
    </row>
    <row r="126" spans="1:3" x14ac:dyDescent="0.25">
      <c r="A126" s="6"/>
    </row>
    <row r="127" spans="1:3" x14ac:dyDescent="0.25">
      <c r="A127" s="5"/>
      <c r="C127" t="s">
        <v>670</v>
      </c>
    </row>
    <row r="128" spans="1:3" x14ac:dyDescent="0.25">
      <c r="A128" s="5"/>
    </row>
    <row r="129" spans="1:3" x14ac:dyDescent="0.25">
      <c r="A129" s="5"/>
      <c r="C129" t="str">
        <f>CONCATENATE( "    &lt;piechart percentage=",B119," /&gt;")</f>
        <v xml:space="preserve">    &lt;piechart percentage= /&gt;</v>
      </c>
    </row>
    <row r="130" spans="1:3" x14ac:dyDescent="0.25">
      <c r="A130" s="5"/>
      <c r="C130" t="str">
        <f>"  &lt;/Genotype&gt;"</f>
        <v xml:space="preserve">  &lt;/Genotype&gt;</v>
      </c>
    </row>
    <row r="131" spans="1:3" x14ac:dyDescent="0.25">
      <c r="A131" s="5"/>
      <c r="C131" t="s">
        <v>673</v>
      </c>
    </row>
    <row r="132" spans="1:3" x14ac:dyDescent="0.25">
      <c r="A132" s="5" t="s">
        <v>46</v>
      </c>
      <c r="B132" s="27" t="str">
        <f>CONCATENATE("Your ",B11," gene has no variants. A normal gene is referred to as a ",CHAR(34),"wild-type",CHAR(34)," gene.")</f>
        <v>Your CHRNE gene has no variants. A normal gene is referred to as a "wild-type" gene.</v>
      </c>
      <c r="C132" t="str">
        <f>CONCATENATE("  &lt;Genotype hgvs=",CHAR(34),"wildtype",CHAR(34),"&gt;")</f>
        <v xml:space="preserve">  &lt;Genotype hgvs="wildtype"&gt;</v>
      </c>
    </row>
    <row r="133" spans="1:3" x14ac:dyDescent="0.25">
      <c r="A133" s="6" t="s">
        <v>47</v>
      </c>
      <c r="B133" s="27" t="s">
        <v>148</v>
      </c>
      <c r="C133" t="s">
        <v>13</v>
      </c>
    </row>
    <row r="134" spans="1:3" x14ac:dyDescent="0.25">
      <c r="A134" s="6" t="s">
        <v>43</v>
      </c>
      <c r="C134" t="s">
        <v>668</v>
      </c>
    </row>
    <row r="135" spans="1:3" x14ac:dyDescent="0.25">
      <c r="A135" s="6"/>
    </row>
    <row r="136" spans="1:3" x14ac:dyDescent="0.25">
      <c r="A136" s="6"/>
      <c r="C136" t="str">
        <f>CONCATENATE("    ",B132)</f>
        <v xml:space="preserve">    Your CHRNE gene has no variants. A normal gene is referred to as a "wild-type" gene.</v>
      </c>
    </row>
    <row r="137" spans="1:3" x14ac:dyDescent="0.25">
      <c r="A137" s="6"/>
    </row>
    <row r="138" spans="1:3" x14ac:dyDescent="0.25">
      <c r="A138" s="6"/>
      <c r="C138" t="s">
        <v>669</v>
      </c>
    </row>
    <row r="139" spans="1:3" x14ac:dyDescent="0.25">
      <c r="A139" s="6"/>
    </row>
    <row r="140" spans="1:3" x14ac:dyDescent="0.25">
      <c r="A140" s="6"/>
      <c r="C140" t="str">
        <f>CONCATENATE("    ",B133)</f>
        <v xml:space="preserve">    This variant is not associated with increased risk.</v>
      </c>
    </row>
    <row r="141" spans="1:3" x14ac:dyDescent="0.25">
      <c r="A141" s="6"/>
    </row>
    <row r="142" spans="1:3" x14ac:dyDescent="0.25">
      <c r="A142" s="6"/>
      <c r="C142" t="s">
        <v>670</v>
      </c>
    </row>
    <row r="143" spans="1:3" x14ac:dyDescent="0.25">
      <c r="A143" s="5"/>
    </row>
    <row r="144" spans="1:3" x14ac:dyDescent="0.25">
      <c r="A144" s="6"/>
      <c r="C144" t="str">
        <f>CONCATENATE( "    &lt;piechart percentage=",B134," /&gt;")</f>
        <v xml:space="preserve">    &lt;piechart percentage= /&gt;</v>
      </c>
    </row>
    <row r="145" spans="1:3" x14ac:dyDescent="0.25">
      <c r="A145" s="6"/>
      <c r="C145" t="str">
        <f>"  &lt;/Genotype&gt;"</f>
        <v xml:space="preserve">  &lt;/Genotype&gt;</v>
      </c>
    </row>
    <row r="146" spans="1:3" x14ac:dyDescent="0.25">
      <c r="A146" s="6"/>
      <c r="C146" t="str">
        <f>"&lt;/GeneAnalysis&gt;"</f>
        <v>&lt;/GeneAnalysis&gt;</v>
      </c>
    </row>
    <row r="147" spans="1:3" s="33" customFormat="1" x14ac:dyDescent="0.25">
      <c r="A147" s="31"/>
      <c r="B147" s="32"/>
    </row>
    <row r="148" spans="1:3" s="33" customFormat="1" x14ac:dyDescent="0.25">
      <c r="A148" s="34"/>
      <c r="B148" s="32"/>
      <c r="C148" s="6" t="s">
        <v>242</v>
      </c>
    </row>
    <row r="149" spans="1:3" s="33" customFormat="1" x14ac:dyDescent="0.25">
      <c r="A149" s="34"/>
      <c r="B149" s="32"/>
      <c r="C149" s="34"/>
    </row>
    <row r="150" spans="1:3" s="33" customFormat="1" x14ac:dyDescent="0.25">
      <c r="A150" s="34"/>
      <c r="B150" s="32"/>
      <c r="C150" s="6" t="s">
        <v>739</v>
      </c>
    </row>
    <row r="151" spans="1:3" s="33" customFormat="1" x14ac:dyDescent="0.25">
      <c r="A151" s="34"/>
      <c r="B151" s="32"/>
      <c r="C151" s="6"/>
    </row>
    <row r="152" spans="1:3" x14ac:dyDescent="0.25">
      <c r="A152" s="5"/>
      <c r="C152" t="str">
        <f>CONCATENATE("# How do changes in ",B11," affect people?")</f>
        <v># How do changes in CHRNE affect people?</v>
      </c>
    </row>
    <row r="153" spans="1:3" x14ac:dyDescent="0.25">
      <c r="A153" s="5"/>
    </row>
    <row r="154" spans="1:3" x14ac:dyDescent="0.25">
      <c r="A154" s="5" t="s">
        <v>50</v>
      </c>
      <c r="B154" s="27" t="str">
        <f>CONCATENATE("For the vast majority of people, the overall risk associated with the common ",B11," variants is small and does not impact treatment. It is possible that variants in this gene interact with other gene variants, which is the reason for our inclusion of this gene.")</f>
        <v>For the vast majority of people, the overall risk associated with the common CHRNE variants is small and does not impact treatment. It is possible that variants in this gene interact with other gene variants, which is the reason for our inclusion of this gene.</v>
      </c>
      <c r="C154" t="str">
        <f>B154</f>
        <v>For the vast majority of people, the overall risk associated with the common CHRNE variants is small and does not impact treatment. It is possible that variants in this gene interact with other gene variants, which is the reason for our inclusion of this gene.</v>
      </c>
    </row>
    <row r="155" spans="1:3" s="33" customFormat="1" x14ac:dyDescent="0.25">
      <c r="A155" s="31"/>
      <c r="B155" s="32"/>
    </row>
    <row r="156" spans="1:3" x14ac:dyDescent="0.25">
      <c r="A156" s="5"/>
      <c r="C156" t="s">
        <v>198</v>
      </c>
    </row>
    <row r="157" spans="1:3" x14ac:dyDescent="0.25">
      <c r="A157" s="5"/>
    </row>
    <row r="158" spans="1:3" x14ac:dyDescent="0.25">
      <c r="A158" s="5" t="s">
        <v>13</v>
      </c>
      <c r="B158" s="27" t="s">
        <v>686</v>
      </c>
      <c r="C158" t="str">
        <f>B158</f>
        <v>Natural killer cells (NKC) are a type of white blood cells found in the blood, bone marrow, spleen, and lymph nodes. They kill viral infected cells and tumorous cells. CFS patients have half the cellular efficiency of the normal population with a [17% cellular death
rate](https://www.ncbi.nlm.nih.gov/pubmed/27099524). The A1074G variant decreases gene expression in both the DNA and RNA, causing significant reduction in NKC activity. This variant is twice as common in [CFS patients at 62.1% with an odds ratio of 4.36.](https://www.ncbi.nlm.nih.gov/pubmed/27099524)</v>
      </c>
    </row>
    <row r="159" spans="1:3" x14ac:dyDescent="0.25">
      <c r="A159" s="5"/>
    </row>
    <row r="160" spans="1:3" x14ac:dyDescent="0.25">
      <c r="A160" s="5"/>
      <c r="C160" t="s">
        <v>51</v>
      </c>
    </row>
    <row r="161" spans="1:3" x14ac:dyDescent="0.25">
      <c r="A161" s="5"/>
    </row>
    <row r="162" spans="1:3" x14ac:dyDescent="0.25">
      <c r="A162" s="5"/>
      <c r="B162" s="41" t="s">
        <v>778</v>
      </c>
      <c r="C162" t="str">
        <f>B162</f>
        <v>Many dietary supplements have been found to increase or decrease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[Histone deacetylase inhibitors (HDACi), including suberoylanilide hydroxamic acid and valproic acid,](https://www.ncbi.nlm.nih.gov/pubmed/17349632/) impair NKC function, and should be avoided.</v>
      </c>
    </row>
    <row r="163" spans="1:3" s="33" customFormat="1" x14ac:dyDescent="0.25">
      <c r="A163" s="31"/>
      <c r="B163" s="32"/>
    </row>
    <row r="164" spans="1:3" s="33" customFormat="1" x14ac:dyDescent="0.25">
      <c r="A164" s="34"/>
      <c r="B164" s="32"/>
      <c r="C164" s="6" t="s">
        <v>243</v>
      </c>
    </row>
    <row r="165" spans="1:3" s="33" customFormat="1" x14ac:dyDescent="0.25">
      <c r="A165" s="34"/>
      <c r="B165" s="32"/>
      <c r="C165" s="34"/>
    </row>
    <row r="166" spans="1:3" s="33" customFormat="1" x14ac:dyDescent="0.25">
      <c r="A166" s="34"/>
      <c r="B166" s="32"/>
      <c r="C166" s="6" t="s">
        <v>738</v>
      </c>
    </row>
    <row r="167" spans="1:3" s="33" customFormat="1" x14ac:dyDescent="0.25">
      <c r="A167" s="34"/>
      <c r="B167" s="32"/>
      <c r="C167" s="6"/>
    </row>
    <row r="168" spans="1:3" x14ac:dyDescent="0.25">
      <c r="A168" s="5"/>
      <c r="C168" t="s">
        <v>153</v>
      </c>
    </row>
    <row r="169" spans="1:3" x14ac:dyDescent="0.25">
      <c r="A169" s="5"/>
    </row>
    <row r="170" spans="1:3" x14ac:dyDescent="0.25">
      <c r="A170" s="5" t="s">
        <v>13</v>
      </c>
      <c r="B170" s="27" t="s">
        <v>244</v>
      </c>
      <c r="C170" t="str">
        <f>B170</f>
        <v>Congenital myasthenic syndromes are a group of rare disorders that affects the proteins at the neuromuscular junctions and may cause
[abnormalities in the CHRME receptors](https://www.ncbi.nlm.nih.gov/pubmed/16156017). It causes easy tiredness, muscle weakness, [scoliosis, and repetitive-compound muscle action.](https://www.ncbi.nlm.nih.gov/pubmed/27779167) Symptoms may worsen during [pregnancy](https://www.ncbi.nlm.nih.gov/pubmed/23108489). Other variants associated with myasthenic syndrome include the [AA epsilon1267delG deletion variant](https://www.ncbi.nlm.nih.gov/projects/SNP/snp_ref.cgi?rs=244116), [1033-1G&amp;gt;C: splice acceptor variant](https://www.ncbi.nlm.nih.gov/projects/SNP/snp_ref.cgi?rs=410057), [971delT deletion variant](https://www.ncbi.nlm.nih.gov/projects/SNP/snp_ref.cgi?rs=33387), and [130dupG duplication variant](https://www.ncbi.nlm.nih.gov/projects/SNP/snp_ref.cgi?rs=244117).</v>
      </c>
    </row>
    <row r="171" spans="1:3" x14ac:dyDescent="0.25">
      <c r="A171" s="5"/>
    </row>
    <row r="172" spans="1:3" x14ac:dyDescent="0.25">
      <c r="A172" s="5"/>
      <c r="C172" t="s">
        <v>51</v>
      </c>
    </row>
    <row r="173" spans="1:3" x14ac:dyDescent="0.25">
      <c r="A173" s="5"/>
    </row>
    <row r="174" spans="1:3" x14ac:dyDescent="0.25">
      <c r="A174" s="5"/>
      <c r="B174" s="27" t="s">
        <v>245</v>
      </c>
      <c r="C174" t="str">
        <f>B174</f>
        <v>Consult [a neurologist](https://www.ncbi.nlm.nih.gov/pubmed/23108489) during and after pregnancy. It afflicted with slow channel syndrome, consider adding [salbutamol in addition to fluoxetine](https://www.ncbi.nlm.nih.gov/pubmed/23281026). [Galantamine](http://www.uniprot.org/uniprot/Q04844) is also used in treatment.</v>
      </c>
    </row>
    <row r="176" spans="1:3" s="33" customFormat="1" x14ac:dyDescent="0.25">
      <c r="B176" s="32"/>
    </row>
    <row r="178" spans="1:3" x14ac:dyDescent="0.25">
      <c r="A178" t="s">
        <v>52</v>
      </c>
      <c r="B178" s="7" t="s">
        <v>246</v>
      </c>
      <c r="C178" t="str">
        <f>CONCATENATE("&lt;symptoms ",B178," /&gt;")</f>
        <v>&lt;symptoms fatigue D005221 /&gt;</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2724FF-20EE-495B-804E-61A45DC5BF84}">
  <dimension ref="A1:C205"/>
  <sheetViews>
    <sheetView topLeftCell="A163" workbookViewId="0">
      <selection activeCell="A180" sqref="A180:XFD181"/>
    </sheetView>
  </sheetViews>
  <sheetFormatPr defaultRowHeight="15" x14ac:dyDescent="0.25"/>
  <cols>
    <col min="1" max="1" width="16.28515625" customWidth="1"/>
    <col min="2" max="2" width="35.28515625" style="27" customWidth="1"/>
  </cols>
  <sheetData>
    <row r="1" spans="1:3" x14ac:dyDescent="0.25">
      <c r="A1" s="4" t="s">
        <v>14</v>
      </c>
      <c r="B1" s="26" t="s">
        <v>15</v>
      </c>
      <c r="C1" s="4" t="s">
        <v>16</v>
      </c>
    </row>
    <row r="2" spans="1:3" x14ac:dyDescent="0.25">
      <c r="A2" s="6" t="s">
        <v>4</v>
      </c>
      <c r="B2" s="27" t="s">
        <v>206</v>
      </c>
      <c r="C2" t="str">
        <f>CONCATENATE("# What does the ",B2," gene do?")</f>
        <v># What does the MTHFR gene do?</v>
      </c>
    </row>
    <row r="3" spans="1:3" x14ac:dyDescent="0.25">
      <c r="A3" s="6"/>
    </row>
    <row r="4" spans="1:3" x14ac:dyDescent="0.25">
      <c r="A4" s="6" t="s">
        <v>18</v>
      </c>
      <c r="B4" s="27" t="s">
        <v>530</v>
      </c>
      <c r="C4" t="str">
        <f>B4</f>
        <v>MTHFR is involved in the production of folate (also known as B9). Folate is a precursor to the amino acid
methionine. The body uses [methionine](https://ghr.nlm.nih.gov/condition/hypermethioninemia) to make proteins, red and white blood cells, DNA, and other important compounds, including neurotransmitters such as serotonin, dopamine, and norepinephrine. Folate deficiency may cause [fatigue, 
pins and needles (paraesthesia), muscle weakness, disturbed vision, depression, confusion, and memory problems](https://medlineplus.gov/ency/article/000354.htm).</v>
      </c>
    </row>
    <row r="5" spans="1:3" ht="17.25" x14ac:dyDescent="0.3">
      <c r="A5" s="6"/>
      <c r="B5" s="28"/>
    </row>
    <row r="6" spans="1:3" x14ac:dyDescent="0.25">
      <c r="A6" s="6" t="s">
        <v>19</v>
      </c>
      <c r="B6" s="27">
        <v>1</v>
      </c>
      <c r="C6" t="str">
        <f>CONCATENATE("This gene is located on chromosome ",B6,". The ",B7," it creates acts in your ",B8)</f>
        <v>This gene is located on chromosome 1. The enzyme it creates acts in your endocrine system and pancreas.</v>
      </c>
    </row>
    <row r="7" spans="1:3" x14ac:dyDescent="0.25">
      <c r="A7" s="6" t="s">
        <v>20</v>
      </c>
      <c r="B7" s="27" t="s">
        <v>171</v>
      </c>
    </row>
    <row r="8" spans="1:3" x14ac:dyDescent="0.25">
      <c r="A8" s="6" t="s">
        <v>17</v>
      </c>
      <c r="B8" s="27" t="s">
        <v>207</v>
      </c>
    </row>
    <row r="9" spans="1:3" x14ac:dyDescent="0.25">
      <c r="A9" s="5" t="s">
        <v>22</v>
      </c>
      <c r="B9" s="27" t="s">
        <v>224</v>
      </c>
      <c r="C9" t="str">
        <f>CONCATENATE("&lt;TissueList ",B9," /&gt;")</f>
        <v>&lt;TissueList D004703 D010179 endocrine pancreas /&gt;</v>
      </c>
    </row>
    <row r="10" spans="1:3" s="33" customFormat="1" x14ac:dyDescent="0.25">
      <c r="A10" s="34"/>
      <c r="B10" s="32"/>
    </row>
    <row r="11" spans="1:3" x14ac:dyDescent="0.25">
      <c r="A11" s="6" t="s">
        <v>4</v>
      </c>
      <c r="B11" s="27" t="s">
        <v>206</v>
      </c>
      <c r="C11" t="str">
        <f>CONCATENATE("&lt;GeneAnalysis gene=",CHAR(34),B11,CHAR(34)," interval=",CHAR(34),B12,CHAR(34),"&gt; ")</f>
        <v xml:space="preserve">&lt;GeneAnalysis gene="MTHFR" interval="NC_000001.11 :g.11785730_11806103"&gt; </v>
      </c>
    </row>
    <row r="12" spans="1:3" x14ac:dyDescent="0.25">
      <c r="A12" s="6" t="s">
        <v>23</v>
      </c>
      <c r="B12" s="27" t="s">
        <v>225</v>
      </c>
    </row>
    <row r="13" spans="1:3" x14ac:dyDescent="0.25">
      <c r="A13" s="6" t="s">
        <v>24</v>
      </c>
      <c r="B13" s="27" t="s">
        <v>333</v>
      </c>
      <c r="C13" t="str">
        <f>CONCATENATE("# What are some common mutations of ",B11,"?")</f>
        <v># What are some common mutations of MTHFR?</v>
      </c>
    </row>
    <row r="14" spans="1:3" x14ac:dyDescent="0.25">
      <c r="A14" s="6"/>
      <c r="C14" t="s">
        <v>13</v>
      </c>
    </row>
    <row r="15" spans="1:3" x14ac:dyDescent="0.25">
      <c r="C15" t="str">
        <f>CONCATENATE("There are ",B13," well-known variants in ",B11,": ",B22," and ",B28,".")</f>
        <v>There are two well-known variants in MTHFR: [C677T](http://gnomad.broadinstitute.org/variant/1-11856378-G-A) and [A1298C](https://www.ncbi.nlm.nih.gov/projects/SNP/snp_ref.cgi?rs=1801131).</v>
      </c>
    </row>
    <row r="17" spans="1:3" x14ac:dyDescent="0.25">
      <c r="A17" s="6"/>
      <c r="C17" t="str">
        <f>CONCATENATE("&lt;# ",B19," #&gt;")</f>
        <v>&lt;# C677T #&gt;</v>
      </c>
    </row>
    <row r="18" spans="1:3" x14ac:dyDescent="0.25">
      <c r="A18" s="6" t="s">
        <v>25</v>
      </c>
      <c r="B18" s="1" t="s">
        <v>177</v>
      </c>
      <c r="C18" t="str">
        <f>CONCATENATE("  &lt;Variant hgvs=",CHAR(34),B18,CHAR(34)," name=",CHAR(34),B19,CHAR(34),"&gt; ")</f>
        <v xml:space="preserve">  &lt;Variant hgvs="NC_000022.11:g.19963748G&gt;A" name="C677T"&gt; </v>
      </c>
    </row>
    <row r="19" spans="1:3" x14ac:dyDescent="0.25">
      <c r="A19" s="5" t="s">
        <v>26</v>
      </c>
      <c r="B19" s="1" t="s">
        <v>209</v>
      </c>
    </row>
    <row r="20" spans="1:3" x14ac:dyDescent="0.25">
      <c r="A20" s="5" t="s">
        <v>27</v>
      </c>
      <c r="B20" s="27" t="s">
        <v>208</v>
      </c>
      <c r="C20" t="str">
        <f>CONCATENATE("    This variant is a change at a specific point in the ",B11," gene from ",B20," to ",B21," resulting in incorrect ",B7," function. This substitution of a single nucleotide is known as a missense variant.")</f>
        <v xml:space="preserve">    This variant is a change at a specific point in the MTHFR gene from cytosine (C) to thymine (T) resulting in incorrect enzyme function. This substitution of a single nucleotide is known as a missense variant.</v>
      </c>
    </row>
    <row r="21" spans="1:3" x14ac:dyDescent="0.25">
      <c r="A21" s="5" t="s">
        <v>28</v>
      </c>
      <c r="B21" s="27" t="s">
        <v>33</v>
      </c>
      <c r="C21" t="s">
        <v>13</v>
      </c>
    </row>
    <row r="22" spans="1:3" x14ac:dyDescent="0.25">
      <c r="A22" s="5" t="s">
        <v>36</v>
      </c>
      <c r="B22" s="30" t="s">
        <v>211</v>
      </c>
      <c r="C22" t="str">
        <f>"  &lt;/Variant&gt;"</f>
        <v xml:space="preserve">  &lt;/Variant&gt;</v>
      </c>
    </row>
    <row r="23" spans="1:3" x14ac:dyDescent="0.25">
      <c r="C23" t="str">
        <f>CONCATENATE("&lt;# ",B25," #&gt;")</f>
        <v>&lt;# A1298C #&gt;</v>
      </c>
    </row>
    <row r="24" spans="1:3" x14ac:dyDescent="0.25">
      <c r="A24" s="6" t="s">
        <v>25</v>
      </c>
      <c r="B24" s="1" t="s">
        <v>176</v>
      </c>
      <c r="C24" t="str">
        <f>CONCATENATE("  &lt;Variant hgvs=",CHAR(34),B24,CHAR(34)," name=",CHAR(34),B25,CHAR(34),"&gt; ")</f>
        <v xml:space="preserve">  &lt;Variant hgvs="NC_000022.11:g.19962712C&gt;T" name="A1298C"&gt; </v>
      </c>
    </row>
    <row r="25" spans="1:3" x14ac:dyDescent="0.25">
      <c r="A25" s="5" t="s">
        <v>26</v>
      </c>
      <c r="B25" s="30" t="s">
        <v>227</v>
      </c>
    </row>
    <row r="26" spans="1:3" x14ac:dyDescent="0.25">
      <c r="A26" s="5" t="s">
        <v>27</v>
      </c>
      <c r="B26" s="27" t="s">
        <v>62</v>
      </c>
      <c r="C26" t="str">
        <f>CONCATENATE("    This variant is a change at a specific point in the ",B11," gene from ",B26," to ",B27," resulting in incorrect ",B7," function. This substitution of a single nucleotide is known as a missense variant.")</f>
        <v xml:space="preserve">    This variant is a change at a specific point in the MTHFR gene from adenine (A) to cytosine (C) resulting in incorrect enzyme function. This substitution of a single nucleotide is known as a missense variant.</v>
      </c>
    </row>
    <row r="27" spans="1:3" x14ac:dyDescent="0.25">
      <c r="A27" s="5" t="s">
        <v>28</v>
      </c>
      <c r="B27" s="27" t="str">
        <f>"cytosine (C)"</f>
        <v>cytosine (C)</v>
      </c>
    </row>
    <row r="28" spans="1:3" x14ac:dyDescent="0.25">
      <c r="A28" s="6" t="s">
        <v>36</v>
      </c>
      <c r="B28" s="30" t="s">
        <v>506</v>
      </c>
      <c r="C28" t="str">
        <f>"  &lt;/Variant&gt;"</f>
        <v xml:space="preserve">  &lt;/Variant&gt;</v>
      </c>
    </row>
    <row r="29" spans="1:3" s="33" customFormat="1" x14ac:dyDescent="0.25">
      <c r="A29" s="31"/>
      <c r="B29" s="32"/>
    </row>
    <row r="30" spans="1:3" s="33" customFormat="1" x14ac:dyDescent="0.25">
      <c r="A30" s="31"/>
      <c r="B30" s="32"/>
      <c r="C30" t="str">
        <f>C17</f>
        <v>&lt;# C677T #&gt;</v>
      </c>
    </row>
    <row r="31" spans="1:3" x14ac:dyDescent="0.25">
      <c r="A31" s="5" t="s">
        <v>35</v>
      </c>
      <c r="B31" s="30" t="s">
        <v>212</v>
      </c>
      <c r="C31" t="str">
        <f>CONCATENATE("  &lt;Genotype hgvs=",CHAR(34),B31,B32,";",B33,CHAR(34)," name=",CHAR(34),B19,CHAR(34),"&gt; ")</f>
        <v xml:space="preserve">  &lt;Genotype hgvs="NC_00001.11:g.[12345C&gt;T];[12345=]" name="C677T"&gt; </v>
      </c>
    </row>
    <row r="32" spans="1:3" x14ac:dyDescent="0.25">
      <c r="A32" s="5" t="s">
        <v>36</v>
      </c>
      <c r="B32" s="27" t="s">
        <v>213</v>
      </c>
    </row>
    <row r="33" spans="1:3" x14ac:dyDescent="0.25">
      <c r="A33" s="5" t="s">
        <v>27</v>
      </c>
      <c r="B33" s="27" t="s">
        <v>214</v>
      </c>
      <c r="C33" t="s">
        <v>668</v>
      </c>
    </row>
    <row r="34" spans="1:3" x14ac:dyDescent="0.25">
      <c r="A34" s="5" t="s">
        <v>41</v>
      </c>
      <c r="B34" s="27" t="str">
        <f>CONCATENATE("People with this variant have one copy of the ",B22," variant. This substitution of a single nucleotide is known as a missense mutation.")</f>
        <v>People with this variant have one copy of the [C677T](http://gnomad.broadinstitute.org/variant/1-11856378-G-A) variant. This substitution of a single nucleotide is known as a missense mutation.</v>
      </c>
      <c r="C34" t="s">
        <v>13</v>
      </c>
    </row>
    <row r="35" spans="1:3" x14ac:dyDescent="0.25">
      <c r="A35" s="6" t="s">
        <v>42</v>
      </c>
      <c r="B35" s="27" t="s">
        <v>217</v>
      </c>
      <c r="C35" t="str">
        <f>CONCATENATE("    ",B34)</f>
        <v xml:space="preserve">    People with this variant have one copy of the [C677T](http://gnomad.broadinstitute.org/variant/1-11856378-G-A) variant. This substitution of a single nucleotide is known as a missense mutation.</v>
      </c>
    </row>
    <row r="36" spans="1:3" x14ac:dyDescent="0.25">
      <c r="A36" s="6" t="s">
        <v>43</v>
      </c>
      <c r="B36" s="27">
        <v>30</v>
      </c>
    </row>
    <row r="37" spans="1:3" x14ac:dyDescent="0.25">
      <c r="A37" s="5"/>
      <c r="C37" t="s">
        <v>669</v>
      </c>
    </row>
    <row r="38" spans="1:3" x14ac:dyDescent="0.25">
      <c r="A38" s="6"/>
    </row>
    <row r="39" spans="1:3" x14ac:dyDescent="0.25">
      <c r="A39" s="6"/>
      <c r="C39" t="str">
        <f>CONCATENATE("    ",B35)</f>
        <v xml:space="preserve">    You are in the Mild Loss of Function category. See below for more information.</v>
      </c>
    </row>
    <row r="40" spans="1:3" x14ac:dyDescent="0.25">
      <c r="A40" s="6"/>
    </row>
    <row r="41" spans="1:3" x14ac:dyDescent="0.25">
      <c r="A41" s="6"/>
      <c r="C41" t="s">
        <v>670</v>
      </c>
    </row>
    <row r="42" spans="1:3" x14ac:dyDescent="0.25">
      <c r="A42" s="5"/>
    </row>
    <row r="43" spans="1:3" x14ac:dyDescent="0.25">
      <c r="A43" s="5"/>
      <c r="C43" t="str">
        <f>CONCATENATE( "    &lt;piechart percentage=",B36," /&gt;")</f>
        <v xml:space="preserve">    &lt;piechart percentage=30 /&gt;</v>
      </c>
    </row>
    <row r="44" spans="1:3" x14ac:dyDescent="0.25">
      <c r="A44" s="5"/>
      <c r="C44" t="str">
        <f>"  &lt;/Genotype&gt;"</f>
        <v xml:space="preserve">  &lt;/Genotype&gt;</v>
      </c>
    </row>
    <row r="45" spans="1:3" x14ac:dyDescent="0.25">
      <c r="A45" s="5" t="s">
        <v>44</v>
      </c>
      <c r="B45" s="27" t="str">
        <f>CONCATENATE("People with this variant have two copies of the ",B22," variant. This substitution of a single nucleotide is known as a missense mutation.")</f>
        <v>People with this variant have two copies of the [C677T](http://gnomad.broadinstitute.org/variant/1-11856378-G-A) variant. This substitution of a single nucleotide is known as a missense mutation.</v>
      </c>
      <c r="C45" t="str">
        <f>CONCATENATE("  &lt;Genotype hgvs=",CHAR(34),B31,B32,";",B32,CHAR(34)," name=",CHAR(34),B19,CHAR(34),"&gt; ")</f>
        <v xml:space="preserve">  &lt;Genotype hgvs="NC_00001.11:g.[12345C&gt;T];[12345C&gt;T]" name="C677T"&gt; </v>
      </c>
    </row>
    <row r="46" spans="1:3" x14ac:dyDescent="0.25">
      <c r="A46" s="6" t="s">
        <v>45</v>
      </c>
      <c r="B46" s="27" t="s">
        <v>192</v>
      </c>
      <c r="C46" t="s">
        <v>13</v>
      </c>
    </row>
    <row r="47" spans="1:3" x14ac:dyDescent="0.25">
      <c r="A47" s="6" t="s">
        <v>43</v>
      </c>
      <c r="B47" s="27">
        <v>9</v>
      </c>
      <c r="C47" t="s">
        <v>668</v>
      </c>
    </row>
    <row r="48" spans="1:3" x14ac:dyDescent="0.25">
      <c r="A48" s="6"/>
    </row>
    <row r="49" spans="1:3" x14ac:dyDescent="0.25">
      <c r="A49" s="5"/>
      <c r="C49" t="str">
        <f>CONCATENATE("    ",B45)</f>
        <v xml:space="preserve">    People with this variant have two copies of the [C677T](http://gnomad.broadinstitute.org/variant/1-11856378-G-A) variant. This substitution of a single nucleotide is known as a missense mutation.</v>
      </c>
    </row>
    <row r="50" spans="1:3" x14ac:dyDescent="0.25">
      <c r="A50" s="6"/>
    </row>
    <row r="51" spans="1:3" x14ac:dyDescent="0.25">
      <c r="A51" s="6"/>
      <c r="C51" t="s">
        <v>669</v>
      </c>
    </row>
    <row r="52" spans="1:3" x14ac:dyDescent="0.25">
      <c r="A52" s="6"/>
    </row>
    <row r="53" spans="1:3" x14ac:dyDescent="0.25">
      <c r="A53" s="6"/>
      <c r="C53" t="str">
        <f>CONCATENATE("    ",B46)</f>
        <v xml:space="preserve">    You are in the Moderate Loss of Function category. See below for more information.</v>
      </c>
    </row>
    <row r="54" spans="1:3" x14ac:dyDescent="0.25">
      <c r="A54" s="6"/>
    </row>
    <row r="55" spans="1:3" x14ac:dyDescent="0.25">
      <c r="A55" s="5"/>
      <c r="C55" t="s">
        <v>670</v>
      </c>
    </row>
    <row r="56" spans="1:3" x14ac:dyDescent="0.25">
      <c r="A56" s="5"/>
    </row>
    <row r="57" spans="1:3" x14ac:dyDescent="0.25">
      <c r="A57" s="5"/>
      <c r="C57" t="str">
        <f>CONCATENATE( "    &lt;piechart percentage=",B47," /&gt;")</f>
        <v xml:space="preserve">    &lt;piechart percentage=9 /&gt;</v>
      </c>
    </row>
    <row r="58" spans="1:3" x14ac:dyDescent="0.25">
      <c r="A58" s="5"/>
      <c r="C58" t="str">
        <f>"  &lt;/Genotype&gt;"</f>
        <v xml:space="preserve">  &lt;/Genotype&gt;</v>
      </c>
    </row>
    <row r="59" spans="1:3" x14ac:dyDescent="0.25">
      <c r="A59" s="5" t="s">
        <v>46</v>
      </c>
      <c r="B59" s="27" t="str">
        <f>CONCATENATE("Your ",B11," gene has no variants. A normal gene is referred to as a ",CHAR(34),"wild-type",CHAR(34)," gene.")</f>
        <v>Your MTHFR gene has no variants. A normal gene is referred to as a "wild-type" gene.</v>
      </c>
      <c r="C59" t="str">
        <f>CONCATENATE("  &lt;Genotype hgvs=",CHAR(34),B31,B33,";",B33,CHAR(34)," name=",CHAR(34),B19,CHAR(34),"&gt; ")</f>
        <v xml:space="preserve">  &lt;Genotype hgvs="NC_00001.11:g.[12345=];[12345=]" name="C677T"&gt; </v>
      </c>
    </row>
    <row r="60" spans="1:3" x14ac:dyDescent="0.25">
      <c r="A60" s="6" t="s">
        <v>47</v>
      </c>
      <c r="B60" s="27" t="s">
        <v>218</v>
      </c>
      <c r="C60" t="s">
        <v>13</v>
      </c>
    </row>
    <row r="61" spans="1:3" x14ac:dyDescent="0.25">
      <c r="A61" s="6" t="s">
        <v>43</v>
      </c>
      <c r="B61" s="27">
        <v>61</v>
      </c>
      <c r="C61" t="s">
        <v>668</v>
      </c>
    </row>
    <row r="62" spans="1:3" x14ac:dyDescent="0.25">
      <c r="A62" s="5"/>
    </row>
    <row r="63" spans="1:3" x14ac:dyDescent="0.25">
      <c r="A63" s="6"/>
      <c r="C63" t="str">
        <f>CONCATENATE("    ",B59)</f>
        <v xml:space="preserve">    Your MTHFR gene has no variants. A normal gene is referred to as a "wild-type" gene.</v>
      </c>
    </row>
    <row r="64" spans="1:3" x14ac:dyDescent="0.25">
      <c r="A64" s="6"/>
    </row>
    <row r="65" spans="1:3" x14ac:dyDescent="0.25">
      <c r="A65" s="6"/>
      <c r="C65" t="s">
        <v>669</v>
      </c>
    </row>
    <row r="66" spans="1:3" x14ac:dyDescent="0.25">
      <c r="A66" s="6"/>
    </row>
    <row r="67" spans="1:3" x14ac:dyDescent="0.25">
      <c r="A67" s="6"/>
      <c r="C67" t="str">
        <f>CONCATENATE("    ",B60)</f>
        <v xml:space="preserve">    Your variant is not associated with any loss of function.</v>
      </c>
    </row>
    <row r="68" spans="1:3" x14ac:dyDescent="0.25">
      <c r="A68" s="5"/>
    </row>
    <row r="69" spans="1:3" x14ac:dyDescent="0.25">
      <c r="A69" s="5"/>
      <c r="C69" t="s">
        <v>670</v>
      </c>
    </row>
    <row r="70" spans="1:3" x14ac:dyDescent="0.25">
      <c r="A70" s="5"/>
    </row>
    <row r="71" spans="1:3" x14ac:dyDescent="0.25">
      <c r="A71" s="5"/>
      <c r="C71" t="str">
        <f>CONCATENATE( "    &lt;piechart percentage=",B61," /&gt;")</f>
        <v xml:space="preserve">    &lt;piechart percentage=61 /&gt;</v>
      </c>
    </row>
    <row r="72" spans="1:3" x14ac:dyDescent="0.25">
      <c r="A72" s="5"/>
      <c r="C72" t="str">
        <f>"  &lt;/Genotype&gt;"</f>
        <v xml:space="preserve">  &lt;/Genotype&gt;</v>
      </c>
    </row>
    <row r="73" spans="1:3" x14ac:dyDescent="0.25">
      <c r="A73" s="5"/>
      <c r="C73" t="str">
        <f>C23</f>
        <v>&lt;# A1298C #&gt;</v>
      </c>
    </row>
    <row r="74" spans="1:3" x14ac:dyDescent="0.25">
      <c r="A74" s="5" t="s">
        <v>35</v>
      </c>
      <c r="B74" s="30" t="s">
        <v>57</v>
      </c>
      <c r="C74" t="str">
        <f>CONCATENATE("  &lt;Genotype hgvs=",CHAR(34),B74,B75,";",B76,CHAR(34)," name=",CHAR(34),B25,CHAR(34),"&gt; ")</f>
        <v xml:space="preserve">  &lt;Genotype hgvs="NC_000001.11:g.[11794419T&gt;G];[11794419T=]" name="A1298C"&gt; </v>
      </c>
    </row>
    <row r="75" spans="1:3" x14ac:dyDescent="0.25">
      <c r="A75" s="5" t="s">
        <v>36</v>
      </c>
      <c r="B75" s="27" t="s">
        <v>215</v>
      </c>
    </row>
    <row r="76" spans="1:3" x14ac:dyDescent="0.25">
      <c r="A76" s="5" t="s">
        <v>27</v>
      </c>
      <c r="B76" s="27" t="s">
        <v>216</v>
      </c>
      <c r="C76" t="s">
        <v>668</v>
      </c>
    </row>
    <row r="77" spans="1:3" x14ac:dyDescent="0.25">
      <c r="A77" s="5" t="s">
        <v>41</v>
      </c>
      <c r="B77" s="27" t="str">
        <f>CONCATENATE("People with this variant have one copy of the ",B28," variant. This substitution of a single nucleotide is known as a missense mutation.")</f>
        <v>People with this variant have one copy of the [A1298C](https://www.ncbi.nlm.nih.gov/projects/SNP/snp_ref.cgi?rs=1801131) variant. This substitution of a single nucleotide is known as a missense mutation.</v>
      </c>
      <c r="C77" t="s">
        <v>13</v>
      </c>
    </row>
    <row r="78" spans="1:3" x14ac:dyDescent="0.25">
      <c r="A78" s="6" t="s">
        <v>42</v>
      </c>
      <c r="B78" s="27" t="s">
        <v>192</v>
      </c>
      <c r="C78" t="str">
        <f>CONCATENATE("    ",B77)</f>
        <v xml:space="preserve">    People with this variant have one copy of the [A1298C](https://www.ncbi.nlm.nih.gov/projects/SNP/snp_ref.cgi?rs=1801131) variant. This substitution of a single nucleotide is known as a missense mutation.</v>
      </c>
    </row>
    <row r="79" spans="1:3" x14ac:dyDescent="0.25">
      <c r="A79" s="6" t="s">
        <v>43</v>
      </c>
      <c r="B79" s="27">
        <v>20</v>
      </c>
    </row>
    <row r="80" spans="1:3" x14ac:dyDescent="0.25">
      <c r="A80" s="5"/>
      <c r="C80" t="s">
        <v>669</v>
      </c>
    </row>
    <row r="81" spans="1:3" x14ac:dyDescent="0.25">
      <c r="A81" s="6"/>
    </row>
    <row r="82" spans="1:3" x14ac:dyDescent="0.25">
      <c r="A82" s="6"/>
      <c r="C82" t="str">
        <f>CONCATENATE("    ",B78)</f>
        <v xml:space="preserve">    You are in the Moderate Loss of Function category. See below for more information.</v>
      </c>
    </row>
    <row r="83" spans="1:3" x14ac:dyDescent="0.25">
      <c r="A83" s="6"/>
    </row>
    <row r="84" spans="1:3" x14ac:dyDescent="0.25">
      <c r="A84" s="6"/>
      <c r="C84" t="s">
        <v>670</v>
      </c>
    </row>
    <row r="85" spans="1:3" x14ac:dyDescent="0.25">
      <c r="A85" s="5"/>
    </row>
    <row r="86" spans="1:3" x14ac:dyDescent="0.25">
      <c r="A86" s="5"/>
      <c r="C86" t="str">
        <f>CONCATENATE( "    &lt;piechart percentage=",B79," /&gt;")</f>
        <v xml:space="preserve">    &lt;piechart percentage=20 /&gt;</v>
      </c>
    </row>
    <row r="87" spans="1:3" x14ac:dyDescent="0.25">
      <c r="A87" s="5"/>
      <c r="C87" t="str">
        <f>"  &lt;/Genotype&gt;"</f>
        <v xml:space="preserve">  &lt;/Genotype&gt;</v>
      </c>
    </row>
    <row r="88" spans="1:3" x14ac:dyDescent="0.25">
      <c r="A88" s="5" t="s">
        <v>44</v>
      </c>
      <c r="B88" s="27" t="str">
        <f>CONCATENATE("People with this variant have two copies of the ",B28," variant. This substitution of a single nucleotide is known as a missense mutation.")</f>
        <v>People with this variant have two copies of the [A1298C](https://www.ncbi.nlm.nih.gov/projects/SNP/snp_ref.cgi?rs=1801131) variant. This substitution of a single nucleotide is known as a missense mutation.</v>
      </c>
      <c r="C88" t="str">
        <f>CONCATENATE("  &lt;Genotype hgvs=",CHAR(34),B74,B75,";",B75,CHAR(34)," name=",CHAR(34),B25,CHAR(34),"&gt; ")</f>
        <v xml:space="preserve">  &lt;Genotype hgvs="NC_000001.11:g.[11794419T&gt;G];[11794419T&gt;G]" name="A1298C"&gt; </v>
      </c>
    </row>
    <row r="89" spans="1:3" x14ac:dyDescent="0.25">
      <c r="A89" s="6" t="s">
        <v>45</v>
      </c>
      <c r="B89" s="27" t="s">
        <v>217</v>
      </c>
      <c r="C89" t="s">
        <v>13</v>
      </c>
    </row>
    <row r="90" spans="1:3" x14ac:dyDescent="0.25">
      <c r="A90" s="6" t="s">
        <v>43</v>
      </c>
      <c r="B90" s="27">
        <v>4</v>
      </c>
      <c r="C90" t="s">
        <v>668</v>
      </c>
    </row>
    <row r="91" spans="1:3" x14ac:dyDescent="0.25">
      <c r="A91" s="6"/>
    </row>
    <row r="92" spans="1:3" x14ac:dyDescent="0.25">
      <c r="A92" s="5"/>
      <c r="C92" t="str">
        <f>CONCATENATE("    ",B88)</f>
        <v xml:space="preserve">    People with this variant have two copies of the [A1298C](https://www.ncbi.nlm.nih.gov/projects/SNP/snp_ref.cgi?rs=1801131) variant. This substitution of a single nucleotide is known as a missense mutation.</v>
      </c>
    </row>
    <row r="93" spans="1:3" x14ac:dyDescent="0.25">
      <c r="A93" s="6"/>
    </row>
    <row r="94" spans="1:3" x14ac:dyDescent="0.25">
      <c r="A94" s="6"/>
      <c r="C94" t="s">
        <v>669</v>
      </c>
    </row>
    <row r="95" spans="1:3" x14ac:dyDescent="0.25">
      <c r="A95" s="6"/>
    </row>
    <row r="96" spans="1:3" x14ac:dyDescent="0.25">
      <c r="A96" s="6"/>
      <c r="C96" t="str">
        <f>CONCATENATE("    ",B89)</f>
        <v xml:space="preserve">    You are in the Mild Loss of Function category. See below for more information.</v>
      </c>
    </row>
    <row r="97" spans="1:3" x14ac:dyDescent="0.25">
      <c r="A97" s="6"/>
    </row>
    <row r="98" spans="1:3" x14ac:dyDescent="0.25">
      <c r="A98" s="5"/>
      <c r="C98" t="s">
        <v>670</v>
      </c>
    </row>
    <row r="99" spans="1:3" x14ac:dyDescent="0.25">
      <c r="A99" s="5"/>
    </row>
    <row r="100" spans="1:3" x14ac:dyDescent="0.25">
      <c r="A100" s="5"/>
      <c r="C100" t="str">
        <f>CONCATENATE( "    &lt;piechart percentage=",B90," /&gt;")</f>
        <v xml:space="preserve">    &lt;piechart percentage=4 /&gt;</v>
      </c>
    </row>
    <row r="101" spans="1:3" x14ac:dyDescent="0.25">
      <c r="A101" s="5"/>
      <c r="C101" t="str">
        <f>"  &lt;/Genotype&gt;"</f>
        <v xml:space="preserve">  &lt;/Genotype&gt;</v>
      </c>
    </row>
    <row r="102" spans="1:3" x14ac:dyDescent="0.25">
      <c r="A102" s="5" t="s">
        <v>46</v>
      </c>
      <c r="B102" s="27" t="str">
        <f>CONCATENATE("Your ",B11," gene has no variants. A normal gene is referred to as a ",CHAR(34),"wild-type",CHAR(34)," gene.")</f>
        <v>Your MTHFR gene has no variants. A normal gene is referred to as a "wild-type" gene.</v>
      </c>
      <c r="C102" t="str">
        <f>CONCATENATE("  &lt;Genotype hgvs=",CHAR(34),B74,B76,";",B76,CHAR(34)," name=",CHAR(34),B25,CHAR(34),"&gt; ")</f>
        <v xml:space="preserve">  &lt;Genotype hgvs="NC_000001.11:g.[11794419T=];[11794419T=]" name="A1298C"&gt; </v>
      </c>
    </row>
    <row r="103" spans="1:3" x14ac:dyDescent="0.25">
      <c r="A103" s="6" t="s">
        <v>47</v>
      </c>
      <c r="B103" s="27" t="s">
        <v>218</v>
      </c>
      <c r="C103" t="s">
        <v>13</v>
      </c>
    </row>
    <row r="104" spans="1:3" x14ac:dyDescent="0.25">
      <c r="A104" s="6" t="s">
        <v>43</v>
      </c>
      <c r="B104" s="27">
        <v>76</v>
      </c>
      <c r="C104" t="s">
        <v>668</v>
      </c>
    </row>
    <row r="105" spans="1:3" x14ac:dyDescent="0.25">
      <c r="A105" s="5"/>
    </row>
    <row r="106" spans="1:3" x14ac:dyDescent="0.25">
      <c r="A106" s="6"/>
      <c r="C106" t="str">
        <f>CONCATENATE("    ",B102)</f>
        <v xml:space="preserve">    Your MTHFR gene has no variants. A normal gene is referred to as a "wild-type" gene.</v>
      </c>
    </row>
    <row r="107" spans="1:3" x14ac:dyDescent="0.25">
      <c r="A107" s="6"/>
    </row>
    <row r="108" spans="1:3" x14ac:dyDescent="0.25">
      <c r="A108" s="6"/>
      <c r="C108" t="s">
        <v>669</v>
      </c>
    </row>
    <row r="109" spans="1:3" x14ac:dyDescent="0.25">
      <c r="A109" s="6"/>
    </row>
    <row r="110" spans="1:3" x14ac:dyDescent="0.25">
      <c r="A110" s="6"/>
      <c r="C110" t="str">
        <f>CONCATENATE("    ",B103)</f>
        <v xml:space="preserve">    Your variant is not associated with any loss of function.</v>
      </c>
    </row>
    <row r="111" spans="1:3" x14ac:dyDescent="0.25">
      <c r="A111" s="5"/>
    </row>
    <row r="112" spans="1:3" x14ac:dyDescent="0.25">
      <c r="A112" s="5"/>
      <c r="C112" t="s">
        <v>670</v>
      </c>
    </row>
    <row r="113" spans="1:3" x14ac:dyDescent="0.25">
      <c r="A113" s="5"/>
    </row>
    <row r="114" spans="1:3" x14ac:dyDescent="0.25">
      <c r="A114" s="5"/>
      <c r="C114" t="str">
        <f>CONCATENATE( "    &lt;piechart percentage=",B104," /&gt;")</f>
        <v xml:space="preserve">    &lt;piechart percentage=76 /&gt;</v>
      </c>
    </row>
    <row r="115" spans="1:3" x14ac:dyDescent="0.25">
      <c r="A115" s="5"/>
      <c r="C115" t="str">
        <f>"  &lt;/Genotype&gt;"</f>
        <v xml:space="preserve">  &lt;/Genotype&gt;</v>
      </c>
    </row>
    <row r="116" spans="1:3" x14ac:dyDescent="0.25">
      <c r="A116" s="5"/>
      <c r="C116" t="s">
        <v>210</v>
      </c>
    </row>
    <row r="117" spans="1:3" x14ac:dyDescent="0.25">
      <c r="A117" s="5" t="s">
        <v>35</v>
      </c>
      <c r="B117" s="1" t="str">
        <f>B31</f>
        <v>NC_00001.11:g.</v>
      </c>
      <c r="C117" t="str">
        <f>CONCATENATE("  &lt;Genotype hgvs=",CHAR(34),B117,B118,";",B119,CHAR(34)," hgvs=",CHAR(34),B120,B121,";",B122,CHAR(34)," name=",CHAR(34),B19, " ",B25,CHAR(34),"&gt; ")</f>
        <v xml:space="preserve">  &lt;Genotype hgvs="NC_00001.11:g.[12345C&gt;T];[12345=]" hgvs="NC_000001.11:g.[11794419T&gt;G];[11794419T=]" name="C677T A1298C"&gt; </v>
      </c>
    </row>
    <row r="118" spans="1:3" x14ac:dyDescent="0.25">
      <c r="A118" s="5" t="s">
        <v>36</v>
      </c>
      <c r="B118" s="1" t="str">
        <f>B32</f>
        <v>[12345C&gt;T]</v>
      </c>
    </row>
    <row r="119" spans="1:3" x14ac:dyDescent="0.25">
      <c r="A119" s="5" t="s">
        <v>27</v>
      </c>
      <c r="B119" s="1" t="str">
        <f>B33</f>
        <v>[12345=]</v>
      </c>
      <c r="C119" t="s">
        <v>668</v>
      </c>
    </row>
    <row r="120" spans="1:3" x14ac:dyDescent="0.25">
      <c r="A120" s="5" t="s">
        <v>35</v>
      </c>
      <c r="B120" s="1" t="str">
        <f>B74</f>
        <v>NC_000001.11:g.</v>
      </c>
      <c r="C120" t="s">
        <v>13</v>
      </c>
    </row>
    <row r="121" spans="1:3" x14ac:dyDescent="0.25">
      <c r="A121" s="5" t="s">
        <v>36</v>
      </c>
      <c r="B121" s="1" t="str">
        <f>B75</f>
        <v>[11794419T&gt;G]</v>
      </c>
      <c r="C121" t="str">
        <f>CONCATENATE("    ",B123)</f>
        <v xml:space="preserve">    People with this variant have one copy of the C677T variant and the A1298C variant. This substitution of a single nucleotide is known as a missense mutation.</v>
      </c>
    </row>
    <row r="122" spans="1:3" x14ac:dyDescent="0.25">
      <c r="A122" s="5" t="s">
        <v>27</v>
      </c>
      <c r="B122" s="1" t="str">
        <f>B76</f>
        <v>[11794419T=]</v>
      </c>
    </row>
    <row r="123" spans="1:3" x14ac:dyDescent="0.25">
      <c r="A123" s="5" t="s">
        <v>41</v>
      </c>
      <c r="B123" s="27" t="str">
        <f>CONCATENATE("People with this variant have one copy of the ",B19," variant and the ",B25," variant. This substitution of a single nucleotide is known as a missense mutation.")</f>
        <v>People with this variant have one copy of the C677T variant and the A1298C variant. This substitution of a single nucleotide is known as a missense mutation.</v>
      </c>
      <c r="C123" t="s">
        <v>669</v>
      </c>
    </row>
    <row r="124" spans="1:3" x14ac:dyDescent="0.25">
      <c r="A124" s="6" t="s">
        <v>42</v>
      </c>
      <c r="B124" s="27" t="s">
        <v>193</v>
      </c>
      <c r="C124" t="s">
        <v>13</v>
      </c>
    </row>
    <row r="125" spans="1:3" x14ac:dyDescent="0.25">
      <c r="A125" s="6" t="s">
        <v>43</v>
      </c>
      <c r="B125" s="27">
        <v>6</v>
      </c>
      <c r="C125" t="str">
        <f>CONCATENATE("    ",B124)</f>
        <v xml:space="preserve">    You are in the Severe Loss of Function category. See below for more information.</v>
      </c>
    </row>
    <row r="126" spans="1:3" x14ac:dyDescent="0.25">
      <c r="A126" s="6"/>
    </row>
    <row r="127" spans="1:3" x14ac:dyDescent="0.25">
      <c r="A127" s="6"/>
      <c r="C127" t="s">
        <v>670</v>
      </c>
    </row>
    <row r="128" spans="1:3" x14ac:dyDescent="0.25">
      <c r="A128" s="5"/>
    </row>
    <row r="129" spans="1:3" x14ac:dyDescent="0.25">
      <c r="A129" s="5"/>
      <c r="C129" t="str">
        <f>CONCATENATE( "    &lt;piechart percentage=",B125," /&gt;")</f>
        <v xml:space="preserve">    &lt;piechart percentage=6 /&gt;</v>
      </c>
    </row>
    <row r="130" spans="1:3" x14ac:dyDescent="0.25">
      <c r="A130" s="5"/>
      <c r="C130" t="str">
        <f>"  &lt;/Genotype&gt;"</f>
        <v xml:space="preserve">  &lt;/Genotype&gt;</v>
      </c>
    </row>
    <row r="131" spans="1:3" x14ac:dyDescent="0.25">
      <c r="A131" s="5"/>
      <c r="C131" t="s">
        <v>672</v>
      </c>
    </row>
    <row r="132" spans="1:3" x14ac:dyDescent="0.25">
      <c r="A132" s="5" t="s">
        <v>48</v>
      </c>
      <c r="B132" s="27" t="str">
        <f>CONCATENATE("Your ",B11," gene has an unknown variant.")</f>
        <v>Your MTHFR gene has an unknown variant.</v>
      </c>
      <c r="C132" t="str">
        <f>CONCATENATE("  &lt;Genotype hgvs=",CHAR(34),"unknown",CHAR(34),"&gt; ")</f>
        <v xml:space="preserve">  &lt;Genotype hgvs="unknown"&gt; </v>
      </c>
    </row>
    <row r="133" spans="1:3" x14ac:dyDescent="0.25">
      <c r="A133" s="6" t="s">
        <v>48</v>
      </c>
      <c r="B133" s="27" t="s">
        <v>150</v>
      </c>
      <c r="C133" t="s">
        <v>13</v>
      </c>
    </row>
    <row r="134" spans="1:3" x14ac:dyDescent="0.25">
      <c r="A134" s="6" t="s">
        <v>43</v>
      </c>
      <c r="C134" t="s">
        <v>668</v>
      </c>
    </row>
    <row r="135" spans="1:3" x14ac:dyDescent="0.25">
      <c r="A135" s="6"/>
    </row>
    <row r="136" spans="1:3" x14ac:dyDescent="0.25">
      <c r="A136" s="6"/>
      <c r="C136" t="str">
        <f>CONCATENATE("    ",B132)</f>
        <v xml:space="preserve">    Your MTHFR gene has an unknown variant.</v>
      </c>
    </row>
    <row r="137" spans="1:3" x14ac:dyDescent="0.25">
      <c r="A137" s="6"/>
    </row>
    <row r="138" spans="1:3" x14ac:dyDescent="0.25">
      <c r="A138" s="6"/>
      <c r="C138" t="s">
        <v>669</v>
      </c>
    </row>
    <row r="139" spans="1:3" x14ac:dyDescent="0.25">
      <c r="A139" s="6"/>
    </row>
    <row r="140" spans="1:3" x14ac:dyDescent="0.25">
      <c r="A140" s="5"/>
      <c r="C140" t="str">
        <f>CONCATENATE("    ",B133)</f>
        <v xml:space="preserve">    The effect is unknown.</v>
      </c>
    </row>
    <row r="141" spans="1:3" x14ac:dyDescent="0.25">
      <c r="A141" s="6"/>
    </row>
    <row r="142" spans="1:3" x14ac:dyDescent="0.25">
      <c r="A142" s="5"/>
      <c r="C142" t="s">
        <v>670</v>
      </c>
    </row>
    <row r="143" spans="1:3" x14ac:dyDescent="0.25">
      <c r="A143" s="5"/>
    </row>
    <row r="144" spans="1:3" x14ac:dyDescent="0.25">
      <c r="A144" s="5"/>
      <c r="C144" t="str">
        <f>CONCATENATE( "    &lt;piechart percentage=",B134," /&gt;")</f>
        <v xml:space="preserve">    &lt;piechart percentage= /&gt;</v>
      </c>
    </row>
    <row r="145" spans="1:3" x14ac:dyDescent="0.25">
      <c r="A145" s="5"/>
      <c r="C145" t="str">
        <f>"  &lt;/Genotype&gt;"</f>
        <v xml:space="preserve">  &lt;/Genotype&gt;</v>
      </c>
    </row>
    <row r="146" spans="1:3" x14ac:dyDescent="0.25">
      <c r="A146" s="5"/>
      <c r="C146" t="s">
        <v>673</v>
      </c>
    </row>
    <row r="147" spans="1:3" x14ac:dyDescent="0.25">
      <c r="A147" s="5" t="s">
        <v>46</v>
      </c>
      <c r="B147" s="27" t="str">
        <f>CONCATENATE("Your ",B11," gene has no variants. A normal gene is referred to as a ",CHAR(34),"wild-type",CHAR(34)," gene.")</f>
        <v>Your MTHFR gene has no variants. A normal gene is referred to as a "wild-type" gene.</v>
      </c>
      <c r="C147" t="str">
        <f>CONCATENATE("  &lt;Genotype hgvs=",CHAR(34),"wildtype",CHAR(34),"&gt;")</f>
        <v xml:space="preserve">  &lt;Genotype hgvs="wildtype"&gt;</v>
      </c>
    </row>
    <row r="148" spans="1:3" x14ac:dyDescent="0.25">
      <c r="A148" s="6" t="s">
        <v>47</v>
      </c>
      <c r="B148" s="27" t="s">
        <v>148</v>
      </c>
      <c r="C148" t="s">
        <v>13</v>
      </c>
    </row>
    <row r="149" spans="1:3" x14ac:dyDescent="0.25">
      <c r="A149" s="6" t="s">
        <v>43</v>
      </c>
      <c r="C149" t="s">
        <v>668</v>
      </c>
    </row>
    <row r="150" spans="1:3" x14ac:dyDescent="0.25">
      <c r="A150" s="6"/>
    </row>
    <row r="151" spans="1:3" x14ac:dyDescent="0.25">
      <c r="A151" s="6"/>
      <c r="C151" t="str">
        <f>CONCATENATE("    ",B147)</f>
        <v xml:space="preserve">    Your MTHFR gene has no variants. A normal gene is referred to as a "wild-type" gene.</v>
      </c>
    </row>
    <row r="152" spans="1:3" x14ac:dyDescent="0.25">
      <c r="A152" s="6"/>
    </row>
    <row r="153" spans="1:3" x14ac:dyDescent="0.25">
      <c r="A153" s="6"/>
      <c r="C153" t="s">
        <v>669</v>
      </c>
    </row>
    <row r="154" spans="1:3" x14ac:dyDescent="0.25">
      <c r="A154" s="6"/>
    </row>
    <row r="155" spans="1:3" x14ac:dyDescent="0.25">
      <c r="A155" s="6"/>
      <c r="C155" t="str">
        <f>CONCATENATE("    ",B148)</f>
        <v xml:space="preserve">    This variant is not associated with increased risk.</v>
      </c>
    </row>
    <row r="156" spans="1:3" x14ac:dyDescent="0.25">
      <c r="A156" s="6"/>
    </row>
    <row r="157" spans="1:3" x14ac:dyDescent="0.25">
      <c r="A157" s="6"/>
      <c r="C157" t="s">
        <v>670</v>
      </c>
    </row>
    <row r="158" spans="1:3" x14ac:dyDescent="0.25">
      <c r="A158" s="5"/>
    </row>
    <row r="159" spans="1:3" x14ac:dyDescent="0.25">
      <c r="A159" s="6"/>
      <c r="C159" t="str">
        <f>CONCATENATE( "    &lt;piechart percentage=",B149," /&gt;")</f>
        <v xml:space="preserve">    &lt;piechart percentage= /&gt;</v>
      </c>
    </row>
    <row r="160" spans="1:3" x14ac:dyDescent="0.25">
      <c r="A160" s="6"/>
      <c r="C160" t="str">
        <f>"  &lt;/Genotype&gt;"</f>
        <v xml:space="preserve">  &lt;/Genotype&gt;</v>
      </c>
    </row>
    <row r="161" spans="1:3" x14ac:dyDescent="0.25">
      <c r="A161" s="6"/>
      <c r="C161" t="str">
        <f>"&lt;/GeneAnalysis&gt;"</f>
        <v>&lt;/GeneAnalysis&gt;</v>
      </c>
    </row>
    <row r="162" spans="1:3" s="33" customFormat="1" x14ac:dyDescent="0.25">
      <c r="A162" s="31"/>
      <c r="B162" s="32"/>
    </row>
    <row r="163" spans="1:3" s="33" customFormat="1" x14ac:dyDescent="0.25">
      <c r="A163" s="34"/>
      <c r="B163" s="32"/>
      <c r="C163" s="6" t="s">
        <v>219</v>
      </c>
    </row>
    <row r="164" spans="1:3" s="33" customFormat="1" x14ac:dyDescent="0.25">
      <c r="A164" s="34"/>
      <c r="B164" s="32"/>
      <c r="C164" s="34"/>
    </row>
    <row r="165" spans="1:3" s="33" customFormat="1" x14ac:dyDescent="0.25">
      <c r="A165" s="34"/>
      <c r="B165" s="32"/>
      <c r="C165" t="s">
        <v>735</v>
      </c>
    </row>
    <row r="166" spans="1:3" s="33" customFormat="1" x14ac:dyDescent="0.25">
      <c r="A166" s="34"/>
      <c r="B166" s="32"/>
      <c r="C166" s="6"/>
    </row>
    <row r="167" spans="1:3" x14ac:dyDescent="0.25">
      <c r="A167" s="5"/>
      <c r="C167" t="str">
        <f>CONCATENATE("# How do changes in ",B11," affect people?")</f>
        <v># How do changes in MTHFR affect people?</v>
      </c>
    </row>
    <row r="168" spans="1:3" x14ac:dyDescent="0.25">
      <c r="A168" s="5"/>
    </row>
    <row r="169" spans="1:3" x14ac:dyDescent="0.25">
      <c r="A169" s="5" t="s">
        <v>50</v>
      </c>
      <c r="B169" s="27" t="str">
        <f>CONCATENATE("For the vast majority of people, the overall risk associated with the common ",B11," variants is small and does not impact treatment. It is possible that variants in this gene interact with other gene variants, which is the reason for our inclusion of this gene.")</f>
        <v>For the vast majority of people, the overall risk associated with the common MTHFR variants is small and does not impact treatment. It is possible that variants in this gene interact with other gene variants, which is the reason for our inclusion of this gene.</v>
      </c>
      <c r="C169" t="str">
        <f>B169</f>
        <v>For the vast majority of people, the overall risk associated with the common MTHFR variants is small and does not impact treatment. It is possible that variants in this gene interact with other gene variants, which is the reason for our inclusion of this gene.</v>
      </c>
    </row>
    <row r="170" spans="1:3" s="33" customFormat="1" x14ac:dyDescent="0.25">
      <c r="A170" s="31"/>
      <c r="B170" s="32"/>
    </row>
    <row r="171" spans="1:3" x14ac:dyDescent="0.25">
      <c r="A171" s="5"/>
      <c r="C171" t="s">
        <v>220</v>
      </c>
    </row>
    <row r="172" spans="1:3" x14ac:dyDescent="0.25">
      <c r="A172" s="5"/>
    </row>
    <row r="173" spans="1:3" x14ac:dyDescent="0.25">
      <c r="A173" s="5" t="s">
        <v>13</v>
      </c>
      <c r="B173" s="27" t="s">
        <v>688</v>
      </c>
      <c r="C173" t="str">
        <f>B173</f>
        <v>People with the following variants have a slightly reduced efficacy of processing folate [(82% of normal function)](https://www.ncbi.nlm.nih.gov/pubmed/25902009). In ME/CFS, [hypomethylation](http://dx.doi.org/10.4172/2155-9899.1000228), which is greatly affected by the vitamins B12 and folate, is seen in a majority of certain immune cells. The low B12 and higher homocysteine levels correlate significantly with ratings of [mental fatigue](https://www.ncbi.nlm.nih.gov/pubmed/25902009).</v>
      </c>
    </row>
    <row r="174" spans="1:3" x14ac:dyDescent="0.25">
      <c r="A174" s="5"/>
    </row>
    <row r="175" spans="1:3" x14ac:dyDescent="0.25">
      <c r="A175" s="5"/>
      <c r="C175" t="s">
        <v>51</v>
      </c>
    </row>
    <row r="176" spans="1:3" x14ac:dyDescent="0.25">
      <c r="A176" s="5"/>
    </row>
    <row r="177" spans="1:3" x14ac:dyDescent="0.25">
      <c r="A177" s="5"/>
      <c r="B177" s="27" t="s">
        <v>222</v>
      </c>
      <c r="C177" t="str">
        <f>B177</f>
        <v xml:space="preserve">Some people with mild loss of function variant may benefit from supplementing their diets with an [oral folic acid](https://www.ncbi.nlm.nih.gov/pubmed/25902009) supplement. Consult your physician. </v>
      </c>
    </row>
    <row r="178" spans="1:3" s="33" customFormat="1" x14ac:dyDescent="0.25">
      <c r="A178" s="31"/>
      <c r="B178" s="32"/>
    </row>
    <row r="179" spans="1:3" s="33" customFormat="1" x14ac:dyDescent="0.25">
      <c r="A179" s="34"/>
      <c r="B179" s="32"/>
      <c r="C179" s="6" t="s">
        <v>221</v>
      </c>
    </row>
    <row r="180" spans="1:3" s="33" customFormat="1" x14ac:dyDescent="0.25">
      <c r="A180" s="34"/>
      <c r="B180" s="32"/>
      <c r="C180" s="34"/>
    </row>
    <row r="181" spans="1:3" s="33" customFormat="1" x14ac:dyDescent="0.25">
      <c r="A181" s="34"/>
      <c r="B181" s="32"/>
      <c r="C181" s="6" t="s">
        <v>736</v>
      </c>
    </row>
    <row r="182" spans="1:3" s="33" customFormat="1" x14ac:dyDescent="0.25">
      <c r="A182" s="34"/>
      <c r="B182" s="32"/>
      <c r="C182" s="6"/>
    </row>
    <row r="183" spans="1:3" x14ac:dyDescent="0.25">
      <c r="A183" s="5"/>
      <c r="C183" t="s">
        <v>196</v>
      </c>
    </row>
    <row r="184" spans="1:3" x14ac:dyDescent="0.25">
      <c r="A184" s="5"/>
    </row>
    <row r="185" spans="1:3" x14ac:dyDescent="0.25">
      <c r="A185" s="5" t="s">
        <v>13</v>
      </c>
      <c r="B185" s="27" t="s">
        <v>687</v>
      </c>
      <c r="C185" t="str">
        <f>B185</f>
        <v>People with the following mutations have a drastically reduced efficacy of processing folate ([30% of normal function)](https://www.ncbi.nlm.nih.gov/pubmed/25902009).  In ME/CFS, [hypomethylation](http://dx.doi.org/10.4172/2155-9899.1000228), which is greatly affected by the vitamins B12 and folate, is seen in a majority of certain immune cells. The low B12 and higher homocysteine levels correlate significantly with ratings of [mental fatigue](https://www.ncbi.nlm.nih.gov/pubmed/25902009).</v>
      </c>
    </row>
    <row r="186" spans="1:3" x14ac:dyDescent="0.25">
      <c r="A186" s="5"/>
    </row>
    <row r="187" spans="1:3" x14ac:dyDescent="0.25">
      <c r="A187" s="5"/>
      <c r="C187" t="s">
        <v>51</v>
      </c>
    </row>
    <row r="188" spans="1:3" x14ac:dyDescent="0.25">
      <c r="A188" s="5"/>
    </row>
    <row r="189" spans="1:3" x14ac:dyDescent="0.25">
      <c r="A189" s="5"/>
      <c r="B189" s="27" t="s">
        <v>691</v>
      </c>
      <c r="C189" t="str">
        <f>B189</f>
        <v xml:space="preserve">Most people with the moderate loss of function variant may benefit from supplementing their diets with an [oral folic acid](https://www.ncbi.nlm.nih.gov/pubmed/25902009) supplement. However, opioid analgesics and other drugs that have to be demethylated (the removal of one methyl CH3 group) as part of their metabolism negatively impact MTHFR function.  Consult your physician. </v>
      </c>
    </row>
    <row r="191" spans="1:3" s="33" customFormat="1" x14ac:dyDescent="0.25">
      <c r="A191" s="31"/>
      <c r="B191" s="32"/>
    </row>
    <row r="192" spans="1:3" s="33" customFormat="1" x14ac:dyDescent="0.25">
      <c r="A192" s="34"/>
      <c r="B192" s="32"/>
      <c r="C192" s="6" t="s">
        <v>210</v>
      </c>
    </row>
    <row r="193" spans="1:3" s="33" customFormat="1" x14ac:dyDescent="0.25">
      <c r="A193" s="34"/>
      <c r="B193" s="32"/>
      <c r="C193" s="34"/>
    </row>
    <row r="194" spans="1:3" s="33" customFormat="1" x14ac:dyDescent="0.25">
      <c r="A194" s="34"/>
      <c r="B194" s="32"/>
      <c r="C194" s="6" t="s">
        <v>737</v>
      </c>
    </row>
    <row r="195" spans="1:3" s="33" customFormat="1" x14ac:dyDescent="0.25">
      <c r="A195" s="34"/>
      <c r="B195" s="32"/>
      <c r="C195" s="34"/>
    </row>
    <row r="196" spans="1:3" x14ac:dyDescent="0.25">
      <c r="A196" s="5"/>
      <c r="C196" t="s">
        <v>198</v>
      </c>
    </row>
    <row r="197" spans="1:3" x14ac:dyDescent="0.25">
      <c r="A197" s="5"/>
    </row>
    <row r="198" spans="1:3" x14ac:dyDescent="0.25">
      <c r="A198" s="5" t="s">
        <v>13</v>
      </c>
      <c r="B198" s="27" t="s">
        <v>689</v>
      </c>
      <c r="C198" t="str">
        <f>B198</f>
        <v xml:space="preserve">People with the following mutations have a drastically reduced efficiency of processing folate ([15% of normal function](https://www.ncbi.nlm.nih.gov/pubmed/25902009).  The elevated homocysteine levels are associated with low thyroid hormones (hypothyroidism), chronic conditions like obesity, diabetes, high cholesterol, physical inactivity, and high blood pressure. However, very high homocysteine levels are rarely caused by only these variants. 
In ME/CFS, [hypomethylation](http://dx.doi.org/10.4172/2155-9899.1000228), which is greatly affected by the vitamins B12 and folate, is seen in a majority of certain immune cells. The low B12 and very elevated homocysteine levels correlate significantly with ratings of [mental fatigue](https://www.ncbi.nlm.nih.gov/pubmed/25902009). </v>
      </c>
    </row>
    <row r="199" spans="1:3" x14ac:dyDescent="0.25">
      <c r="A199" s="5"/>
    </row>
    <row r="200" spans="1:3" x14ac:dyDescent="0.25">
      <c r="A200" s="5"/>
      <c r="C200" t="s">
        <v>51</v>
      </c>
    </row>
    <row r="201" spans="1:3" x14ac:dyDescent="0.25">
      <c r="A201" s="5"/>
    </row>
    <row r="202" spans="1:3" x14ac:dyDescent="0.25">
      <c r="A202" s="5"/>
      <c r="B202" s="27" t="s">
        <v>690</v>
      </c>
      <c r="C202" t="str">
        <f>B202</f>
        <v>It is strongly recommended that people in this group take an [oral folic acid](https://www.ncbi.nlm.nih.gov/pubmed/25902009) supplement on a daily basis to provide blood saturations high enough to be a remedy for good and safe relief in CFS patients. However, 
opioid analgesics and other drugs that have to be demethylated (the removal of one methyl CH3 group) as part of their metabolism negatively impact MTHFR function. You should also be carefully evaluated for other factors known to affect [homocysteine](https://medlineplus.gov/druginfo/natural/1017.html), such as:
* Eye lens dislocations
* Unusual (Marfan type) body shape
* Stroke
* Blood clotting abnormalities
* Low thyroid hormones (hypothyroidism)</v>
      </c>
    </row>
    <row r="203" spans="1:3" s="33" customFormat="1" x14ac:dyDescent="0.25">
      <c r="B203" s="32"/>
    </row>
    <row r="205" spans="1:3" ht="30" x14ac:dyDescent="0.25">
      <c r="A205" t="s">
        <v>52</v>
      </c>
      <c r="B205" s="7" t="s">
        <v>223</v>
      </c>
      <c r="C205" t="str">
        <f>CONCATENATE("&lt;symptoms ",B205," /&gt;")</f>
        <v>&lt;symptoms fatigue D005221 memory problems D008569 inflamation D007249 /&gt;</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A7056E-74CB-4CC4-B199-C02011225347}">
  <dimension ref="A1:C483"/>
  <sheetViews>
    <sheetView topLeftCell="B392" workbookViewId="0">
      <selection activeCell="B398" sqref="A398:XFD400"/>
    </sheetView>
  </sheetViews>
  <sheetFormatPr defaultRowHeight="15" x14ac:dyDescent="0.25"/>
  <cols>
    <col min="1" max="1" width="16.28515625" customWidth="1"/>
    <col min="2" max="2" width="35.28515625" style="27" customWidth="1"/>
    <col min="3" max="3" width="255.7109375" bestFit="1" customWidth="1"/>
  </cols>
  <sheetData>
    <row r="1" spans="1:3" x14ac:dyDescent="0.25">
      <c r="A1" s="4" t="s">
        <v>14</v>
      </c>
      <c r="B1" s="26" t="s">
        <v>15</v>
      </c>
      <c r="C1" s="4" t="s">
        <v>16</v>
      </c>
    </row>
    <row r="2" spans="1:3" x14ac:dyDescent="0.25">
      <c r="A2" s="6" t="s">
        <v>4</v>
      </c>
      <c r="B2" s="27" t="s">
        <v>247</v>
      </c>
      <c r="C2" t="str">
        <f>CONCATENATE("# What does the ",B2," gene do?")</f>
        <v># What does the SLCA4 gene do?</v>
      </c>
    </row>
    <row r="3" spans="1:3" x14ac:dyDescent="0.25">
      <c r="A3" s="6"/>
    </row>
    <row r="4" spans="1:3" ht="17.25" x14ac:dyDescent="0.3">
      <c r="A4" s="6" t="s">
        <v>18</v>
      </c>
      <c r="B4" s="28" t="s">
        <v>701</v>
      </c>
      <c r="C4" t="str">
        <f>B4</f>
        <v>The SLC6A4 gene creates a protein targeted by many SSRI antidepressants that transports serotonin to be recycled. Variants in this gene cause 5%-95% loss of protein function, causing brain fog, anxiety, and post-exertional malaise. It is linked to [alcoholism](https://www.ncbi.nlm.nih.gov/pubmed/22355291?dopt=Abstract), [increased susceptibility to ME/CFS](https://www.ncbi.nlm.nih.gov/pubmed/14592408), and [mood disorders](https://www.ncbi.nlm.nih.gov/pubmed/12130784), such as [OCD,](https://www.ncbi.nlm.nih.gov/pubmed/16642437) [depression,](https://www.ncbi.nlm.nih.gov/pubmed/26979101) and [bipolar disorder.](http://www.uniprot.org/uniprot/P31645#pathology_and_biotech)</v>
      </c>
    </row>
    <row r="5" spans="1:3" ht="17.25" x14ac:dyDescent="0.3">
      <c r="A5" s="6"/>
      <c r="B5" s="28"/>
    </row>
    <row r="6" spans="1:3" x14ac:dyDescent="0.25">
      <c r="A6" s="6" t="s">
        <v>19</v>
      </c>
      <c r="B6" s="27">
        <v>17</v>
      </c>
      <c r="C6" t="str">
        <f>CONCATENATE("This gene is located on chromosome ",B6,". The ",B7," it creates acts in your ",B8)</f>
        <v>This gene is located on chromosome 17. The protein it creates acts in your brain and nervous system.</v>
      </c>
    </row>
    <row r="7" spans="1:3" x14ac:dyDescent="0.25">
      <c r="A7" s="6" t="s">
        <v>20</v>
      </c>
      <c r="B7" s="27" t="s">
        <v>21</v>
      </c>
    </row>
    <row r="8" spans="1:3" x14ac:dyDescent="0.25">
      <c r="A8" s="6" t="s">
        <v>17</v>
      </c>
      <c r="B8" s="27" t="s">
        <v>12</v>
      </c>
    </row>
    <row r="9" spans="1:3" x14ac:dyDescent="0.25">
      <c r="A9" s="5" t="s">
        <v>22</v>
      </c>
      <c r="B9" s="27" t="s">
        <v>248</v>
      </c>
      <c r="C9" t="str">
        <f>CONCATENATE("&lt;TissueList ",B9," /&gt;")</f>
        <v>&lt;TissueList brain D001921 /&gt;</v>
      </c>
    </row>
    <row r="10" spans="1:3" s="33" customFormat="1" x14ac:dyDescent="0.25">
      <c r="A10" s="34"/>
      <c r="B10" s="32"/>
    </row>
    <row r="11" spans="1:3" x14ac:dyDescent="0.25">
      <c r="A11" s="6" t="s">
        <v>4</v>
      </c>
      <c r="B11" s="27" t="s">
        <v>247</v>
      </c>
      <c r="C11" t="str">
        <f>CONCATENATE("&lt;GeneAnalysis gene=",CHAR(34),B11,CHAR(34)," interval=",CHAR(34),B12,CHAR(34),"&gt; ")</f>
        <v xml:space="preserve">&lt;GeneAnalysis gene="SLCA4" interval="NC_000017.11:g.30194319_30235968"&gt; </v>
      </c>
    </row>
    <row r="12" spans="1:3" x14ac:dyDescent="0.25">
      <c r="A12" s="6" t="s">
        <v>23</v>
      </c>
      <c r="B12" s="27" t="s">
        <v>284</v>
      </c>
    </row>
    <row r="13" spans="1:3" x14ac:dyDescent="0.25">
      <c r="A13" s="6" t="s">
        <v>24</v>
      </c>
      <c r="B13" s="27" t="s">
        <v>334</v>
      </c>
      <c r="C13" t="str">
        <f>CONCATENATE("# What are some common mutations of ",B11,"?")</f>
        <v># What are some common mutations of SLCA4?</v>
      </c>
    </row>
    <row r="14" spans="1:3" x14ac:dyDescent="0.25">
      <c r="A14" s="6"/>
      <c r="C14" t="s">
        <v>13</v>
      </c>
    </row>
    <row r="15" spans="1:3" x14ac:dyDescent="0.25">
      <c r="C15" t="str">
        <f>CONCATENATE("There are ",B13," well-known variants in ",B11,": ",B22,", ",B28,", ",B34,", ",B40,", ",B46,", ",B52,", and ",B58,".")</f>
        <v>There are seven well-known variants in SLCA4: [5-HTTLPR](https://www.ncbi.nlm.nih.gov/pubmed/26473596), [A3609G](https://www.ncbi.nlm.nih.gov/projects/SNP/snp_ref.cgi?rs=25531), [T463G](https://www.ncbi.nlm.nih.gov/projects/SNP/snp_ref.cgi?rs=1042173), [T30199457C](https://www.ncbi.nlm.nih.gov/pubmed/18986552), [C30219896T](http://institutferran.org/documentos/estudio_genetico/JCR%20106%20140408.pdf), [C30204775T](http://institutferran.org/documentos/estudio_genetico/JCR%20106%20140408.pdf), and [C1748A](https://www.ncbi.nlm.nih.gov/pubmed/20981038).</v>
      </c>
    </row>
    <row r="17" spans="1:3" x14ac:dyDescent="0.25">
      <c r="A17" s="6"/>
      <c r="C17" t="str">
        <f>CONCATENATE("&lt;# ",B19," #&gt;")</f>
        <v>&lt;# 5-HTTLPR #&gt;</v>
      </c>
    </row>
    <row r="18" spans="1:3" x14ac:dyDescent="0.25">
      <c r="A18" s="6" t="s">
        <v>25</v>
      </c>
      <c r="B18" s="1" t="s">
        <v>252</v>
      </c>
      <c r="C18" t="str">
        <f>CONCATENATE("  &lt;Variant hgvs=",CHAR(34),B18,CHAR(34)," name=",CHAR(34),B19,CHAR(34),"&gt; ")</f>
        <v xml:space="preserve">  &lt;Variant hgvs="NC_000017.11:g.30237328T&gt;C" name="5-HTTLPR"&gt; </v>
      </c>
    </row>
    <row r="19" spans="1:3" x14ac:dyDescent="0.25">
      <c r="A19" s="5" t="s">
        <v>26</v>
      </c>
      <c r="B19" s="30" t="s">
        <v>249</v>
      </c>
    </row>
    <row r="20" spans="1:3" x14ac:dyDescent="0.25">
      <c r="A20" s="5" t="s">
        <v>27</v>
      </c>
      <c r="B20" s="27" t="s">
        <v>290</v>
      </c>
      <c r="C20" t="s">
        <v>702</v>
      </c>
    </row>
    <row r="21" spans="1:3" x14ac:dyDescent="0.25">
      <c r="A21" s="5" t="s">
        <v>28</v>
      </c>
      <c r="B21" s="27" t="s">
        <v>291</v>
      </c>
      <c r="C21" t="s">
        <v>13</v>
      </c>
    </row>
    <row r="22" spans="1:3" x14ac:dyDescent="0.25">
      <c r="A22" s="5" t="s">
        <v>36</v>
      </c>
      <c r="B22" s="30" t="s">
        <v>254</v>
      </c>
      <c r="C22" t="str">
        <f>"  &lt;/Variant&gt;"</f>
        <v xml:space="preserve">  &lt;/Variant&gt;</v>
      </c>
    </row>
    <row r="23" spans="1:3" x14ac:dyDescent="0.25">
      <c r="C23" t="str">
        <f>CONCATENATE("&lt;# ",B25," #&gt;")</f>
        <v>&lt;# A3609G #&gt;</v>
      </c>
    </row>
    <row r="24" spans="1:3" x14ac:dyDescent="0.25">
      <c r="A24" s="6" t="s">
        <v>25</v>
      </c>
      <c r="B24" s="1" t="s">
        <v>252</v>
      </c>
      <c r="C24" t="str">
        <f>CONCATENATE("  &lt;Variant hgvs=",CHAR(34),B24,CHAR(34)," name=",CHAR(34),B25,CHAR(34),"&gt; ")</f>
        <v xml:space="preserve">  &lt;Variant hgvs="NC_000017.11:g.30237328T&gt;C" name="A3609G"&gt; </v>
      </c>
    </row>
    <row r="25" spans="1:3" x14ac:dyDescent="0.25">
      <c r="A25" s="5" t="s">
        <v>26</v>
      </c>
      <c r="B25" s="30" t="s">
        <v>250</v>
      </c>
    </row>
    <row r="26" spans="1:3" x14ac:dyDescent="0.25">
      <c r="A26" s="5" t="s">
        <v>27</v>
      </c>
      <c r="B26" s="27" t="s">
        <v>62</v>
      </c>
      <c r="C26" t="str">
        <f>CONCATENATE("    This variant is a change at a specific point in the ",B11," gene from ",B26," to ",B27," resulting in incorrect ",B7," function. This substitution of a single nucleotide is known as a missense variant.")</f>
        <v xml:space="preserve">    This variant is a change at a specific point in the SLCA4 gene from adenine (A) to guanine (G) resulting in incorrect protein function. This substitution of a single nucleotide is known as a missense variant.</v>
      </c>
    </row>
    <row r="27" spans="1:3" x14ac:dyDescent="0.25">
      <c r="A27" s="5" t="s">
        <v>28</v>
      </c>
      <c r="B27" s="27" t="s">
        <v>34</v>
      </c>
    </row>
    <row r="28" spans="1:3" x14ac:dyDescent="0.25">
      <c r="A28" s="6" t="s">
        <v>36</v>
      </c>
      <c r="B28" s="30" t="s">
        <v>253</v>
      </c>
      <c r="C28" t="str">
        <f>"  &lt;/Variant&gt;"</f>
        <v xml:space="preserve">  &lt;/Variant&gt;</v>
      </c>
    </row>
    <row r="29" spans="1:3" x14ac:dyDescent="0.25">
      <c r="C29" t="str">
        <f>CONCATENATE("&lt;# ",B31," #&gt;")</f>
        <v>&lt;# T463G #&gt;</v>
      </c>
    </row>
    <row r="30" spans="1:3" x14ac:dyDescent="0.25">
      <c r="A30" s="6" t="s">
        <v>25</v>
      </c>
      <c r="B30" s="1" t="s">
        <v>132</v>
      </c>
      <c r="C30" t="str">
        <f>CONCATENATE("  &lt;Variant hgvs=",CHAR(34),B30,CHAR(34)," name=",CHAR(34),B31,CHAR(34),"&gt; ")</f>
        <v xml:space="preserve">  &lt;Variant hgvs="NC_000002.12:g.233945906G&gt;C" name="T463G"&gt; </v>
      </c>
    </row>
    <row r="31" spans="1:3" x14ac:dyDescent="0.25">
      <c r="A31" s="5" t="s">
        <v>26</v>
      </c>
      <c r="B31" s="1" t="s">
        <v>251</v>
      </c>
    </row>
    <row r="32" spans="1:3" x14ac:dyDescent="0.25">
      <c r="A32" s="5" t="s">
        <v>27</v>
      </c>
      <c r="B32" s="27" t="s">
        <v>33</v>
      </c>
      <c r="C32" t="str">
        <f>CONCATENATE("    This variant is a change at a specific point in the ",B11," gene from ",B32," to ",B33," resulting in incorrect ",B7," function. This substitution of a single nucleotide is known as a missense variant.")</f>
        <v xml:space="preserve">    This variant is a change at a specific point in the SLCA4 gene from thymine (T) to guanine (G) resulting in incorrect protein function. This substitution of a single nucleotide is known as a missense variant.</v>
      </c>
    </row>
    <row r="33" spans="1:3" x14ac:dyDescent="0.25">
      <c r="A33" s="5" t="s">
        <v>28</v>
      </c>
      <c r="B33" s="27" t="s">
        <v>34</v>
      </c>
    </row>
    <row r="34" spans="1:3" x14ac:dyDescent="0.25">
      <c r="A34" s="5" t="s">
        <v>36</v>
      </c>
      <c r="B34" s="1" t="s">
        <v>255</v>
      </c>
      <c r="C34" t="str">
        <f>"  &lt;/Variant&gt;"</f>
        <v xml:space="preserve">  &lt;/Variant&gt;</v>
      </c>
    </row>
    <row r="35" spans="1:3" x14ac:dyDescent="0.25">
      <c r="A35" s="5"/>
      <c r="C35" t="str">
        <f>CONCATENATE("&lt;# ",B37," #&gt;")</f>
        <v>&lt;# T30199457C #&gt;</v>
      </c>
    </row>
    <row r="36" spans="1:3" x14ac:dyDescent="0.25">
      <c r="A36" s="6" t="s">
        <v>25</v>
      </c>
      <c r="B36" s="1" t="s">
        <v>281</v>
      </c>
      <c r="C36" t="str">
        <f>CONCATENATE("  &lt;Variant hgvs=",CHAR(34),B36,CHAR(34)," name=",CHAR(34),B37,CHAR(34),"&gt; ")</f>
        <v xml:space="preserve">  &lt;Variant hgvs="NC_000017.11:g.30199457T&gt;C" name="T30199457C"&gt; </v>
      </c>
    </row>
    <row r="37" spans="1:3" x14ac:dyDescent="0.25">
      <c r="A37" s="5" t="s">
        <v>26</v>
      </c>
      <c r="B37" s="30" t="s">
        <v>264</v>
      </c>
    </row>
    <row r="38" spans="1:3" x14ac:dyDescent="0.25">
      <c r="A38" s="5" t="s">
        <v>27</v>
      </c>
      <c r="B38" s="27" t="s">
        <v>33</v>
      </c>
      <c r="C38" t="str">
        <f>CONCATENATE("    This variant is a change at a specific point in the ",B11," gene from ",B38," to ",B39," resulting in incorrect ",B7," function. This substitution of a single nucleotide is known as a missense variant.")</f>
        <v xml:space="preserve">    This variant is a change at a specific point in the SLCA4 gene from thymine (T) to cytosine (C) resulting in incorrect protein function. This substitution of a single nucleotide is known as a missense variant.</v>
      </c>
    </row>
    <row r="39" spans="1:3" x14ac:dyDescent="0.25">
      <c r="A39" s="5" t="s">
        <v>28</v>
      </c>
      <c r="B39" s="27" t="str">
        <f>"cytosine (C)"</f>
        <v>cytosine (C)</v>
      </c>
    </row>
    <row r="40" spans="1:3" x14ac:dyDescent="0.25">
      <c r="A40" s="5" t="s">
        <v>36</v>
      </c>
      <c r="B40" s="30" t="s">
        <v>265</v>
      </c>
      <c r="C40" t="str">
        <f>"  &lt;/Variant&gt;"</f>
        <v xml:space="preserve">  &lt;/Variant&gt;</v>
      </c>
    </row>
    <row r="41" spans="1:3" x14ac:dyDescent="0.25">
      <c r="A41" s="6"/>
      <c r="C41" t="str">
        <f>CONCATENATE("&lt;# ",B43," #&gt;")</f>
        <v>&lt;# C30219896T #&gt;</v>
      </c>
    </row>
    <row r="42" spans="1:3" x14ac:dyDescent="0.25">
      <c r="A42" s="6" t="s">
        <v>25</v>
      </c>
      <c r="B42" s="35" t="s">
        <v>282</v>
      </c>
      <c r="C42" t="str">
        <f>CONCATENATE("  &lt;Variant hgvs=",CHAR(34),B42,CHAR(34)," name=",CHAR(34),B43,CHAR(34),"&gt; ")</f>
        <v xml:space="preserve">  &lt;Variant hgvs="NC_000017.11:g.30219896C&gt;T" name="C30219896T"&gt; </v>
      </c>
    </row>
    <row r="43" spans="1:3" x14ac:dyDescent="0.25">
      <c r="A43" s="5" t="s">
        <v>26</v>
      </c>
      <c r="B43" s="27" t="s">
        <v>266</v>
      </c>
    </row>
    <row r="44" spans="1:3" x14ac:dyDescent="0.25">
      <c r="A44" s="5" t="s">
        <v>27</v>
      </c>
      <c r="B44" s="27" t="str">
        <f>"cytosine (C)"</f>
        <v>cytosine (C)</v>
      </c>
      <c r="C44" t="str">
        <f>CONCATENATE("    This variant is a change at a specific point in the ",B11," gene from ",B44," to ",B45," resulting in incorrect ",B7," function. This substitution of a single nucleotide is known as a missense variant.")</f>
        <v xml:space="preserve">    This variant is a change at a specific point in the SLCA4 gene from cytosine (C) to thymine (T) resulting in incorrect protein function. This substitution of a single nucleotide is known as a missense variant.</v>
      </c>
    </row>
    <row r="45" spans="1:3" x14ac:dyDescent="0.25">
      <c r="A45" s="5" t="s">
        <v>28</v>
      </c>
      <c r="B45" s="27" t="s">
        <v>33</v>
      </c>
    </row>
    <row r="46" spans="1:3" x14ac:dyDescent="0.25">
      <c r="A46" s="5" t="s">
        <v>36</v>
      </c>
      <c r="B46" s="27" t="s">
        <v>267</v>
      </c>
      <c r="C46" t="str">
        <f>"  &lt;/Variant&gt;"</f>
        <v xml:space="preserve">  &lt;/Variant&gt;</v>
      </c>
    </row>
    <row r="47" spans="1:3" ht="15.75" thickBot="1" x14ac:dyDescent="0.3">
      <c r="A47" s="5"/>
      <c r="C47" t="str">
        <f>CONCATENATE("&lt;# ",B49," #&gt;")</f>
        <v>&lt;# C30204775T #&gt;</v>
      </c>
    </row>
    <row r="48" spans="1:3" ht="15.75" thickBot="1" x14ac:dyDescent="0.3">
      <c r="A48" s="6" t="s">
        <v>25</v>
      </c>
      <c r="B48" s="36" t="s">
        <v>283</v>
      </c>
      <c r="C48" t="str">
        <f>CONCATENATE("  &lt;Variant hgvs=",CHAR(34),B48,CHAR(34)," name=",CHAR(34),B49,CHAR(34),"&gt; ")</f>
        <v xml:space="preserve">  &lt;Variant hgvs="NC_000017.11:g.30204775C&gt;T" name="C30204775T"&gt; </v>
      </c>
    </row>
    <row r="49" spans="1:3" x14ac:dyDescent="0.25">
      <c r="A49" s="5" t="s">
        <v>26</v>
      </c>
      <c r="B49" s="30" t="s">
        <v>268</v>
      </c>
    </row>
    <row r="50" spans="1:3" x14ac:dyDescent="0.25">
      <c r="A50" s="5" t="s">
        <v>27</v>
      </c>
      <c r="B50" s="27" t="str">
        <f>"cytosine (C)"</f>
        <v>cytosine (C)</v>
      </c>
      <c r="C50" t="str">
        <f>CONCATENATE("    This variant is a change at a specific point in the ",B11," gene from ",B50," to ",B51," resulting in incorrect ",B20," function. This substitution of a single nucleotide is known as a missense variant.")</f>
        <v xml:space="preserve">    This variant is a change at a specific point in the SLCA4 gene from cytosine (C) to thymine (T) resulting in incorrect Short function. This substitution of a single nucleotide is known as a missense variant.</v>
      </c>
    </row>
    <row r="51" spans="1:3" x14ac:dyDescent="0.25">
      <c r="A51" s="5" t="s">
        <v>28</v>
      </c>
      <c r="B51" s="27" t="s">
        <v>33</v>
      </c>
    </row>
    <row r="52" spans="1:3" x14ac:dyDescent="0.25">
      <c r="A52" s="5" t="s">
        <v>36</v>
      </c>
      <c r="B52" s="30" t="s">
        <v>269</v>
      </c>
      <c r="C52" t="str">
        <f>"  &lt;/Variant&gt;"</f>
        <v xml:space="preserve">  &lt;/Variant&gt;</v>
      </c>
    </row>
    <row r="53" spans="1:3" x14ac:dyDescent="0.25">
      <c r="A53" s="6"/>
      <c r="C53" t="str">
        <f>CONCATENATE("&lt;# ",B55," #&gt;")</f>
        <v>&lt;# C1748A #&gt;</v>
      </c>
    </row>
    <row r="54" spans="1:3" x14ac:dyDescent="0.25">
      <c r="A54" s="6" t="s">
        <v>25</v>
      </c>
      <c r="B54" s="35" t="s">
        <v>262</v>
      </c>
      <c r="C54" t="str">
        <f>CONCATENATE("  &lt;Variant hgvs=",CHAR(34),B54,CHAR(34)," name=",CHAR(34),B55,CHAR(34),"&gt; ")</f>
        <v xml:space="preserve">  &lt;Variant hgvs="NC_000017.11:g.30196708G&gt;T" name="C1748A"&gt; </v>
      </c>
    </row>
    <row r="55" spans="1:3" x14ac:dyDescent="0.25">
      <c r="A55" s="5" t="s">
        <v>26</v>
      </c>
      <c r="B55" s="27" t="s">
        <v>261</v>
      </c>
    </row>
    <row r="56" spans="1:3" x14ac:dyDescent="0.25">
      <c r="A56" s="5" t="s">
        <v>27</v>
      </c>
      <c r="B56" s="27" t="str">
        <f>"cytosine (C)"</f>
        <v>cytosine (C)</v>
      </c>
      <c r="C56" t="str">
        <f>CONCATENATE("    This variant is a change at a specific point in the ",B11," gene from ",B56," to ",B57," resulting in incorrect ",B20," function. This substitution of a single nucleotide is known as a missense variant.")</f>
        <v xml:space="preserve">    This variant is a change at a specific point in the SLCA4 gene from cytosine (C) to adenine (A) resulting in incorrect Short function. This substitution of a single nucleotide is known as a missense variant.</v>
      </c>
    </row>
    <row r="57" spans="1:3" x14ac:dyDescent="0.25">
      <c r="A57" s="5" t="s">
        <v>28</v>
      </c>
      <c r="B57" s="27" t="s">
        <v>62</v>
      </c>
    </row>
    <row r="58" spans="1:3" x14ac:dyDescent="0.25">
      <c r="A58" s="5" t="s">
        <v>36</v>
      </c>
      <c r="B58" s="27" t="s">
        <v>263</v>
      </c>
      <c r="C58" t="str">
        <f>"  &lt;/Variant&gt;"</f>
        <v xml:space="preserve">  &lt;/Variant&gt;</v>
      </c>
    </row>
    <row r="59" spans="1:3" s="33" customFormat="1" x14ac:dyDescent="0.25">
      <c r="A59" s="31"/>
      <c r="B59" s="32"/>
    </row>
    <row r="60" spans="1:3" s="33" customFormat="1" x14ac:dyDescent="0.25">
      <c r="A60" s="31"/>
      <c r="B60" s="32"/>
      <c r="C60" t="str">
        <f>C17</f>
        <v>&lt;# 5-HTTLPR #&gt;</v>
      </c>
    </row>
    <row r="61" spans="1:3" x14ac:dyDescent="0.25">
      <c r="A61" s="5" t="s">
        <v>35</v>
      </c>
      <c r="B61" s="1" t="s">
        <v>236</v>
      </c>
      <c r="C61" t="str">
        <f>CONCATENATE("  &lt;Genotype hgvs=",CHAR(34),B61,B62,";",B63,CHAR(34)," name=",CHAR(34),B19,CHAR(34),"&gt; ")</f>
        <v xml:space="preserve">  &lt;Genotype hgvs="NC_000017.11:g.[30237328T&gt;C];[30237328=]" name="5-HTTLPR"&gt; </v>
      </c>
    </row>
    <row r="62" spans="1:3" x14ac:dyDescent="0.25">
      <c r="A62" s="5" t="s">
        <v>36</v>
      </c>
      <c r="B62" s="27" t="s">
        <v>256</v>
      </c>
    </row>
    <row r="63" spans="1:3" x14ac:dyDescent="0.25">
      <c r="A63" s="5" t="s">
        <v>27</v>
      </c>
      <c r="B63" s="27" t="s">
        <v>257</v>
      </c>
      <c r="C63" t="s">
        <v>668</v>
      </c>
    </row>
    <row r="64" spans="1:3" x14ac:dyDescent="0.25">
      <c r="A64" s="5" t="s">
        <v>41</v>
      </c>
      <c r="B64" s="27" t="s">
        <v>531</v>
      </c>
      <c r="C64" t="s">
        <v>13</v>
      </c>
    </row>
    <row r="65" spans="1:3" x14ac:dyDescent="0.25">
      <c r="A65" s="6" t="s">
        <v>42</v>
      </c>
      <c r="B65" s="27" t="s">
        <v>280</v>
      </c>
      <c r="C65" t="str">
        <f>CONCATENATE("    ",B64)</f>
        <v xml:space="preserve">    People with this variant have the 5-HTTLPR variant with 16 and 14 repeated sections. It is called a variable number tandem repeats variant (VNTR).</v>
      </c>
    </row>
    <row r="66" spans="1:3" x14ac:dyDescent="0.25">
      <c r="A66" s="6" t="s">
        <v>43</v>
      </c>
      <c r="B66" s="27">
        <v>23.7</v>
      </c>
    </row>
    <row r="67" spans="1:3" x14ac:dyDescent="0.25">
      <c r="A67" s="5"/>
      <c r="C67" t="s">
        <v>669</v>
      </c>
    </row>
    <row r="68" spans="1:3" x14ac:dyDescent="0.25">
      <c r="A68" s="6"/>
    </row>
    <row r="69" spans="1:3" x14ac:dyDescent="0.25">
      <c r="A69" s="6"/>
      <c r="C69" t="str">
        <f>CONCATENATE("    ",B65)</f>
        <v xml:space="preserve">    You have slightly increased serotonin. See below for more information.</v>
      </c>
    </row>
    <row r="70" spans="1:3" x14ac:dyDescent="0.25">
      <c r="A70" s="6"/>
    </row>
    <row r="71" spans="1:3" x14ac:dyDescent="0.25">
      <c r="A71" s="6"/>
      <c r="C71" t="s">
        <v>670</v>
      </c>
    </row>
    <row r="72" spans="1:3" x14ac:dyDescent="0.25">
      <c r="A72" s="5"/>
    </row>
    <row r="73" spans="1:3" x14ac:dyDescent="0.25">
      <c r="A73" s="5"/>
      <c r="C73" t="str">
        <f>CONCATENATE( "    &lt;piechart percentage=",B66," /&gt;")</f>
        <v xml:space="preserve">    &lt;piechart percentage=23.7 /&gt;</v>
      </c>
    </row>
    <row r="74" spans="1:3" x14ac:dyDescent="0.25">
      <c r="A74" s="5"/>
      <c r="C74" t="str">
        <f>"  &lt;/Genotype&gt;"</f>
        <v xml:space="preserve">  &lt;/Genotype&gt;</v>
      </c>
    </row>
    <row r="75" spans="1:3" x14ac:dyDescent="0.25">
      <c r="A75" s="5" t="s">
        <v>44</v>
      </c>
      <c r="B75" s="27" t="s">
        <v>278</v>
      </c>
      <c r="C75" t="str">
        <f>CONCATENATE("  &lt;Genotype hgvs=",CHAR(34),B61,B62,";",B62,CHAR(34)," name=",CHAR(34),B19,CHAR(34),"&gt; ")</f>
        <v xml:space="preserve">  &lt;Genotype hgvs="NC_000017.11:g.[30237328T&gt;C];[30237328T&gt;C]" name="5-HTTLPR"&gt; </v>
      </c>
    </row>
    <row r="76" spans="1:3" x14ac:dyDescent="0.25">
      <c r="A76" s="6" t="s">
        <v>45</v>
      </c>
      <c r="B76" s="27" t="s">
        <v>258</v>
      </c>
      <c r="C76" t="s">
        <v>13</v>
      </c>
    </row>
    <row r="77" spans="1:3" x14ac:dyDescent="0.25">
      <c r="A77" s="6" t="s">
        <v>43</v>
      </c>
      <c r="B77" s="27">
        <v>63.2</v>
      </c>
      <c r="C77" t="s">
        <v>668</v>
      </c>
    </row>
    <row r="78" spans="1:3" x14ac:dyDescent="0.25">
      <c r="A78" s="6"/>
    </row>
    <row r="79" spans="1:3" x14ac:dyDescent="0.25">
      <c r="A79" s="5"/>
      <c r="C79" t="str">
        <f>CONCATENATE("    ",B75)</f>
        <v xml:space="preserve">    People with this variant have two copies of the 5-HTTLPR variant with 16 repeated sections inserting 44 base pairs. It is called a variable number tandem repeats variant (VNTR).</v>
      </c>
    </row>
    <row r="80" spans="1:3" x14ac:dyDescent="0.25">
      <c r="A80" s="6"/>
    </row>
    <row r="81" spans="1:3" x14ac:dyDescent="0.25">
      <c r="A81" s="6"/>
      <c r="C81" t="s">
        <v>669</v>
      </c>
    </row>
    <row r="82" spans="1:3" x14ac:dyDescent="0.25">
      <c r="A82" s="6"/>
    </row>
    <row r="83" spans="1:3" x14ac:dyDescent="0.25">
      <c r="A83" s="6"/>
      <c r="C83" t="str">
        <f>CONCATENATE("    ",B76)</f>
        <v xml:space="preserve">    You are predisposed to lower levels of serotonin. See below for more information.</v>
      </c>
    </row>
    <row r="84" spans="1:3" x14ac:dyDescent="0.25">
      <c r="A84" s="6"/>
    </row>
    <row r="85" spans="1:3" x14ac:dyDescent="0.25">
      <c r="A85" s="5"/>
      <c r="C85" t="s">
        <v>670</v>
      </c>
    </row>
    <row r="86" spans="1:3" x14ac:dyDescent="0.25">
      <c r="A86" s="5"/>
    </row>
    <row r="87" spans="1:3" x14ac:dyDescent="0.25">
      <c r="A87" s="5"/>
      <c r="C87" t="str">
        <f>CONCATENATE( "    &lt;piechart percentage=",B77," /&gt;")</f>
        <v xml:space="preserve">    &lt;piechart percentage=63.2 /&gt;</v>
      </c>
    </row>
    <row r="88" spans="1:3" x14ac:dyDescent="0.25">
      <c r="A88" s="5"/>
      <c r="C88" t="str">
        <f>"  &lt;/Genotype&gt;"</f>
        <v xml:space="preserve">  &lt;/Genotype&gt;</v>
      </c>
    </row>
    <row r="89" spans="1:3" x14ac:dyDescent="0.25">
      <c r="A89" s="5" t="s">
        <v>46</v>
      </c>
      <c r="B89" s="27" t="s">
        <v>279</v>
      </c>
      <c r="C89" t="str">
        <f>CONCATENATE("  &lt;Genotype hgvs=",CHAR(34),B61,B63,";",B63,CHAR(34)," name=",CHAR(34),B19,CHAR(34),"&gt; ")</f>
        <v xml:space="preserve">  &lt;Genotype hgvs="NC_000017.11:g.[30237328=];[30237328=]" name="5-HTTLPR"&gt; </v>
      </c>
    </row>
    <row r="90" spans="1:3" x14ac:dyDescent="0.25">
      <c r="A90" s="6" t="s">
        <v>47</v>
      </c>
      <c r="B90" s="27" t="s">
        <v>259</v>
      </c>
      <c r="C90" t="s">
        <v>13</v>
      </c>
    </row>
    <row r="91" spans="1:3" x14ac:dyDescent="0.25">
      <c r="A91" s="6" t="s">
        <v>43</v>
      </c>
      <c r="B91" s="27">
        <v>13.1</v>
      </c>
      <c r="C91" t="s">
        <v>668</v>
      </c>
    </row>
    <row r="92" spans="1:3" x14ac:dyDescent="0.25">
      <c r="A92" s="5"/>
    </row>
    <row r="93" spans="1:3" x14ac:dyDescent="0.25">
      <c r="A93" s="6"/>
      <c r="C93" t="str">
        <f>CONCATENATE("    ",B89)</f>
        <v xml:space="preserve">    People with this variant have two copies of the 5-HTTLPR variant with 14 repeated sections. It is called a variable number tandem repeats variant (VNTR).</v>
      </c>
    </row>
    <row r="94" spans="1:3" x14ac:dyDescent="0.25">
      <c r="A94" s="6"/>
    </row>
    <row r="95" spans="1:3" x14ac:dyDescent="0.25">
      <c r="A95" s="6"/>
      <c r="C95" t="s">
        <v>669</v>
      </c>
    </row>
    <row r="96" spans="1:3" x14ac:dyDescent="0.25">
      <c r="A96" s="6"/>
    </row>
    <row r="97" spans="1:3" x14ac:dyDescent="0.25">
      <c r="A97" s="6"/>
      <c r="C97" t="str">
        <f>CONCATENATE("    ",B90)</f>
        <v xml:space="preserve">    You have greatly increased serotonin. See below for more information.</v>
      </c>
    </row>
    <row r="98" spans="1:3" x14ac:dyDescent="0.25">
      <c r="A98" s="5"/>
    </row>
    <row r="99" spans="1:3" x14ac:dyDescent="0.25">
      <c r="A99" s="5"/>
      <c r="C99" t="s">
        <v>670</v>
      </c>
    </row>
    <row r="100" spans="1:3" x14ac:dyDescent="0.25">
      <c r="A100" s="5"/>
    </row>
    <row r="101" spans="1:3" x14ac:dyDescent="0.25">
      <c r="A101" s="5"/>
      <c r="C101" t="str">
        <f>CONCATENATE( "    &lt;piechart percentage=",B91," /&gt;")</f>
        <v xml:space="preserve">    &lt;piechart percentage=13.1 /&gt;</v>
      </c>
    </row>
    <row r="102" spans="1:3" x14ac:dyDescent="0.25">
      <c r="A102" s="5"/>
      <c r="C102" t="str">
        <f>"  &lt;/Genotype&gt;"</f>
        <v xml:space="preserve">  &lt;/Genotype&gt;</v>
      </c>
    </row>
    <row r="103" spans="1:3" x14ac:dyDescent="0.25">
      <c r="A103" s="5"/>
      <c r="C103" t="str">
        <f>C23</f>
        <v>&lt;# A3609G #&gt;</v>
      </c>
    </row>
    <row r="104" spans="1:3" x14ac:dyDescent="0.25">
      <c r="A104" s="5" t="s">
        <v>35</v>
      </c>
      <c r="B104" s="1" t="s">
        <v>236</v>
      </c>
      <c r="C104" t="str">
        <f>CONCATENATE("  &lt;Genotype hgvs=",CHAR(34),B104,B105,";",B106,CHAR(34)," name=",CHAR(34),B25,CHAR(34),"&gt; ")</f>
        <v xml:space="preserve">  &lt;Genotype hgvs="NC_000017.11:g.[30237328T&gt;C];[30237328=]" name="A3609G"&gt; </v>
      </c>
    </row>
    <row r="105" spans="1:3" x14ac:dyDescent="0.25">
      <c r="A105" s="5" t="s">
        <v>36</v>
      </c>
      <c r="B105" s="27" t="s">
        <v>256</v>
      </c>
    </row>
    <row r="106" spans="1:3" x14ac:dyDescent="0.25">
      <c r="A106" s="5" t="s">
        <v>27</v>
      </c>
      <c r="B106" s="27" t="s">
        <v>257</v>
      </c>
      <c r="C106" t="s">
        <v>668</v>
      </c>
    </row>
    <row r="107" spans="1:3" x14ac:dyDescent="0.25">
      <c r="A107" s="5" t="s">
        <v>41</v>
      </c>
      <c r="B107" s="27" t="str">
        <f>CONCATENATE("People with this variant have one copy of the ",B28," variant. This substitution of a single nucleotide is known as a missense mutation.")</f>
        <v>People with this variant have one copy of the [A3609G](https://www.ncbi.nlm.nih.gov/projects/SNP/snp_ref.cgi?rs=25531) variant. This substitution of a single nucleotide is known as a missense mutation.</v>
      </c>
      <c r="C107" t="s">
        <v>13</v>
      </c>
    </row>
    <row r="108" spans="1:3" x14ac:dyDescent="0.25">
      <c r="A108" s="6" t="s">
        <v>42</v>
      </c>
      <c r="B108" s="27" t="s">
        <v>280</v>
      </c>
      <c r="C108" t="str">
        <f>CONCATENATE("    ",B107)</f>
        <v xml:space="preserve">    People with this variant have one copy of the [A3609G](https://www.ncbi.nlm.nih.gov/projects/SNP/snp_ref.cgi?rs=25531) variant. This substitution of a single nucleotide is known as a missense mutation.</v>
      </c>
    </row>
    <row r="109" spans="1:3" x14ac:dyDescent="0.25">
      <c r="A109" s="6" t="s">
        <v>43</v>
      </c>
      <c r="B109" s="27">
        <v>23.7</v>
      </c>
    </row>
    <row r="110" spans="1:3" x14ac:dyDescent="0.25">
      <c r="A110" s="5"/>
      <c r="C110" t="s">
        <v>669</v>
      </c>
    </row>
    <row r="111" spans="1:3" x14ac:dyDescent="0.25">
      <c r="A111" s="6"/>
    </row>
    <row r="112" spans="1:3" x14ac:dyDescent="0.25">
      <c r="A112" s="6"/>
      <c r="C112" t="str">
        <f>CONCATENATE("    ",B108)</f>
        <v xml:space="preserve">    You have slightly increased serotonin. See below for more information.</v>
      </c>
    </row>
    <row r="113" spans="1:3" x14ac:dyDescent="0.25">
      <c r="A113" s="6"/>
    </row>
    <row r="114" spans="1:3" x14ac:dyDescent="0.25">
      <c r="A114" s="6"/>
      <c r="C114" t="s">
        <v>670</v>
      </c>
    </row>
    <row r="115" spans="1:3" x14ac:dyDescent="0.25">
      <c r="A115" s="5"/>
    </row>
    <row r="116" spans="1:3" x14ac:dyDescent="0.25">
      <c r="A116" s="5"/>
      <c r="C116" t="str">
        <f>CONCATENATE( "    &lt;piechart percentage=",B109," /&gt;")</f>
        <v xml:space="preserve">    &lt;piechart percentage=23.7 /&gt;</v>
      </c>
    </row>
    <row r="117" spans="1:3" x14ac:dyDescent="0.25">
      <c r="A117" s="5"/>
      <c r="C117" t="str">
        <f>"  &lt;/Genotype&gt;"</f>
        <v xml:space="preserve">  &lt;/Genotype&gt;</v>
      </c>
    </row>
    <row r="118" spans="1:3" x14ac:dyDescent="0.25">
      <c r="A118" s="5" t="s">
        <v>44</v>
      </c>
      <c r="B118" s="27" t="str">
        <f>CONCATENATE("People with this variant have two copies of the ",B28," variant. This substitution of a single nucleotide is known as a missense mutation.")</f>
        <v>People with this variant have two copies of the [A3609G](https://www.ncbi.nlm.nih.gov/projects/SNP/snp_ref.cgi?rs=25531) variant. This substitution of a single nucleotide is known as a missense mutation.</v>
      </c>
      <c r="C118" t="str">
        <f>CONCATENATE("  &lt;Genotype hgvs=",CHAR(34),B104,B105,";",B105,CHAR(34)," name=",CHAR(34),B25,CHAR(34),"&gt; ")</f>
        <v xml:space="preserve">  &lt;Genotype hgvs="NC_000017.11:g.[30237328T&gt;C];[30237328T&gt;C]" name="A3609G"&gt; </v>
      </c>
    </row>
    <row r="119" spans="1:3" x14ac:dyDescent="0.25">
      <c r="A119" s="6" t="s">
        <v>45</v>
      </c>
      <c r="B119" s="27" t="s">
        <v>258</v>
      </c>
      <c r="C119" t="s">
        <v>13</v>
      </c>
    </row>
    <row r="120" spans="1:3" x14ac:dyDescent="0.25">
      <c r="A120" s="6" t="s">
        <v>43</v>
      </c>
      <c r="B120" s="27">
        <v>63.2</v>
      </c>
      <c r="C120" t="s">
        <v>668</v>
      </c>
    </row>
    <row r="121" spans="1:3" x14ac:dyDescent="0.25">
      <c r="A121" s="6"/>
    </row>
    <row r="122" spans="1:3" x14ac:dyDescent="0.25">
      <c r="A122" s="5"/>
      <c r="C122" t="str">
        <f>CONCATENATE("    ",B118)</f>
        <v xml:space="preserve">    People with this variant have two copies of the [A3609G](https://www.ncbi.nlm.nih.gov/projects/SNP/snp_ref.cgi?rs=25531) variant. This substitution of a single nucleotide is known as a missense mutation.</v>
      </c>
    </row>
    <row r="123" spans="1:3" x14ac:dyDescent="0.25">
      <c r="A123" s="6"/>
    </row>
    <row r="124" spans="1:3" x14ac:dyDescent="0.25">
      <c r="A124" s="6"/>
      <c r="C124" t="s">
        <v>669</v>
      </c>
    </row>
    <row r="125" spans="1:3" x14ac:dyDescent="0.25">
      <c r="A125" s="6"/>
    </row>
    <row r="126" spans="1:3" x14ac:dyDescent="0.25">
      <c r="A126" s="6"/>
      <c r="C126" t="str">
        <f>CONCATENATE("    ",B119)</f>
        <v xml:space="preserve">    You are predisposed to lower levels of serotonin. See below for more information.</v>
      </c>
    </row>
    <row r="127" spans="1:3" x14ac:dyDescent="0.25">
      <c r="A127" s="6"/>
    </row>
    <row r="128" spans="1:3" x14ac:dyDescent="0.25">
      <c r="A128" s="5"/>
      <c r="C128" t="s">
        <v>670</v>
      </c>
    </row>
    <row r="129" spans="1:3" x14ac:dyDescent="0.25">
      <c r="A129" s="5"/>
    </row>
    <row r="130" spans="1:3" x14ac:dyDescent="0.25">
      <c r="A130" s="5"/>
      <c r="C130" t="str">
        <f>CONCATENATE( "    &lt;piechart percentage=",B120," /&gt;")</f>
        <v xml:space="preserve">    &lt;piechart percentage=63.2 /&gt;</v>
      </c>
    </row>
    <row r="131" spans="1:3" x14ac:dyDescent="0.25">
      <c r="A131" s="5"/>
      <c r="C131" t="str">
        <f>"  &lt;/Genotype&gt;"</f>
        <v xml:space="preserve">  &lt;/Genotype&gt;</v>
      </c>
    </row>
    <row r="132" spans="1:3" x14ac:dyDescent="0.25">
      <c r="A132" s="5" t="s">
        <v>46</v>
      </c>
      <c r="B132" s="27" t="str">
        <f>CONCATENATE("Your ",B11," gene has no variants. A normal gene is referred to as a ",CHAR(34),"wild-type",CHAR(34)," gene.")</f>
        <v>Your SLCA4 gene has no variants. A normal gene is referred to as a "wild-type" gene.</v>
      </c>
      <c r="C132" t="str">
        <f>CONCATENATE("  &lt;Genotype hgvs=",CHAR(34),B104,B106,";",B106,CHAR(34)," name=",CHAR(34),B25,CHAR(34),"&gt; ")</f>
        <v xml:space="preserve">  &lt;Genotype hgvs="NC_000017.11:g.[30237328=];[30237328=]" name="A3609G"&gt; </v>
      </c>
    </row>
    <row r="133" spans="1:3" x14ac:dyDescent="0.25">
      <c r="A133" s="6" t="s">
        <v>47</v>
      </c>
      <c r="B133" s="27" t="s">
        <v>259</v>
      </c>
      <c r="C133" t="s">
        <v>13</v>
      </c>
    </row>
    <row r="134" spans="1:3" x14ac:dyDescent="0.25">
      <c r="A134" s="6" t="s">
        <v>43</v>
      </c>
      <c r="B134" s="27">
        <v>13.1</v>
      </c>
      <c r="C134" t="s">
        <v>668</v>
      </c>
    </row>
    <row r="135" spans="1:3" x14ac:dyDescent="0.25">
      <c r="A135" s="5"/>
    </row>
    <row r="136" spans="1:3" x14ac:dyDescent="0.25">
      <c r="A136" s="6"/>
      <c r="C136" t="str">
        <f>CONCATENATE("    ",B132)</f>
        <v xml:space="preserve">    Your SLCA4 gene has no variants. A normal gene is referred to as a "wild-type" gene.</v>
      </c>
    </row>
    <row r="137" spans="1:3" x14ac:dyDescent="0.25">
      <c r="A137" s="6"/>
    </row>
    <row r="138" spans="1:3" x14ac:dyDescent="0.25">
      <c r="A138" s="6"/>
      <c r="C138" t="s">
        <v>669</v>
      </c>
    </row>
    <row r="139" spans="1:3" x14ac:dyDescent="0.25">
      <c r="A139" s="6"/>
    </row>
    <row r="140" spans="1:3" x14ac:dyDescent="0.25">
      <c r="A140" s="6"/>
      <c r="C140" t="str">
        <f>CONCATENATE("    ",B133)</f>
        <v xml:space="preserve">    You have greatly increased serotonin. See below for more information.</v>
      </c>
    </row>
    <row r="141" spans="1:3" x14ac:dyDescent="0.25">
      <c r="A141" s="5"/>
    </row>
    <row r="142" spans="1:3" x14ac:dyDescent="0.25">
      <c r="A142" s="5"/>
      <c r="C142" t="s">
        <v>670</v>
      </c>
    </row>
    <row r="143" spans="1:3" x14ac:dyDescent="0.25">
      <c r="A143" s="5"/>
    </row>
    <row r="144" spans="1:3" x14ac:dyDescent="0.25">
      <c r="A144" s="5"/>
      <c r="C144" t="str">
        <f>CONCATENATE( "    &lt;piechart percentage=",B134," /&gt;")</f>
        <v xml:space="preserve">    &lt;piechart percentage=13.1 /&gt;</v>
      </c>
    </row>
    <row r="145" spans="1:3" x14ac:dyDescent="0.25">
      <c r="A145" s="5"/>
      <c r="C145" t="str">
        <f>"  &lt;/Genotype&gt;"</f>
        <v xml:space="preserve">  &lt;/Genotype&gt;</v>
      </c>
    </row>
    <row r="146" spans="1:3" x14ac:dyDescent="0.25">
      <c r="A146" s="5"/>
      <c r="C146" t="str">
        <f>C29</f>
        <v>&lt;# T463G #&gt;</v>
      </c>
    </row>
    <row r="147" spans="1:3" x14ac:dyDescent="0.25">
      <c r="A147" s="5" t="s">
        <v>35</v>
      </c>
      <c r="B147" s="1" t="s">
        <v>124</v>
      </c>
      <c r="C147" t="str">
        <f>CONCATENATE("  &lt;Genotype hgvs=",CHAR(34),B147,B148,";",B149,CHAR(34)," name=",CHAR(34),B31,CHAR(34),"&gt; ")</f>
        <v xml:space="preserve">  &lt;Genotype hgvs="NC_000002.12:g.[233945906G&gt;C];[233945906=]" name="T463G"&gt; </v>
      </c>
    </row>
    <row r="148" spans="1:3" x14ac:dyDescent="0.25">
      <c r="A148" s="5" t="s">
        <v>36</v>
      </c>
      <c r="B148" s="27" t="s">
        <v>137</v>
      </c>
    </row>
    <row r="149" spans="1:3" x14ac:dyDescent="0.25">
      <c r="A149" s="5" t="s">
        <v>27</v>
      </c>
      <c r="B149" s="27" t="s">
        <v>138</v>
      </c>
      <c r="C149" t="s">
        <v>668</v>
      </c>
    </row>
    <row r="150" spans="1:3" x14ac:dyDescent="0.25">
      <c r="A150" s="5" t="s">
        <v>41</v>
      </c>
      <c r="B150" s="27" t="str">
        <f>CONCATENATE("People with this variant have one copy of the ",B31," variant. This substitution of a single nucleotide is known as a missense mutation.")</f>
        <v>People with this variant have one copy of the T463G variant. This substitution of a single nucleotide is known as a missense mutation.</v>
      </c>
      <c r="C150" t="s">
        <v>13</v>
      </c>
    </row>
    <row r="151" spans="1:3" x14ac:dyDescent="0.25">
      <c r="A151" s="6" t="s">
        <v>42</v>
      </c>
      <c r="B151" s="27" t="s">
        <v>218</v>
      </c>
      <c r="C151" t="str">
        <f>CONCATENATE("    ",B150)</f>
        <v xml:space="preserve">    People with this variant have one copy of the T463G variant. This substitution of a single nucleotide is known as a missense mutation.</v>
      </c>
    </row>
    <row r="152" spans="1:3" x14ac:dyDescent="0.25">
      <c r="A152" s="6" t="s">
        <v>43</v>
      </c>
      <c r="B152" s="27">
        <v>50</v>
      </c>
    </row>
    <row r="153" spans="1:3" x14ac:dyDescent="0.25">
      <c r="A153" s="5"/>
      <c r="C153" t="s">
        <v>669</v>
      </c>
    </row>
    <row r="154" spans="1:3" x14ac:dyDescent="0.25">
      <c r="A154" s="6"/>
    </row>
    <row r="155" spans="1:3" x14ac:dyDescent="0.25">
      <c r="A155" s="6"/>
      <c r="C155" t="str">
        <f>CONCATENATE("    ",B151)</f>
        <v xml:space="preserve">    Your variant is not associated with any loss of function.</v>
      </c>
    </row>
    <row r="156" spans="1:3" x14ac:dyDescent="0.25">
      <c r="A156" s="6"/>
    </row>
    <row r="157" spans="1:3" x14ac:dyDescent="0.25">
      <c r="A157" s="6"/>
      <c r="C157" t="s">
        <v>670</v>
      </c>
    </row>
    <row r="158" spans="1:3" x14ac:dyDescent="0.25">
      <c r="A158" s="5"/>
    </row>
    <row r="159" spans="1:3" x14ac:dyDescent="0.25">
      <c r="A159" s="5"/>
      <c r="C159" t="str">
        <f>CONCATENATE( "    &lt;piechart percentage=",B152," /&gt;")</f>
        <v xml:space="preserve">    &lt;piechart percentage=50 /&gt;</v>
      </c>
    </row>
    <row r="160" spans="1:3" x14ac:dyDescent="0.25">
      <c r="A160" s="5"/>
      <c r="C160" t="str">
        <f>"  &lt;/Genotype&gt;"</f>
        <v xml:space="preserve">  &lt;/Genotype&gt;</v>
      </c>
    </row>
    <row r="161" spans="1:3" x14ac:dyDescent="0.25">
      <c r="A161" s="5" t="s">
        <v>44</v>
      </c>
      <c r="B161" s="27" t="str">
        <f>CONCATENATE("People with this variant have two copies of the ",B31," variant. This substitution of a single nucleotide is known as a missense mutation.")</f>
        <v>People with this variant have two copies of the T463G variant. This substitution of a single nucleotide is known as a missense mutation.</v>
      </c>
      <c r="C161" t="str">
        <f>CONCATENATE("  &lt;Genotype hgvs=",CHAR(34),B147,B148,";",B148,CHAR(34)," name=",CHAR(34),B31,CHAR(34),"&gt; ")</f>
        <v xml:space="preserve">  &lt;Genotype hgvs="NC_000002.12:g.[233945906G&gt;C];[233945906G&gt;C]" name="T463G"&gt; </v>
      </c>
    </row>
    <row r="162" spans="1:3" x14ac:dyDescent="0.25">
      <c r="A162" s="6" t="s">
        <v>45</v>
      </c>
      <c r="B162" s="27" t="s">
        <v>218</v>
      </c>
      <c r="C162" t="s">
        <v>13</v>
      </c>
    </row>
    <row r="163" spans="1:3" x14ac:dyDescent="0.25">
      <c r="A163" s="6" t="s">
        <v>43</v>
      </c>
      <c r="B163" s="27">
        <v>17.5</v>
      </c>
      <c r="C163" t="s">
        <v>668</v>
      </c>
    </row>
    <row r="164" spans="1:3" x14ac:dyDescent="0.25">
      <c r="A164" s="6"/>
    </row>
    <row r="165" spans="1:3" x14ac:dyDescent="0.25">
      <c r="A165" s="5"/>
      <c r="C165" t="str">
        <f>CONCATENATE("    ",B161)</f>
        <v xml:space="preserve">    People with this variant have two copies of the T463G variant. This substitution of a single nucleotide is known as a missense mutation.</v>
      </c>
    </row>
    <row r="166" spans="1:3" x14ac:dyDescent="0.25">
      <c r="A166" s="6"/>
    </row>
    <row r="167" spans="1:3" x14ac:dyDescent="0.25">
      <c r="A167" s="6"/>
      <c r="C167" t="s">
        <v>669</v>
      </c>
    </row>
    <row r="168" spans="1:3" x14ac:dyDescent="0.25">
      <c r="A168" s="6"/>
    </row>
    <row r="169" spans="1:3" x14ac:dyDescent="0.25">
      <c r="A169" s="6"/>
      <c r="C169" t="str">
        <f>CONCATENATE("    ",B162)</f>
        <v xml:space="preserve">    Your variant is not associated with any loss of function.</v>
      </c>
    </row>
    <row r="170" spans="1:3" x14ac:dyDescent="0.25">
      <c r="A170" s="6"/>
    </row>
    <row r="171" spans="1:3" x14ac:dyDescent="0.25">
      <c r="A171" s="5"/>
      <c r="C171" t="s">
        <v>670</v>
      </c>
    </row>
    <row r="172" spans="1:3" x14ac:dyDescent="0.25">
      <c r="A172" s="5"/>
    </row>
    <row r="173" spans="1:3" x14ac:dyDescent="0.25">
      <c r="A173" s="5"/>
      <c r="C173" t="str">
        <f>CONCATENATE( "    &lt;piechart percentage=",B163," /&gt;")</f>
        <v xml:space="preserve">    &lt;piechart percentage=17.5 /&gt;</v>
      </c>
    </row>
    <row r="174" spans="1:3" x14ac:dyDescent="0.25">
      <c r="A174" s="5"/>
      <c r="C174" t="str">
        <f>"  &lt;/Genotype&gt;"</f>
        <v xml:space="preserve">  &lt;/Genotype&gt;</v>
      </c>
    </row>
    <row r="175" spans="1:3" x14ac:dyDescent="0.25">
      <c r="A175" s="5" t="s">
        <v>46</v>
      </c>
      <c r="B175" s="27" t="str">
        <f>CONCATENATE("Your ",B11," gene has no variants. A normal gene is referred to as a ",CHAR(34),"wild-type",CHAR(34)," gene.")</f>
        <v>Your SLCA4 gene has no variants. A normal gene is referred to as a "wild-type" gene.</v>
      </c>
      <c r="C175" t="str">
        <f>CONCATENATE("  &lt;Genotype hgvs=",CHAR(34),B147,B149,";",B149,CHAR(34)," name=",CHAR(34),B31,CHAR(34),"&gt; ")</f>
        <v xml:space="preserve">  &lt;Genotype hgvs="NC_000002.12:g.[233945906=];[233945906=]" name="T463G"&gt; </v>
      </c>
    </row>
    <row r="176" spans="1:3" x14ac:dyDescent="0.25">
      <c r="A176" s="6" t="s">
        <v>47</v>
      </c>
      <c r="B176" s="27" t="s">
        <v>260</v>
      </c>
      <c r="C176" t="s">
        <v>13</v>
      </c>
    </row>
    <row r="177" spans="1:3" x14ac:dyDescent="0.25">
      <c r="A177" s="6" t="s">
        <v>43</v>
      </c>
      <c r="B177" s="27">
        <v>32.6</v>
      </c>
      <c r="C177" t="s">
        <v>668</v>
      </c>
    </row>
    <row r="178" spans="1:3" x14ac:dyDescent="0.25">
      <c r="A178" s="5"/>
    </row>
    <row r="179" spans="1:3" x14ac:dyDescent="0.25">
      <c r="A179" s="6"/>
      <c r="C179" t="str">
        <f>CONCATENATE("    ",B175)</f>
        <v xml:space="preserve">    Your SLCA4 gene has no variants. A normal gene is referred to as a "wild-type" gene.</v>
      </c>
    </row>
    <row r="180" spans="1:3" x14ac:dyDescent="0.25">
      <c r="A180" s="6"/>
    </row>
    <row r="181" spans="1:3" x14ac:dyDescent="0.25">
      <c r="A181" s="6"/>
      <c r="C181" t="s">
        <v>669</v>
      </c>
    </row>
    <row r="182" spans="1:3" x14ac:dyDescent="0.25">
      <c r="A182" s="6"/>
    </row>
    <row r="183" spans="1:3" x14ac:dyDescent="0.25">
      <c r="A183" s="6"/>
      <c r="C183" t="str">
        <f>CONCATENATE("    ",B176)</f>
        <v xml:space="preserve">    This variant increases the risk for alcoholism. See below for details.</v>
      </c>
    </row>
    <row r="184" spans="1:3" x14ac:dyDescent="0.25">
      <c r="A184" s="5"/>
    </row>
    <row r="185" spans="1:3" x14ac:dyDescent="0.25">
      <c r="A185" s="5"/>
      <c r="C185" t="s">
        <v>670</v>
      </c>
    </row>
    <row r="186" spans="1:3" x14ac:dyDescent="0.25">
      <c r="A186" s="5"/>
    </row>
    <row r="187" spans="1:3" x14ac:dyDescent="0.25">
      <c r="A187" s="5"/>
      <c r="C187" t="str">
        <f>CONCATENATE( "    &lt;piechart percentage=",B177," /&gt;")</f>
        <v xml:space="preserve">    &lt;piechart percentage=32.6 /&gt;</v>
      </c>
    </row>
    <row r="188" spans="1:3" x14ac:dyDescent="0.25">
      <c r="A188" s="5"/>
      <c r="C188" t="str">
        <f>"  &lt;/Genotype&gt;"</f>
        <v xml:space="preserve">  &lt;/Genotype&gt;</v>
      </c>
    </row>
    <row r="189" spans="1:3" x14ac:dyDescent="0.25">
      <c r="A189" s="5"/>
      <c r="C189" t="str">
        <f>C35</f>
        <v>&lt;# T30199457C #&gt;</v>
      </c>
    </row>
    <row r="190" spans="1:3" x14ac:dyDescent="0.25">
      <c r="A190" s="5" t="s">
        <v>35</v>
      </c>
      <c r="B190" s="1" t="s">
        <v>236</v>
      </c>
      <c r="C190" t="str">
        <f>CONCATENATE("  &lt;Genotype hgvs=",CHAR(34),B190,B191,";",B192,CHAR(34)," name=",CHAR(34),B37,CHAR(34),"&gt; ")</f>
        <v xml:space="preserve">  &lt;Genotype hgvs="NC_000017.11:g.[30199457T&gt;C];[30199457=]" name="T30199457C"&gt; </v>
      </c>
    </row>
    <row r="191" spans="1:3" x14ac:dyDescent="0.25">
      <c r="A191" s="5" t="s">
        <v>36</v>
      </c>
      <c r="B191" s="27" t="s">
        <v>270</v>
      </c>
    </row>
    <row r="192" spans="1:3" x14ac:dyDescent="0.25">
      <c r="A192" s="5" t="s">
        <v>27</v>
      </c>
      <c r="B192" s="27" t="s">
        <v>271</v>
      </c>
      <c r="C192" t="s">
        <v>668</v>
      </c>
    </row>
    <row r="193" spans="1:3" x14ac:dyDescent="0.25">
      <c r="A193" s="5" t="s">
        <v>41</v>
      </c>
      <c r="B193" s="27" t="str">
        <f>CONCATENATE("People with this variant have one copy of the ",B40," variant. This substitution of a single nucleotide is known as a missense mutation.")</f>
        <v>People with this variant have one copy of the [T30199457C](https://www.ncbi.nlm.nih.gov/pubmed/18986552) variant. This substitution of a single nucleotide is known as a missense mutation.</v>
      </c>
      <c r="C193" t="s">
        <v>13</v>
      </c>
    </row>
    <row r="194" spans="1:3" x14ac:dyDescent="0.25">
      <c r="A194" s="6" t="s">
        <v>42</v>
      </c>
      <c r="B194" s="27" t="s">
        <v>218</v>
      </c>
      <c r="C194" t="str">
        <f>CONCATENATE("    ",B193)</f>
        <v xml:space="preserve">    People with this variant have one copy of the [T30199457C](https://www.ncbi.nlm.nih.gov/pubmed/18986552) variant. This substitution of a single nucleotide is known as a missense mutation.</v>
      </c>
    </row>
    <row r="195" spans="1:3" x14ac:dyDescent="0.25">
      <c r="A195" s="6" t="s">
        <v>43</v>
      </c>
      <c r="B195" s="27">
        <v>49.5</v>
      </c>
    </row>
    <row r="196" spans="1:3" x14ac:dyDescent="0.25">
      <c r="A196" s="5"/>
      <c r="C196" t="s">
        <v>669</v>
      </c>
    </row>
    <row r="197" spans="1:3" x14ac:dyDescent="0.25">
      <c r="A197" s="6"/>
    </row>
    <row r="198" spans="1:3" x14ac:dyDescent="0.25">
      <c r="A198" s="6"/>
      <c r="C198" t="str">
        <f>CONCATENATE("    ",B194)</f>
        <v xml:space="preserve">    Your variant is not associated with any loss of function.</v>
      </c>
    </row>
    <row r="199" spans="1:3" x14ac:dyDescent="0.25">
      <c r="A199" s="6"/>
    </row>
    <row r="200" spans="1:3" x14ac:dyDescent="0.25">
      <c r="A200" s="6"/>
      <c r="C200" t="s">
        <v>670</v>
      </c>
    </row>
    <row r="201" spans="1:3" x14ac:dyDescent="0.25">
      <c r="A201" s="5"/>
    </row>
    <row r="202" spans="1:3" x14ac:dyDescent="0.25">
      <c r="A202" s="5"/>
      <c r="C202" t="str">
        <f>CONCATENATE( "    &lt;piechart percentage=",B195," /&gt;")</f>
        <v xml:space="preserve">    &lt;piechart percentage=49.5 /&gt;</v>
      </c>
    </row>
    <row r="203" spans="1:3" x14ac:dyDescent="0.25">
      <c r="A203" s="5"/>
      <c r="C203" t="str">
        <f>"  &lt;/Genotype&gt;"</f>
        <v xml:space="preserve">  &lt;/Genotype&gt;</v>
      </c>
    </row>
    <row r="204" spans="1:3" x14ac:dyDescent="0.25">
      <c r="A204" s="5" t="s">
        <v>44</v>
      </c>
      <c r="B204" s="27" t="str">
        <f>CONCATENATE("People with this variant have two copies of the ",B40," variant. This substitution of a single nucleotide is known as a missense mutation.")</f>
        <v>People with this variant have two copies of the [T30199457C](https://www.ncbi.nlm.nih.gov/pubmed/18986552) variant. This substitution of a single nucleotide is known as a missense mutation.</v>
      </c>
      <c r="C204" t="str">
        <f>CONCATENATE("  &lt;Genotype hgvs=",CHAR(34),B190,B191,";",B191,CHAR(34)," name=",CHAR(34),B37,CHAR(34),"&gt; ")</f>
        <v xml:space="preserve">  &lt;Genotype hgvs="NC_000017.11:g.[30199457T&gt;C];[30199457T&gt;C]" name="T30199457C"&gt; </v>
      </c>
    </row>
    <row r="205" spans="1:3" x14ac:dyDescent="0.25">
      <c r="A205" s="6" t="s">
        <v>45</v>
      </c>
      <c r="B205" s="27" t="s">
        <v>511</v>
      </c>
      <c r="C205" t="s">
        <v>13</v>
      </c>
    </row>
    <row r="206" spans="1:3" x14ac:dyDescent="0.25">
      <c r="A206" s="6" t="s">
        <v>43</v>
      </c>
      <c r="B206" s="27">
        <v>32.700000000000003</v>
      </c>
      <c r="C206" t="s">
        <v>668</v>
      </c>
    </row>
    <row r="207" spans="1:3" x14ac:dyDescent="0.25">
      <c r="A207" s="6"/>
    </row>
    <row r="208" spans="1:3" x14ac:dyDescent="0.25">
      <c r="A208" s="5"/>
      <c r="C208" t="str">
        <f>CONCATENATE("    ",B204)</f>
        <v xml:space="preserve">    People with this variant have two copies of the [T30199457C](https://www.ncbi.nlm.nih.gov/pubmed/18986552) variant. This substitution of a single nucleotide is known as a missense mutation.</v>
      </c>
    </row>
    <row r="209" spans="1:3" x14ac:dyDescent="0.25">
      <c r="A209" s="6"/>
    </row>
    <row r="210" spans="1:3" x14ac:dyDescent="0.25">
      <c r="A210" s="6"/>
      <c r="C210" t="s">
        <v>669</v>
      </c>
    </row>
    <row r="211" spans="1:3" x14ac:dyDescent="0.25">
      <c r="A211" s="6"/>
    </row>
    <row r="212" spans="1:3" x14ac:dyDescent="0.25">
      <c r="A212" s="6"/>
      <c r="C212" t="str">
        <f>CONCATENATE("    ",B205)</f>
        <v xml:space="preserve">    People with this variant have an increased risk of CFS. See below for more information.</v>
      </c>
    </row>
    <row r="213" spans="1:3" x14ac:dyDescent="0.25">
      <c r="A213" s="6"/>
    </row>
    <row r="214" spans="1:3" x14ac:dyDescent="0.25">
      <c r="A214" s="5"/>
      <c r="C214" t="s">
        <v>670</v>
      </c>
    </row>
    <row r="215" spans="1:3" x14ac:dyDescent="0.25">
      <c r="A215" s="5"/>
    </row>
    <row r="216" spans="1:3" x14ac:dyDescent="0.25">
      <c r="A216" s="5"/>
      <c r="C216" t="str">
        <f>CONCATENATE( "    &lt;piechart percentage=",B206," /&gt;")</f>
        <v xml:space="preserve">    &lt;piechart percentage=32.7 /&gt;</v>
      </c>
    </row>
    <row r="217" spans="1:3" x14ac:dyDescent="0.25">
      <c r="A217" s="5"/>
      <c r="C217" t="str">
        <f>"  &lt;/Genotype&gt;"</f>
        <v xml:space="preserve">  &lt;/Genotype&gt;</v>
      </c>
    </row>
    <row r="218" spans="1:3" x14ac:dyDescent="0.25">
      <c r="A218" s="5" t="s">
        <v>46</v>
      </c>
      <c r="B218" s="27" t="str">
        <f>CONCATENATE("Your ",B11," gene has no variants. A normal gene is referred to as a ",CHAR(34),"wild-type",CHAR(34)," gene.")</f>
        <v>Your SLCA4 gene has no variants. A normal gene is referred to as a "wild-type" gene.</v>
      </c>
      <c r="C218" t="str">
        <f>CONCATENATE("  &lt;Genotype hgvs=",CHAR(34),B190,B192,";",B192,CHAR(34)," name=",CHAR(34),B37,CHAR(34),"&gt; ")</f>
        <v xml:space="preserve">  &lt;Genotype hgvs="NC_000017.11:g.[30199457=];[30199457=]" name="T30199457C"&gt; </v>
      </c>
    </row>
    <row r="219" spans="1:3" x14ac:dyDescent="0.25">
      <c r="A219" s="6" t="s">
        <v>47</v>
      </c>
      <c r="B219" s="27" t="s">
        <v>218</v>
      </c>
      <c r="C219" t="s">
        <v>13</v>
      </c>
    </row>
    <row r="220" spans="1:3" x14ac:dyDescent="0.25">
      <c r="A220" s="6" t="s">
        <v>43</v>
      </c>
      <c r="B220" s="27">
        <v>17.8</v>
      </c>
      <c r="C220" t="s">
        <v>668</v>
      </c>
    </row>
    <row r="221" spans="1:3" x14ac:dyDescent="0.25">
      <c r="A221" s="5"/>
    </row>
    <row r="222" spans="1:3" x14ac:dyDescent="0.25">
      <c r="A222" s="6"/>
      <c r="C222" t="str">
        <f>CONCATENATE("    ",B218)</f>
        <v xml:space="preserve">    Your SLCA4 gene has no variants. A normal gene is referred to as a "wild-type" gene.</v>
      </c>
    </row>
    <row r="223" spans="1:3" x14ac:dyDescent="0.25">
      <c r="A223" s="6"/>
    </row>
    <row r="224" spans="1:3" x14ac:dyDescent="0.25">
      <c r="A224" s="6"/>
      <c r="C224" t="s">
        <v>669</v>
      </c>
    </row>
    <row r="225" spans="1:3" x14ac:dyDescent="0.25">
      <c r="A225" s="6"/>
    </row>
    <row r="226" spans="1:3" x14ac:dyDescent="0.25">
      <c r="A226" s="6"/>
      <c r="C226" t="str">
        <f>CONCATENATE("    ",B219)</f>
        <v xml:space="preserve">    Your variant is not associated with any loss of function.</v>
      </c>
    </row>
    <row r="227" spans="1:3" x14ac:dyDescent="0.25">
      <c r="A227" s="5"/>
    </row>
    <row r="228" spans="1:3" x14ac:dyDescent="0.25">
      <c r="A228" s="5"/>
      <c r="C228" t="s">
        <v>670</v>
      </c>
    </row>
    <row r="229" spans="1:3" x14ac:dyDescent="0.25">
      <c r="A229" s="5"/>
    </row>
    <row r="230" spans="1:3" x14ac:dyDescent="0.25">
      <c r="A230" s="5"/>
      <c r="C230" t="str">
        <f>CONCATENATE( "    &lt;piechart percentage=",B220," /&gt;")</f>
        <v xml:space="preserve">    &lt;piechart percentage=17.8 /&gt;</v>
      </c>
    </row>
    <row r="231" spans="1:3" x14ac:dyDescent="0.25">
      <c r="A231" s="5"/>
      <c r="C231" t="str">
        <f>"  &lt;/Genotype&gt;"</f>
        <v xml:space="preserve">  &lt;/Genotype&gt;</v>
      </c>
    </row>
    <row r="232" spans="1:3" x14ac:dyDescent="0.25">
      <c r="A232" s="5"/>
      <c r="C232" t="str">
        <f>C41</f>
        <v>&lt;# C30219896T #&gt;</v>
      </c>
    </row>
    <row r="233" spans="1:3" x14ac:dyDescent="0.25">
      <c r="A233" s="5" t="s">
        <v>35</v>
      </c>
      <c r="B233" s="35" t="s">
        <v>236</v>
      </c>
      <c r="C233" t="str">
        <f>CONCATENATE("  &lt;Genotype hgvs=",CHAR(34),B233,B234,";",B235,CHAR(34)," name=",CHAR(34),B43,CHAR(34),"&gt; ")</f>
        <v xml:space="preserve">  &lt;Genotype hgvs="NC_000017.11:g.[30219896C&gt;T];[30219896=]" name="C30219896T"&gt; </v>
      </c>
    </row>
    <row r="234" spans="1:3" x14ac:dyDescent="0.25">
      <c r="A234" s="5" t="s">
        <v>36</v>
      </c>
      <c r="B234" s="29" t="s">
        <v>272</v>
      </c>
    </row>
    <row r="235" spans="1:3" x14ac:dyDescent="0.25">
      <c r="A235" s="5" t="s">
        <v>27</v>
      </c>
      <c r="B235" s="29" t="s">
        <v>273</v>
      </c>
      <c r="C235" t="s">
        <v>668</v>
      </c>
    </row>
    <row r="236" spans="1:3" x14ac:dyDescent="0.25">
      <c r="A236" s="5" t="s">
        <v>41</v>
      </c>
      <c r="B236" s="27" t="str">
        <f>CONCATENATE("People with this variant have one copy of the ",B46," variant. This substitution of a single nucleotide is known as a missense mutation.")</f>
        <v>People with this variant have one copy of the [C30219896T](http://institutferran.org/documentos/estudio_genetico/JCR%20106%20140408.pdf) variant. This substitution of a single nucleotide is known as a missense mutation.</v>
      </c>
      <c r="C236" t="s">
        <v>13</v>
      </c>
    </row>
    <row r="237" spans="1:3" x14ac:dyDescent="0.25">
      <c r="A237" s="6" t="s">
        <v>42</v>
      </c>
      <c r="B237" s="27" t="s">
        <v>511</v>
      </c>
      <c r="C237" t="str">
        <f>CONCATENATE("    ",B236)</f>
        <v xml:space="preserve">    People with this variant have one copy of the [C30219896T](http://institutferran.org/documentos/estudio_genetico/JCR%20106%20140408.pdf) variant. This substitution of a single nucleotide is known as a missense mutation.</v>
      </c>
    </row>
    <row r="238" spans="1:3" x14ac:dyDescent="0.25">
      <c r="A238" s="6" t="s">
        <v>43</v>
      </c>
      <c r="B238" s="27">
        <v>38</v>
      </c>
    </row>
    <row r="239" spans="1:3" x14ac:dyDescent="0.25">
      <c r="A239" s="5"/>
      <c r="C239" t="s">
        <v>669</v>
      </c>
    </row>
    <row r="240" spans="1:3" x14ac:dyDescent="0.25">
      <c r="A240" s="6"/>
    </row>
    <row r="241" spans="1:3" x14ac:dyDescent="0.25">
      <c r="A241" s="6"/>
      <c r="C241" t="str">
        <f>CONCATENATE("    ",B237)</f>
        <v xml:space="preserve">    People with this variant have an increased risk of CFS. See below for more information.</v>
      </c>
    </row>
    <row r="242" spans="1:3" x14ac:dyDescent="0.25">
      <c r="A242" s="6"/>
    </row>
    <row r="243" spans="1:3" x14ac:dyDescent="0.25">
      <c r="A243" s="6"/>
      <c r="C243" t="s">
        <v>670</v>
      </c>
    </row>
    <row r="244" spans="1:3" x14ac:dyDescent="0.25">
      <c r="A244" s="5"/>
    </row>
    <row r="245" spans="1:3" x14ac:dyDescent="0.25">
      <c r="A245" s="5"/>
      <c r="C245" t="str">
        <f>CONCATENATE( "    &lt;piechart percentage=",B238," /&gt;")</f>
        <v xml:space="preserve">    &lt;piechart percentage=38 /&gt;</v>
      </c>
    </row>
    <row r="246" spans="1:3" x14ac:dyDescent="0.25">
      <c r="A246" s="5"/>
      <c r="C246" t="str">
        <f>"  &lt;/Genotype&gt;"</f>
        <v xml:space="preserve">  &lt;/Genotype&gt;</v>
      </c>
    </row>
    <row r="247" spans="1:3" x14ac:dyDescent="0.25">
      <c r="A247" s="5" t="s">
        <v>44</v>
      </c>
      <c r="B247" s="27" t="str">
        <f>CONCATENATE("People with this variant have two copies of the ",B46," variant. This substitution of a single nucleotide is known as a missense mutation.")</f>
        <v>People with this variant have two copies of the [C30219896T](http://institutferran.org/documentos/estudio_genetico/JCR%20106%20140408.pdf) variant. This substitution of a single nucleotide is known as a missense mutation.</v>
      </c>
      <c r="C247" t="str">
        <f>CONCATENATE("  &lt;Genotype hgvs=",CHAR(34),B233,B234,";",B234,CHAR(34)," name=",CHAR(34),B43,CHAR(34),"&gt; ")</f>
        <v xml:space="preserve">  &lt;Genotype hgvs="NC_000017.11:g.[30219896C&gt;T];[30219896C&gt;T]" name="C30219896T"&gt; </v>
      </c>
    </row>
    <row r="248" spans="1:3" x14ac:dyDescent="0.25">
      <c r="A248" s="6" t="s">
        <v>45</v>
      </c>
      <c r="B248" s="27" t="s">
        <v>532</v>
      </c>
      <c r="C248" t="s">
        <v>13</v>
      </c>
    </row>
    <row r="249" spans="1:3" x14ac:dyDescent="0.25">
      <c r="A249" s="6" t="s">
        <v>43</v>
      </c>
      <c r="B249" s="27">
        <v>16</v>
      </c>
      <c r="C249" t="s">
        <v>668</v>
      </c>
    </row>
    <row r="250" spans="1:3" x14ac:dyDescent="0.25">
      <c r="A250" s="6"/>
    </row>
    <row r="251" spans="1:3" x14ac:dyDescent="0.25">
      <c r="A251" s="5"/>
      <c r="C251" t="str">
        <f>CONCATENATE("    ",B247)</f>
        <v xml:space="preserve">    People with this variant have two copies of the [C30219896T](http://institutferran.org/documentos/estudio_genetico/JCR%20106%20140408.pdf) variant. This substitution of a single nucleotide is known as a missense mutation.</v>
      </c>
    </row>
    <row r="252" spans="1:3" x14ac:dyDescent="0.25">
      <c r="A252" s="6"/>
    </row>
    <row r="253" spans="1:3" x14ac:dyDescent="0.25">
      <c r="A253" s="6"/>
      <c r="C253" t="s">
        <v>669</v>
      </c>
    </row>
    <row r="254" spans="1:3" x14ac:dyDescent="0.25">
      <c r="A254" s="6"/>
    </row>
    <row r="255" spans="1:3" x14ac:dyDescent="0.25">
      <c r="A255" s="6"/>
      <c r="C255" t="str">
        <f>CONCATENATE("    ",B248)</f>
        <v xml:space="preserve">    Your variant is not associated with cleft palate and increased energy. See below for more details.</v>
      </c>
    </row>
    <row r="256" spans="1:3" x14ac:dyDescent="0.25">
      <c r="A256" s="6"/>
    </row>
    <row r="257" spans="1:3" x14ac:dyDescent="0.25">
      <c r="A257" s="5"/>
      <c r="C257" t="s">
        <v>670</v>
      </c>
    </row>
    <row r="258" spans="1:3" x14ac:dyDescent="0.25">
      <c r="A258" s="5"/>
    </row>
    <row r="259" spans="1:3" x14ac:dyDescent="0.25">
      <c r="A259" s="5"/>
      <c r="C259" t="str">
        <f>CONCATENATE( "    &lt;piechart percentage=",B249," /&gt;")</f>
        <v xml:space="preserve">    &lt;piechart percentage=16 /&gt;</v>
      </c>
    </row>
    <row r="260" spans="1:3" x14ac:dyDescent="0.25">
      <c r="A260" s="5"/>
      <c r="C260" t="str">
        <f>"  &lt;/Genotype&gt;"</f>
        <v xml:space="preserve">  &lt;/Genotype&gt;</v>
      </c>
    </row>
    <row r="261" spans="1:3" x14ac:dyDescent="0.25">
      <c r="A261" s="5" t="s">
        <v>46</v>
      </c>
      <c r="B261" s="27" t="str">
        <f>CONCATENATE("Your ",B11," gene has no variants. A normal gene is referred to as a ",CHAR(34),"wild-type",CHAR(34)," gene.")</f>
        <v>Your SLCA4 gene has no variants. A normal gene is referred to as a "wild-type" gene.</v>
      </c>
      <c r="C261" t="str">
        <f>CONCATENATE("  &lt;Genotype hgvs=",CHAR(34),B233,B235,";",B235,CHAR(34)," name=",CHAR(34),B43,CHAR(34),"&gt; ")</f>
        <v xml:space="preserve">  &lt;Genotype hgvs="NC_000017.11:g.[30219896=];[30219896=]" name="C30219896T"&gt; </v>
      </c>
    </row>
    <row r="262" spans="1:3" x14ac:dyDescent="0.25">
      <c r="A262" s="6" t="s">
        <v>47</v>
      </c>
      <c r="B262" s="27" t="s">
        <v>218</v>
      </c>
      <c r="C262" t="s">
        <v>13</v>
      </c>
    </row>
    <row r="263" spans="1:3" x14ac:dyDescent="0.25">
      <c r="A263" s="6" t="s">
        <v>43</v>
      </c>
      <c r="B263" s="27">
        <v>46</v>
      </c>
      <c r="C263" t="s">
        <v>668</v>
      </c>
    </row>
    <row r="264" spans="1:3" x14ac:dyDescent="0.25">
      <c r="A264" s="5"/>
    </row>
    <row r="265" spans="1:3" x14ac:dyDescent="0.25">
      <c r="A265" s="6"/>
      <c r="C265" t="str">
        <f>CONCATENATE("    ",B261)</f>
        <v xml:space="preserve">    Your SLCA4 gene has no variants. A normal gene is referred to as a "wild-type" gene.</v>
      </c>
    </row>
    <row r="266" spans="1:3" x14ac:dyDescent="0.25">
      <c r="A266" s="6"/>
    </row>
    <row r="267" spans="1:3" x14ac:dyDescent="0.25">
      <c r="A267" s="6"/>
      <c r="C267" t="s">
        <v>669</v>
      </c>
    </row>
    <row r="268" spans="1:3" x14ac:dyDescent="0.25">
      <c r="A268" s="6"/>
    </row>
    <row r="269" spans="1:3" x14ac:dyDescent="0.25">
      <c r="A269" s="6"/>
      <c r="C269" t="str">
        <f>CONCATENATE("    ",B262)</f>
        <v xml:space="preserve">    Your variant is not associated with any loss of function.</v>
      </c>
    </row>
    <row r="270" spans="1:3" x14ac:dyDescent="0.25">
      <c r="A270" s="5"/>
    </row>
    <row r="271" spans="1:3" x14ac:dyDescent="0.25">
      <c r="A271" s="5"/>
      <c r="C271" t="s">
        <v>670</v>
      </c>
    </row>
    <row r="272" spans="1:3" x14ac:dyDescent="0.25">
      <c r="A272" s="5"/>
    </row>
    <row r="273" spans="1:3" x14ac:dyDescent="0.25">
      <c r="A273" s="5"/>
      <c r="C273" t="str">
        <f>CONCATENATE( "    &lt;piechart percentage=",B263," /&gt;")</f>
        <v xml:space="preserve">    &lt;piechart percentage=46 /&gt;</v>
      </c>
    </row>
    <row r="274" spans="1:3" x14ac:dyDescent="0.25">
      <c r="A274" s="5"/>
      <c r="C274" t="str">
        <f>"  &lt;/Genotype&gt;"</f>
        <v xml:space="preserve">  &lt;/Genotype&gt;</v>
      </c>
    </row>
    <row r="275" spans="1:3" x14ac:dyDescent="0.25">
      <c r="A275" s="5"/>
      <c r="C275" t="str">
        <f>C47</f>
        <v>&lt;# C30204775T #&gt;</v>
      </c>
    </row>
    <row r="276" spans="1:3" x14ac:dyDescent="0.25">
      <c r="A276" s="5" t="s">
        <v>35</v>
      </c>
      <c r="B276" s="35" t="s">
        <v>236</v>
      </c>
      <c r="C276" t="str">
        <f>CONCATENATE("  &lt;Genotype hgvs=",CHAR(34),B276,B277,";",B278,CHAR(34)," name=",CHAR(34),B49,CHAR(34),"&gt; ")</f>
        <v xml:space="preserve">  &lt;Genotype hgvs="NC_000017.11:g.[30204775C&gt;T];[30204775=]" name="C30204775T"&gt; </v>
      </c>
    </row>
    <row r="277" spans="1:3" x14ac:dyDescent="0.25">
      <c r="A277" s="5" t="s">
        <v>36</v>
      </c>
      <c r="B277" s="29" t="s">
        <v>274</v>
      </c>
    </row>
    <row r="278" spans="1:3" x14ac:dyDescent="0.25">
      <c r="A278" s="5" t="s">
        <v>27</v>
      </c>
      <c r="B278" s="29" t="s">
        <v>275</v>
      </c>
      <c r="C278" t="s">
        <v>668</v>
      </c>
    </row>
    <row r="279" spans="1:3" x14ac:dyDescent="0.25">
      <c r="A279" s="5" t="s">
        <v>41</v>
      </c>
      <c r="B279" s="27" t="str">
        <f>CONCATENATE("People with this variant have one copy of the ",B52," variant. This substitution of a single nucleotide is known as a missense mutation.")</f>
        <v>People with this variant have one copy of the [C30204775T](http://institutferran.org/documentos/estudio_genetico/JCR%20106%20140408.pdf) variant. This substitution of a single nucleotide is known as a missense mutation.</v>
      </c>
      <c r="C279" t="s">
        <v>13</v>
      </c>
    </row>
    <row r="280" spans="1:3" x14ac:dyDescent="0.25">
      <c r="A280" s="6" t="s">
        <v>42</v>
      </c>
      <c r="B280" s="27" t="s">
        <v>511</v>
      </c>
      <c r="C280" t="str">
        <f>CONCATENATE("    ",B279)</f>
        <v xml:space="preserve">    People with this variant have one copy of the [C30204775T](http://institutferran.org/documentos/estudio_genetico/JCR%20106%20140408.pdf) variant. This substitution of a single nucleotide is known as a missense mutation.</v>
      </c>
    </row>
    <row r="281" spans="1:3" x14ac:dyDescent="0.25">
      <c r="A281" s="6" t="s">
        <v>43</v>
      </c>
      <c r="B281" s="27">
        <v>49.9</v>
      </c>
    </row>
    <row r="282" spans="1:3" x14ac:dyDescent="0.25">
      <c r="A282" s="5"/>
      <c r="C282" t="s">
        <v>669</v>
      </c>
    </row>
    <row r="283" spans="1:3" x14ac:dyDescent="0.25">
      <c r="A283" s="6"/>
    </row>
    <row r="284" spans="1:3" x14ac:dyDescent="0.25">
      <c r="A284" s="6"/>
      <c r="C284" t="str">
        <f>CONCATENATE("    ",B280)</f>
        <v xml:space="preserve">    People with this variant have an increased risk of CFS. See below for more information.</v>
      </c>
    </row>
    <row r="285" spans="1:3" x14ac:dyDescent="0.25">
      <c r="A285" s="6"/>
    </row>
    <row r="286" spans="1:3" x14ac:dyDescent="0.25">
      <c r="A286" s="6"/>
      <c r="C286" t="s">
        <v>670</v>
      </c>
    </row>
    <row r="287" spans="1:3" x14ac:dyDescent="0.25">
      <c r="A287" s="5"/>
    </row>
    <row r="288" spans="1:3" x14ac:dyDescent="0.25">
      <c r="A288" s="5"/>
      <c r="C288" t="str">
        <f>CONCATENATE( "    &lt;piechart percentage=",B281," /&gt;")</f>
        <v xml:space="preserve">    &lt;piechart percentage=49.9 /&gt;</v>
      </c>
    </row>
    <row r="289" spans="1:3" x14ac:dyDescent="0.25">
      <c r="A289" s="5"/>
      <c r="C289" t="str">
        <f>"  &lt;/Genotype&gt;"</f>
        <v xml:space="preserve">  &lt;/Genotype&gt;</v>
      </c>
    </row>
    <row r="290" spans="1:3" x14ac:dyDescent="0.25">
      <c r="A290" s="5" t="s">
        <v>44</v>
      </c>
      <c r="B290" s="27" t="str">
        <f>CONCATENATE("People with this variant have two copies of the ",B52," variant. This substitution of a single nucleotide is known as a missense mutation.")</f>
        <v>People with this variant have two copies of the [C30204775T](http://institutferran.org/documentos/estudio_genetico/JCR%20106%20140408.pdf) variant. This substitution of a single nucleotide is known as a missense mutation.</v>
      </c>
      <c r="C290" t="str">
        <f>CONCATENATE("  &lt;Genotype hgvs=",CHAR(34),B276,B277,";",B277,CHAR(34)," name=",CHAR(34),B49,CHAR(34),"&gt; ")</f>
        <v xml:space="preserve">  &lt;Genotype hgvs="NC_000017.11:g.[30204775C&gt;T];[30204775C&gt;T]" name="C30204775T"&gt; </v>
      </c>
    </row>
    <row r="291" spans="1:3" x14ac:dyDescent="0.25">
      <c r="A291" s="6" t="s">
        <v>45</v>
      </c>
      <c r="B291" s="27" t="s">
        <v>533</v>
      </c>
      <c r="C291" t="s">
        <v>13</v>
      </c>
    </row>
    <row r="292" spans="1:3" x14ac:dyDescent="0.25">
      <c r="A292" s="6" t="s">
        <v>43</v>
      </c>
      <c r="B292" s="27">
        <v>31.8</v>
      </c>
      <c r="C292" t="s">
        <v>668</v>
      </c>
    </row>
    <row r="293" spans="1:3" x14ac:dyDescent="0.25">
      <c r="A293" s="6"/>
    </row>
    <row r="294" spans="1:3" x14ac:dyDescent="0.25">
      <c r="A294" s="5"/>
      <c r="C294" t="str">
        <f>CONCATENATE("    ",B290)</f>
        <v xml:space="preserve">    People with this variant have two copies of the [C30204775T](http://institutferran.org/documentos/estudio_genetico/JCR%20106%20140408.pdf) variant. This substitution of a single nucleotide is known as a missense mutation.</v>
      </c>
    </row>
    <row r="295" spans="1:3" x14ac:dyDescent="0.25">
      <c r="A295" s="6"/>
    </row>
    <row r="296" spans="1:3" x14ac:dyDescent="0.25">
      <c r="A296" s="6"/>
      <c r="C296" t="s">
        <v>669</v>
      </c>
    </row>
    <row r="297" spans="1:3" x14ac:dyDescent="0.25">
      <c r="A297" s="6"/>
    </row>
    <row r="298" spans="1:3" x14ac:dyDescent="0.25">
      <c r="A298" s="6"/>
      <c r="C298" t="str">
        <f>CONCATENATE("    ",B291)</f>
        <v xml:space="preserve">    People with this variant have an increased risk of CFS and mood disorders. See below for more information.</v>
      </c>
    </row>
    <row r="299" spans="1:3" x14ac:dyDescent="0.25">
      <c r="A299" s="6"/>
    </row>
    <row r="300" spans="1:3" x14ac:dyDescent="0.25">
      <c r="A300" s="5"/>
      <c r="C300" t="s">
        <v>670</v>
      </c>
    </row>
    <row r="301" spans="1:3" x14ac:dyDescent="0.25">
      <c r="A301" s="5"/>
    </row>
    <row r="302" spans="1:3" x14ac:dyDescent="0.25">
      <c r="A302" s="5"/>
      <c r="C302" t="str">
        <f>CONCATENATE( "    &lt;piechart percentage=",B292," /&gt;")</f>
        <v xml:space="preserve">    &lt;piechart percentage=31.8 /&gt;</v>
      </c>
    </row>
    <row r="303" spans="1:3" x14ac:dyDescent="0.25">
      <c r="A303" s="5"/>
      <c r="C303" t="str">
        <f>"  &lt;/Genotype&gt;"</f>
        <v xml:space="preserve">  &lt;/Genotype&gt;</v>
      </c>
    </row>
    <row r="304" spans="1:3" x14ac:dyDescent="0.25">
      <c r="A304" s="5" t="s">
        <v>46</v>
      </c>
      <c r="B304" s="27" t="str">
        <f>CONCATENATE("Your ",B49," gene has no variants. A normal gene is referred to as a ",CHAR(34),"wild-type",CHAR(34)," gene.")</f>
        <v>Your C30204775T gene has no variants. A normal gene is referred to as a "wild-type" gene.</v>
      </c>
      <c r="C304" t="str">
        <f>CONCATENATE("  &lt;Genotype hgvs=",CHAR(34),B276,B278,";",B278,CHAR(34)," name=",CHAR(34),B49,CHAR(34),"&gt; ")</f>
        <v xml:space="preserve">  &lt;Genotype hgvs="NC_000017.11:g.[30204775=];[30204775=]" name="C30204775T"&gt; </v>
      </c>
    </row>
    <row r="305" spans="1:3" x14ac:dyDescent="0.25">
      <c r="A305" s="6" t="s">
        <v>47</v>
      </c>
      <c r="B305" s="27" t="s">
        <v>218</v>
      </c>
      <c r="C305" t="s">
        <v>13</v>
      </c>
    </row>
    <row r="306" spans="1:3" x14ac:dyDescent="0.25">
      <c r="A306" s="6" t="s">
        <v>43</v>
      </c>
      <c r="B306" s="27">
        <v>18.3</v>
      </c>
      <c r="C306" t="s">
        <v>668</v>
      </c>
    </row>
    <row r="307" spans="1:3" x14ac:dyDescent="0.25">
      <c r="A307" s="5"/>
    </row>
    <row r="308" spans="1:3" x14ac:dyDescent="0.25">
      <c r="A308" s="6"/>
      <c r="C308" t="str">
        <f>CONCATENATE("    ",B304)</f>
        <v xml:space="preserve">    Your C30204775T gene has no variants. A normal gene is referred to as a "wild-type" gene.</v>
      </c>
    </row>
    <row r="309" spans="1:3" x14ac:dyDescent="0.25">
      <c r="A309" s="6"/>
    </row>
    <row r="310" spans="1:3" x14ac:dyDescent="0.25">
      <c r="A310" s="6"/>
      <c r="C310" t="s">
        <v>669</v>
      </c>
    </row>
    <row r="311" spans="1:3" x14ac:dyDescent="0.25">
      <c r="A311" s="6"/>
    </row>
    <row r="312" spans="1:3" x14ac:dyDescent="0.25">
      <c r="A312" s="6"/>
      <c r="C312" t="str">
        <f>CONCATENATE("    ",B305)</f>
        <v xml:space="preserve">    Your variant is not associated with any loss of function.</v>
      </c>
    </row>
    <row r="313" spans="1:3" x14ac:dyDescent="0.25">
      <c r="A313" s="5"/>
    </row>
    <row r="314" spans="1:3" x14ac:dyDescent="0.25">
      <c r="A314" s="5"/>
      <c r="C314" t="s">
        <v>670</v>
      </c>
    </row>
    <row r="315" spans="1:3" x14ac:dyDescent="0.25">
      <c r="A315" s="5"/>
    </row>
    <row r="316" spans="1:3" x14ac:dyDescent="0.25">
      <c r="A316" s="5"/>
      <c r="C316" t="str">
        <f>CONCATENATE( "    &lt;piechart percentage=",B306," /&gt;")</f>
        <v xml:space="preserve">    &lt;piechart percentage=18.3 /&gt;</v>
      </c>
    </row>
    <row r="317" spans="1:3" x14ac:dyDescent="0.25">
      <c r="A317" s="5"/>
      <c r="C317" t="str">
        <f>"  &lt;/Genotype&gt;"</f>
        <v xml:space="preserve">  &lt;/Genotype&gt;</v>
      </c>
    </row>
    <row r="318" spans="1:3" x14ac:dyDescent="0.25">
      <c r="A318" s="5"/>
      <c r="C318" t="str">
        <f>C53</f>
        <v>&lt;# C1748A #&gt;</v>
      </c>
    </row>
    <row r="319" spans="1:3" x14ac:dyDescent="0.25">
      <c r="A319" s="5" t="s">
        <v>35</v>
      </c>
      <c r="B319" s="35" t="s">
        <v>236</v>
      </c>
      <c r="C319" t="str">
        <f>CONCATENATE("  &lt;Genotype hgvs=",CHAR(34),B319,B320,";",B321,CHAR(34)," name=",CHAR(34),B55,CHAR(34),"&gt; ")</f>
        <v xml:space="preserve">  &lt;Genotype hgvs="NC_000017.11:g.[30196708G&gt;T];[30196708=]" name="C1748A"&gt; </v>
      </c>
    </row>
    <row r="320" spans="1:3" x14ac:dyDescent="0.25">
      <c r="A320" s="5" t="s">
        <v>36</v>
      </c>
      <c r="B320" s="29" t="s">
        <v>276</v>
      </c>
    </row>
    <row r="321" spans="1:3" x14ac:dyDescent="0.25">
      <c r="A321" s="5" t="s">
        <v>27</v>
      </c>
      <c r="B321" s="29" t="s">
        <v>277</v>
      </c>
      <c r="C321" t="s">
        <v>668</v>
      </c>
    </row>
    <row r="322" spans="1:3" x14ac:dyDescent="0.25">
      <c r="A322" s="5" t="s">
        <v>41</v>
      </c>
      <c r="B322" s="27" t="str">
        <f>CONCATENATE("People with this variant have one copy of the ",B55," variant. This substitution of a single nucleotide is known as a missense mutation.")</f>
        <v>People with this variant have one copy of the C1748A variant. This substitution of a single nucleotide is known as a missense mutation.</v>
      </c>
      <c r="C322" t="s">
        <v>13</v>
      </c>
    </row>
    <row r="323" spans="1:3" x14ac:dyDescent="0.25">
      <c r="A323" s="6" t="s">
        <v>42</v>
      </c>
      <c r="B323" s="27" t="s">
        <v>511</v>
      </c>
      <c r="C323" t="str">
        <f>CONCATENATE("    ",B322)</f>
        <v xml:space="preserve">    People with this variant have one copy of the C1748A variant. This substitution of a single nucleotide is known as a missense mutation.</v>
      </c>
    </row>
    <row r="324" spans="1:3" x14ac:dyDescent="0.25">
      <c r="A324" s="6" t="s">
        <v>43</v>
      </c>
      <c r="B324" s="27" t="s">
        <v>13</v>
      </c>
    </row>
    <row r="325" spans="1:3" x14ac:dyDescent="0.25">
      <c r="A325" s="5"/>
      <c r="C325" t="s">
        <v>669</v>
      </c>
    </row>
    <row r="326" spans="1:3" x14ac:dyDescent="0.25">
      <c r="A326" s="6"/>
    </row>
    <row r="327" spans="1:3" x14ac:dyDescent="0.25">
      <c r="A327" s="6"/>
      <c r="C327" t="str">
        <f>CONCATENATE("    ",B323)</f>
        <v xml:space="preserve">    People with this variant have an increased risk of CFS. See below for more information.</v>
      </c>
    </row>
    <row r="328" spans="1:3" x14ac:dyDescent="0.25">
      <c r="A328" s="6"/>
    </row>
    <row r="329" spans="1:3" x14ac:dyDescent="0.25">
      <c r="A329" s="6"/>
      <c r="C329" t="s">
        <v>670</v>
      </c>
    </row>
    <row r="330" spans="1:3" x14ac:dyDescent="0.25">
      <c r="A330" s="5"/>
    </row>
    <row r="331" spans="1:3" x14ac:dyDescent="0.25">
      <c r="A331" s="5"/>
      <c r="C331" t="str">
        <f>CONCATENATE( "    &lt;piechart percentage=",B324," /&gt;")</f>
        <v xml:space="preserve">    &lt;piechart percentage=  /&gt;</v>
      </c>
    </row>
    <row r="332" spans="1:3" x14ac:dyDescent="0.25">
      <c r="A332" s="5"/>
      <c r="C332" t="str">
        <f>"  &lt;/Genotype&gt;"</f>
        <v xml:space="preserve">  &lt;/Genotype&gt;</v>
      </c>
    </row>
    <row r="333" spans="1:3" x14ac:dyDescent="0.25">
      <c r="A333" s="5" t="s">
        <v>44</v>
      </c>
      <c r="B333" s="27" t="str">
        <f>CONCATENATE("People with this variant have two copies of the ",B55," variant. This substitution of a single nucleotide is known as a missense mutation.")</f>
        <v>People with this variant have two copies of the C1748A variant. This substitution of a single nucleotide is known as a missense mutation.</v>
      </c>
      <c r="C333" t="str">
        <f>CONCATENATE("  &lt;Genotype hgvs=",CHAR(34),B319,B320,";",B320,CHAR(34)," name=",CHAR(34),B55,CHAR(34),"&gt; ")</f>
        <v xml:space="preserve">  &lt;Genotype hgvs="NC_000017.11:g.[30196708G&gt;T];[30196708G&gt;T]" name="C1748A"&gt; </v>
      </c>
    </row>
    <row r="334" spans="1:3" x14ac:dyDescent="0.25">
      <c r="A334" s="6" t="s">
        <v>45</v>
      </c>
      <c r="B334" s="27" t="s">
        <v>218</v>
      </c>
      <c r="C334" t="s">
        <v>13</v>
      </c>
    </row>
    <row r="335" spans="1:3" x14ac:dyDescent="0.25">
      <c r="A335" s="6" t="s">
        <v>43</v>
      </c>
      <c r="B335" s="27" t="s">
        <v>13</v>
      </c>
      <c r="C335" t="s">
        <v>668</v>
      </c>
    </row>
    <row r="336" spans="1:3" x14ac:dyDescent="0.25">
      <c r="A336" s="6"/>
    </row>
    <row r="337" spans="1:3" x14ac:dyDescent="0.25">
      <c r="A337" s="5"/>
      <c r="C337" t="str">
        <f>CONCATENATE("    ",B333)</f>
        <v xml:space="preserve">    People with this variant have two copies of the C1748A variant. This substitution of a single nucleotide is known as a missense mutation.</v>
      </c>
    </row>
    <row r="338" spans="1:3" x14ac:dyDescent="0.25">
      <c r="A338" s="6"/>
    </row>
    <row r="339" spans="1:3" x14ac:dyDescent="0.25">
      <c r="A339" s="6"/>
      <c r="C339" t="s">
        <v>669</v>
      </c>
    </row>
    <row r="340" spans="1:3" x14ac:dyDescent="0.25">
      <c r="A340" s="6"/>
    </row>
    <row r="341" spans="1:3" x14ac:dyDescent="0.25">
      <c r="A341" s="6"/>
      <c r="C341" t="str">
        <f>CONCATENATE("    ",B334)</f>
        <v xml:space="preserve">    Your variant is not associated with any loss of function.</v>
      </c>
    </row>
    <row r="342" spans="1:3" x14ac:dyDescent="0.25">
      <c r="A342" s="6"/>
    </row>
    <row r="343" spans="1:3" x14ac:dyDescent="0.25">
      <c r="A343" s="5"/>
      <c r="C343" t="s">
        <v>670</v>
      </c>
    </row>
    <row r="344" spans="1:3" x14ac:dyDescent="0.25">
      <c r="A344" s="5"/>
    </row>
    <row r="345" spans="1:3" x14ac:dyDescent="0.25">
      <c r="A345" s="5"/>
      <c r="C345" t="str">
        <f>CONCATENATE( "    &lt;piechart percentage=",B335," /&gt;")</f>
        <v xml:space="preserve">    &lt;piechart percentage=  /&gt;</v>
      </c>
    </row>
    <row r="346" spans="1:3" x14ac:dyDescent="0.25">
      <c r="A346" s="5"/>
      <c r="C346" t="str">
        <f>"  &lt;/Genotype&gt;"</f>
        <v xml:space="preserve">  &lt;/Genotype&gt;</v>
      </c>
    </row>
    <row r="347" spans="1:3" x14ac:dyDescent="0.25">
      <c r="A347" s="5" t="s">
        <v>46</v>
      </c>
      <c r="B347" s="27" t="str">
        <f>CONCATENATE("Your ",B58," gene has no variants. A normal gene is referred to as a ",CHAR(34),"wild-type",CHAR(34)," gene.")</f>
        <v>Your [C1748A](https://www.ncbi.nlm.nih.gov/pubmed/20981038) gene has no variants. A normal gene is referred to as a "wild-type" gene.</v>
      </c>
      <c r="C347" t="str">
        <f>CONCATENATE("  &lt;Genotype hgvs=",CHAR(34),B319,B321,";",B321,CHAR(34)," name=",CHAR(34),B55,CHAR(34),"&gt; ")</f>
        <v xml:space="preserve">  &lt;Genotype hgvs="NC_000017.11:g.[30196708=];[30196708=]" name="C1748A"&gt; </v>
      </c>
    </row>
    <row r="348" spans="1:3" x14ac:dyDescent="0.25">
      <c r="A348" s="6" t="s">
        <v>47</v>
      </c>
      <c r="B348" s="27" t="s">
        <v>218</v>
      </c>
      <c r="C348" t="s">
        <v>13</v>
      </c>
    </row>
    <row r="349" spans="1:3" x14ac:dyDescent="0.25">
      <c r="A349" s="6" t="s">
        <v>43</v>
      </c>
      <c r="B349" s="27" t="s">
        <v>13</v>
      </c>
      <c r="C349" t="s">
        <v>668</v>
      </c>
    </row>
    <row r="350" spans="1:3" x14ac:dyDescent="0.25">
      <c r="A350" s="5"/>
    </row>
    <row r="351" spans="1:3" x14ac:dyDescent="0.25">
      <c r="A351" s="6"/>
      <c r="C351" t="str">
        <f>CONCATENATE("    ",B347)</f>
        <v xml:space="preserve">    Your [C1748A](https://www.ncbi.nlm.nih.gov/pubmed/20981038) gene has no variants. A normal gene is referred to as a "wild-type" gene.</v>
      </c>
    </row>
    <row r="352" spans="1:3" x14ac:dyDescent="0.25">
      <c r="A352" s="6"/>
    </row>
    <row r="353" spans="1:3" x14ac:dyDescent="0.25">
      <c r="A353" s="6"/>
      <c r="C353" t="s">
        <v>669</v>
      </c>
    </row>
    <row r="354" spans="1:3" x14ac:dyDescent="0.25">
      <c r="A354" s="6"/>
    </row>
    <row r="355" spans="1:3" x14ac:dyDescent="0.25">
      <c r="A355" s="6"/>
      <c r="C355" t="str">
        <f>CONCATENATE("    ",B348)</f>
        <v xml:space="preserve">    Your variant is not associated with any loss of function.</v>
      </c>
    </row>
    <row r="356" spans="1:3" x14ac:dyDescent="0.25">
      <c r="A356" s="5"/>
    </row>
    <row r="357" spans="1:3" x14ac:dyDescent="0.25">
      <c r="A357" s="5"/>
      <c r="C357" t="s">
        <v>670</v>
      </c>
    </row>
    <row r="358" spans="1:3" x14ac:dyDescent="0.25">
      <c r="A358" s="5"/>
    </row>
    <row r="359" spans="1:3" x14ac:dyDescent="0.25">
      <c r="A359" s="5"/>
      <c r="C359" t="str">
        <f>CONCATENATE( "    &lt;piechart percentage=",B349," /&gt;")</f>
        <v xml:space="preserve">    &lt;piechart percentage=  /&gt;</v>
      </c>
    </row>
    <row r="360" spans="1:3" x14ac:dyDescent="0.25">
      <c r="A360" s="5"/>
      <c r="C360" t="str">
        <f>"  &lt;/Genotype&gt;"</f>
        <v xml:space="preserve">  &lt;/Genotype&gt;</v>
      </c>
    </row>
    <row r="361" spans="1:3" x14ac:dyDescent="0.25">
      <c r="A361" s="5"/>
      <c r="C361" t="s">
        <v>672</v>
      </c>
    </row>
    <row r="362" spans="1:3" x14ac:dyDescent="0.25">
      <c r="A362" s="5" t="s">
        <v>48</v>
      </c>
      <c r="B362" s="27" t="str">
        <f>CONCATENATE("Your ",B11," gene has an unknown variant.")</f>
        <v>Your SLCA4 gene has an unknown variant.</v>
      </c>
      <c r="C362" t="str">
        <f>CONCATENATE("  &lt;Genotype hgvs=",CHAR(34),"unknown",CHAR(34),"&gt; ")</f>
        <v xml:space="preserve">  &lt;Genotype hgvs="unknown"&gt; </v>
      </c>
    </row>
    <row r="363" spans="1:3" x14ac:dyDescent="0.25">
      <c r="A363" s="6" t="s">
        <v>48</v>
      </c>
      <c r="B363" s="27" t="s">
        <v>150</v>
      </c>
      <c r="C363" t="s">
        <v>13</v>
      </c>
    </row>
    <row r="364" spans="1:3" x14ac:dyDescent="0.25">
      <c r="A364" s="6" t="s">
        <v>43</v>
      </c>
      <c r="C364" t="s">
        <v>668</v>
      </c>
    </row>
    <row r="365" spans="1:3" x14ac:dyDescent="0.25">
      <c r="A365" s="6"/>
    </row>
    <row r="366" spans="1:3" x14ac:dyDescent="0.25">
      <c r="A366" s="6"/>
      <c r="C366" t="str">
        <f>CONCATENATE("    ",B362)</f>
        <v xml:space="preserve">    Your SLCA4 gene has an unknown variant.</v>
      </c>
    </row>
    <row r="367" spans="1:3" x14ac:dyDescent="0.25">
      <c r="A367" s="6"/>
    </row>
    <row r="368" spans="1:3" x14ac:dyDescent="0.25">
      <c r="A368" s="6"/>
      <c r="C368" t="s">
        <v>669</v>
      </c>
    </row>
    <row r="369" spans="1:3" x14ac:dyDescent="0.25">
      <c r="A369" s="6"/>
    </row>
    <row r="370" spans="1:3" x14ac:dyDescent="0.25">
      <c r="A370" s="5"/>
      <c r="C370" t="str">
        <f>CONCATENATE("    ",B363)</f>
        <v xml:space="preserve">    The effect is unknown.</v>
      </c>
    </row>
    <row r="371" spans="1:3" x14ac:dyDescent="0.25">
      <c r="A371" s="6"/>
    </row>
    <row r="372" spans="1:3" x14ac:dyDescent="0.25">
      <c r="A372" s="5"/>
      <c r="C372" t="s">
        <v>670</v>
      </c>
    </row>
    <row r="373" spans="1:3" x14ac:dyDescent="0.25">
      <c r="A373" s="5"/>
    </row>
    <row r="374" spans="1:3" x14ac:dyDescent="0.25">
      <c r="A374" s="5"/>
      <c r="C374" t="str">
        <f>CONCATENATE( "    &lt;piechart percentage=",B364," /&gt;")</f>
        <v xml:space="preserve">    &lt;piechart percentage= /&gt;</v>
      </c>
    </row>
    <row r="375" spans="1:3" x14ac:dyDescent="0.25">
      <c r="A375" s="5"/>
      <c r="C375" t="str">
        <f>"  &lt;/Genotype&gt;"</f>
        <v xml:space="preserve">  &lt;/Genotype&gt;</v>
      </c>
    </row>
    <row r="376" spans="1:3" x14ac:dyDescent="0.25">
      <c r="A376" s="5"/>
      <c r="C376" t="s">
        <v>673</v>
      </c>
    </row>
    <row r="377" spans="1:3" x14ac:dyDescent="0.25">
      <c r="A377" s="5" t="s">
        <v>46</v>
      </c>
      <c r="B377" s="27" t="str">
        <f>CONCATENATE("Your ",B11," gene has no variants. A normal gene is referred to as a ",CHAR(34),"wild-type",CHAR(34)," gene.")</f>
        <v>Your SLCA4 gene has no variants. A normal gene is referred to as a "wild-type" gene.</v>
      </c>
      <c r="C377" t="str">
        <f>CONCATENATE("  &lt;Genotype hgvs=",CHAR(34),"wildtype",CHAR(34),"&gt;")</f>
        <v xml:space="preserve">  &lt;Genotype hgvs="wildtype"&gt;</v>
      </c>
    </row>
    <row r="378" spans="1:3" x14ac:dyDescent="0.25">
      <c r="A378" s="6" t="s">
        <v>47</v>
      </c>
      <c r="B378" s="27" t="s">
        <v>218</v>
      </c>
      <c r="C378" t="s">
        <v>13</v>
      </c>
    </row>
    <row r="379" spans="1:3" x14ac:dyDescent="0.25">
      <c r="A379" s="6" t="s">
        <v>43</v>
      </c>
      <c r="C379" t="s">
        <v>668</v>
      </c>
    </row>
    <row r="380" spans="1:3" x14ac:dyDescent="0.25">
      <c r="A380" s="6"/>
    </row>
    <row r="381" spans="1:3" x14ac:dyDescent="0.25">
      <c r="A381" s="6"/>
      <c r="C381" t="str">
        <f>CONCATENATE("    ",B377)</f>
        <v xml:space="preserve">    Your SLCA4 gene has no variants. A normal gene is referred to as a "wild-type" gene.</v>
      </c>
    </row>
    <row r="382" spans="1:3" x14ac:dyDescent="0.25">
      <c r="A382" s="6"/>
    </row>
    <row r="383" spans="1:3" x14ac:dyDescent="0.25">
      <c r="A383" s="6"/>
      <c r="C383" t="s">
        <v>669</v>
      </c>
    </row>
    <row r="384" spans="1:3" x14ac:dyDescent="0.25">
      <c r="A384" s="6"/>
    </row>
    <row r="385" spans="1:3" x14ac:dyDescent="0.25">
      <c r="A385" s="6"/>
      <c r="C385" t="str">
        <f>CONCATENATE("    ",B378)</f>
        <v xml:space="preserve">    Your variant is not associated with any loss of function.</v>
      </c>
    </row>
    <row r="386" spans="1:3" x14ac:dyDescent="0.25">
      <c r="A386" s="6"/>
    </row>
    <row r="387" spans="1:3" x14ac:dyDescent="0.25">
      <c r="A387" s="6"/>
      <c r="C387" t="s">
        <v>670</v>
      </c>
    </row>
    <row r="388" spans="1:3" x14ac:dyDescent="0.25">
      <c r="A388" s="5"/>
    </row>
    <row r="389" spans="1:3" x14ac:dyDescent="0.25">
      <c r="A389" s="6"/>
      <c r="C389" t="str">
        <f>CONCATENATE( "    &lt;piechart percentage=",B379," /&gt;")</f>
        <v xml:space="preserve">    &lt;piechart percentage= /&gt;</v>
      </c>
    </row>
    <row r="390" spans="1:3" x14ac:dyDescent="0.25">
      <c r="A390" s="6"/>
      <c r="C390" t="str">
        <f>"  &lt;/Genotype&gt;"</f>
        <v xml:space="preserve">  &lt;/Genotype&gt;</v>
      </c>
    </row>
    <row r="391" spans="1:3" x14ac:dyDescent="0.25">
      <c r="A391" s="6"/>
      <c r="C391" t="str">
        <f>"&lt;/GeneAnalysis&gt;"</f>
        <v>&lt;/GeneAnalysis&gt;</v>
      </c>
    </row>
    <row r="392" spans="1:3" s="33" customFormat="1" x14ac:dyDescent="0.25">
      <c r="A392" s="31"/>
      <c r="B392" s="32"/>
    </row>
    <row r="393" spans="1:3" x14ac:dyDescent="0.25">
      <c r="A393" s="5"/>
      <c r="C393" t="str">
        <f>CONCATENATE("# How do changes in ",B11," affect people?")</f>
        <v># How do changes in SLCA4 affect people?</v>
      </c>
    </row>
    <row r="394" spans="1:3" x14ac:dyDescent="0.25">
      <c r="A394" s="5"/>
    </row>
    <row r="395" spans="1:3" x14ac:dyDescent="0.25">
      <c r="A395" s="5" t="s">
        <v>50</v>
      </c>
      <c r="B395" s="27" t="str">
        <f>CONCATENATE("For the vast majority of people, the overall risk associated with the common ",B11," variants is small and does not impact treatment. It is possible that variants in this gene interact with other gene variants, which is the reason for our inclusion of this gene.")</f>
        <v>For the vast majority of people, the overall risk associated with the common SLCA4 variants is small and does not impact treatment. It is possible that variants in this gene interact with other gene variants, which is the reason for our inclusion of this gene.</v>
      </c>
      <c r="C395" t="str">
        <f>B395</f>
        <v>For the vast majority of people, the overall risk associated with the common SLCA4 variants is small and does not impact treatment. It is possible that variants in this gene interact with other gene variants, which is the reason for our inclusion of this gene.</v>
      </c>
    </row>
    <row r="396" spans="1:3" s="33" customFormat="1" x14ac:dyDescent="0.25">
      <c r="A396" s="31"/>
      <c r="B396" s="32"/>
    </row>
    <row r="397" spans="1:3" s="33" customFormat="1" x14ac:dyDescent="0.25">
      <c r="A397" s="34"/>
      <c r="B397" s="32"/>
      <c r="C397" s="6" t="s">
        <v>292</v>
      </c>
    </row>
    <row r="398" spans="1:3" s="33" customFormat="1" x14ac:dyDescent="0.25">
      <c r="A398" s="34"/>
      <c r="B398" s="32"/>
      <c r="C398" s="34"/>
    </row>
    <row r="399" spans="1:3" s="33" customFormat="1" x14ac:dyDescent="0.25">
      <c r="A399" s="34"/>
      <c r="B399" s="32"/>
      <c r="C399" s="34" t="s">
        <v>734</v>
      </c>
    </row>
    <row r="400" spans="1:3" s="33" customFormat="1" x14ac:dyDescent="0.25">
      <c r="A400" s="34"/>
      <c r="B400" s="32"/>
      <c r="C400" s="34"/>
    </row>
    <row r="401" spans="1:3" x14ac:dyDescent="0.25">
      <c r="A401" s="5"/>
      <c r="C401" t="s">
        <v>692</v>
      </c>
    </row>
    <row r="402" spans="1:3" x14ac:dyDescent="0.25">
      <c r="A402" s="5"/>
    </row>
    <row r="403" spans="1:3" x14ac:dyDescent="0.25">
      <c r="A403" s="5" t="s">
        <v>13</v>
      </c>
      <c r="B403" s="27" t="s">
        <v>693</v>
      </c>
      <c r="C403" t="str">
        <f>B403</f>
        <v>The LL variant causes a serotonin deficit in the body, and it is linked to increasing the risk of [obsessive compulsive disorder (OCD) 1.8X](https://www.ncbi.nlm.nih.gov/pubmed/16642437) and greatly worsened [verbal memory](https://www.ncbi.nlm.nih.gov/pubmed/26231032) when consuming substances like MDMA (ecstasy).  However, this variant also causes improved response to [SSRI medication.](https://www.ncbi.nlm.nih.gov/pubmed/12476327)
It has been linked to CFS as [concentrated extracellular serotonin may cause higher susceptibility to CFS.](https://www.ncbi.nlm.nih.gov/pubmed/14592408) The serotonin deficit also increases brain dysfunction and fatigue. Accordingly, ME/CFS patients are less tolerant to sustained [mental workload, which causes increased mental and physical fatigue](https://www.ncbi.nlm.nih.gov/pubmed/19704949).</v>
      </c>
    </row>
    <row r="404" spans="1:3" x14ac:dyDescent="0.25">
      <c r="A404" s="5"/>
    </row>
    <row r="405" spans="1:3" x14ac:dyDescent="0.25">
      <c r="A405" s="5"/>
      <c r="C405" t="s">
        <v>51</v>
      </c>
    </row>
    <row r="406" spans="1:3" x14ac:dyDescent="0.25">
      <c r="A406" s="5"/>
    </row>
    <row r="407" spans="1:3" x14ac:dyDescent="0.25">
      <c r="A407" s="5"/>
      <c r="B407" s="27" t="s">
        <v>694</v>
      </c>
      <c r="C407" t="str">
        <f>B407</f>
        <v>Do not use MDMA (ecstasy). Consult with your doctor about SSRIs. Closely monitor your mental and physical energy level to prevent post-exertional malaise (PEM).
Drugs currently used for SLC6A4 problems include [antidepressants, dopamine, doxepin, tramadol, fluoxetine, and many more.](http://www.uniprot.org/uniprot/P31645#pathology_and_biotech)</v>
      </c>
    </row>
    <row r="408" spans="1:3" s="33" customFormat="1" x14ac:dyDescent="0.25">
      <c r="A408" s="31"/>
      <c r="B408" s="32"/>
    </row>
    <row r="409" spans="1:3" s="33" customFormat="1" x14ac:dyDescent="0.25">
      <c r="A409" s="34"/>
      <c r="B409" s="32"/>
      <c r="C409" s="6" t="s">
        <v>293</v>
      </c>
    </row>
    <row r="410" spans="1:3" s="33" customFormat="1" x14ac:dyDescent="0.25">
      <c r="A410" s="34"/>
      <c r="B410" s="32"/>
      <c r="C410" s="34"/>
    </row>
    <row r="411" spans="1:3" s="33" customFormat="1" x14ac:dyDescent="0.25">
      <c r="A411" s="34"/>
      <c r="B411" s="32"/>
      <c r="C411" s="34" t="s">
        <v>733</v>
      </c>
    </row>
    <row r="412" spans="1:3" s="33" customFormat="1" x14ac:dyDescent="0.25">
      <c r="A412" s="34"/>
      <c r="B412" s="32"/>
      <c r="C412" s="34"/>
    </row>
    <row r="413" spans="1:3" x14ac:dyDescent="0.25">
      <c r="A413" s="5"/>
      <c r="C413" t="s">
        <v>296</v>
      </c>
    </row>
    <row r="414" spans="1:3" x14ac:dyDescent="0.25">
      <c r="A414" s="5"/>
    </row>
    <row r="415" spans="1:3" x14ac:dyDescent="0.25">
      <c r="A415" s="5" t="s">
        <v>13</v>
      </c>
      <c r="B415" s="27" t="s">
        <v>695</v>
      </c>
      <c r="C415" t="str">
        <f>B415</f>
        <v>This variant has one short and one long copy of this gene. The gene has diminished function and increased serotonin levels, causing [fear and anxiety-related behaviors](https://www.ncbi.nlm.nih.gov/pubmed/12130784) as well as [higher neuroticism, lower extraversion and openness](https://www.ncbi.nlm.nih.gov/pubmed/18486105?dopt=Abstract), and increased risk for [depression.](https://www.ncbi.nlm.nih.gov/pubmed/26979101)  However, this variant has [2.37 odds](https://www.ncbi.nlm.nih.gov/pubmed/17414739) for adverse reactions to selective serotonin reuptake inhibitors (SSRIs). Additional issues include increased risk for [alcoholism](http://www.omim.org/entry/103780), [reduced physical activity, and increased disability in CFS patients.](https://www.ncbi.nlm.nih.gov/pubmed/26473596)</v>
      </c>
    </row>
    <row r="416" spans="1:3" x14ac:dyDescent="0.25">
      <c r="A416" s="5"/>
    </row>
    <row r="417" spans="1:3" x14ac:dyDescent="0.25">
      <c r="A417" s="5"/>
      <c r="C417" t="s">
        <v>51</v>
      </c>
    </row>
    <row r="418" spans="1:3" x14ac:dyDescent="0.25">
      <c r="A418" s="5"/>
    </row>
    <row r="419" spans="1:3" x14ac:dyDescent="0.25">
      <c r="A419" s="5"/>
      <c r="B419" s="27" t="s">
        <v>303</v>
      </c>
      <c r="C419" t="str">
        <f>B419</f>
        <v>People with this variant should avoid alcohol use. However, research indicates [parents can influence the likelihood of offspring developing problematic alcohol-related behaviors.](https://www.ncbi.nlm.nih.gov/pubmed/28262188) Additionally, people should carefully monitor SSRI drugs for side effects.
Drugs currently used for SLC6A4 problems include [antidepressants, dopamine, doxepin, tramadol, and many more.](http://www.uniprot.org/uniprot/P31645#pathology_and_biotech)</v>
      </c>
    </row>
    <row r="421" spans="1:3" s="33" customFormat="1" x14ac:dyDescent="0.25">
      <c r="A421" s="31"/>
      <c r="B421" s="32"/>
    </row>
    <row r="422" spans="1:3" s="33" customFormat="1" x14ac:dyDescent="0.25">
      <c r="A422" s="34"/>
      <c r="B422" s="32"/>
      <c r="C422" s="6" t="s">
        <v>294</v>
      </c>
    </row>
    <row r="423" spans="1:3" s="33" customFormat="1" x14ac:dyDescent="0.25">
      <c r="A423" s="34"/>
      <c r="B423" s="32"/>
      <c r="C423" s="34"/>
    </row>
    <row r="424" spans="1:3" s="33" customFormat="1" x14ac:dyDescent="0.25">
      <c r="A424" s="34"/>
      <c r="B424" s="32"/>
      <c r="C424" s="34" t="s">
        <v>732</v>
      </c>
    </row>
    <row r="425" spans="1:3" s="33" customFormat="1" x14ac:dyDescent="0.25">
      <c r="A425" s="34"/>
      <c r="B425" s="32"/>
      <c r="C425" s="34"/>
    </row>
    <row r="426" spans="1:3" x14ac:dyDescent="0.25">
      <c r="A426" s="5"/>
      <c r="C426" t="s">
        <v>295</v>
      </c>
    </row>
    <row r="427" spans="1:3" x14ac:dyDescent="0.25">
      <c r="A427" s="5"/>
    </row>
    <row r="428" spans="1:3" x14ac:dyDescent="0.25">
      <c r="A428" s="5" t="s">
        <v>13</v>
      </c>
      <c r="B428" s="27" t="s">
        <v>696</v>
      </c>
      <c r="C428" t="str">
        <f>B428</f>
        <v>Two short copies cause severely diminished protein function (5-95%), and increased serotonin levels. Symptoms include increased fatigue, [fear, anxiety](https://www.ncbi.nlm.nih.gov/pubmed/12130784), and [neuroticism with lower extraversion and openness](https://www.ncbi.nlm.nih.gov/pubmed/18486105?dopt=Abstract), consistent with increased risk for [major depressive disorders.](https://www.ncbi.nlm.nih.gov/pubmed/26979101) However, this variant has [1.17 increased odds](https://www.ncbi.nlm.nih.gov/pubmed/17414739) for adverse reactions to selective serotonin reuptake inhibitors and increased suicide risk for male [citalopram users](https://www.ncbi.nlm.nih.gov/pubmed/28608626). Additional issues include increased risk for [alcoholism](http://www.omim.org/entry/103780).
CFS patients have [reduced physical activity and increased disability](https://www.ncbi.nlm.nih.gov/pubmed/26473596), as well as increased mental dysfunction due to sustained [mental workload causing increased centralized physical and mental fatigue.](https://www.ncbi.nlm.nih.gov/pubmed/19704949)</v>
      </c>
    </row>
    <row r="429" spans="1:3" x14ac:dyDescent="0.25">
      <c r="A429" s="5"/>
    </row>
    <row r="430" spans="1:3" x14ac:dyDescent="0.25">
      <c r="A430" s="5"/>
      <c r="C430" t="s">
        <v>51</v>
      </c>
    </row>
    <row r="431" spans="1:3" x14ac:dyDescent="0.25">
      <c r="A431" s="5"/>
    </row>
    <row r="432" spans="1:3" x14ac:dyDescent="0.25">
      <c r="A432" s="5"/>
      <c r="B432" s="27" t="s">
        <v>697</v>
      </c>
      <c r="C432" t="str">
        <f>B432</f>
        <v>Closely monitor mental and physical energy output to prevent post-exertional malaise (PEM). Consider not using SSRI medications or citalopram to reduce the chance of side effects or suicide. Avoid alcohol use. 
Drugs currently used for SLC6A4 problems include [antidepressants, dopamine, doxepin, tramadol, and many more.](http://www.uniprot.org/uniprot/P31645#pathology_and_biotech)</v>
      </c>
    </row>
    <row r="433" spans="1:3" s="33" customFormat="1" x14ac:dyDescent="0.25">
      <c r="A433" s="31"/>
      <c r="B433" s="32"/>
    </row>
    <row r="434" spans="1:3" s="33" customFormat="1" x14ac:dyDescent="0.25">
      <c r="A434" s="34"/>
      <c r="B434" s="32"/>
      <c r="C434" s="6" t="s">
        <v>297</v>
      </c>
    </row>
    <row r="435" spans="1:3" s="33" customFormat="1" x14ac:dyDescent="0.25">
      <c r="A435" s="34"/>
      <c r="B435" s="32"/>
      <c r="C435" s="34"/>
    </row>
    <row r="436" spans="1:3" s="33" customFormat="1" x14ac:dyDescent="0.25">
      <c r="A436" s="34"/>
      <c r="B436" s="32"/>
      <c r="C436" s="34" t="s">
        <v>731</v>
      </c>
    </row>
    <row r="437" spans="1:3" s="33" customFormat="1" x14ac:dyDescent="0.25">
      <c r="A437" s="34"/>
      <c r="B437" s="32"/>
      <c r="C437" s="34"/>
    </row>
    <row r="438" spans="1:3" x14ac:dyDescent="0.25">
      <c r="A438" s="5"/>
      <c r="C438" t="s">
        <v>153</v>
      </c>
    </row>
    <row r="439" spans="1:3" x14ac:dyDescent="0.25">
      <c r="A439" s="5"/>
    </row>
    <row r="440" spans="1:3" x14ac:dyDescent="0.25">
      <c r="A440" s="5" t="s">
        <v>13</v>
      </c>
      <c r="B440" s="27" t="s">
        <v>698</v>
      </c>
      <c r="C440" t="str">
        <f>B440</f>
        <v>The T allele causes lower protein levels and reduced serotonin. Individuals with this variant have higher drinking intensity and higher urges and cravings for alcohol, leading to an increased risk of [alcohol dependence.](https://www.ncbi.nlm.nih.gov/pubmed/22355291?dopt=Abstract)</v>
      </c>
    </row>
    <row r="441" spans="1:3" x14ac:dyDescent="0.25">
      <c r="A441" s="5"/>
    </row>
    <row r="442" spans="1:3" x14ac:dyDescent="0.25">
      <c r="A442" s="5"/>
      <c r="C442" t="s">
        <v>51</v>
      </c>
    </row>
    <row r="443" spans="1:3" x14ac:dyDescent="0.25">
      <c r="A443" s="5"/>
    </row>
    <row r="444" spans="1:3" x14ac:dyDescent="0.25">
      <c r="A444" s="5"/>
      <c r="B444" s="27" t="s">
        <v>302</v>
      </c>
      <c r="C444" t="str">
        <f>B444</f>
        <v>Avoid alcohol. Early intervention by parents can also reduce the risk of [developing problematic alcohol-related behaviors.](https://www.ncbi.nlm.nih.gov/pubmed/28262188)</v>
      </c>
    </row>
    <row r="445" spans="1:3" s="33" customFormat="1" x14ac:dyDescent="0.25">
      <c r="A445" s="31"/>
      <c r="B445" s="32"/>
    </row>
    <row r="446" spans="1:3" s="33" customFormat="1" x14ac:dyDescent="0.25">
      <c r="A446" s="34"/>
      <c r="B446" s="32"/>
      <c r="C446" s="6" t="s">
        <v>298</v>
      </c>
    </row>
    <row r="447" spans="1:3" s="33" customFormat="1" x14ac:dyDescent="0.25">
      <c r="A447" s="34"/>
      <c r="B447" s="32"/>
      <c r="C447" s="34"/>
    </row>
    <row r="448" spans="1:3" s="33" customFormat="1" x14ac:dyDescent="0.25">
      <c r="A448" s="34"/>
      <c r="B448" s="32"/>
      <c r="C448" s="34" t="s">
        <v>730</v>
      </c>
    </row>
    <row r="449" spans="1:3" s="33" customFormat="1" x14ac:dyDescent="0.25">
      <c r="A449" s="34"/>
      <c r="B449" s="32"/>
      <c r="C449" s="34"/>
    </row>
    <row r="450" spans="1:3" x14ac:dyDescent="0.25">
      <c r="A450" s="5"/>
      <c r="C450" t="s">
        <v>153</v>
      </c>
    </row>
    <row r="451" spans="1:3" x14ac:dyDescent="0.25">
      <c r="A451" s="5"/>
    </row>
    <row r="452" spans="1:3" x14ac:dyDescent="0.25">
      <c r="A452" s="5" t="s">
        <v>13</v>
      </c>
      <c r="B452" s="27" t="s">
        <v>534</v>
      </c>
      <c r="C452" t="str">
        <f>B452</f>
        <v>This variant causes an increased likelihood of [mood disorders](https://www.ncbi.nlm.nih.gov/pubmed/19381154) such as [depression](https://www.ncbi.nlm.nih.gov/pubmed/20981038). The efficacy of SSRI or SNRI drugs is also [affected](https://www.ncbi.nlm.nih.gov/pubmed/26674707).</v>
      </c>
    </row>
    <row r="453" spans="1:3" x14ac:dyDescent="0.25">
      <c r="A453" s="5"/>
    </row>
    <row r="454" spans="1:3" x14ac:dyDescent="0.25">
      <c r="A454" s="5"/>
      <c r="C454" t="s">
        <v>51</v>
      </c>
    </row>
    <row r="455" spans="1:3" x14ac:dyDescent="0.25">
      <c r="A455" s="5"/>
    </row>
    <row r="456" spans="1:3" x14ac:dyDescent="0.25">
      <c r="A456" s="5"/>
      <c r="B456" s="27" t="s">
        <v>699</v>
      </c>
      <c r="C456" t="str">
        <f>B456</f>
        <v>Users should carefully monitor mood and look for signs of mood disorders or depression. If taking SSRIs or SNRIs, consult with your physician to see if this variant is affecting their efficacy. Drugs currently used for SLC6A4 problems include [antidepressants, dopamine, doxepin, tramadol, and many more.](http://www.uniprot.org/uniprot/P31645#pathology_and_biotech)</v>
      </c>
    </row>
    <row r="457" spans="1:3" s="33" customFormat="1" x14ac:dyDescent="0.25">
      <c r="A457" s="31"/>
      <c r="B457" s="32"/>
    </row>
    <row r="458" spans="1:3" s="33" customFormat="1" x14ac:dyDescent="0.25">
      <c r="A458" s="34"/>
      <c r="B458" s="32"/>
      <c r="C458" s="34" t="s">
        <v>299</v>
      </c>
    </row>
    <row r="459" spans="1:3" s="33" customFormat="1" x14ac:dyDescent="0.25">
      <c r="A459" s="34"/>
      <c r="B459" s="32"/>
      <c r="C459" s="34"/>
    </row>
    <row r="460" spans="1:3" s="33" customFormat="1" x14ac:dyDescent="0.25">
      <c r="A460" s="34"/>
      <c r="B460" s="32"/>
      <c r="C460" s="34" t="s">
        <v>728</v>
      </c>
    </row>
    <row r="461" spans="1:3" s="33" customFormat="1" x14ac:dyDescent="0.25">
      <c r="A461" s="34"/>
      <c r="B461" s="32"/>
      <c r="C461" s="34"/>
    </row>
    <row r="462" spans="1:3" x14ac:dyDescent="0.25">
      <c r="A462" s="5"/>
      <c r="C462" t="s">
        <v>153</v>
      </c>
    </row>
    <row r="463" spans="1:3" x14ac:dyDescent="0.25">
      <c r="A463" s="5"/>
    </row>
    <row r="464" spans="1:3" x14ac:dyDescent="0.25">
      <c r="A464" s="5" t="s">
        <v>13</v>
      </c>
      <c r="B464" s="27" t="s">
        <v>700</v>
      </c>
      <c r="C464" t="str">
        <f>B464</f>
        <v>Women with this variant have an odds ratio of 1.72 of having a child with [facial clefts](https://www.ncbi.nlm.nih.gov/pubmed/22072571). It may cause increased energy, as it is 
associated with a [64% lower odds of fatigue](https://www.ncbi.nlm.nih.gov/pubmed/27720787).</v>
      </c>
    </row>
    <row r="465" spans="1:3" x14ac:dyDescent="0.25">
      <c r="A465" s="5"/>
    </row>
    <row r="466" spans="1:3" x14ac:dyDescent="0.25">
      <c r="A466" s="5"/>
      <c r="C466" t="s">
        <v>51</v>
      </c>
    </row>
    <row r="467" spans="1:3" x14ac:dyDescent="0.25">
      <c r="A467" s="5"/>
    </row>
    <row r="468" spans="1:3" x14ac:dyDescent="0.25">
      <c r="A468" s="5"/>
      <c r="B468" s="27" t="s">
        <v>301</v>
      </c>
      <c r="C468" t="str">
        <f>B468</f>
        <v xml:space="preserve">Pregnant women should avoid:
* Teratogens such as [nicotine](https://www.amboss.com/us/knowledge/Cleft_lip_and_cleft_palate) alcohol, and [antiepileptic](https://www.amboss.com/us/knowledge/Cleft_lip_and_cleft_palate) drugs
* German measles ([Rubella](https://med.virginia.edu/pediatrics/about/clinical-and-patient-services/patient-tutorials/cleft-lip-palate/causes-of-cleft-lip-palate/)) or other infections
* [Vitamin deficiencies](https://med.virginia.edu/pediatrics/about/clinical-and-patient-services/patient-tutorials/cleft-lip-palate/causes-of-cleft-lip-palate/) during early pregnancy. </v>
      </c>
    </row>
    <row r="469" spans="1:3" s="33" customFormat="1" x14ac:dyDescent="0.25">
      <c r="A469" s="31"/>
      <c r="B469" s="32"/>
    </row>
    <row r="470" spans="1:3" s="33" customFormat="1" x14ac:dyDescent="0.25">
      <c r="A470" s="34"/>
      <c r="B470" s="32"/>
      <c r="C470" s="6" t="s">
        <v>300</v>
      </c>
    </row>
    <row r="471" spans="1:3" s="33" customFormat="1" x14ac:dyDescent="0.25">
      <c r="A471" s="34"/>
      <c r="B471" s="32"/>
      <c r="C471" s="34"/>
    </row>
    <row r="472" spans="1:3" s="33" customFormat="1" x14ac:dyDescent="0.25">
      <c r="A472" s="34"/>
      <c r="B472" s="32"/>
      <c r="C472" s="34" t="s">
        <v>729</v>
      </c>
    </row>
    <row r="473" spans="1:3" s="33" customFormat="1" x14ac:dyDescent="0.25">
      <c r="A473" s="34"/>
      <c r="B473" s="32"/>
      <c r="C473" s="34"/>
    </row>
    <row r="474" spans="1:3" x14ac:dyDescent="0.25">
      <c r="A474" s="5"/>
      <c r="C474" t="s">
        <v>153</v>
      </c>
    </row>
    <row r="475" spans="1:3" x14ac:dyDescent="0.25">
      <c r="A475" s="5"/>
    </row>
    <row r="476" spans="1:3" x14ac:dyDescent="0.25">
      <c r="A476" s="5" t="s">
        <v>13</v>
      </c>
      <c r="B476" s="27" t="s">
        <v>535</v>
      </c>
      <c r="C476" t="str">
        <f>B476</f>
        <v>These variants are more common in [CFS](http://institutferran.org/documentos/estudio_genetico/JCR%20106%20140408.pdf)/[ME](https://www.ncbi.nlm.nih.gov/pubmed/18986552) patients versus controls. They also align with the 28 variants that can predict CFS/ME with a [76.3% accuracy and an odds ratio of 8.94](https://www.ncbi.nlm.nih.gov/pubmed/16610957).</v>
      </c>
    </row>
    <row r="477" spans="1:3" x14ac:dyDescent="0.25">
      <c r="A477" s="5"/>
    </row>
    <row r="478" spans="1:3" x14ac:dyDescent="0.25">
      <c r="A478" s="5"/>
      <c r="C478" t="s">
        <v>51</v>
      </c>
    </row>
    <row r="479" spans="1:3" x14ac:dyDescent="0.25">
      <c r="A479" s="5"/>
    </row>
    <row r="480" spans="1:3" x14ac:dyDescent="0.25">
      <c r="A480" s="5"/>
      <c r="B480" s="27" t="s">
        <v>304</v>
      </c>
      <c r="C480" t="str">
        <f>B480</f>
        <v>Drugs currently used for SLC6A4 issues include [antidepressants, dopamine, doxepin, tramadol, and many more.](http://www.uniprot.org/uniprot/P31645#pathology_and_biotech)</v>
      </c>
    </row>
    <row r="481" spans="1:3" s="33" customFormat="1" x14ac:dyDescent="0.25">
      <c r="B481" s="32"/>
    </row>
    <row r="483" spans="1:3" ht="30" x14ac:dyDescent="0.25">
      <c r="A483" t="s">
        <v>52</v>
      </c>
      <c r="B483" s="7" t="s">
        <v>289</v>
      </c>
      <c r="C483" t="str">
        <f>CONCATENATE("&lt;symptoms ",B483," /&gt;")</f>
        <v>&lt;symptoms fatigue D005221 depression D003863 stress D040701 anxiety D001007 /&gt;</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583FDC-6E96-4B0A-8D12-A24C1C07F482}">
  <dimension ref="A1:AA130"/>
  <sheetViews>
    <sheetView topLeftCell="A121" workbookViewId="0">
      <selection activeCell="B130" sqref="B130"/>
    </sheetView>
  </sheetViews>
  <sheetFormatPr defaultRowHeight="15" x14ac:dyDescent="0.25"/>
  <cols>
    <col min="1" max="1" width="16.28515625" customWidth="1"/>
    <col min="2" max="2" width="35.28515625" style="27" customWidth="1"/>
  </cols>
  <sheetData>
    <row r="1" spans="1:27" x14ac:dyDescent="0.25">
      <c r="A1" s="4" t="s">
        <v>14</v>
      </c>
      <c r="B1" s="26" t="s">
        <v>15</v>
      </c>
      <c r="C1" s="4" t="s">
        <v>16</v>
      </c>
    </row>
    <row r="2" spans="1:27" x14ac:dyDescent="0.25">
      <c r="A2" s="6" t="s">
        <v>4</v>
      </c>
      <c r="B2" s="27" t="s">
        <v>305</v>
      </c>
      <c r="C2" t="str">
        <f>CONCATENATE("# What does the ",B2," gene do?")</f>
        <v># What does the CLYBL gene do?</v>
      </c>
    </row>
    <row r="3" spans="1:27" x14ac:dyDescent="0.25">
      <c r="A3" s="6"/>
    </row>
    <row r="4" spans="1:27" x14ac:dyDescent="0.25">
      <c r="A4" s="6" t="s">
        <v>18</v>
      </c>
      <c r="B4" s="27" t="s">
        <v>705</v>
      </c>
      <c r="C4" t="str">
        <f>B4</f>
        <v>CLYBL ([Citramalyl-CoA lyase, mitochondrial)](http://www.uniprot.org/uniprot/Q8N0X4#pathology_and_biotech) creates a mitochondrial enzyme involved  in the metabolism of vitamin B12 (cobalamin). It also mediates magnesium ion and metal binding and malate synthase. Vitamin B12 plays a fundamental role as a cofactor in several metabolic pathways, including [detoxification](https://www.ncbi.nlm.nih.gov/pubmed/19409980) due to its substantial [antioxidant](https://www.ncbi.nlm.nih.gov/pubmed/19799418) properties. Vitamin B12 deficiency is linked to [pernicious anemia, neurodegenerative disorder, cardiovascular disease, gastrointestinal disease](https://www.ncbi.nlm.nih.gov/pubmed/22367966), and [ME/CFS](https://www.ncbi.nlm.nih.gov/pubmed/29100069).</v>
      </c>
    </row>
    <row r="5" spans="1:27" ht="17.25" x14ac:dyDescent="0.3">
      <c r="A5" s="6"/>
      <c r="B5" s="28"/>
    </row>
    <row r="6" spans="1:27" x14ac:dyDescent="0.25">
      <c r="A6" s="6" t="s">
        <v>19</v>
      </c>
      <c r="B6" s="27">
        <v>13</v>
      </c>
      <c r="C6" t="str">
        <f>CONCATENATE("This gene is located on chromosome ",B6,". The ",B7," it creates acts in your ",B8)</f>
        <v>This gene is located on chromosome 13. The mitochondrial enzyme it creates acts in your [kidney, liver](https://www.ncbi.nlm.nih.gov/gene/171425#gene-expression), and blood.</v>
      </c>
    </row>
    <row r="7" spans="1:27" x14ac:dyDescent="0.25">
      <c r="A7" s="6" t="s">
        <v>20</v>
      </c>
      <c r="B7" s="27" t="s">
        <v>307</v>
      </c>
    </row>
    <row r="8" spans="1:27" x14ac:dyDescent="0.25">
      <c r="A8" s="6" t="s">
        <v>17</v>
      </c>
      <c r="B8" s="27" t="s">
        <v>315</v>
      </c>
      <c r="C8" t="s">
        <v>13</v>
      </c>
    </row>
    <row r="9" spans="1:27" x14ac:dyDescent="0.25">
      <c r="A9" s="5" t="s">
        <v>22</v>
      </c>
      <c r="B9" s="27" t="s">
        <v>536</v>
      </c>
      <c r="C9" t="str">
        <f>CONCATENATE("&lt;TissueList ",B9," /&gt;")</f>
        <v>&lt;TissueList circulatory and cardiovascular system D002319 Kidney and urinary bladder D005221 liver D008099  /&gt;</v>
      </c>
    </row>
    <row r="10" spans="1:27" s="33" customFormat="1" x14ac:dyDescent="0.25">
      <c r="A10" s="34"/>
      <c r="B10" s="32"/>
    </row>
    <row r="11" spans="1:27" x14ac:dyDescent="0.25">
      <c r="A11" s="6" t="s">
        <v>4</v>
      </c>
      <c r="B11" s="27" t="s">
        <v>305</v>
      </c>
      <c r="C11" t="str">
        <f>CONCATENATE("&lt;GeneAnalysis gene=",CHAR(34),B11,CHAR(34)," interval=",CHAR(34),B12,CHAR(34),"&gt; ")</f>
        <v xml:space="preserve">&lt;GeneAnalysis gene="CLYBL" interval="NC_000013.11:g.99606664_99909459"&gt; </v>
      </c>
    </row>
    <row r="12" spans="1:27" ht="48" thickBot="1" x14ac:dyDescent="0.3">
      <c r="A12" s="6" t="s">
        <v>23</v>
      </c>
      <c r="B12" s="27" t="s">
        <v>306</v>
      </c>
      <c r="N12" s="37" t="s">
        <v>316</v>
      </c>
      <c r="O12" s="37" t="s">
        <v>317</v>
      </c>
      <c r="P12" s="39" t="s">
        <v>318</v>
      </c>
      <c r="Q12" s="39">
        <v>707</v>
      </c>
      <c r="R12" s="39" t="s">
        <v>319</v>
      </c>
      <c r="S12" s="39" t="s">
        <v>320</v>
      </c>
      <c r="T12" s="39" t="s">
        <v>321</v>
      </c>
      <c r="U12" s="39" t="s">
        <v>322</v>
      </c>
      <c r="V12" s="39" t="s">
        <v>323</v>
      </c>
      <c r="W12" s="39" t="s">
        <v>324</v>
      </c>
      <c r="X12" s="37" t="s">
        <v>325</v>
      </c>
      <c r="Y12" s="37" t="s">
        <v>326</v>
      </c>
      <c r="Z12" s="37" t="s">
        <v>327</v>
      </c>
      <c r="AA12" s="37" t="s">
        <v>328</v>
      </c>
    </row>
    <row r="13" spans="1:27" x14ac:dyDescent="0.25">
      <c r="A13" s="6" t="s">
        <v>24</v>
      </c>
      <c r="B13" s="27" t="s">
        <v>335</v>
      </c>
      <c r="C13" t="str">
        <f>CONCATENATE("# What are some common mutations of ",B11,"?")</f>
        <v># What are some common mutations of CLYBL?</v>
      </c>
      <c r="Q13">
        <v>707</v>
      </c>
      <c r="R13">
        <v>605</v>
      </c>
      <c r="S13">
        <v>250</v>
      </c>
      <c r="V13">
        <v>703</v>
      </c>
      <c r="W13">
        <v>648</v>
      </c>
      <c r="X13">
        <v>260</v>
      </c>
    </row>
    <row r="14" spans="1:27" x14ac:dyDescent="0.25">
      <c r="A14" s="6"/>
      <c r="C14" t="s">
        <v>13</v>
      </c>
      <c r="R14" s="38">
        <f>1+(R13-Q13)/Q13</f>
        <v>0.85572842998585574</v>
      </c>
      <c r="S14" s="38">
        <f>1+(S13-Q13)/Q13</f>
        <v>0.3536067892503536</v>
      </c>
      <c r="W14" s="38">
        <f>1+(W13-V13)/V13</f>
        <v>0.92176386913229014</v>
      </c>
      <c r="X14" s="38">
        <f>1+(X13-V13)/V13</f>
        <v>0.36984352773826457</v>
      </c>
    </row>
    <row r="15" spans="1:27" x14ac:dyDescent="0.25">
      <c r="C15" t="str">
        <f>CONCATENATE("There is ",B13," well-known variant in ",B11,": ",B22,".")</f>
        <v>There is one well-known variant in CLYBL: [C775T](https://www.ncbi.nlm.nih.gov/pubmed/29100069) (Arg259Ter).</v>
      </c>
      <c r="U15" s="38">
        <f>(R14+W14)/2</f>
        <v>0.88874614955907294</v>
      </c>
      <c r="V15" s="38">
        <f>(S14+X14)/2</f>
        <v>0.36172515849430908</v>
      </c>
    </row>
    <row r="16" spans="1:27" x14ac:dyDescent="0.25">
      <c r="U16" s="38"/>
      <c r="V16" s="38"/>
    </row>
    <row r="17" spans="1:3" x14ac:dyDescent="0.25">
      <c r="A17" s="6"/>
      <c r="C17" t="str">
        <f>CONCATENATE("&lt;# ",B19," #&gt;")</f>
        <v>&lt;# C775T #&gt;</v>
      </c>
    </row>
    <row r="18" spans="1:3" x14ac:dyDescent="0.25">
      <c r="A18" s="6" t="s">
        <v>25</v>
      </c>
      <c r="B18" s="75" t="s">
        <v>308</v>
      </c>
      <c r="C18" t="str">
        <f>CONCATENATE("  &lt;Variant hgvs=",CHAR(34),B18,CHAR(34)," name=",CHAR(34),B19,CHAR(34),"&gt; ")</f>
        <v xml:space="preserve">  &lt;Variant hgvs="NC_000013.11:g.99866380C&gt;T" name="C775T"&gt; </v>
      </c>
    </row>
    <row r="19" spans="1:3" x14ac:dyDescent="0.25">
      <c r="A19" s="5" t="s">
        <v>26</v>
      </c>
      <c r="B19" s="75" t="s">
        <v>312</v>
      </c>
    </row>
    <row r="20" spans="1:3" x14ac:dyDescent="0.25">
      <c r="A20" s="5" t="s">
        <v>27</v>
      </c>
      <c r="B20" s="27" t="s">
        <v>208</v>
      </c>
      <c r="C20" t="str">
        <f>CONCATENATE("    This variant is a change at a specific point in the ",B11," gene from ",B20," to ",B21," resulting in incorrect ",B7," function. This substitution of a single nucleotide is known as a missense variant.")</f>
        <v xml:space="preserve">    This variant is a change at a specific point in the CLYBL gene from cytosine (C) to thymine (T) resulting in incorrect mitochondrial enzyme function. This substitution of a single nucleotide is known as a missense variant.</v>
      </c>
    </row>
    <row r="21" spans="1:3" x14ac:dyDescent="0.25">
      <c r="A21" s="5" t="s">
        <v>28</v>
      </c>
      <c r="B21" s="27" t="s">
        <v>33</v>
      </c>
      <c r="C21" t="s">
        <v>13</v>
      </c>
    </row>
    <row r="22" spans="1:3" x14ac:dyDescent="0.25">
      <c r="A22" s="5" t="s">
        <v>36</v>
      </c>
      <c r="B22" s="76" t="s">
        <v>330</v>
      </c>
      <c r="C22" t="str">
        <f>"  &lt;/Variant&gt;"</f>
        <v xml:space="preserve">  &lt;/Variant&gt;</v>
      </c>
    </row>
    <row r="23" spans="1:3" s="33" customFormat="1" x14ac:dyDescent="0.25">
      <c r="A23" s="31"/>
      <c r="B23" s="32"/>
    </row>
    <row r="24" spans="1:3" s="33" customFormat="1" x14ac:dyDescent="0.25">
      <c r="A24" s="31"/>
      <c r="B24" s="32"/>
      <c r="C24" t="str">
        <f>C17</f>
        <v>&lt;# C775T #&gt;</v>
      </c>
    </row>
    <row r="25" spans="1:3" x14ac:dyDescent="0.25">
      <c r="A25" s="5" t="s">
        <v>35</v>
      </c>
      <c r="B25" s="75" t="s">
        <v>309</v>
      </c>
      <c r="C25" t="str">
        <f>CONCATENATE("  &lt;Genotype hgvs=",CHAR(34),B25,B26,";",B27,CHAR(34)," name=",CHAR(34),B19,CHAR(34),"&gt; ")</f>
        <v xml:space="preserve">  &lt;Genotype hgvs="NC_000013.11:g.[99866380C&gt;T];[99866380=]" name="C775T"&gt; </v>
      </c>
    </row>
    <row r="26" spans="1:3" x14ac:dyDescent="0.25">
      <c r="A26" s="5" t="s">
        <v>36</v>
      </c>
      <c r="B26" s="27" t="s">
        <v>310</v>
      </c>
    </row>
    <row r="27" spans="1:3" x14ac:dyDescent="0.25">
      <c r="A27" s="5" t="s">
        <v>27</v>
      </c>
      <c r="B27" s="27" t="s">
        <v>311</v>
      </c>
      <c r="C27" t="s">
        <v>668</v>
      </c>
    </row>
    <row r="28" spans="1:3" x14ac:dyDescent="0.25">
      <c r="A28" s="5" t="s">
        <v>41</v>
      </c>
      <c r="B28" s="27" t="str">
        <f>CONCATENATE("People with this variant have one copy of the ",B22," variant. This substitution of a single nucleotide is known as a missense mutation.")</f>
        <v>People with this variant have one copy of the [C775T](https://www.ncbi.nlm.nih.gov/pubmed/29100069) (Arg259Ter) variant. This substitution of a single nucleotide is known as a missense mutation.</v>
      </c>
      <c r="C28" t="s">
        <v>13</v>
      </c>
    </row>
    <row r="29" spans="1:3" x14ac:dyDescent="0.25">
      <c r="A29" s="6" t="s">
        <v>42</v>
      </c>
      <c r="B29" s="27" t="s">
        <v>217</v>
      </c>
      <c r="C29" t="str">
        <f>CONCATENATE("    ",B28)</f>
        <v xml:space="preserve">    People with this variant have one copy of the [C775T](https://www.ncbi.nlm.nih.gov/pubmed/29100069) (Arg259Ter) variant. This substitution of a single nucleotide is known as a missense mutation.</v>
      </c>
    </row>
    <row r="30" spans="1:3" x14ac:dyDescent="0.25">
      <c r="A30" s="6" t="s">
        <v>43</v>
      </c>
      <c r="B30" s="27">
        <v>5.3</v>
      </c>
    </row>
    <row r="31" spans="1:3" x14ac:dyDescent="0.25">
      <c r="A31" s="5"/>
      <c r="C31" t="s">
        <v>669</v>
      </c>
    </row>
    <row r="32" spans="1:3" x14ac:dyDescent="0.25">
      <c r="A32" s="6"/>
    </row>
    <row r="33" spans="1:3" x14ac:dyDescent="0.25">
      <c r="A33" s="6"/>
      <c r="C33" t="str">
        <f>CONCATENATE("    ",B29)</f>
        <v xml:space="preserve">    You are in the Mild Loss of Function category. See below for more information.</v>
      </c>
    </row>
    <row r="34" spans="1:3" x14ac:dyDescent="0.25">
      <c r="A34" s="6"/>
    </row>
    <row r="35" spans="1:3" x14ac:dyDescent="0.25">
      <c r="A35" s="6"/>
      <c r="C35" t="s">
        <v>670</v>
      </c>
    </row>
    <row r="36" spans="1:3" x14ac:dyDescent="0.25">
      <c r="A36" s="5"/>
    </row>
    <row r="37" spans="1:3" x14ac:dyDescent="0.25">
      <c r="A37" s="5"/>
      <c r="C37" t="str">
        <f>CONCATENATE( "    &lt;piechart percentage=",B30," /&gt;")</f>
        <v xml:space="preserve">    &lt;piechart percentage=5.3 /&gt;</v>
      </c>
    </row>
    <row r="38" spans="1:3" x14ac:dyDescent="0.25">
      <c r="A38" s="5"/>
      <c r="C38" t="str">
        <f>"  &lt;/Genotype&gt;"</f>
        <v xml:space="preserve">  &lt;/Genotype&gt;</v>
      </c>
    </row>
    <row r="39" spans="1:3" x14ac:dyDescent="0.25">
      <c r="A39" s="5" t="s">
        <v>44</v>
      </c>
      <c r="B39" s="27" t="str">
        <f>CONCATENATE("People with this variant have two copies of the ",B22," variant. This substitution of a single nucleotide is known as a missense mutation.")</f>
        <v>People with this variant have two copies of the [C775T](https://www.ncbi.nlm.nih.gov/pubmed/29100069) (Arg259Ter) variant. This substitution of a single nucleotide is known as a missense mutation.</v>
      </c>
      <c r="C39" t="str">
        <f>CONCATENATE("  &lt;Genotype hgvs=",CHAR(34),B25,B26,";",B26,CHAR(34)," name=",CHAR(34),B19,CHAR(34),"&gt; ")</f>
        <v xml:space="preserve">  &lt;Genotype hgvs="NC_000013.11:g.[99866380C&gt;T];[99866380C&gt;T]" name="C775T"&gt; </v>
      </c>
    </row>
    <row r="40" spans="1:3" x14ac:dyDescent="0.25">
      <c r="A40" s="6" t="s">
        <v>45</v>
      </c>
      <c r="B40" s="27" t="s">
        <v>193</v>
      </c>
      <c r="C40" t="s">
        <v>13</v>
      </c>
    </row>
    <row r="41" spans="1:3" x14ac:dyDescent="0.25">
      <c r="A41" s="6" t="s">
        <v>43</v>
      </c>
      <c r="B41" s="27">
        <v>0.9</v>
      </c>
      <c r="C41" t="s">
        <v>668</v>
      </c>
    </row>
    <row r="42" spans="1:3" x14ac:dyDescent="0.25">
      <c r="A42" s="6"/>
    </row>
    <row r="43" spans="1:3" x14ac:dyDescent="0.25">
      <c r="A43" s="5"/>
      <c r="C43" t="str">
        <f>CONCATENATE("    ",B39)</f>
        <v xml:space="preserve">    People with this variant have two copies of the [C775T](https://www.ncbi.nlm.nih.gov/pubmed/29100069) (Arg259Ter) variant. This substitution of a single nucleotide is known as a missense mutation.</v>
      </c>
    </row>
    <row r="44" spans="1:3" x14ac:dyDescent="0.25">
      <c r="A44" s="6"/>
    </row>
    <row r="45" spans="1:3" x14ac:dyDescent="0.25">
      <c r="A45" s="6"/>
      <c r="C45" t="s">
        <v>669</v>
      </c>
    </row>
    <row r="46" spans="1:3" x14ac:dyDescent="0.25">
      <c r="A46" s="6"/>
    </row>
    <row r="47" spans="1:3" x14ac:dyDescent="0.25">
      <c r="A47" s="6"/>
      <c r="C47" t="str">
        <f>CONCATENATE("    ",B40)</f>
        <v xml:space="preserve">    You are in the Severe Loss of Function category. See below for more information.</v>
      </c>
    </row>
    <row r="48" spans="1:3" x14ac:dyDescent="0.25">
      <c r="A48" s="6"/>
    </row>
    <row r="49" spans="1:3" x14ac:dyDescent="0.25">
      <c r="A49" s="5"/>
      <c r="C49" t="s">
        <v>670</v>
      </c>
    </row>
    <row r="50" spans="1:3" x14ac:dyDescent="0.25">
      <c r="A50" s="5"/>
    </row>
    <row r="51" spans="1:3" x14ac:dyDescent="0.25">
      <c r="A51" s="5"/>
      <c r="C51" t="str">
        <f>CONCATENATE( "    &lt;piechart percentage=",B41," /&gt;")</f>
        <v xml:space="preserve">    &lt;piechart percentage=0.9 /&gt;</v>
      </c>
    </row>
    <row r="52" spans="1:3" x14ac:dyDescent="0.25">
      <c r="A52" s="5"/>
      <c r="C52" t="str">
        <f>"  &lt;/Genotype&gt;"</f>
        <v xml:space="preserve">  &lt;/Genotype&gt;</v>
      </c>
    </row>
    <row r="53" spans="1:3" x14ac:dyDescent="0.25">
      <c r="A53" s="5"/>
    </row>
    <row r="54" spans="1:3" x14ac:dyDescent="0.25">
      <c r="A54" s="5" t="s">
        <v>46</v>
      </c>
      <c r="B54" s="27" t="str">
        <f>CONCATENATE("Your ",B11," gene has no variants. A normal gene is referred to as a ",CHAR(34),"wild-type",CHAR(34)," gene.")</f>
        <v>Your CLYBL gene has no variants. A normal gene is referred to as a "wild-type" gene.</v>
      </c>
      <c r="C54" t="str">
        <f>CONCATENATE("  &lt;Genotype hgvs=",CHAR(34),B25,B27,";",B27,CHAR(34)," name=",CHAR(34),B19,CHAR(34),"&gt; ")</f>
        <v xml:space="preserve">  &lt;Genotype hgvs="NC_000013.11:g.[99866380=];[99866380=]" name="C775T"&gt; </v>
      </c>
    </row>
    <row r="55" spans="1:3" x14ac:dyDescent="0.25">
      <c r="A55" s="6" t="s">
        <v>47</v>
      </c>
      <c r="B55" s="27" t="s">
        <v>218</v>
      </c>
      <c r="C55" t="s">
        <v>13</v>
      </c>
    </row>
    <row r="56" spans="1:3" x14ac:dyDescent="0.25">
      <c r="A56" s="6" t="s">
        <v>43</v>
      </c>
      <c r="B56" s="27">
        <v>93.8</v>
      </c>
      <c r="C56" t="s">
        <v>668</v>
      </c>
    </row>
    <row r="57" spans="1:3" x14ac:dyDescent="0.25">
      <c r="A57" s="5"/>
    </row>
    <row r="58" spans="1:3" x14ac:dyDescent="0.25">
      <c r="A58" s="6"/>
      <c r="C58" t="str">
        <f>CONCATENATE("    ",B54)</f>
        <v xml:space="preserve">    Your CLYBL gene has no variants. A normal gene is referred to as a "wild-type" gene.</v>
      </c>
    </row>
    <row r="59" spans="1:3" x14ac:dyDescent="0.25">
      <c r="A59" s="6"/>
    </row>
    <row r="60" spans="1:3" x14ac:dyDescent="0.25">
      <c r="A60" s="6"/>
      <c r="C60" t="s">
        <v>669</v>
      </c>
    </row>
    <row r="61" spans="1:3" x14ac:dyDescent="0.25">
      <c r="A61" s="6"/>
    </row>
    <row r="62" spans="1:3" x14ac:dyDescent="0.25">
      <c r="A62" s="6"/>
      <c r="C62" t="str">
        <f>CONCATENATE("    ",B55)</f>
        <v xml:space="preserve">    Your variant is not associated with any loss of function.</v>
      </c>
    </row>
    <row r="63" spans="1:3" x14ac:dyDescent="0.25">
      <c r="A63" s="5"/>
    </row>
    <row r="64" spans="1:3" x14ac:dyDescent="0.25">
      <c r="A64" s="5"/>
      <c r="C64" t="s">
        <v>670</v>
      </c>
    </row>
    <row r="65" spans="1:3" x14ac:dyDescent="0.25">
      <c r="A65" s="5"/>
    </row>
    <row r="66" spans="1:3" x14ac:dyDescent="0.25">
      <c r="A66" s="5"/>
      <c r="C66" t="str">
        <f>CONCATENATE( "    &lt;piechart percentage=",B56," /&gt;")</f>
        <v xml:space="preserve">    &lt;piechart percentage=93.8 /&gt;</v>
      </c>
    </row>
    <row r="67" spans="1:3" x14ac:dyDescent="0.25">
      <c r="A67" s="5"/>
      <c r="C67" t="str">
        <f>"  &lt;/Genotype&gt;"</f>
        <v xml:space="preserve">  &lt;/Genotype&gt;</v>
      </c>
    </row>
    <row r="68" spans="1:3" x14ac:dyDescent="0.25">
      <c r="A68" s="5"/>
      <c r="C68" t="s">
        <v>672</v>
      </c>
    </row>
    <row r="69" spans="1:3" x14ac:dyDescent="0.25">
      <c r="A69" s="5" t="s">
        <v>48</v>
      </c>
      <c r="B69" s="27" t="str">
        <f>CONCATENATE("Your ",B11," gene has an unknown variant.")</f>
        <v>Your CLYBL gene has an unknown variant.</v>
      </c>
      <c r="C69" t="str">
        <f>CONCATENATE("  &lt;Genotype hgvs=",CHAR(34),"unknown",CHAR(34),"&gt; ")</f>
        <v xml:space="preserve">  &lt;Genotype hgvs="unknown"&gt; </v>
      </c>
    </row>
    <row r="70" spans="1:3" x14ac:dyDescent="0.25">
      <c r="A70" s="6" t="s">
        <v>48</v>
      </c>
      <c r="B70" s="27" t="s">
        <v>150</v>
      </c>
      <c r="C70" t="s">
        <v>13</v>
      </c>
    </row>
    <row r="71" spans="1:3" x14ac:dyDescent="0.25">
      <c r="A71" s="6" t="s">
        <v>43</v>
      </c>
      <c r="C71" t="s">
        <v>668</v>
      </c>
    </row>
    <row r="72" spans="1:3" x14ac:dyDescent="0.25">
      <c r="A72" s="6"/>
    </row>
    <row r="73" spans="1:3" x14ac:dyDescent="0.25">
      <c r="A73" s="6"/>
      <c r="C73" t="str">
        <f>CONCATENATE("    ",B69)</f>
        <v xml:space="preserve">    Your CLYBL gene has an unknown variant.</v>
      </c>
    </row>
    <row r="74" spans="1:3" x14ac:dyDescent="0.25">
      <c r="A74" s="6"/>
    </row>
    <row r="75" spans="1:3" x14ac:dyDescent="0.25">
      <c r="A75" s="6"/>
      <c r="C75" t="s">
        <v>669</v>
      </c>
    </row>
    <row r="76" spans="1:3" x14ac:dyDescent="0.25">
      <c r="A76" s="6"/>
    </row>
    <row r="77" spans="1:3" x14ac:dyDescent="0.25">
      <c r="A77" s="5"/>
      <c r="C77" t="str">
        <f>CONCATENATE("    ",B70)</f>
        <v xml:space="preserve">    The effect is unknown.</v>
      </c>
    </row>
    <row r="78" spans="1:3" x14ac:dyDescent="0.25">
      <c r="A78" s="6"/>
    </row>
    <row r="79" spans="1:3" x14ac:dyDescent="0.25">
      <c r="A79" s="5"/>
      <c r="C79" t="s">
        <v>670</v>
      </c>
    </row>
    <row r="80" spans="1:3" x14ac:dyDescent="0.25">
      <c r="A80" s="5"/>
    </row>
    <row r="81" spans="1:3" x14ac:dyDescent="0.25">
      <c r="A81" s="5"/>
      <c r="C81" t="str">
        <f>CONCATENATE( "    &lt;piechart percentage=",B71," /&gt;")</f>
        <v xml:space="preserve">    &lt;piechart percentage= /&gt;</v>
      </c>
    </row>
    <row r="82" spans="1:3" x14ac:dyDescent="0.25">
      <c r="A82" s="5"/>
      <c r="C82" t="str">
        <f>"  &lt;/Genotype&gt;"</f>
        <v xml:space="preserve">  &lt;/Genotype&gt;</v>
      </c>
    </row>
    <row r="83" spans="1:3" x14ac:dyDescent="0.25">
      <c r="A83" s="5"/>
      <c r="C83" t="s">
        <v>673</v>
      </c>
    </row>
    <row r="84" spans="1:3" x14ac:dyDescent="0.25">
      <c r="A84" s="5" t="s">
        <v>46</v>
      </c>
      <c r="B84" s="27" t="str">
        <f>CONCATENATE("Your ",B11," gene has no variants. A normal gene is referred to as a ",CHAR(34),"wild-type",CHAR(34)," gene.")</f>
        <v>Your CLYBL gene has no variants. A normal gene is referred to as a "wild-type" gene.</v>
      </c>
      <c r="C84" t="str">
        <f>CONCATENATE("  &lt;Genotype hgvs=",CHAR(34),"wildtype",CHAR(34),"&gt;")</f>
        <v xml:space="preserve">  &lt;Genotype hgvs="wildtype"&gt;</v>
      </c>
    </row>
    <row r="85" spans="1:3" x14ac:dyDescent="0.25">
      <c r="A85" s="6" t="s">
        <v>47</v>
      </c>
      <c r="B85" s="27" t="s">
        <v>218</v>
      </c>
      <c r="C85" t="s">
        <v>13</v>
      </c>
    </row>
    <row r="86" spans="1:3" x14ac:dyDescent="0.25">
      <c r="A86" s="6" t="s">
        <v>43</v>
      </c>
      <c r="C86" t="s">
        <v>668</v>
      </c>
    </row>
    <row r="87" spans="1:3" x14ac:dyDescent="0.25">
      <c r="A87" s="6"/>
    </row>
    <row r="88" spans="1:3" x14ac:dyDescent="0.25">
      <c r="A88" s="6"/>
      <c r="C88" t="str">
        <f>CONCATENATE("    ",B84)</f>
        <v xml:space="preserve">    Your CLYBL gene has no variants. A normal gene is referred to as a "wild-type" gene.</v>
      </c>
    </row>
    <row r="89" spans="1:3" x14ac:dyDescent="0.25">
      <c r="A89" s="6"/>
    </row>
    <row r="90" spans="1:3" x14ac:dyDescent="0.25">
      <c r="A90" s="6"/>
      <c r="C90" t="s">
        <v>669</v>
      </c>
    </row>
    <row r="91" spans="1:3" x14ac:dyDescent="0.25">
      <c r="A91" s="6"/>
    </row>
    <row r="92" spans="1:3" x14ac:dyDescent="0.25">
      <c r="A92" s="6"/>
      <c r="C92" t="str">
        <f>CONCATENATE("    ",B85)</f>
        <v xml:space="preserve">    Your variant is not associated with any loss of function.</v>
      </c>
    </row>
    <row r="93" spans="1:3" x14ac:dyDescent="0.25">
      <c r="A93" s="6"/>
    </row>
    <row r="94" spans="1:3" x14ac:dyDescent="0.25">
      <c r="A94" s="6"/>
      <c r="C94" t="s">
        <v>670</v>
      </c>
    </row>
    <row r="95" spans="1:3" x14ac:dyDescent="0.25">
      <c r="A95" s="5"/>
    </row>
    <row r="96" spans="1:3" x14ac:dyDescent="0.25">
      <c r="A96" s="6"/>
      <c r="C96" t="str">
        <f>CONCATENATE( "    &lt;piechart percentage=",B86," /&gt;")</f>
        <v xml:space="preserve">    &lt;piechart percentage= /&gt;</v>
      </c>
    </row>
    <row r="97" spans="1:3" x14ac:dyDescent="0.25">
      <c r="A97" s="6"/>
      <c r="C97" t="str">
        <f>"  &lt;/Genotype&gt;"</f>
        <v xml:space="preserve">  &lt;/Genotype&gt;</v>
      </c>
    </row>
    <row r="98" spans="1:3" x14ac:dyDescent="0.25">
      <c r="A98" s="6"/>
      <c r="C98" t="str">
        <f>"&lt;/GeneAnalysis&gt;"</f>
        <v>&lt;/GeneAnalysis&gt;</v>
      </c>
    </row>
    <row r="99" spans="1:3" s="33" customFormat="1" x14ac:dyDescent="0.25">
      <c r="A99" s="31"/>
      <c r="B99" s="32"/>
    </row>
    <row r="100" spans="1:3" x14ac:dyDescent="0.25">
      <c r="A100" s="5"/>
      <c r="C100" t="str">
        <f>CONCATENATE("# How do changes in ",B11," affect people?")</f>
        <v># How do changes in CLYBL affect people?</v>
      </c>
    </row>
    <row r="101" spans="1:3" x14ac:dyDescent="0.25">
      <c r="A101" s="5"/>
    </row>
    <row r="102" spans="1:3" x14ac:dyDescent="0.25">
      <c r="A102" s="5" t="s">
        <v>50</v>
      </c>
      <c r="B102" s="27" t="str">
        <f>CONCATENATE("For the vast majority of people, the overall risk associated with the common ",B11," variants is small and does not impact treatment. It is possible that variants in this gene interact with other gene variants, which is the reason for our inclusion of this gene.")</f>
        <v>For the vast majority of people, the overall risk associated with the common CLYBL variants is small and does not impact treatment. It is possible that variants in this gene interact with other gene variants, which is the reason for our inclusion of this gene.</v>
      </c>
      <c r="C102" t="str">
        <f>B102</f>
        <v>For the vast majority of people, the overall risk associated with the common CLYBL variants is small and does not impact treatment. It is possible that variants in this gene interact with other gene variants, which is the reason for our inclusion of this gene.</v>
      </c>
    </row>
    <row r="103" spans="1:3" s="33" customFormat="1" x14ac:dyDescent="0.25">
      <c r="A103" s="31"/>
      <c r="B103" s="32"/>
    </row>
    <row r="104" spans="1:3" s="33" customFormat="1" x14ac:dyDescent="0.25">
      <c r="A104" s="34"/>
      <c r="B104" s="32"/>
      <c r="C104" s="6" t="s">
        <v>314</v>
      </c>
    </row>
    <row r="105" spans="1:3" s="33" customFormat="1" x14ac:dyDescent="0.25">
      <c r="A105" s="34"/>
      <c r="B105" s="32"/>
      <c r="C105" s="6"/>
    </row>
    <row r="106" spans="1:3" s="33" customFormat="1" x14ac:dyDescent="0.25">
      <c r="A106" s="34"/>
      <c r="B106" s="32"/>
      <c r="C106" s="6" t="s">
        <v>726</v>
      </c>
    </row>
    <row r="107" spans="1:3" s="33" customFormat="1" x14ac:dyDescent="0.25">
      <c r="A107" s="34"/>
      <c r="B107" s="32"/>
      <c r="C107" s="6"/>
    </row>
    <row r="108" spans="1:3" x14ac:dyDescent="0.25">
      <c r="A108" s="5"/>
      <c r="C108" t="s">
        <v>220</v>
      </c>
    </row>
    <row r="109" spans="1:3" x14ac:dyDescent="0.25">
      <c r="A109" s="5"/>
    </row>
    <row r="110" spans="1:3" x14ac:dyDescent="0.25">
      <c r="A110" s="5" t="s">
        <v>13</v>
      </c>
      <c r="B110" s="27" t="s">
        <v>703</v>
      </c>
      <c r="C110" t="str">
        <f>B110</f>
        <v>This variant [changes an amino acid in the protein](https://www.ncbi.nlm.nih.gov/pubmed/22367966), which causes the length to be prematurely truncated. The protein may then may bind incorrectly with ions and metals, leading to [malabsorption of vitamin B12 and mental fatigue](https://www.ncbi.nlm.nih.gov/pubmed/25902009). People with this variant have serum vitamin B12 levels [88.9% lower](https://www.ncbi.nlm.nih.gov/pubmed/22367966) than normal and may have higher homocysteine levels. This variant is also more common in people with [ME/CFS]( https://www.ncbi.nlm.nih.gov/pubmed/29100069).</v>
      </c>
    </row>
    <row r="111" spans="1:3" x14ac:dyDescent="0.25">
      <c r="A111" s="5"/>
    </row>
    <row r="112" spans="1:3" x14ac:dyDescent="0.25">
      <c r="A112" s="5"/>
      <c r="C112" t="s">
        <v>51</v>
      </c>
    </row>
    <row r="113" spans="1:3" x14ac:dyDescent="0.25">
      <c r="A113" s="5"/>
    </row>
    <row r="114" spans="1:3" x14ac:dyDescent="0.25">
      <c r="A114" s="5"/>
      <c r="B114" s="27" t="s">
        <v>329</v>
      </c>
      <c r="C114" t="str">
        <f>B114</f>
        <v>* Check serum vitamin B12 levels, and consider an [oral or injectable B12](https://www.ncbi.nlm.nih.gov/pubmed/25902009) supplement if low.
* Be cautious when taking [opioids, duloxetine, pregabalin](https://www.ncbi.nlm.nih.gov/pubmed/25902009), and [metformin](https://www.ncbi.nlm.nih.gov/pubmed/20488910?dopt=Abstract), which lower B12 levels.</v>
      </c>
    </row>
    <row r="115" spans="1:3" s="33" customFormat="1" x14ac:dyDescent="0.25">
      <c r="A115" s="31"/>
      <c r="B115" s="32"/>
    </row>
    <row r="116" spans="1:3" s="33" customFormat="1" x14ac:dyDescent="0.25">
      <c r="A116" s="34"/>
      <c r="B116" s="32"/>
      <c r="C116" s="6" t="s">
        <v>313</v>
      </c>
    </row>
    <row r="117" spans="1:3" s="33" customFormat="1" x14ac:dyDescent="0.25">
      <c r="A117" s="34"/>
      <c r="B117" s="32"/>
      <c r="C117" s="6"/>
    </row>
    <row r="118" spans="1:3" s="33" customFormat="1" x14ac:dyDescent="0.25">
      <c r="A118" s="34"/>
      <c r="B118" s="32"/>
      <c r="C118" s="6" t="s">
        <v>727</v>
      </c>
    </row>
    <row r="119" spans="1:3" s="33" customFormat="1" x14ac:dyDescent="0.25">
      <c r="A119" s="34"/>
      <c r="B119" s="32"/>
      <c r="C119" s="6"/>
    </row>
    <row r="120" spans="1:3" x14ac:dyDescent="0.25">
      <c r="A120" s="5"/>
      <c r="C120" t="s">
        <v>198</v>
      </c>
    </row>
    <row r="121" spans="1:3" x14ac:dyDescent="0.25">
      <c r="A121" s="5"/>
    </row>
    <row r="122" spans="1:3" x14ac:dyDescent="0.25">
      <c r="A122" s="5" t="s">
        <v>13</v>
      </c>
      <c r="B122" s="27" t="s">
        <v>704</v>
      </c>
      <c r="C122" t="str">
        <f>B122</f>
        <v>This variant causes an [amino acid change](https://www.ncbi.nlm.nih.gov/pubmed/22367966) in the citrate lyase beta-like protein encoded by CLYBL, causing the protien length to be truncated very prematurely. The protein may then bind incorrectly with ions and metals, leading to [malabsorption of B12](https://www.ncbi.nlm.nih.gov/pubmed/25902009). People with this variant have serum vitamin B12 levels [36.2% lower](https://www.ncbi.nlm.nih.gov/pubmed/22367966) than normal. Vitamin B12 deficiency is linked to [anemia, loss of balance, numbness or tingling in the arms and legs, and weakness](https://medlineplus.gov/ency/article/002403.htm). The reduction of circulating vitamin B12 also causes increased levels of [itaconate]( https://www.ncbi.nlm.nih.gov/pubmed/29056341), an anti-microbial metabolite and immunomodulator, which in turn deactivates vitamin B12. 
This variant is much more common in people with [ME/CFS]( https://www.ncbi.nlm.nih.gov/pubmed/29100069). In ME/CFS, [hypomethylation](http://dx.doi.org/10.4172/2155-9899.1000228), which is greatly affected by the vitamins B12 and folate (B9), is seen in a majority of certain [immune cells](https://www.ncbi.nlm.nih.gov/pubmed/25111603/). The low B12 causes high homocysteine levels, which correlate significantly with [coronary heart disease, stroke, peripheral vascular disease, hardening of the arteries](https://labtestsonline.org/tests/homocysteine), and [mental fatigue](https://www.ncbi.nlm.nih.gov/pubmed/25902009), suggesting a blockage of B12 across the blood brain barrier.</v>
      </c>
    </row>
    <row r="123" spans="1:3" x14ac:dyDescent="0.25">
      <c r="A123" s="5"/>
    </row>
    <row r="124" spans="1:3" x14ac:dyDescent="0.25">
      <c r="A124" s="5"/>
      <c r="C124" t="s">
        <v>51</v>
      </c>
    </row>
    <row r="125" spans="1:3" x14ac:dyDescent="0.25">
      <c r="A125" s="5"/>
    </row>
    <row r="126" spans="1:3" x14ac:dyDescent="0.25">
      <c r="A126" s="5"/>
      <c r="B126" s="27" t="s">
        <v>706</v>
      </c>
      <c r="C126" t="str">
        <f>B126</f>
        <v>* Consider a daily [oral folic acid](https://www.ncbi.nlm.nih.gov/pubmed/25902009) supplement combined with oral or injectable B12.
* Avoid [opioids, duloxetine, pregabalin](https://www.ncbi.nlm.nih.gov/pubmed/25902009), [metformin](https://www.ncbi.nlm.nih.gov/pubmed/20488910?dopt=Abstract), and other anti-epilectic drugs.
* Check homocysteine levels, and consider taking [folate](https://medlineplus.gov/druginfo/natural/1017.html) if elevated.
* Watch for eye lens dislocations, unusual (Marfan type) body shape, stroke, blood clotting abnormalities, and low thyroid hormones (hypothyroidism).</v>
      </c>
    </row>
    <row r="128" spans="1:3" s="33" customFormat="1" x14ac:dyDescent="0.25">
      <c r="B128" s="32"/>
    </row>
    <row r="130" spans="1:3" x14ac:dyDescent="0.25">
      <c r="A130" t="s">
        <v>52</v>
      </c>
      <c r="B130" s="8" t="s">
        <v>537</v>
      </c>
      <c r="C130" t="str">
        <f>CONCATENATE("&lt;symptoms ",B130," /&gt;")</f>
        <v>&lt;symptoms fatigue D005221 memory problems D008569 inflamation D007249 muscle aches and pain D063806 /&gt;</v>
      </c>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1DA941-BDA9-4A18-B929-9C5814AEB36B}">
  <dimension ref="A1:C202"/>
  <sheetViews>
    <sheetView topLeftCell="A173" workbookViewId="0">
      <selection activeCell="B174" sqref="B174"/>
    </sheetView>
  </sheetViews>
  <sheetFormatPr defaultRowHeight="15" x14ac:dyDescent="0.25"/>
  <cols>
    <col min="1" max="1" width="16.28515625" customWidth="1"/>
    <col min="2" max="2" width="35.28515625" style="27" customWidth="1"/>
  </cols>
  <sheetData>
    <row r="1" spans="1:3" x14ac:dyDescent="0.25">
      <c r="A1" s="4" t="s">
        <v>14</v>
      </c>
      <c r="B1" s="26" t="s">
        <v>15</v>
      </c>
      <c r="C1" s="4" t="s">
        <v>16</v>
      </c>
    </row>
    <row r="2" spans="1:3" x14ac:dyDescent="0.25">
      <c r="A2" s="6" t="s">
        <v>4</v>
      </c>
      <c r="B2" s="27" t="s">
        <v>336</v>
      </c>
      <c r="C2" t="str">
        <f>CONCATENATE("# What does the ",B2," gene do?")</f>
        <v># What does the CHRNA3 gene do?</v>
      </c>
    </row>
    <row r="3" spans="1:3" x14ac:dyDescent="0.25">
      <c r="A3" s="6"/>
    </row>
    <row r="4" spans="1:3" ht="17.25" x14ac:dyDescent="0.3">
      <c r="A4" s="6" t="s">
        <v>18</v>
      </c>
      <c r="B4" s="28" t="s">
        <v>707</v>
      </c>
      <c r="C4" t="str">
        <f>B4</f>
        <v xml:space="preserve">CHRNA3 (Neuronal acetylcholine receptor subunit alpha-3) encodes a nicotine neurotransmitter receptor protein called [acetylcholine](http://www.uniprot.org/citations/8906617) that regulates nicotine dependence and nicotine receptor proliferation and destruction. It also controls [ion](http://www.uniprot.org/citations/20438829) and [serotonin](https://www.ebi.ac.uk/QuickGO/term/GO:0022850) channels in the brain.  Variants in this gene have been associated with [nicotine dependence](https://www.ncbi.nlm.nih.gov/pubmed/22290489), increased daily [cigarette consumption](https://www.ncbi.nlm.nih.gov/pubmed/23870182), [lung cancer](https://www.ncbi.nlm.nih.gov/pubmed/19836008), [COPD](https://www.ncbi.nlm.nih.gov/pubmed/24621683), [cocaine dependence](https://www.ncbi.nlm.nih.gov/pubmed/20485328), and [ME/CFS](https://www.ncbi.nlm.nih.gov/pubmed/27099524). </v>
      </c>
    </row>
    <row r="5" spans="1:3" ht="17.25" x14ac:dyDescent="0.3">
      <c r="A5" s="6"/>
      <c r="B5" s="28"/>
    </row>
    <row r="6" spans="1:3" x14ac:dyDescent="0.25">
      <c r="A6" s="6" t="s">
        <v>19</v>
      </c>
      <c r="B6" s="27">
        <v>15</v>
      </c>
      <c r="C6" t="str">
        <f>CONCATENATE("This gene is located on chromosome ",B6,". The ",B7," it creates acts in your ",B8)</f>
        <v>This gene is located on chromosome 15. The protein it creates acts in your brain, nervous system, and immune system.</v>
      </c>
    </row>
    <row r="7" spans="1:3" x14ac:dyDescent="0.25">
      <c r="A7" s="6" t="s">
        <v>20</v>
      </c>
      <c r="B7" s="27" t="s">
        <v>21</v>
      </c>
    </row>
    <row r="8" spans="1:3" x14ac:dyDescent="0.25">
      <c r="A8" s="6" t="s">
        <v>17</v>
      </c>
      <c r="B8" s="27" t="s">
        <v>353</v>
      </c>
    </row>
    <row r="9" spans="1:3" x14ac:dyDescent="0.25">
      <c r="A9" s="5" t="s">
        <v>22</v>
      </c>
      <c r="B9" s="27" t="s">
        <v>538</v>
      </c>
      <c r="C9" t="str">
        <f>CONCATENATE("&lt;TissueList ",B9," /&gt;")</f>
        <v>&lt;TissueList brain D001921 bone marrow and immune system D007107  /&gt;</v>
      </c>
    </row>
    <row r="10" spans="1:3" s="33" customFormat="1" x14ac:dyDescent="0.25">
      <c r="A10" s="34"/>
      <c r="B10" s="32"/>
    </row>
    <row r="11" spans="1:3" x14ac:dyDescent="0.25">
      <c r="A11" s="6" t="s">
        <v>4</v>
      </c>
      <c r="B11" s="27" t="s">
        <v>336</v>
      </c>
      <c r="C11" t="str">
        <f>CONCATENATE("&lt;GeneAnalysis gene=",CHAR(34),B11,CHAR(34)," interval=",CHAR(34),B12,CHAR(34),"&gt; ")</f>
        <v xml:space="preserve">&lt;GeneAnalysis gene="CHRNA3" interval="NC_000015.10:g.78593052_78621295"&gt; </v>
      </c>
    </row>
    <row r="12" spans="1:3" x14ac:dyDescent="0.25">
      <c r="A12" s="6" t="s">
        <v>23</v>
      </c>
      <c r="B12" s="27" t="s">
        <v>337</v>
      </c>
    </row>
    <row r="13" spans="1:3" x14ac:dyDescent="0.25">
      <c r="A13" s="6" t="s">
        <v>24</v>
      </c>
      <c r="B13" s="27" t="s">
        <v>333</v>
      </c>
      <c r="C13" t="str">
        <f>CONCATENATE("# What are some common mutations of ",B11,"?")</f>
        <v># What are some common mutations of CHRNA3?</v>
      </c>
    </row>
    <row r="14" spans="1:3" x14ac:dyDescent="0.25">
      <c r="A14" s="6"/>
      <c r="C14" t="s">
        <v>13</v>
      </c>
    </row>
    <row r="15" spans="1:3" x14ac:dyDescent="0.25">
      <c r="C15" t="str">
        <f>CONCATENATE("There are ",B13," well-known variants in ",B11,": ",B22," and ",B28,".")</f>
        <v>There are two well-known variants in CHRNA3: [C78606381T](https://www.ncbi.nlm.nih.gov/projects/SNP/snp_ref.cgi?rs=12914385) and [C645T](https://www.ncbi.nlm.nih.gov/clinvar/variation/17503/).</v>
      </c>
    </row>
    <row r="17" spans="1:3" x14ac:dyDescent="0.25">
      <c r="A17" s="6"/>
      <c r="C17" t="str">
        <f>CONCATENATE("&lt;# ",B19," #&gt;")</f>
        <v>&lt;# C78606381T #&gt;</v>
      </c>
    </row>
    <row r="18" spans="1:3" x14ac:dyDescent="0.25">
      <c r="A18" s="6" t="s">
        <v>25</v>
      </c>
      <c r="B18" s="75" t="s">
        <v>338</v>
      </c>
      <c r="C18" t="str">
        <f>CONCATENATE("  &lt;Variant hgvs=",CHAR(34),B18,CHAR(34)," name=",CHAR(34),B19,CHAR(34),"&gt; ")</f>
        <v xml:space="preserve">  &lt;Variant hgvs="NC_000015.10:g.78606381C&gt;T" name="C78606381T"&gt; </v>
      </c>
    </row>
    <row r="19" spans="1:3" x14ac:dyDescent="0.25">
      <c r="A19" s="5" t="s">
        <v>26</v>
      </c>
      <c r="B19" s="76" t="s">
        <v>340</v>
      </c>
    </row>
    <row r="20" spans="1:3" x14ac:dyDescent="0.25">
      <c r="A20" s="5" t="s">
        <v>27</v>
      </c>
      <c r="B20" s="27" t="s">
        <v>208</v>
      </c>
      <c r="C20" t="str">
        <f>CONCATENATE("    This variant is a change at a specific point in the ",B11," gene from ",B20," to ",B21," resulting in incorrect ",B7," function. This substitution of a single nucleotide is known as a missense variant.")</f>
        <v xml:space="preserve">    This variant is a change at a specific point in the CHRNA3 gene from cytosine (C) to thymine (T) resulting in incorrect protein function. This substitution of a single nucleotide is known as a missense variant.</v>
      </c>
    </row>
    <row r="21" spans="1:3" x14ac:dyDescent="0.25">
      <c r="A21" s="5" t="s">
        <v>28</v>
      </c>
      <c r="B21" s="27" t="s">
        <v>33</v>
      </c>
      <c r="C21" t="s">
        <v>13</v>
      </c>
    </row>
    <row r="22" spans="1:3" x14ac:dyDescent="0.25">
      <c r="A22" s="5" t="s">
        <v>36</v>
      </c>
      <c r="B22" s="76" t="s">
        <v>342</v>
      </c>
      <c r="C22" t="str">
        <f>"  &lt;/Variant&gt;"</f>
        <v xml:space="preserve">  &lt;/Variant&gt;</v>
      </c>
    </row>
    <row r="23" spans="1:3" x14ac:dyDescent="0.25">
      <c r="C23" t="str">
        <f>CONCATENATE("&lt;# ",B25," #&gt;")</f>
        <v>&lt;# C645T  #&gt;</v>
      </c>
    </row>
    <row r="24" spans="1:3" x14ac:dyDescent="0.25">
      <c r="A24" s="6" t="s">
        <v>25</v>
      </c>
      <c r="B24" s="75" t="s">
        <v>339</v>
      </c>
      <c r="C24" t="str">
        <f>CONCATENATE("  &lt;Variant hgvs=",CHAR(34),B24,CHAR(34)," name=",CHAR(34),B25,CHAR(34),"&gt; ")</f>
        <v xml:space="preserve">  &lt;Variant hgvs="NC_000015.10:g.78601997G&gt;A" name="C645T "&gt; </v>
      </c>
    </row>
    <row r="25" spans="1:3" x14ac:dyDescent="0.25">
      <c r="A25" s="5" t="s">
        <v>26</v>
      </c>
      <c r="B25" s="76" t="s">
        <v>341</v>
      </c>
    </row>
    <row r="26" spans="1:3" x14ac:dyDescent="0.25">
      <c r="A26" s="5" t="s">
        <v>27</v>
      </c>
      <c r="B26" s="27" t="s">
        <v>34</v>
      </c>
      <c r="C26" t="str">
        <f>CONCATENATE("    This variant is a change at a specific point in the ",B11," gene from ",B26," to ",B27," resulting in incorrect ",B7," function. This substitution of a single nucleotide is known as a missense variant.")</f>
        <v xml:space="preserve">    This variant is a change at a specific point in the CHRNA3 gene from guanine (G) to adenine (A) resulting in incorrect protein function. This substitution of a single nucleotide is known as a missense variant.</v>
      </c>
    </row>
    <row r="27" spans="1:3" x14ac:dyDescent="0.25">
      <c r="A27" s="5" t="s">
        <v>28</v>
      </c>
      <c r="B27" s="27" t="s">
        <v>62</v>
      </c>
    </row>
    <row r="28" spans="1:3" x14ac:dyDescent="0.25">
      <c r="A28" s="6" t="s">
        <v>36</v>
      </c>
      <c r="B28" s="76" t="s">
        <v>352</v>
      </c>
      <c r="C28" t="str">
        <f>"  &lt;/Variant&gt;"</f>
        <v xml:space="preserve">  &lt;/Variant&gt;</v>
      </c>
    </row>
    <row r="29" spans="1:3" s="33" customFormat="1" x14ac:dyDescent="0.25">
      <c r="A29" s="31"/>
      <c r="B29" s="32"/>
    </row>
    <row r="30" spans="1:3" s="33" customFormat="1" x14ac:dyDescent="0.25">
      <c r="A30" s="31"/>
      <c r="B30" s="32"/>
      <c r="C30" t="str">
        <f>C17</f>
        <v>&lt;# C78606381T #&gt;</v>
      </c>
    </row>
    <row r="31" spans="1:3" x14ac:dyDescent="0.25">
      <c r="A31" s="5" t="s">
        <v>35</v>
      </c>
      <c r="B31" s="77" t="s">
        <v>343</v>
      </c>
      <c r="C31" t="str">
        <f>CONCATENATE("  &lt;Genotype hgvs=",CHAR(34),B31,B32,";",B33,CHAR(34)," name=",CHAR(34),B19,CHAR(34),"&gt; ")</f>
        <v xml:space="preserve">  &lt;Genotype hgvs="NC_000015.10:g.[78606381C&gt;T];[78606381=]" name="C78606381T"&gt; </v>
      </c>
    </row>
    <row r="32" spans="1:3" x14ac:dyDescent="0.25">
      <c r="A32" s="5" t="s">
        <v>36</v>
      </c>
      <c r="B32" s="27" t="s">
        <v>344</v>
      </c>
    </row>
    <row r="33" spans="1:3" x14ac:dyDescent="0.25">
      <c r="A33" s="5" t="s">
        <v>27</v>
      </c>
      <c r="B33" s="27" t="s">
        <v>345</v>
      </c>
      <c r="C33" t="s">
        <v>668</v>
      </c>
    </row>
    <row r="34" spans="1:3" x14ac:dyDescent="0.25">
      <c r="A34" s="5" t="s">
        <v>41</v>
      </c>
      <c r="B34" s="27" t="str">
        <f>CONCATENATE("People with this variant have one copy of the ",B22," variant. This substitution of a single nucleotide is known as a missense mutation.")</f>
        <v>People with this variant have one copy of the [C78606381T](https://www.ncbi.nlm.nih.gov/projects/SNP/snp_ref.cgi?rs=12914385) variant. This substitution of a single nucleotide is known as a missense mutation.</v>
      </c>
      <c r="C34" t="s">
        <v>13</v>
      </c>
    </row>
    <row r="35" spans="1:3" x14ac:dyDescent="0.25">
      <c r="A35" s="6" t="s">
        <v>42</v>
      </c>
      <c r="B35" s="27" t="s">
        <v>217</v>
      </c>
      <c r="C35" t="str">
        <f>CONCATENATE("    ",B34)</f>
        <v xml:space="preserve">    People with this variant have one copy of the [C78606381T](https://www.ncbi.nlm.nih.gov/projects/SNP/snp_ref.cgi?rs=12914385) variant. This substitution of a single nucleotide is known as a missense mutation.</v>
      </c>
    </row>
    <row r="36" spans="1:3" x14ac:dyDescent="0.25">
      <c r="A36" s="6" t="s">
        <v>43</v>
      </c>
      <c r="B36" s="27">
        <v>37.9</v>
      </c>
    </row>
    <row r="37" spans="1:3" x14ac:dyDescent="0.25">
      <c r="A37" s="5"/>
      <c r="C37" t="s">
        <v>669</v>
      </c>
    </row>
    <row r="38" spans="1:3" x14ac:dyDescent="0.25">
      <c r="A38" s="6"/>
    </row>
    <row r="39" spans="1:3" x14ac:dyDescent="0.25">
      <c r="A39" s="6"/>
      <c r="C39" t="str">
        <f>CONCATENATE("    ",B35)</f>
        <v xml:space="preserve">    You are in the Mild Loss of Function category. See below for more information.</v>
      </c>
    </row>
    <row r="40" spans="1:3" x14ac:dyDescent="0.25">
      <c r="A40" s="6"/>
    </row>
    <row r="41" spans="1:3" x14ac:dyDescent="0.25">
      <c r="A41" s="6"/>
      <c r="C41" t="s">
        <v>670</v>
      </c>
    </row>
    <row r="42" spans="1:3" x14ac:dyDescent="0.25">
      <c r="A42" s="5"/>
    </row>
    <row r="43" spans="1:3" x14ac:dyDescent="0.25">
      <c r="A43" s="5"/>
      <c r="C43" t="str">
        <f>CONCATENATE( "    &lt;piechart percentage=",B36," /&gt;")</f>
        <v xml:space="preserve">    &lt;piechart percentage=37.9 /&gt;</v>
      </c>
    </row>
    <row r="44" spans="1:3" x14ac:dyDescent="0.25">
      <c r="A44" s="5"/>
      <c r="C44" t="str">
        <f>"  &lt;/Genotype&gt;"</f>
        <v xml:space="preserve">  &lt;/Genotype&gt;</v>
      </c>
    </row>
    <row r="45" spans="1:3" x14ac:dyDescent="0.25">
      <c r="A45" s="5" t="s">
        <v>44</v>
      </c>
      <c r="B45" s="27" t="s">
        <v>346</v>
      </c>
      <c r="C45" t="str">
        <f>CONCATENATE("  &lt;Genotype hgvs=",CHAR(34),B31,B32,";",B32,CHAR(34)," name=",CHAR(34),B19,CHAR(34),"&gt; ")</f>
        <v xml:space="preserve">  &lt;Genotype hgvs="NC_000015.10:g.[78606381C&gt;T];[78606381C&gt;T]" name="C78606381T"&gt; </v>
      </c>
    </row>
    <row r="46" spans="1:3" x14ac:dyDescent="0.25">
      <c r="A46" s="6" t="s">
        <v>45</v>
      </c>
      <c r="B46" s="27" t="s">
        <v>192</v>
      </c>
      <c r="C46" t="s">
        <v>13</v>
      </c>
    </row>
    <row r="47" spans="1:3" x14ac:dyDescent="0.25">
      <c r="A47" s="6" t="s">
        <v>43</v>
      </c>
      <c r="B47" s="27">
        <v>15.9</v>
      </c>
      <c r="C47" t="s">
        <v>668</v>
      </c>
    </row>
    <row r="48" spans="1:3" x14ac:dyDescent="0.25">
      <c r="A48" s="6"/>
    </row>
    <row r="49" spans="1:3" x14ac:dyDescent="0.25">
      <c r="A49" s="5"/>
      <c r="C49" t="str">
        <f>CONCATENATE("    ",B45)</f>
        <v xml:space="preserve">    People with this variant have two copies of the [C78606381T](https://www.ncbi.nlm.nih.gov/projects/SNP/snp_ref.cgi?rs=12914385) variant. This substitution of a single nucleotide is known as a missense mutation.
</v>
      </c>
    </row>
    <row r="50" spans="1:3" x14ac:dyDescent="0.25">
      <c r="A50" s="6"/>
    </row>
    <row r="51" spans="1:3" x14ac:dyDescent="0.25">
      <c r="A51" s="6"/>
      <c r="C51" t="s">
        <v>669</v>
      </c>
    </row>
    <row r="52" spans="1:3" x14ac:dyDescent="0.25">
      <c r="A52" s="6"/>
    </row>
    <row r="53" spans="1:3" x14ac:dyDescent="0.25">
      <c r="A53" s="6"/>
      <c r="C53" t="str">
        <f>CONCATENATE("    ",B46)</f>
        <v xml:space="preserve">    You are in the Moderate Loss of Function category. See below for more information.</v>
      </c>
    </row>
    <row r="54" spans="1:3" x14ac:dyDescent="0.25">
      <c r="A54" s="6"/>
    </row>
    <row r="55" spans="1:3" x14ac:dyDescent="0.25">
      <c r="A55" s="5"/>
      <c r="C55" t="s">
        <v>670</v>
      </c>
    </row>
    <row r="56" spans="1:3" x14ac:dyDescent="0.25">
      <c r="A56" s="5"/>
    </row>
    <row r="57" spans="1:3" x14ac:dyDescent="0.25">
      <c r="A57" s="5"/>
      <c r="C57" t="str">
        <f>CONCATENATE( "    &lt;piechart percentage=",B47," /&gt;")</f>
        <v xml:space="preserve">    &lt;piechart percentage=15.9 /&gt;</v>
      </c>
    </row>
    <row r="58" spans="1:3" x14ac:dyDescent="0.25">
      <c r="A58" s="5"/>
      <c r="C58" t="str">
        <f>"  &lt;/Genotype&gt;"</f>
        <v xml:space="preserve">  &lt;/Genotype&gt;</v>
      </c>
    </row>
    <row r="59" spans="1:3" x14ac:dyDescent="0.25">
      <c r="A59" s="5" t="s">
        <v>46</v>
      </c>
      <c r="B59" s="27" t="str">
        <f>CONCATENATE("Your ",B11," gene has no variants. A normal gene is referred to as a ",CHAR(34),"wild-type",CHAR(34)," gene.")</f>
        <v>Your CHRNA3 gene has no variants. A normal gene is referred to as a "wild-type" gene.</v>
      </c>
      <c r="C59" t="str">
        <f>CONCATENATE("  &lt;Genotype hgvs=",CHAR(34),B31,B33,";",B33,CHAR(34)," name=",CHAR(34),B19,CHAR(34),"&gt; ")</f>
        <v xml:space="preserve">  &lt;Genotype hgvs="NC_000015.10:g.[78606381=];[78606381=]" name="C78606381T"&gt; </v>
      </c>
    </row>
    <row r="60" spans="1:3" x14ac:dyDescent="0.25">
      <c r="A60" s="6" t="s">
        <v>47</v>
      </c>
      <c r="B60" s="27" t="s">
        <v>148</v>
      </c>
      <c r="C60" t="s">
        <v>13</v>
      </c>
    </row>
    <row r="61" spans="1:3" x14ac:dyDescent="0.25">
      <c r="A61" s="6" t="s">
        <v>43</v>
      </c>
      <c r="B61" s="27">
        <v>46.2</v>
      </c>
      <c r="C61" t="s">
        <v>668</v>
      </c>
    </row>
    <row r="62" spans="1:3" x14ac:dyDescent="0.25">
      <c r="A62" s="5"/>
    </row>
    <row r="63" spans="1:3" x14ac:dyDescent="0.25">
      <c r="A63" s="6"/>
      <c r="C63" t="str">
        <f>CONCATENATE("    ",B59)</f>
        <v xml:space="preserve">    Your CHRNA3 gene has no variants. A normal gene is referred to as a "wild-type" gene.</v>
      </c>
    </row>
    <row r="64" spans="1:3" x14ac:dyDescent="0.25">
      <c r="A64" s="6"/>
    </row>
    <row r="65" spans="1:3" x14ac:dyDescent="0.25">
      <c r="A65" s="6"/>
      <c r="C65" t="s">
        <v>669</v>
      </c>
    </row>
    <row r="66" spans="1:3" x14ac:dyDescent="0.25">
      <c r="A66" s="6"/>
    </row>
    <row r="67" spans="1:3" x14ac:dyDescent="0.25">
      <c r="A67" s="6"/>
      <c r="C67" t="str">
        <f>CONCATENATE("    ",B60)</f>
        <v xml:space="preserve">    This variant is not associated with increased risk.</v>
      </c>
    </row>
    <row r="68" spans="1:3" x14ac:dyDescent="0.25">
      <c r="A68" s="5"/>
    </row>
    <row r="69" spans="1:3" x14ac:dyDescent="0.25">
      <c r="A69" s="5"/>
      <c r="C69" t="s">
        <v>670</v>
      </c>
    </row>
    <row r="70" spans="1:3" x14ac:dyDescent="0.25">
      <c r="A70" s="5"/>
    </row>
    <row r="71" spans="1:3" x14ac:dyDescent="0.25">
      <c r="A71" s="5"/>
      <c r="C71" t="str">
        <f>CONCATENATE( "    &lt;piechart percentage=",B61," /&gt;")</f>
        <v xml:space="preserve">    &lt;piechart percentage=46.2 /&gt;</v>
      </c>
    </row>
    <row r="72" spans="1:3" x14ac:dyDescent="0.25">
      <c r="A72" s="5"/>
      <c r="C72" t="str">
        <f>"  &lt;/Genotype&gt;"</f>
        <v xml:space="preserve">  &lt;/Genotype&gt;</v>
      </c>
    </row>
    <row r="73" spans="1:3" x14ac:dyDescent="0.25">
      <c r="A73" s="5"/>
      <c r="C73" t="str">
        <f>C23</f>
        <v>&lt;# C645T  #&gt;</v>
      </c>
    </row>
    <row r="74" spans="1:3" x14ac:dyDescent="0.25">
      <c r="A74" s="5" t="s">
        <v>35</v>
      </c>
      <c r="B74" s="75" t="s">
        <v>236</v>
      </c>
      <c r="C74" t="str">
        <f>CONCATENATE("  &lt;Genotype hgvs=",CHAR(34),B74,B75,";",B76,CHAR(34)," name=",CHAR(34),B25,CHAR(34),"&gt; ")</f>
        <v xml:space="preserve">  &lt;Genotype hgvs="NC_000017.11:g.[30237328T&gt;C];[30237328=]" name="C645T "&gt; </v>
      </c>
    </row>
    <row r="75" spans="1:3" x14ac:dyDescent="0.25">
      <c r="A75" s="5" t="s">
        <v>36</v>
      </c>
      <c r="B75" s="27" t="s">
        <v>256</v>
      </c>
    </row>
    <row r="76" spans="1:3" x14ac:dyDescent="0.25">
      <c r="A76" s="5" t="s">
        <v>27</v>
      </c>
      <c r="B76" s="27" t="s">
        <v>257</v>
      </c>
      <c r="C76" t="s">
        <v>668</v>
      </c>
    </row>
    <row r="77" spans="1:3" x14ac:dyDescent="0.25">
      <c r="A77" s="5" t="s">
        <v>41</v>
      </c>
      <c r="B77" s="27" t="str">
        <f>CONCATENATE("People with this variant have one copy of the ",B28," variant. This substitution of a single nucleotide is known as a missense mutation.")</f>
        <v>People with this variant have one copy of the [C645T](https://www.ncbi.nlm.nih.gov/clinvar/variation/17503/) variant. This substitution of a single nucleotide is known as a missense mutation.</v>
      </c>
      <c r="C77" t="s">
        <v>13</v>
      </c>
    </row>
    <row r="78" spans="1:3" x14ac:dyDescent="0.25">
      <c r="A78" s="6" t="s">
        <v>42</v>
      </c>
      <c r="B78" s="27" t="s">
        <v>217</v>
      </c>
      <c r="C78" t="str">
        <f>CONCATENATE("    ",B77)</f>
        <v xml:space="preserve">    People with this variant have one copy of the [C645T](https://www.ncbi.nlm.nih.gov/clinvar/variation/17503/) variant. This substitution of a single nucleotide is known as a missense mutation.</v>
      </c>
    </row>
    <row r="79" spans="1:3" x14ac:dyDescent="0.25">
      <c r="A79" s="6" t="s">
        <v>43</v>
      </c>
      <c r="B79" s="27">
        <v>39.700000000000003</v>
      </c>
    </row>
    <row r="80" spans="1:3" x14ac:dyDescent="0.25">
      <c r="A80" s="5"/>
      <c r="C80" t="s">
        <v>669</v>
      </c>
    </row>
    <row r="81" spans="1:3" x14ac:dyDescent="0.25">
      <c r="A81" s="6"/>
    </row>
    <row r="82" spans="1:3" x14ac:dyDescent="0.25">
      <c r="A82" s="6"/>
      <c r="C82" t="str">
        <f>CONCATENATE("    ",B78)</f>
        <v xml:space="preserve">    You are in the Mild Loss of Function category. See below for more information.</v>
      </c>
    </row>
    <row r="83" spans="1:3" x14ac:dyDescent="0.25">
      <c r="A83" s="6"/>
    </row>
    <row r="84" spans="1:3" x14ac:dyDescent="0.25">
      <c r="A84" s="6"/>
      <c r="C84" t="s">
        <v>670</v>
      </c>
    </row>
    <row r="85" spans="1:3" x14ac:dyDescent="0.25">
      <c r="A85" s="5"/>
    </row>
    <row r="86" spans="1:3" x14ac:dyDescent="0.25">
      <c r="A86" s="5"/>
      <c r="C86" t="str">
        <f>CONCATENATE( "    &lt;piechart percentage=",B79," /&gt;")</f>
        <v xml:space="preserve">    &lt;piechart percentage=39.7 /&gt;</v>
      </c>
    </row>
    <row r="87" spans="1:3" x14ac:dyDescent="0.25">
      <c r="A87" s="5"/>
      <c r="C87" t="str">
        <f>"  &lt;/Genotype&gt;"</f>
        <v xml:space="preserve">  &lt;/Genotype&gt;</v>
      </c>
    </row>
    <row r="88" spans="1:3" x14ac:dyDescent="0.25">
      <c r="A88" s="5" t="s">
        <v>44</v>
      </c>
      <c r="B88" s="27" t="str">
        <f>CONCATENATE("People with this variant have two copies of the ",B28," variant. This substitution of a single nucleotide is known as a missense mutation.")</f>
        <v>People with this variant have two copies of the [C645T](https://www.ncbi.nlm.nih.gov/clinvar/variation/17503/) variant. This substitution of a single nucleotide is known as a missense mutation.</v>
      </c>
      <c r="C88" t="str">
        <f>CONCATENATE("  &lt;Genotype hgvs=",CHAR(34),B74,B75,";",B75,CHAR(34)," name=",CHAR(34),B25,CHAR(34),"&gt; ")</f>
        <v xml:space="preserve">  &lt;Genotype hgvs="NC_000017.11:g.[30237328T&gt;C];[30237328T&gt;C]" name="C645T "&gt; </v>
      </c>
    </row>
    <row r="89" spans="1:3" x14ac:dyDescent="0.25">
      <c r="A89" s="6" t="s">
        <v>45</v>
      </c>
      <c r="B89" s="27" t="s">
        <v>192</v>
      </c>
      <c r="C89" t="s">
        <v>13</v>
      </c>
    </row>
    <row r="90" spans="1:3" x14ac:dyDescent="0.25">
      <c r="A90" s="6" t="s">
        <v>43</v>
      </c>
      <c r="B90" s="27">
        <v>42.9</v>
      </c>
      <c r="C90" t="s">
        <v>668</v>
      </c>
    </row>
    <row r="91" spans="1:3" x14ac:dyDescent="0.25">
      <c r="A91" s="6"/>
    </row>
    <row r="92" spans="1:3" x14ac:dyDescent="0.25">
      <c r="A92" s="5"/>
      <c r="C92" t="str">
        <f>CONCATENATE("    ",B88)</f>
        <v xml:space="preserve">    People with this variant have two copies of the [C645T](https://www.ncbi.nlm.nih.gov/clinvar/variation/17503/) variant. This substitution of a single nucleotide is known as a missense mutation.</v>
      </c>
    </row>
    <row r="93" spans="1:3" x14ac:dyDescent="0.25">
      <c r="A93" s="6"/>
    </row>
    <row r="94" spans="1:3" x14ac:dyDescent="0.25">
      <c r="A94" s="6"/>
      <c r="C94" t="s">
        <v>669</v>
      </c>
    </row>
    <row r="95" spans="1:3" x14ac:dyDescent="0.25">
      <c r="A95" s="6"/>
    </row>
    <row r="96" spans="1:3" x14ac:dyDescent="0.25">
      <c r="A96" s="6"/>
      <c r="C96" t="str">
        <f>CONCATENATE("    ",B89)</f>
        <v xml:space="preserve">    You are in the Moderate Loss of Function category. See below for more information.</v>
      </c>
    </row>
    <row r="97" spans="1:3" x14ac:dyDescent="0.25">
      <c r="A97" s="6"/>
    </row>
    <row r="98" spans="1:3" x14ac:dyDescent="0.25">
      <c r="A98" s="5"/>
      <c r="C98" t="s">
        <v>670</v>
      </c>
    </row>
    <row r="99" spans="1:3" x14ac:dyDescent="0.25">
      <c r="A99" s="5"/>
    </row>
    <row r="100" spans="1:3" x14ac:dyDescent="0.25">
      <c r="A100" s="5"/>
      <c r="C100" t="str">
        <f>CONCATENATE( "    &lt;piechart percentage=",B90," /&gt;")</f>
        <v xml:space="preserve">    &lt;piechart percentage=42.9 /&gt;</v>
      </c>
    </row>
    <row r="101" spans="1:3" x14ac:dyDescent="0.25">
      <c r="A101" s="5"/>
      <c r="C101" t="str">
        <f>"  &lt;/Genotype&gt;"</f>
        <v xml:space="preserve">  &lt;/Genotype&gt;</v>
      </c>
    </row>
    <row r="102" spans="1:3" x14ac:dyDescent="0.25">
      <c r="A102" s="5" t="s">
        <v>46</v>
      </c>
      <c r="B102" s="27" t="str">
        <f>CONCATENATE("Your ",B11," gene has no variants. A normal gene is referred to as a ",CHAR(34),"wild-type",CHAR(34)," gene.")</f>
        <v>Your CHRNA3 gene has no variants. A normal gene is referred to as a "wild-type" gene.</v>
      </c>
      <c r="C102" t="str">
        <f>CONCATENATE("  &lt;Genotype hgvs=",CHAR(34),B74,B76,";",B76,CHAR(34)," name=",CHAR(34),B25,CHAR(34),"&gt; ")</f>
        <v xml:space="preserve">  &lt;Genotype hgvs="NC_000017.11:g.[30237328=];[30237328=]" name="C645T "&gt; </v>
      </c>
    </row>
    <row r="103" spans="1:3" x14ac:dyDescent="0.25">
      <c r="A103" s="6" t="s">
        <v>47</v>
      </c>
      <c r="B103" s="27" t="s">
        <v>148</v>
      </c>
      <c r="C103" t="s">
        <v>13</v>
      </c>
    </row>
    <row r="104" spans="1:3" x14ac:dyDescent="0.25">
      <c r="A104" s="6" t="s">
        <v>43</v>
      </c>
      <c r="B104" s="27">
        <v>17.399999999999999</v>
      </c>
      <c r="C104" t="s">
        <v>668</v>
      </c>
    </row>
    <row r="105" spans="1:3" x14ac:dyDescent="0.25">
      <c r="A105" s="5"/>
    </row>
    <row r="106" spans="1:3" x14ac:dyDescent="0.25">
      <c r="A106" s="6"/>
      <c r="C106" t="str">
        <f>CONCATENATE("    ",B102)</f>
        <v xml:space="preserve">    Your CHRNA3 gene has no variants. A normal gene is referred to as a "wild-type" gene.</v>
      </c>
    </row>
    <row r="107" spans="1:3" x14ac:dyDescent="0.25">
      <c r="A107" s="6"/>
    </row>
    <row r="108" spans="1:3" x14ac:dyDescent="0.25">
      <c r="A108" s="6"/>
      <c r="C108" t="s">
        <v>669</v>
      </c>
    </row>
    <row r="109" spans="1:3" x14ac:dyDescent="0.25">
      <c r="A109" s="6"/>
    </row>
    <row r="110" spans="1:3" x14ac:dyDescent="0.25">
      <c r="A110" s="6"/>
      <c r="C110" t="str">
        <f>CONCATENATE("    ",B103)</f>
        <v xml:space="preserve">    This variant is not associated with increased risk.</v>
      </c>
    </row>
    <row r="111" spans="1:3" x14ac:dyDescent="0.25">
      <c r="A111" s="5"/>
    </row>
    <row r="112" spans="1:3" x14ac:dyDescent="0.25">
      <c r="A112" s="5"/>
      <c r="C112" t="s">
        <v>670</v>
      </c>
    </row>
    <row r="113" spans="1:3" x14ac:dyDescent="0.25">
      <c r="A113" s="5"/>
    </row>
    <row r="114" spans="1:3" x14ac:dyDescent="0.25">
      <c r="A114" s="5"/>
      <c r="C114" t="str">
        <f>CONCATENATE( "    &lt;piechart percentage=",B104," /&gt;")</f>
        <v xml:space="preserve">    &lt;piechart percentage=17.4 /&gt;</v>
      </c>
    </row>
    <row r="115" spans="1:3" x14ac:dyDescent="0.25">
      <c r="A115" s="5"/>
      <c r="C115" t="str">
        <f>"  &lt;/Genotype&gt;"</f>
        <v xml:space="preserve">  &lt;/Genotype&gt;</v>
      </c>
    </row>
    <row r="116" spans="1:3" x14ac:dyDescent="0.25">
      <c r="A116" s="5"/>
      <c r="C116" t="s">
        <v>672</v>
      </c>
    </row>
    <row r="117" spans="1:3" x14ac:dyDescent="0.25">
      <c r="A117" s="5" t="s">
        <v>48</v>
      </c>
      <c r="B117" s="27" t="str">
        <f>CONCATENATE("Your ",B11," gene has an unknown variant.")</f>
        <v>Your CHRNA3 gene has an unknown variant.</v>
      </c>
      <c r="C117" t="str">
        <f>CONCATENATE("  &lt;Genotype hgvs=",CHAR(34),"unknown",CHAR(34),"&gt; ")</f>
        <v xml:space="preserve">  &lt;Genotype hgvs="unknown"&gt; </v>
      </c>
    </row>
    <row r="118" spans="1:3" x14ac:dyDescent="0.25">
      <c r="A118" s="6" t="s">
        <v>48</v>
      </c>
      <c r="B118" s="27" t="s">
        <v>150</v>
      </c>
      <c r="C118" t="s">
        <v>13</v>
      </c>
    </row>
    <row r="119" spans="1:3" x14ac:dyDescent="0.25">
      <c r="A119" s="6" t="s">
        <v>43</v>
      </c>
      <c r="C119" t="s">
        <v>668</v>
      </c>
    </row>
    <row r="120" spans="1:3" x14ac:dyDescent="0.25">
      <c r="A120" s="6"/>
    </row>
    <row r="121" spans="1:3" x14ac:dyDescent="0.25">
      <c r="A121" s="6"/>
      <c r="C121" t="str">
        <f>CONCATENATE("    ",B117)</f>
        <v xml:space="preserve">    Your CHRNA3 gene has an unknown variant.</v>
      </c>
    </row>
    <row r="122" spans="1:3" x14ac:dyDescent="0.25">
      <c r="A122" s="6"/>
    </row>
    <row r="123" spans="1:3" x14ac:dyDescent="0.25">
      <c r="A123" s="6"/>
      <c r="C123" t="s">
        <v>669</v>
      </c>
    </row>
    <row r="124" spans="1:3" x14ac:dyDescent="0.25">
      <c r="A124" s="6"/>
    </row>
    <row r="125" spans="1:3" x14ac:dyDescent="0.25">
      <c r="A125" s="5"/>
      <c r="C125" t="str">
        <f>CONCATENATE("    ",B118)</f>
        <v xml:space="preserve">    The effect is unknown.</v>
      </c>
    </row>
    <row r="126" spans="1:3" x14ac:dyDescent="0.25">
      <c r="A126" s="6"/>
    </row>
    <row r="127" spans="1:3" x14ac:dyDescent="0.25">
      <c r="A127" s="5"/>
      <c r="C127" t="s">
        <v>670</v>
      </c>
    </row>
    <row r="128" spans="1:3" x14ac:dyDescent="0.25">
      <c r="A128" s="5"/>
    </row>
    <row r="129" spans="1:3" x14ac:dyDescent="0.25">
      <c r="A129" s="5"/>
      <c r="C129" t="str">
        <f>CONCATENATE( "    &lt;piechart percentage=",B119," /&gt;")</f>
        <v xml:space="preserve">    &lt;piechart percentage= /&gt;</v>
      </c>
    </row>
    <row r="130" spans="1:3" x14ac:dyDescent="0.25">
      <c r="A130" s="5"/>
      <c r="C130" t="str">
        <f>"  &lt;/Genotype&gt;"</f>
        <v xml:space="preserve">  &lt;/Genotype&gt;</v>
      </c>
    </row>
    <row r="131" spans="1:3" x14ac:dyDescent="0.25">
      <c r="A131" s="5"/>
      <c r="C131" t="s">
        <v>673</v>
      </c>
    </row>
    <row r="132" spans="1:3" x14ac:dyDescent="0.25">
      <c r="A132" s="5" t="s">
        <v>46</v>
      </c>
      <c r="B132" s="27" t="str">
        <f>CONCATENATE("Your ",B11," gene has no variants. A normal gene is referred to as a ",CHAR(34),"wild-type",CHAR(34)," gene.")</f>
        <v>Your CHRNA3 gene has no variants. A normal gene is referred to as a "wild-type" gene.</v>
      </c>
      <c r="C132" t="str">
        <f>CONCATENATE("  &lt;Genotype hgvs=",CHAR(34),"wildtype",CHAR(34),"&gt;")</f>
        <v xml:space="preserve">  &lt;Genotype hgvs="wildtype"&gt;</v>
      </c>
    </row>
    <row r="133" spans="1:3" x14ac:dyDescent="0.25">
      <c r="A133" s="6" t="s">
        <v>47</v>
      </c>
      <c r="B133" s="27" t="s">
        <v>218</v>
      </c>
      <c r="C133" t="s">
        <v>13</v>
      </c>
    </row>
    <row r="134" spans="1:3" x14ac:dyDescent="0.25">
      <c r="A134" s="6" t="s">
        <v>43</v>
      </c>
      <c r="C134" t="s">
        <v>668</v>
      </c>
    </row>
    <row r="135" spans="1:3" x14ac:dyDescent="0.25">
      <c r="A135" s="6"/>
    </row>
    <row r="136" spans="1:3" x14ac:dyDescent="0.25">
      <c r="A136" s="6"/>
      <c r="C136" t="str">
        <f>CONCATENATE("    ",B132)</f>
        <v xml:space="preserve">    Your CHRNA3 gene has no variants. A normal gene is referred to as a "wild-type" gene.</v>
      </c>
    </row>
    <row r="137" spans="1:3" x14ac:dyDescent="0.25">
      <c r="A137" s="6"/>
    </row>
    <row r="138" spans="1:3" x14ac:dyDescent="0.25">
      <c r="A138" s="6"/>
      <c r="C138" t="s">
        <v>669</v>
      </c>
    </row>
    <row r="139" spans="1:3" x14ac:dyDescent="0.25">
      <c r="A139" s="6"/>
    </row>
    <row r="140" spans="1:3" x14ac:dyDescent="0.25">
      <c r="A140" s="6"/>
      <c r="C140" t="str">
        <f>CONCATENATE("    ",B133)</f>
        <v xml:space="preserve">    Your variant is not associated with any loss of function.</v>
      </c>
    </row>
    <row r="141" spans="1:3" x14ac:dyDescent="0.25">
      <c r="A141" s="6"/>
    </row>
    <row r="142" spans="1:3" x14ac:dyDescent="0.25">
      <c r="A142" s="6"/>
      <c r="C142" t="s">
        <v>670</v>
      </c>
    </row>
    <row r="143" spans="1:3" x14ac:dyDescent="0.25">
      <c r="A143" s="5"/>
    </row>
    <row r="144" spans="1:3" x14ac:dyDescent="0.25">
      <c r="A144" s="6"/>
      <c r="C144" t="str">
        <f>CONCATENATE( "    &lt;piechart percentage=",B134," /&gt;")</f>
        <v xml:space="preserve">    &lt;piechart percentage= /&gt;</v>
      </c>
    </row>
    <row r="145" spans="1:3" x14ac:dyDescent="0.25">
      <c r="A145" s="6"/>
      <c r="C145" t="str">
        <f>"  &lt;/Genotype&gt;"</f>
        <v xml:space="preserve">  &lt;/Genotype&gt;</v>
      </c>
    </row>
    <row r="146" spans="1:3" x14ac:dyDescent="0.25">
      <c r="A146" s="6"/>
      <c r="C146" t="str">
        <f>"&lt;/GeneAnalysis&gt;"</f>
        <v>&lt;/GeneAnalysis&gt;</v>
      </c>
    </row>
    <row r="147" spans="1:3" s="33" customFormat="1" x14ac:dyDescent="0.25">
      <c r="A147" s="31"/>
      <c r="B147" s="32"/>
    </row>
    <row r="148" spans="1:3" x14ac:dyDescent="0.25">
      <c r="A148" s="5"/>
      <c r="C148" t="str">
        <f>CONCATENATE("# How do changes in ",B11," affect people?")</f>
        <v># How do changes in CHRNA3 affect people?</v>
      </c>
    </row>
    <row r="149" spans="1:3" x14ac:dyDescent="0.25">
      <c r="A149" s="5"/>
    </row>
    <row r="150" spans="1:3" x14ac:dyDescent="0.25">
      <c r="A150" s="5" t="s">
        <v>50</v>
      </c>
      <c r="B150" s="27" t="str">
        <f>CONCATENATE("For the vast majority of people, the overall risk associated with the common ",B11," variants is small and does not impact treatment. It is possible that variants in this gene interact with other gene variants, which is the reason for our inclusion of this gene.")</f>
        <v>For the vast majority of people, the overall risk associated with the common CHRNA3 variants is small and does not impact treatment. It is possible that variants in this gene interact with other gene variants, which is the reason for our inclusion of this gene.</v>
      </c>
      <c r="C150" t="str">
        <f>B150</f>
        <v>For the vast majority of people, the overall risk associated with the common CHRNA3 variants is small and does not impact treatment. It is possible that variants in this gene interact with other gene variants, which is the reason for our inclusion of this gene.</v>
      </c>
    </row>
    <row r="151" spans="1:3" x14ac:dyDescent="0.25">
      <c r="A151" s="5"/>
    </row>
    <row r="152" spans="1:3" s="33" customFormat="1" x14ac:dyDescent="0.25">
      <c r="A152" s="31"/>
      <c r="B152" s="32"/>
      <c r="C152" s="6" t="s">
        <v>348</v>
      </c>
    </row>
    <row r="153" spans="1:3" s="33" customFormat="1" x14ac:dyDescent="0.25">
      <c r="A153" s="34"/>
      <c r="B153" s="32"/>
      <c r="C153" s="6"/>
    </row>
    <row r="154" spans="1:3" s="33" customFormat="1" x14ac:dyDescent="0.25">
      <c r="A154" s="34"/>
      <c r="B154" s="32"/>
      <c r="C154" t="s">
        <v>724</v>
      </c>
    </row>
    <row r="155" spans="1:3" s="33" customFormat="1" x14ac:dyDescent="0.25">
      <c r="A155" s="34"/>
      <c r="B155" s="32"/>
      <c r="C155" s="6"/>
    </row>
    <row r="156" spans="1:3" x14ac:dyDescent="0.25">
      <c r="A156" s="5"/>
      <c r="C156" t="s">
        <v>347</v>
      </c>
    </row>
    <row r="157" spans="1:3" x14ac:dyDescent="0.25">
      <c r="A157" s="5"/>
    </row>
    <row r="158" spans="1:3" x14ac:dyDescent="0.25">
      <c r="A158" s="5" t="s">
        <v>13</v>
      </c>
      <c r="B158" s="27" t="s">
        <v>708</v>
      </c>
      <c r="C158" t="str">
        <f>B158</f>
        <v>Incorrect formation of the CHRNA3 nicotine neurotransmitter receptor protein has a variety of effects. This heterozygous variant causes increased risk of [lung cancer](https://www.ncbi.nlm.nih.gov/pubmed/23094028), with an [odds ratio of 1.2]( https://www.ncbi.nlm.nih.gov/pubmed/28827732), and [COPD](https://www.ncbi.nlm.nih.gov/pubmed/24621683), with an [odds ratio of 1.39](https://www.ncbi.nlm.nih.gov/pubmed/24621683). It causes an [increase](https://www.ncbi.nlm.nih.gov/pubmed/29030599) of [one](https://www.ncbi.nlm.nih.gov/pubmed/21559498) [cigarette](https://www.ncbi.nlm.nih.gov/pubmed/23870182) [per day](https://www.ncbi.nlm.nih.gov/pubmed/20418890) and may also cause [smoking persistence]( https://www.ncbi.nlm.nih.gov/pubmed/22290489). However, the C allele is protective, with a [decrease of 3.25 packs per year per C allele](https://www.ncbi.nlm.nih.gov/pubmed/21436384). Finally, this variant may cause an increase in [cocaine dependence](https://www.ncbi.nlm.nih.gov/pubmed/20485328).</v>
      </c>
    </row>
    <row r="159" spans="1:3" x14ac:dyDescent="0.25">
      <c r="A159" s="5"/>
    </row>
    <row r="160" spans="1:3" x14ac:dyDescent="0.25">
      <c r="A160" s="5"/>
      <c r="C160" t="s">
        <v>51</v>
      </c>
    </row>
    <row r="161" spans="1:3" x14ac:dyDescent="0.25">
      <c r="A161" s="5"/>
    </row>
    <row r="162" spans="1:3" x14ac:dyDescent="0.25">
      <c r="A162" s="5"/>
      <c r="B162" s="41" t="s">
        <v>776</v>
      </c>
      <c r="C162" t="str">
        <f>B162</f>
        <v>People also should not smoke or use cocaine. If you do smoke, be aware of your risk for dependency and increased difficulty of quitting smoking.
[Many factors may decrease your risk of lung cancer](https://www.cancer.gov/types/lung/patient/lung-prevention-pdq#section/all):
*  Avoid cigarettes, cigars, pipe smoking, and secondhand smoke.
*  Have less than one alcoholic drink per day.
*  Practice safe sex, and avoid HIV infection.
*  Avoid radiation exposure, including atomic bomb radiation, radiation therapy, imaging tests, and radon.
*  Avoid environmental toxins, such as asbestos, arsenic, chromium, nickel, beryllium, cadmium, tar, soot, and air pollution.
*  [Beta carotene supplements, made from yellow and orange fruits and vegetables and dark green, leafy vegetables,](https://www.cancer.gov/types/lung/patient/lung-prevention-pdq#section/all) may help reduce risk for heavy smokers.
[Medications](http://www.uniprot.org/uniprot/P32297) indicated for use for CHRNA3 issues include: [Bupropion](https://www.drugbank.ca/drugs/DB01156), [Cytisine](https://www.drugbank.ca/drugs/DB09028), [Dextromethorphan](https://www.drugbank.ca/drugs/DB00514), [Ethanol](https://www.drugbank.ca/drugs/DB00898), [Galantamine](https://www.drugbank.ca/drugs/DB00674), [Levamisole](https://www.drugbank.ca/drugs/DB00848), [Levomethadyl Acetate](https://www.drugbank.ca/drugs/DB01227), [Nicotine](https://www.drugbank.ca/drugs/DB00184), [Pentolinium](https://www.drugbank.ca/drugs/DB01090), and [Varenicline](https://www.drugbank.ca/drugs/DB01273).</v>
      </c>
    </row>
    <row r="163" spans="1:3" x14ac:dyDescent="0.25">
      <c r="A163" s="5"/>
    </row>
    <row r="164" spans="1:3" s="33" customFormat="1" x14ac:dyDescent="0.25">
      <c r="A164" s="31"/>
      <c r="B164" s="32"/>
      <c r="C164" s="6" t="s">
        <v>349</v>
      </c>
    </row>
    <row r="165" spans="1:3" s="33" customFormat="1" x14ac:dyDescent="0.25">
      <c r="A165" s="31"/>
      <c r="B165" s="32"/>
      <c r="C165" s="6"/>
    </row>
    <row r="166" spans="1:3" s="33" customFormat="1" x14ac:dyDescent="0.25">
      <c r="A166" s="34"/>
      <c r="B166" s="32"/>
      <c r="C166" t="s">
        <v>725</v>
      </c>
    </row>
    <row r="167" spans="1:3" s="33" customFormat="1" x14ac:dyDescent="0.25">
      <c r="A167" s="34"/>
      <c r="B167" s="32"/>
      <c r="C167" s="6"/>
    </row>
    <row r="168" spans="1:3" x14ac:dyDescent="0.25">
      <c r="A168" s="5"/>
      <c r="C168" t="s">
        <v>154</v>
      </c>
    </row>
    <row r="169" spans="1:3" x14ac:dyDescent="0.25">
      <c r="A169" s="5"/>
    </row>
    <row r="170" spans="1:3" x14ac:dyDescent="0.25">
      <c r="A170" s="5" t="s">
        <v>13</v>
      </c>
      <c r="B170" s="27" t="s">
        <v>709</v>
      </c>
      <c r="C170" t="str">
        <f>B170</f>
        <v>This homozygous variant causes a greatly increased risk of [lung cancer](https://www.ncbi.nlm.nih.gov/pubmed/23094028), with an [odds ratio of 1.44](https://www.ncbi.nlm.nih.gov/pubmed/21559498), and [COPD](https://www.ncbi.nlm.nih.gov/pubmed/24621683), with an [odds ratio of 1.39](https://www.ncbi.nlm.nih.gov/pubmed/24621683).   It also causes an [increase](https://www.ncbi.nlm.nih.gov/pubmed/29030599) of [two](https://www.ncbi.nlm.nih.gov/pubmed/21559498) [cigarettes](https://www.ncbi.nlm.nih.gov/pubmed/23870182) [smoked per day](https://www.ncbi.nlm.nih.gov/pubmed/20418890) and may also cause greatly increased [smoking persistence]( https://www.ncbi.nlm.nih.gov/pubmed/22290489). This variant may cause an increase in [cocaine dependence](https://www.ncbi.nlm.nih.gov/pubmed/20485328).  
Natural killer cells (NKC) are a type of white blood cells found in the blood, bone marrow, spleen, and lymph nodes. They kill viral infected cells and tumorous cells. CFS patients have half the cellular efficiency of the normal population with a [17% cellular death
rate](https://www.ncbi.nlm.nih.gov/pubmed/27099524). The C78606381T (T;T) variant decreases gene expression in both the DNA and RNA, causing significant reduction in NKC activity. This variant was five times as common in [CFS patients at 85.7% with an odds ratio of 6.22.](https://www.ncbi.nlm.nih.gov/pubmed/27099524)</v>
      </c>
    </row>
    <row r="171" spans="1:3" x14ac:dyDescent="0.25">
      <c r="A171" s="5"/>
    </row>
    <row r="172" spans="1:3" x14ac:dyDescent="0.25">
      <c r="A172" s="5"/>
      <c r="C172" t="s">
        <v>51</v>
      </c>
    </row>
    <row r="173" spans="1:3" x14ac:dyDescent="0.25">
      <c r="A173" s="5"/>
    </row>
    <row r="174" spans="1:3" x14ac:dyDescent="0.25">
      <c r="A174" s="5"/>
      <c r="B174" s="41" t="s">
        <v>779</v>
      </c>
      <c r="C174" t="str">
        <f>B174</f>
        <v>People also should not smoke or use cocaine. If you do smoke, be aware of your greatly increased risk for dependency and difficulty of quitting smoking, and consider regular checks for lung cancer.
[Many factors may decrease your risk of lung cancer](https://www.cancer.gov/types/lung/patient/lung-prevention-pdq#section/all):
*  Avoid cigarettes, cigars, pipe smoking, and secondhand smoke.
*  Have less than one alcoholic drink per day.
*  Practice safe sex, and avoid HIV infection.
*  Avoid radiation exposure, including atomic bomb radiation, radiation therapy, imaging tests, and radon.
*  Avoid environmental toxins, such as asbestos, arsenic, chromium, nickel, beryllium, cadmium, tar, soot, and air pollution.
*  [Beta carotene supplements, made from yellow and orange fruits and vegetables and dark green, leafy vegetables,](https://www.cancer.gov/types/lung/patient/lung-prevention-pdq#section/all) may help reduce risk for heavy smokers.
[Medications](http://www.uniprot.org/uniprot/P32297) indicated for use for CHRNA3 issues include: [Bupropion](https://www.drugbank.ca/drugs/DB01156), [Cytisine](https://www.drugbank.ca/drugs/DB09028), [Dextromethorphan](https://www.drugbank.ca/drugs/DB00514), [Ethanol](https://www.drugbank.ca/drugs/DB00898), [Galantamine](https://www.drugbank.ca/drugs/DB00674), [Levamisole](https://www.drugbank.ca/drugs/DB00848), [Levomethadyl Acetate](https://www.drugbank.ca/drugs/DB01227), [Nicotine](https://www.drugbank.ca/drugs/DB00184), [Pentolinium](https://www.drugbank.ca/drugs/DB01090), and [Varenicline](https://www.drugbank.ca/drugs/DB01273).
Many dietary supplements have been found to increase or decrease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[Histone deacetylase inhibitors (HDACi), including suberoylanilide hydroxamic acid and valproic acid,](https://www.ncbi.nlm.nih.gov/pubmed/17349632/) impair NKC function, and should be avoided.</v>
      </c>
    </row>
    <row r="176" spans="1:3" s="33" customFormat="1" x14ac:dyDescent="0.25">
      <c r="A176" s="31"/>
      <c r="B176" s="32"/>
      <c r="C176" t="s">
        <v>351</v>
      </c>
    </row>
    <row r="177" spans="1:3" s="33" customFormat="1" x14ac:dyDescent="0.25">
      <c r="A177" s="31"/>
      <c r="B177" s="32"/>
      <c r="C177"/>
    </row>
    <row r="178" spans="1:3" s="33" customFormat="1" x14ac:dyDescent="0.25">
      <c r="A178" s="34"/>
      <c r="B178" s="32"/>
      <c r="C178" t="s">
        <v>723</v>
      </c>
    </row>
    <row r="179" spans="1:3" s="33" customFormat="1" x14ac:dyDescent="0.25">
      <c r="A179" s="34"/>
      <c r="B179" s="32"/>
      <c r="C179" s="6"/>
    </row>
    <row r="180" spans="1:3" x14ac:dyDescent="0.25">
      <c r="A180" s="5"/>
      <c r="C180" t="s">
        <v>347</v>
      </c>
    </row>
    <row r="181" spans="1:3" x14ac:dyDescent="0.25">
      <c r="A181" s="5"/>
    </row>
    <row r="182" spans="1:3" x14ac:dyDescent="0.25">
      <c r="A182" s="5" t="s">
        <v>13</v>
      </c>
      <c r="B182" s="27" t="s">
        <v>710</v>
      </c>
      <c r="C182" t="str">
        <f>B182</f>
        <v>This heterozygous variant causes increased risk of [adenocarcinoma](https://www.ncbi.nlm.nih.gov/pubmed/27072204) and [squamous cell lung cancer among Caucasians and African Americans](https://www.ncbi.nlm.nih.gov/pubmed/24254305), with an [odds ratio of 2.25](https://www.ncbi.nlm.nih.gov/pubmed/24337855), but not in East Asians or people who have never smoked. It causes an increase in [cigarettes smoked per day](https://www.ncbi.nlm.nih.gov/pubmed/27663783) [(odds ratio 2.66)](https://www.ncbi.nlm.nih.gov/pubmed/25632390) and [severity of nicotine addiction (odds ratio 2.6)](https://www.ncbi.nlm.nih.gov/pubmed/25632390). There is a [2.9% decrease](https://www.ncbi.nlm.nih.gov/pubmed/25891233) in adherence to prescribed nicotine replacement therapy (NRT) dose, and a [1.0 mg decrease](https://www.ncbi.nlm.nih.gov/pubmed/25891233) in daily NRT consumption up to 28 days after beginning treatment. Physical changes associated with one T allele include [0.59 kg lower body weight, 0.23 kg/m(2) lower body mass index, 0.32 cm lower waist circumference, and 0.45 cm lower hip circumference](https://www.ncbi.nlm.nih.gov/pubmed/25777141). It also is associated with [higher resting heart rate, lower systolic blood pressure, and higher HDL cholesterol](https://www.ncbi.nlm.nih.gov/pubmed/24867305).</v>
      </c>
    </row>
    <row r="183" spans="1:3" x14ac:dyDescent="0.25">
      <c r="A183" s="5"/>
    </row>
    <row r="184" spans="1:3" x14ac:dyDescent="0.25">
      <c r="A184" s="5"/>
      <c r="C184" t="s">
        <v>51</v>
      </c>
    </row>
    <row r="185" spans="1:3" x14ac:dyDescent="0.25">
      <c r="A185" s="5"/>
    </row>
    <row r="186" spans="1:3" x14ac:dyDescent="0.25">
      <c r="A186" s="5"/>
      <c r="B186" s="41" t="s">
        <v>777</v>
      </c>
      <c r="C186" t="str">
        <f>B186</f>
        <v>People also should not smoke. If you do smoke, be aware of your risk for dependency and increased difficulty of quitting smoking.
[Many factors may decrease your risk of lung cancer](https://www.cancer.gov/types/lung/patient/lung-prevention-pdq#section/all):
*  Avoid cigarettes, cigars, pipe smoking, and secondhand smoke.
*  Have less than one alcoholic drink per day.
*  Practice safe sex, and avoid HIV infection.
*  Avoid radiation exposure, including atomic bomb radiation, radiation therapy, imaging tests, and radon.
*  Avoid environmental toxins, such as asbestos, arsenic, chromium, nickel, beryllium, cadmium, tar, soot, and air pollution.
*  [Beta carotene supplements, made from yellow and orange fruits and vegetables and dark green, leafy vegetables,](https://www.cancer.gov/types/lung/patient/lung-prevention-pdq#section/all) may help reduce risk for heavy smokers.
[Medications](http://www.uniprot.org/uniprot/P32297) indicated for use for CHRNA3 issues include: [Bupropion](https://www.drugbank.ca/drugs/DB01156), [Cytisine](https://www.drugbank.ca/drugs/DB09028), [Dextromethorphan](https://www.drugbank.ca/drugs/DB00514), [Ethanol](https://www.drugbank.ca/drugs/DB00898), [Galantamine](https://www.drugbank.ca/drugs/DB00674), [Levamisole](https://www.drugbank.ca/drugs/DB00848), [Levomethadyl Acetate](https://www.drugbank.ca/drugs/DB01227), [Nicotine](https://www.drugbank.ca/drugs/DB00184), [Pentolinium](https://www.drugbank.ca/drugs/DB01090), and [Varenicline](https://www.drugbank.ca/drugs/DB01273).</v>
      </c>
    </row>
    <row r="187" spans="1:3" x14ac:dyDescent="0.25">
      <c r="A187" s="5"/>
    </row>
    <row r="188" spans="1:3" s="33" customFormat="1" x14ac:dyDescent="0.25">
      <c r="A188" s="31"/>
      <c r="B188" s="32"/>
      <c r="C188" t="s">
        <v>350</v>
      </c>
    </row>
    <row r="189" spans="1:3" s="33" customFormat="1" x14ac:dyDescent="0.25">
      <c r="A189" s="31"/>
      <c r="B189" s="32"/>
      <c r="C189"/>
    </row>
    <row r="190" spans="1:3" s="33" customFormat="1" x14ac:dyDescent="0.25">
      <c r="A190" s="34"/>
      <c r="B190" s="32"/>
      <c r="C190" t="s">
        <v>722</v>
      </c>
    </row>
    <row r="191" spans="1:3" s="33" customFormat="1" x14ac:dyDescent="0.25">
      <c r="A191" s="34"/>
      <c r="B191" s="32"/>
      <c r="C191" s="6"/>
    </row>
    <row r="192" spans="1:3" x14ac:dyDescent="0.25">
      <c r="A192" s="5"/>
      <c r="C192" t="s">
        <v>154</v>
      </c>
    </row>
    <row r="193" spans="1:3" x14ac:dyDescent="0.25">
      <c r="A193" s="5"/>
    </row>
    <row r="194" spans="1:3" x14ac:dyDescent="0.25">
      <c r="A194" s="5" t="s">
        <v>13</v>
      </c>
      <c r="B194" s="27" t="s">
        <v>711</v>
      </c>
      <c r="C194" t="str">
        <f>B194</f>
        <v>This homozygous variant causes increased risk of [adenocarcinoma and squamous cell lung cancer among Caucasians and African Americans](https://www.ncbi.nlm.nih.gov/pubmed/24254305), with an [odds ratio of 1.9](https://www.ncbi.nlm.nih.gov/pubmed/25233467), but not East Asians or people who have never smoked.  It causes an increase in [cigarettes smoked per day](https://www.ncbi.nlm.nih.gov/pubmed/27663783) [(odds ratio 2.66)](https://www.ncbi.nlm.nih.gov/pubmed/25632390) and [severity of nicotine addiction (odds ratio 2.6)](https://www.ncbi.nlm.nih.gov/pubmed/25632390). There is a [5.8% decrease](https://www.ncbi.nlm.nih.gov/pubmed/25891233) in adherence to prescribed nicotine replacement therapy (NRT) dose, and a [2.0 mg decrease](https://www.ncbi.nlm.nih.gov/pubmed/25891233) in daily NRT consumption up to 28 days after beginning treatment. Two T alleles were associated with [1.18 kg lower body weight, 0.46 kg/m(2) lower body mass index, 0.64 cm lower waist circumference, and 0.90 cm lower hip circumference](https://www.ncbi.nlm.nih.gov/pubmed/25777141). It also causes [higher resting heart rate, lower systolic blood pressure, and higher HDL cholesterol](https://www.ncbi.nlm.nih.gov/pubmed/24867305). Among people who smoke more than 30 cigarettes per day, [fatigue and hopelessness](https://www.ncbi.nlm.nih.gov/pubmed/27613883) greatly increase. Homozygotes have an increased risk of [antipsychotic medication and schizophrenia](https://www.ncbi.nlm.nih.gov/pubmed/26054357).</v>
      </c>
    </row>
    <row r="195" spans="1:3" x14ac:dyDescent="0.25">
      <c r="A195" s="5"/>
    </row>
    <row r="196" spans="1:3" x14ac:dyDescent="0.25">
      <c r="A196" s="5"/>
      <c r="C196" t="s">
        <v>51</v>
      </c>
    </row>
    <row r="197" spans="1:3" x14ac:dyDescent="0.25">
      <c r="A197" s="5"/>
    </row>
    <row r="198" spans="1:3" ht="409.5" x14ac:dyDescent="0.25">
      <c r="A198" s="5"/>
      <c r="B198" s="41" t="s">
        <v>775</v>
      </c>
      <c r="C198" t="str">
        <f>B198</f>
        <v>People also should not smoke. If you do smoke, be aware of your greatly increased risk for dependency and difficulty of quitting smoking, and consider regular checks for lung cancer. Monitor signs of schizophrenia and antipsychotic medication side effects.
[Many factors may decrease your risk of lung cancer](https://www.cancer.gov/types/lung/patient/lung-prevention-pdq#section/all):
*  Avoid cigarette, cigar, pipe smoking, and secondhand smoke.
*  Have less than one alcoholic drink per day.
*  Practice safe sex, and avoid HIV infection.
*  Avoid radiation exposure, including atomic bomb radiation, radiation therapy, imaging tests, and radon.
*  Avoid environmental toxins such as asbestos, arsenic, chromium, nickel, beryllium, cadmium, tar, soot, and air pollution.
*  [Beta carotene supplements, made from yellow and orange fruits and vegetables and dark green, leafy vegetables,](https://www.cancer.gov/types/lung/patient/lung-prevention-pdq#section/all) may help reduce risk for heavy smokers.
[Medications](http://www.uniprot.org/uniprot/P32297) indicated for use for CHRNA3 issues include: [Bupropion](https://www.drugbank.ca/drugs/DB01156), [Cytisine](https://www.drugbank.ca/drugs/DB09028), [Dextromethorphan](https://www.drugbank.ca/drugs/DB00514), [Ethanol](https://www.drugbank.ca/drugs/DB00898), [Galantamine](https://www.drugbank.ca/drugs/DB00674), [Levamisole](https://www.drugbank.ca/drugs/DB00848), [Levomethadyl Acetate](https://www.drugbank.ca/drugs/DB01227), [Nicotine](https://www.drugbank.ca/drugs/DB00184), [Pentolinium](https://www.drugbank.ca/drugs/DB01090), and [Varenicline](https://www.drugbank.ca/drugs/DB01273).</v>
      </c>
    </row>
    <row r="200" spans="1:3" s="33" customFormat="1" x14ac:dyDescent="0.25">
      <c r="B200" s="32"/>
    </row>
    <row r="202" spans="1:3" x14ac:dyDescent="0.25">
      <c r="A202" t="s">
        <v>52</v>
      </c>
      <c r="B202" s="8" t="s">
        <v>354</v>
      </c>
      <c r="C202" t="str">
        <f>CONCATENATE("&lt;symptoms ",B202," /&gt;")</f>
        <v>&lt;symptoms fatigue D005221 inflamation D007249 anxiety D001007 depression D003863 /&gt;</v>
      </c>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Sheet1</vt:lpstr>
      <vt:lpstr>grik3</vt:lpstr>
      <vt:lpstr>TRPM8</vt:lpstr>
      <vt:lpstr>COMT</vt:lpstr>
      <vt:lpstr>CHRNE</vt:lpstr>
      <vt:lpstr>MTHFR</vt:lpstr>
      <vt:lpstr>SLCA4</vt:lpstr>
      <vt:lpstr>CLYBL</vt:lpstr>
      <vt:lpstr>CHRNA3</vt:lpstr>
      <vt:lpstr>SCN9A</vt:lpstr>
      <vt:lpstr>CHRNA5</vt:lpstr>
      <vt:lpstr>Other CFS Variants</vt:lpstr>
      <vt:lpstr>Other CFS Variants 2</vt:lpstr>
      <vt:lpstr>Sheet3</vt:lpstr>
      <vt:lpstr>TRPM3</vt:lpstr>
      <vt:lpstr>CHRNB4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Elizabeth</dc:creator>
  <cp:lastModifiedBy>Elizabeth</cp:lastModifiedBy>
  <dcterms:created xsi:type="dcterms:W3CDTF">2018-03-20T02:38:18Z</dcterms:created>
  <dcterms:modified xsi:type="dcterms:W3CDTF">2018-05-05T08:24:21Z</dcterms:modified>
</cp:coreProperties>
</file>