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4D8B5F85-7F2A-44DD-AAF3-A947CA4CAAA8}" xr6:coauthVersionLast="31" xr6:coauthVersionMax="31" xr10:uidLastSave="{00000000-0000-0000-0000-000000000000}"/>
  <bookViews>
    <workbookView xWindow="0" yWindow="0" windowWidth="20490" windowHeight="7230" firstSheet="1" activeTab="3" xr2:uid="{10C40B49-6154-4245-AD46-80E39C341D73}"/>
  </bookViews>
  <sheets>
    <sheet name="Sheet1" sheetId="1" r:id="rId1"/>
    <sheet name="grik3" sheetId="2" r:id="rId2"/>
    <sheet name="tprm8" sheetId="4" r:id="rId3"/>
    <sheet name="COMT" sheetId="5" r:id="rId4"/>
    <sheet name="CHRNE" sheetId="6" r:id="rId5"/>
    <sheet name="Sheet3" sheetId="3" r:id="rId6"/>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4" i="5" l="1"/>
  <c r="C434" i="5"/>
  <c r="C438" i="5"/>
  <c r="C428" i="5"/>
  <c r="C424" i="5"/>
  <c r="C417" i="5"/>
  <c r="C413" i="5"/>
  <c r="B403" i="5"/>
  <c r="B332" i="5"/>
  <c r="C410" i="6" l="1"/>
  <c r="C407" i="6"/>
  <c r="C403" i="6"/>
  <c r="C397" i="6"/>
  <c r="B393" i="6"/>
  <c r="C393" i="6" s="1"/>
  <c r="C386" i="6"/>
  <c r="C382" i="6"/>
  <c r="C376" i="6"/>
  <c r="C372" i="6"/>
  <c r="C366" i="6"/>
  <c r="C362" i="6"/>
  <c r="C356" i="6"/>
  <c r="C352" i="6"/>
  <c r="C346" i="6"/>
  <c r="C342" i="6"/>
  <c r="C336" i="6"/>
  <c r="B332" i="6"/>
  <c r="C332" i="6" s="1"/>
  <c r="C326" i="6"/>
  <c r="C322" i="6"/>
  <c r="C315" i="6"/>
  <c r="C311" i="6"/>
  <c r="C305" i="6"/>
  <c r="C301" i="6"/>
  <c r="B297" i="6"/>
  <c r="C297" i="6" s="1"/>
  <c r="C295" i="6"/>
  <c r="C291" i="6"/>
  <c r="C290" i="6"/>
  <c r="C289" i="6"/>
  <c r="C285" i="6"/>
  <c r="C277" i="6"/>
  <c r="B277" i="6"/>
  <c r="C281" i="6" s="1"/>
  <c r="C276" i="6"/>
  <c r="C275" i="6"/>
  <c r="C271" i="6"/>
  <c r="C267" i="6"/>
  <c r="C263" i="6"/>
  <c r="B263" i="6"/>
  <c r="C262" i="6"/>
  <c r="C261" i="6"/>
  <c r="C257" i="6"/>
  <c r="C249" i="6"/>
  <c r="B249" i="6"/>
  <c r="C253" i="6" s="1"/>
  <c r="C248" i="6"/>
  <c r="C247" i="6"/>
  <c r="C243" i="6"/>
  <c r="C239" i="6"/>
  <c r="C235" i="6"/>
  <c r="B235" i="6"/>
  <c r="C234" i="6"/>
  <c r="C233" i="6"/>
  <c r="C229" i="6"/>
  <c r="B224" i="6"/>
  <c r="C225" i="6" s="1"/>
  <c r="C221" i="6"/>
  <c r="C220" i="6"/>
  <c r="C219" i="6"/>
  <c r="C218" i="6"/>
  <c r="C217" i="6"/>
  <c r="C213" i="6"/>
  <c r="C205" i="6"/>
  <c r="B205" i="6"/>
  <c r="C209" i="6" s="1"/>
  <c r="C204" i="6"/>
  <c r="C203" i="6"/>
  <c r="C199" i="6"/>
  <c r="C195" i="6"/>
  <c r="C191" i="6"/>
  <c r="B191" i="6"/>
  <c r="C190" i="6"/>
  <c r="C189" i="6"/>
  <c r="C185" i="6"/>
  <c r="B180" i="6"/>
  <c r="C181" i="6" s="1"/>
  <c r="C177" i="6"/>
  <c r="C176" i="6"/>
  <c r="C175" i="6"/>
  <c r="C174" i="6"/>
  <c r="C170" i="6"/>
  <c r="C166" i="6"/>
  <c r="C162" i="6"/>
  <c r="B162" i="6"/>
  <c r="C161" i="6"/>
  <c r="C160" i="6"/>
  <c r="C156" i="6"/>
  <c r="C148" i="6"/>
  <c r="B148" i="6"/>
  <c r="C152" i="6" s="1"/>
  <c r="C147" i="6"/>
  <c r="C146" i="6"/>
  <c r="C142" i="6"/>
  <c r="C138" i="6"/>
  <c r="B137" i="6"/>
  <c r="C134" i="6"/>
  <c r="C132" i="6"/>
  <c r="C131" i="6"/>
  <c r="C127" i="6"/>
  <c r="C123" i="6"/>
  <c r="C119" i="6"/>
  <c r="B119" i="6"/>
  <c r="C118" i="6"/>
  <c r="C117" i="6"/>
  <c r="C113" i="6"/>
  <c r="C105" i="6"/>
  <c r="B105" i="6"/>
  <c r="C109" i="6" s="1"/>
  <c r="C104" i="6"/>
  <c r="C103" i="6"/>
  <c r="C99" i="6"/>
  <c r="B94" i="6"/>
  <c r="C95" i="6" s="1"/>
  <c r="C91" i="6"/>
  <c r="C89" i="6"/>
  <c r="C88" i="6"/>
  <c r="C84" i="6"/>
  <c r="C76" i="6"/>
  <c r="B76" i="6"/>
  <c r="C80" i="6" s="1"/>
  <c r="C75" i="6"/>
  <c r="C74" i="6"/>
  <c r="C70" i="6"/>
  <c r="C66" i="6"/>
  <c r="C62" i="6"/>
  <c r="B62" i="6"/>
  <c r="C61" i="6"/>
  <c r="C60" i="6"/>
  <c r="C56" i="6"/>
  <c r="B51" i="6"/>
  <c r="C52" i="6" s="1"/>
  <c r="C48" i="6"/>
  <c r="C45" i="6"/>
  <c r="C43" i="6"/>
  <c r="C41" i="6"/>
  <c r="C40" i="6"/>
  <c r="C39" i="6"/>
  <c r="B38" i="6"/>
  <c r="C37" i="6"/>
  <c r="C35" i="6"/>
  <c r="C34" i="6"/>
  <c r="C33" i="6"/>
  <c r="B32" i="6"/>
  <c r="C31" i="6" s="1"/>
  <c r="C29" i="6"/>
  <c r="C28" i="6"/>
  <c r="C133" i="6" s="1"/>
  <c r="C27" i="6"/>
  <c r="B25" i="6"/>
  <c r="C25" i="6" s="1"/>
  <c r="C23" i="6"/>
  <c r="C22" i="6"/>
  <c r="C90" i="6" s="1"/>
  <c r="C21" i="6"/>
  <c r="C19" i="6"/>
  <c r="C17" i="6"/>
  <c r="C16" i="6"/>
  <c r="C47" i="6" s="1"/>
  <c r="C15" i="6"/>
  <c r="C13" i="6"/>
  <c r="C11" i="6"/>
  <c r="C9" i="6"/>
  <c r="C6" i="6"/>
  <c r="C4" i="6"/>
  <c r="C2" i="6"/>
  <c r="B178" i="2"/>
  <c r="B164" i="2"/>
  <c r="C168" i="2" s="1"/>
  <c r="B150" i="2"/>
  <c r="C154" i="2" s="1"/>
  <c r="B107" i="2"/>
  <c r="B64" i="2"/>
  <c r="C58" i="2"/>
  <c r="C54" i="2"/>
  <c r="C72" i="2"/>
  <c r="C68" i="2"/>
  <c r="C101" i="2"/>
  <c r="C97" i="2"/>
  <c r="C115" i="2"/>
  <c r="C111" i="2"/>
  <c r="C144" i="2"/>
  <c r="C140" i="2"/>
  <c r="C158" i="2"/>
  <c r="C186" i="2"/>
  <c r="C182" i="2"/>
  <c r="C172" i="2"/>
  <c r="C70" i="4"/>
  <c r="C66" i="4"/>
  <c r="C84" i="4"/>
  <c r="C80" i="4"/>
  <c r="C113" i="4"/>
  <c r="C109" i="4"/>
  <c r="C127" i="4"/>
  <c r="C123" i="4"/>
  <c r="C156" i="4"/>
  <c r="C152" i="4"/>
  <c r="C170" i="4"/>
  <c r="C166" i="4"/>
  <c r="C199" i="4"/>
  <c r="C195" i="4"/>
  <c r="C213" i="4"/>
  <c r="C209" i="4"/>
  <c r="C243" i="4"/>
  <c r="C239" i="4"/>
  <c r="C257" i="4"/>
  <c r="C253" i="4"/>
  <c r="C271" i="4"/>
  <c r="C267" i="4"/>
  <c r="C285" i="4"/>
  <c r="C281" i="4"/>
  <c r="C130" i="2"/>
  <c r="C126" i="2"/>
  <c r="C87" i="2"/>
  <c r="C83" i="2"/>
  <c r="C44" i="2"/>
  <c r="C40" i="2"/>
  <c r="C229" i="4"/>
  <c r="C225" i="4"/>
  <c r="C185" i="4"/>
  <c r="C181" i="4"/>
  <c r="C142" i="4"/>
  <c r="C138" i="4"/>
  <c r="C99" i="4"/>
  <c r="C95" i="4"/>
  <c r="C56" i="4"/>
  <c r="C52" i="4"/>
  <c r="C229" i="5"/>
  <c r="C225" i="5"/>
  <c r="C185" i="5"/>
  <c r="C181" i="5"/>
  <c r="C285" i="5"/>
  <c r="C281" i="5"/>
  <c r="C271" i="5"/>
  <c r="C267" i="5"/>
  <c r="C257" i="5"/>
  <c r="C253" i="5"/>
  <c r="C243" i="5"/>
  <c r="C239" i="5"/>
  <c r="C213" i="5"/>
  <c r="C209" i="5"/>
  <c r="C199" i="5"/>
  <c r="C195" i="5"/>
  <c r="C170" i="5"/>
  <c r="C166" i="5"/>
  <c r="C156" i="5"/>
  <c r="C152" i="5"/>
  <c r="C142" i="5"/>
  <c r="C52" i="5"/>
  <c r="C40" i="5"/>
  <c r="C34" i="5"/>
  <c r="C28" i="5"/>
  <c r="C22" i="5"/>
  <c r="C16" i="5"/>
  <c r="C220" i="5"/>
  <c r="C176" i="5"/>
  <c r="C133" i="5"/>
  <c r="C90" i="5"/>
  <c r="C47" i="5"/>
  <c r="B25" i="5"/>
  <c r="C15" i="2"/>
  <c r="C441" i="5"/>
  <c r="C407" i="5"/>
  <c r="C403" i="5"/>
  <c r="C397" i="5"/>
  <c r="C393" i="5"/>
  <c r="C386" i="5"/>
  <c r="C382" i="5"/>
  <c r="C376" i="5"/>
  <c r="C372" i="5"/>
  <c r="C366" i="5"/>
  <c r="C362" i="5"/>
  <c r="C356" i="5"/>
  <c r="C352" i="5"/>
  <c r="C346" i="5"/>
  <c r="C342" i="5"/>
  <c r="C336" i="5"/>
  <c r="C332" i="5"/>
  <c r="C326" i="5"/>
  <c r="C322" i="5"/>
  <c r="C315" i="5"/>
  <c r="C311" i="5"/>
  <c r="C305" i="5"/>
  <c r="C301" i="5"/>
  <c r="B297" i="5"/>
  <c r="C297" i="5" s="1"/>
  <c r="C295" i="5"/>
  <c r="C291" i="5"/>
  <c r="C290" i="5"/>
  <c r="C289" i="5"/>
  <c r="C277" i="5"/>
  <c r="B277" i="5"/>
  <c r="C276" i="5"/>
  <c r="C275" i="5"/>
  <c r="C263" i="5"/>
  <c r="B263" i="5"/>
  <c r="C262" i="5"/>
  <c r="C261" i="5"/>
  <c r="C249" i="5"/>
  <c r="B249" i="5"/>
  <c r="C248" i="5"/>
  <c r="C247" i="5"/>
  <c r="C235" i="5"/>
  <c r="B235" i="5"/>
  <c r="C234" i="5"/>
  <c r="C233" i="5"/>
  <c r="B224" i="5"/>
  <c r="C221" i="5"/>
  <c r="C219" i="5"/>
  <c r="C218" i="5"/>
  <c r="C217" i="5"/>
  <c r="C205" i="5"/>
  <c r="B205" i="5"/>
  <c r="C204" i="5"/>
  <c r="C203" i="5"/>
  <c r="C191" i="5"/>
  <c r="B191" i="5"/>
  <c r="C190" i="5"/>
  <c r="C189" i="5"/>
  <c r="B180" i="5"/>
  <c r="C177" i="5"/>
  <c r="C175" i="5"/>
  <c r="C174" i="5"/>
  <c r="C162" i="5"/>
  <c r="B162" i="5"/>
  <c r="C161" i="5"/>
  <c r="C160" i="5"/>
  <c r="C148" i="5"/>
  <c r="B148" i="5"/>
  <c r="C147" i="5"/>
  <c r="C146" i="5"/>
  <c r="B137" i="5"/>
  <c r="C138" i="5" s="1"/>
  <c r="C134" i="5"/>
  <c r="C132" i="5"/>
  <c r="C131" i="5"/>
  <c r="C127" i="5"/>
  <c r="C119" i="5"/>
  <c r="B119" i="5"/>
  <c r="C123" i="5" s="1"/>
  <c r="C118" i="5"/>
  <c r="C117" i="5"/>
  <c r="C113" i="5"/>
  <c r="C105" i="5"/>
  <c r="B105" i="5"/>
  <c r="C109" i="5" s="1"/>
  <c r="C104" i="5"/>
  <c r="C103" i="5"/>
  <c r="C99" i="5"/>
  <c r="B94" i="5"/>
  <c r="C95" i="5" s="1"/>
  <c r="C91" i="5"/>
  <c r="C89" i="5"/>
  <c r="C88" i="5"/>
  <c r="C80" i="5"/>
  <c r="C84" i="5"/>
  <c r="C76" i="5"/>
  <c r="B76" i="5"/>
  <c r="C75" i="5"/>
  <c r="C74" i="5"/>
  <c r="C70" i="5"/>
  <c r="C62" i="5"/>
  <c r="B62" i="5"/>
  <c r="C66" i="5" s="1"/>
  <c r="C61" i="5"/>
  <c r="C60" i="5"/>
  <c r="C56" i="5"/>
  <c r="B51" i="5"/>
  <c r="C48" i="5"/>
  <c r="C45" i="5"/>
  <c r="C43" i="5"/>
  <c r="C41" i="5"/>
  <c r="C39" i="5"/>
  <c r="B38" i="5"/>
  <c r="C37" i="5"/>
  <c r="C35" i="5"/>
  <c r="C33" i="5"/>
  <c r="B32" i="5"/>
  <c r="C31" i="5"/>
  <c r="C29" i="5"/>
  <c r="C27" i="5"/>
  <c r="C25" i="5"/>
  <c r="C23" i="5"/>
  <c r="C21" i="5"/>
  <c r="C19" i="5"/>
  <c r="C17" i="5"/>
  <c r="C15" i="5"/>
  <c r="C13" i="5"/>
  <c r="C11" i="5"/>
  <c r="C9" i="5"/>
  <c r="C6" i="5"/>
  <c r="C4" i="5"/>
  <c r="C2" i="5"/>
  <c r="B393" i="4"/>
  <c r="C15" i="4"/>
  <c r="C407" i="4"/>
  <c r="C403" i="4"/>
  <c r="C397" i="4"/>
  <c r="C393" i="4"/>
  <c r="C210" i="2"/>
  <c r="C410" i="4"/>
  <c r="C386" i="4"/>
  <c r="C382" i="4"/>
  <c r="C376" i="4"/>
  <c r="C372" i="4"/>
  <c r="C366" i="4"/>
  <c r="C362" i="4"/>
  <c r="C356" i="4"/>
  <c r="C352" i="4"/>
  <c r="B342" i="4"/>
  <c r="C342" i="4" s="1"/>
  <c r="C346" i="4"/>
  <c r="C336" i="4"/>
  <c r="C332" i="4"/>
  <c r="B322" i="4"/>
  <c r="C322" i="4" s="1"/>
  <c r="B301" i="4"/>
  <c r="C301" i="4" s="1"/>
  <c r="C326" i="4"/>
  <c r="C315" i="4"/>
  <c r="C311" i="4"/>
  <c r="C6" i="4"/>
  <c r="B297" i="4"/>
  <c r="C297" i="4" s="1"/>
  <c r="B77" i="4"/>
  <c r="B249" i="4"/>
  <c r="B235" i="4"/>
  <c r="B224" i="4"/>
  <c r="B205" i="4"/>
  <c r="B191" i="4"/>
  <c r="B180" i="4"/>
  <c r="B162" i="4"/>
  <c r="B76" i="4"/>
  <c r="B119" i="4"/>
  <c r="B105" i="4"/>
  <c r="B94" i="4"/>
  <c r="B62" i="4"/>
  <c r="B51" i="4"/>
  <c r="C249" i="4"/>
  <c r="C235" i="4"/>
  <c r="C221" i="4"/>
  <c r="C205" i="4"/>
  <c r="C191" i="4"/>
  <c r="C177" i="4"/>
  <c r="C162" i="4"/>
  <c r="C148" i="4"/>
  <c r="B148" i="4"/>
  <c r="C134" i="4"/>
  <c r="B137" i="4"/>
  <c r="C119" i="4"/>
  <c r="C105" i="4"/>
  <c r="C91" i="4"/>
  <c r="C76" i="4"/>
  <c r="C48" i="4"/>
  <c r="C62" i="4"/>
  <c r="C89" i="4"/>
  <c r="C88" i="4"/>
  <c r="C75" i="4"/>
  <c r="C74" i="4"/>
  <c r="C61" i="4"/>
  <c r="C60" i="4"/>
  <c r="C132" i="4"/>
  <c r="C131" i="4"/>
  <c r="C118" i="4"/>
  <c r="C117" i="4"/>
  <c r="C104" i="4"/>
  <c r="C103" i="4"/>
  <c r="C175" i="4"/>
  <c r="C174" i="4"/>
  <c r="C161" i="4"/>
  <c r="C160" i="4"/>
  <c r="C147" i="4"/>
  <c r="C146" i="4"/>
  <c r="C19" i="4"/>
  <c r="C39" i="4"/>
  <c r="B38" i="4"/>
  <c r="C37" i="4" s="1"/>
  <c r="C35" i="4"/>
  <c r="C33" i="4"/>
  <c r="B32" i="4"/>
  <c r="C31" i="4" s="1"/>
  <c r="C29" i="4"/>
  <c r="C305" i="4"/>
  <c r="C295" i="4"/>
  <c r="C291" i="4"/>
  <c r="C290" i="4"/>
  <c r="C289" i="4"/>
  <c r="C277" i="4"/>
  <c r="B277" i="4"/>
  <c r="C276" i="4"/>
  <c r="C275" i="4"/>
  <c r="C263" i="4"/>
  <c r="B263" i="4"/>
  <c r="C262" i="4"/>
  <c r="C261" i="4"/>
  <c r="C248" i="4"/>
  <c r="C247" i="4"/>
  <c r="C234" i="4"/>
  <c r="C233" i="4"/>
  <c r="C219" i="4"/>
  <c r="C218" i="4"/>
  <c r="C217" i="4"/>
  <c r="C204" i="4"/>
  <c r="C203" i="4"/>
  <c r="C190" i="4"/>
  <c r="C189" i="4"/>
  <c r="C45" i="4"/>
  <c r="C43" i="4"/>
  <c r="C41" i="4"/>
  <c r="C27" i="4"/>
  <c r="C25" i="4"/>
  <c r="C23" i="4"/>
  <c r="C21" i="4"/>
  <c r="C17" i="4"/>
  <c r="C13" i="4"/>
  <c r="C11" i="4"/>
  <c r="C9" i="4"/>
  <c r="C4" i="4"/>
  <c r="C2" i="4"/>
  <c r="C17" i="2"/>
  <c r="C34" i="2"/>
  <c r="C30" i="2"/>
  <c r="C27" i="2"/>
  <c r="C23" i="2"/>
  <c r="C21" i="2"/>
  <c r="C19" i="2"/>
  <c r="C13" i="2"/>
  <c r="B137" i="2"/>
  <c r="B94" i="2"/>
  <c r="B108" i="2"/>
  <c r="B151" i="2"/>
  <c r="C202" i="2"/>
  <c r="I11" i="1"/>
  <c r="J10" i="1" s="1"/>
  <c r="G11" i="1"/>
  <c r="H9" i="1" s="1"/>
  <c r="B136" i="2"/>
  <c r="B125" i="2"/>
  <c r="B93" i="2"/>
  <c r="B82" i="2"/>
  <c r="B33" i="2"/>
  <c r="C32" i="2" s="1"/>
  <c r="B25" i="2"/>
  <c r="C25" i="2" s="1"/>
  <c r="C120" i="2"/>
  <c r="C119" i="2"/>
  <c r="C107" i="2"/>
  <c r="C106" i="2"/>
  <c r="C105" i="2"/>
  <c r="C93" i="2"/>
  <c r="C92" i="2"/>
  <c r="C91" i="2"/>
  <c r="C79" i="2"/>
  <c r="C163" i="2"/>
  <c r="C162" i="2"/>
  <c r="C150" i="2"/>
  <c r="C149" i="2"/>
  <c r="C148" i="2"/>
  <c r="C136" i="2"/>
  <c r="C135" i="2"/>
  <c r="C134" i="2"/>
  <c r="C122" i="2"/>
  <c r="C2" i="2"/>
  <c r="C196" i="2"/>
  <c r="C208" i="2"/>
  <c r="C206" i="2"/>
  <c r="C200" i="2"/>
  <c r="C198" i="2"/>
  <c r="C194" i="2"/>
  <c r="C192" i="2"/>
  <c r="C178" i="2"/>
  <c r="C191" i="2"/>
  <c r="C190" i="2"/>
  <c r="B179" i="2"/>
  <c r="B165" i="2"/>
  <c r="C164" i="2"/>
  <c r="C177" i="2"/>
  <c r="C176" i="2"/>
  <c r="B65" i="2"/>
  <c r="B50" i="2"/>
  <c r="B39" i="2"/>
  <c r="C64" i="2"/>
  <c r="C50" i="2"/>
  <c r="C36" i="2"/>
  <c r="C77" i="2"/>
  <c r="C76" i="2"/>
  <c r="C63" i="2"/>
  <c r="C62" i="2"/>
  <c r="C49" i="2"/>
  <c r="C48" i="2"/>
  <c r="C11" i="2"/>
  <c r="C9" i="2"/>
  <c r="C6"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<sst xmlns="http://schemas.openxmlformats.org/spreadsheetml/2006/main" count="1177" uniqueCount="278">
  <si>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</si>
  <si>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</si>
  <si>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</si>
  <si>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</si>
  <si>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</si>
  <si>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</si>
  <si>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</si>
  <si>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</si>
  <si>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</si>
  <si>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</si>
  <si>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</si>
  <si>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</si>
  <si>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</si>
  <si>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</si>
  <si>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</si>
  <si>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</si>
  <si>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</si>
  <si>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</si>
  <si>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</si>
  <si>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</si>
  <si>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</si>
  <si>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</si>
  <si>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</si>
  <si>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</si>
  <si>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</si>
  <si>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Item</t>
  </si>
  <si>
    <t>protein</t>
  </si>
  <si>
    <t>Tissue</t>
  </si>
  <si>
    <t xml:space="preserve">brain  </t>
  </si>
  <si>
    <t>Interval</t>
  </si>
  <si>
    <t>Variant Number</t>
  </si>
  <si>
    <t xml:space="preserve">Variant  </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</si>
  <si>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</si>
  <si>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</si>
  <si>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</si>
  <si>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</si>
  <si>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</si>
  <si>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</si>
  <si>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</si>
  <si>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</si>
  <si>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</si>
  <si>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</si>
  <si>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</si>
  <si>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</si>
  <si>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</si>
  <si>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</si>
  <si>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</si>
  <si>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</si>
  <si>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</si>
  <si>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</si>
  <si>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</si>
  <si>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You are at greater risk for schizophrenia, depression, and glutamate problems.  See below for more information.</t>
  </si>
  <si>
    <t>hom meaning</t>
  </si>
  <si>
    <t>hom effect</t>
  </si>
  <si>
    <t>wild meaning</t>
  </si>
  <si>
    <t>wild effect</t>
  </si>
  <si>
    <t>unknown</t>
  </si>
  <si>
    <t>unknwon</t>
  </si>
  <si>
    <t>Effect</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</si>
  <si>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</si>
  <si>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What should I do about this?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</si>
  <si>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</si>
  <si>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</si>
  <si>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</si>
  <si>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 xml:space="preserve">Helpful dietary supplements may include:  [Omega-3 PUFAs, CoQ10, N-acetylcysteine, vitamin B12, curcumin, zinc, magnesium, L-Taurine, and L-carnitine.](https://www.ncbi.nlm.nih.gov/pmc/articles/PMC5314655/)  </t>
  </si>
  <si>
    <t>Symptoms</t>
  </si>
  <si>
    <t>depression, stress, problems with thinking or memory, brain fog, pain</t>
  </si>
  <si>
    <t># How common is this genotype in the general population?</t>
  </si>
  <si>
    <t>NC_000002.11:g</t>
  </si>
  <si>
    <t>[7783504A&gt;C]</t>
  </si>
  <si>
    <t>[7783504=]</t>
  </si>
  <si>
    <t>NC_000001.11:g.</t>
  </si>
  <si>
    <t>[36983994C&gt;T]</t>
  </si>
  <si>
    <t>[36983994=]</t>
  </si>
  <si>
    <t>C36983994T</t>
  </si>
  <si>
    <t>A7783504C</t>
  </si>
  <si>
    <t>adenine (A)</t>
  </si>
  <si>
    <t>NC_000001.11:g.36983994C&gt;T</t>
  </si>
  <si>
    <t>NC_000002.11:g.7783504A&gt;C</t>
  </si>
  <si>
    <t>People with this variant have an increased risk of CFS.  See below for more information.</t>
  </si>
  <si>
    <t>CT</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</si>
  <si>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</si>
  <si>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</si>
  <si>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</si>
  <si>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</si>
  <si>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</si>
  <si>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</si>
  <si>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</si>
  <si>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</si>
  <si>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</si>
  <si>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</si>
  <si>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</si>
  <si>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</si>
  <si>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</si>
  <si>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</si>
  <si>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</si>
  <si>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</si>
  <si>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</si>
  <si>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</si>
  <si>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</si>
  <si>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</si>
  <si>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</si>
  <si>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</si>
  <si>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</si>
  <si>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</si>
  <si>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</si>
  <si>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</si>
  <si>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</si>
  <si>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</si>
  <si>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</si>
  <si>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</si>
  <si>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</si>
  <si>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</si>
  <si>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</si>
  <si>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</si>
  <si>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</si>
  <si>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</si>
  <si>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</si>
  <si>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</si>
  <si>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</si>
  <si>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</si>
  <si>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</si>
  <si>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</si>
  <si>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</si>
  <si>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</si>
  <si>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</si>
  <si>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</si>
  <si>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</si>
  <si>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</si>
  <si>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</si>
  <si>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</si>
  <si>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</si>
  <si>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</si>
  <si>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</si>
  <si>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</si>
  <si>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</si>
  <si>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</si>
  <si>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</si>
  <si>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</si>
  <si>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</si>
  <si>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</si>
  <si>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</si>
  <si>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</si>
  <si>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</si>
  <si>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</si>
  <si>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 xml:space="preserve"> NC_000002.12 :g.233917342_234019522</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</si>
  <si>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</si>
  <si>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</si>
  <si>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</si>
  <si>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</si>
  <si>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</si>
  <si>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</si>
  <si>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</si>
  <si>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</si>
  <si>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</si>
  <si>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</si>
  <si>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</si>
  <si>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</si>
  <si>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</si>
  <si>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</si>
  <si>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</si>
  <si>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</si>
  <si>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</si>
  <si>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</si>
  <si>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</si>
  <si>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</si>
  <si>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Your variant is not associated with any loss of function</t>
  </si>
  <si>
    <t>You are in the Severe Risk category.  See below for more information</t>
  </si>
  <si>
    <t>No medical therapies are indicated at the moment.</t>
  </si>
  <si>
    <t>You are in the Severe Risk category.  See below for more information.</t>
  </si>
  <si>
    <t>This variant is not associated with increased risk.</t>
  </si>
  <si>
    <t>You are in the Severe Loss of Function category.  See below for more information.</t>
  </si>
  <si>
    <t>This variant is not associated with Moderate Loss of Function.</t>
  </si>
  <si>
    <t>The effect is unknown.</t>
  </si>
  <si>
    <t>&lt;# G3264+630A (G;G), G3264+630A (A;A) #&gt;</t>
  </si>
  <si>
    <t># Normal Function</t>
  </si>
  <si>
    <t>No therapies are medically indicated at the moment.</t>
  </si>
  <si>
    <t>&lt;# G3264+630A (G;A)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</si>
  <si>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</si>
  <si>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</si>
  <si>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G3264+2567A (G;G), G3264+2567A (A;A) #&gt;</t>
  </si>
  <si>
    <t># Severe Risk</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</si>
  <si>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t>
  </si>
  <si>
    <t>&lt;# G3264+2567A (G;A) #&gt;</t>
  </si>
  <si>
    <t># Moderate Risk</t>
  </si>
  <si>
    <t>&lt;# G750C (G;C) #&gt;</t>
  </si>
  <si>
    <t>&lt;# G750C (G;G)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</si>
  <si>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</si>
  <si>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</si>
  <si>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</si>
  <si>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</si>
  <si>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</si>
  <si>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 High Risk</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</si>
  <si>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</si>
  <si>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</si>
  <si>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</si>
  <si>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</si>
  <si>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</si>
  <si>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</si>
  <si>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(G;G), A233974736G (A;A) #&gt;</t>
  </si>
  <si>
    <t>&lt;# A233974736G (G;A) #&gt;</t>
  </si>
  <si>
    <t>The A233974736G A:G heterozygous variant has an increased risk of CFS, with an [odds ratio of 0.37](https://www.ncbi.nlm.nih.gov/pubmed/27835969).</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</si>
  <si>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</si>
  <si>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&lt;# G3264+630A #&gt;</t>
  </si>
  <si>
    <t>&lt;# G3264+2567A #&gt;</t>
  </si>
  <si>
    <t>&lt;# G750C #&gt;</t>
  </si>
  <si>
    <t>&lt;# T-990C #&gt;</t>
  </si>
  <si>
    <t xml:space="preserve"> &lt;# A7783504C #&gt;</t>
  </si>
  <si>
    <t>&lt;# T928G #&gt;</t>
  </si>
  <si>
    <t>&lt;# C36983994T #&gt;</t>
  </si>
  <si>
    <t>&lt;# A7783504C #&gt;</t>
  </si>
  <si>
    <t>COMT</t>
  </si>
  <si>
    <t>enzyme</t>
  </si>
  <si>
    <t xml:space="preserve"> brain and nervous system, liver, kidney, and blood</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</si>
  <si>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</si>
  <si>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</si>
  <si>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</si>
  <si>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</si>
  <si>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</si>
  <si>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</si>
  <si>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</si>
  <si>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</si>
  <si>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</si>
  <si>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</si>
  <si>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</si>
  <si>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</si>
  <si>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</si>
  <si>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</si>
  <si>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</si>
  <si>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</si>
  <si>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</si>
  <si>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</si>
  <si>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</si>
  <si>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</si>
  <si>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</si>
  <si>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</si>
  <si>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You are in the Moderate Loss of Function category.  See below for more information.</t>
  </si>
  <si>
    <t>&lt;# G158A (G;G) #&gt;</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</si>
  <si>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</si>
  <si>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</si>
  <si>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(A;G) #&gt;</t>
  </si>
  <si>
    <t># Moderate Loss of Function</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</si>
  <si>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</si>
  <si>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</si>
  <si>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(A;A) #&gt;</t>
  </si>
  <si>
    <t># Severe Loss of Function</t>
  </si>
  <si>
    <t>&lt;# C62T (C;C) #&gt;</t>
  </si>
  <si>
    <t>&lt;# C62T (C;T) #&gt;</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</si>
  <si>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</si>
  <si>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</si>
  <si>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C62T (T;T) #&gt;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</si>
  <si>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</si>
  <si>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</si>
  <si>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pain, muscle fatigue, POTS, stress, problems with thinking or memory, brain fog post exertional malaise, sleep disorder, depression, anxiety</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</si>
  <si>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</si>
  <si>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</si>
  <si>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brain liver Kidney and urinary bladder circulatory and cardiovascular system</t>
  </si>
  <si>
    <t xml:space="preserve">         # What is the effect of this variant?</t>
  </si>
  <si>
    <t xml:space="preserve">         # How common is this genotype in the general population?</t>
  </si>
  <si>
    <t xml:space="preserve">         # What does this mean?</t>
  </si>
  <si>
    <t>Your variant has an increased risk of type 2 diabetes.  See below for more information.</t>
  </si>
  <si>
    <t>&lt;# T19960814C TC; T19960814C CC #&gt;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</si>
  <si>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</si>
  <si>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Be careful if taking [Tacrolimus]( https://www.ncbi.nlm.nih.gov/pubmed/24465960).  Avoid cold temperatures or temperature shock.</t>
  </si>
  <si>
    <t>&lt;# T19960814C TT #&gt;</t>
  </si>
  <si>
    <t>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</si>
  <si>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</si>
  <si>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&lt;# T19943884C (T;T) #&gt;</t>
  </si>
  <si>
    <t>&lt;# T19943884C (C;C) #&gt;</t>
  </si>
  <si>
    <t>&lt;# T19943884C (T;C) #&gt;</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</si>
  <si>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</si>
  <si>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t>
  </si>
  <si>
    <t>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</si>
  <si>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</si>
  <si>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&lt;# T19950010G (T;T) #&gt;</t>
  </si>
  <si>
    <t>&lt;# T19950010G (T;G) #&gt;</t>
  </si>
  <si>
    <t>&lt;# T19950010G (G;G) #&gt;</t>
  </si>
  <si>
    <t>pain muscle fatigue POTS stress problems with thinking or memor, brain fog post exertional malaise sleep disorder depression anxiety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</si>
</sst>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s>
  <fills count="4">
    <fill>
      <patternFill patternType="none"/>
    </fill>
    <fill>
      <patternFill patternType="gray125"/>
    </fill>
    <fill>
      <patternFill patternType="solid">
        <fgColor rgb="FFFFFCF0"/>
        <bgColor indexed="64"/>
      </patternFill>
    </fill>
    <fill>
      <patternFill patternType="solid">
        <fgColor rgb="FFFFFF00"/>
        <bgColor indexed="64"/>
      </patternFill>
    </fill>
  </fills>
  <borders count="7">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35">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0"/>
  <sheetViews>
    <sheetView topLeftCell="A202" workbookViewId="0">
      <selection activeCell="C210" sqref="C210"/>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36</v>
      </c>
      <c r="C2" t="str">
        <f>CONCATENATE("# What does the ",B2," gene do?")</f>
        <v># What does the GRIK3 gene do?</v>
      </c>
    </row>
    <row r="3" spans="1:3" x14ac:dyDescent="0.25">
      <c r="A3" s="6"/>
    </row>
    <row r="4" spans="1:3" ht="17.25" x14ac:dyDescent="0.3">
      <c r="A4" s="6" t="s">
        <v>22</v>
      </c>
      <c r="B4" s="3" t="s">
        <v>24</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25</v>
      </c>
      <c r="B7" t="s">
        <v>26</v>
      </c>
    </row>
    <row r="8" spans="1:3" x14ac:dyDescent="0.25">
      <c r="A8" s="6" t="s">
        <v>21</v>
      </c>
      <c r="B8" t="s">
        <v>16</v>
      </c>
    </row>
    <row r="9" spans="1:3" x14ac:dyDescent="0.25">
      <c r="A9" s="5" t="s">
        <v>27</v>
      </c>
      <c r="B9" t="s">
        <v>28</v>
      </c>
      <c r="C9" t="str">
        <f>CONCATENATE("&lt;TissueList ",B9," /&gt;")</f>
        <v>&lt;TissueList brain   /&gt;</v>
      </c>
    </row>
    <row r="10" spans="1:3" x14ac:dyDescent="0.25">
      <c r="A10" s="6"/>
    </row>
    <row r="11" spans="1:3" x14ac:dyDescent="0.25">
      <c r="A11" s="6" t="s">
        <v>4</v>
      </c>
      <c r="B11" t="s">
        <v>36</v>
      </c>
      <c r="C11" t="str">
        <f>CONCATENATE("&lt;GeneAnalysis gene=",CHAR(34),B11,CHAR(34)," interval=",CHAR(34),B12,CHAR(34),"&gt; ")</f>
        <v xml:space="preserve">&lt;GeneAnalysis gene="GRIK3" interval="NC000001_1.11:g.1111_9999"&gt; </v>
      </c>
    </row>
    <row r="12" spans="1:3" x14ac:dyDescent="0.25">
      <c r="A12" s="6" t="s">
        <v>29</v>
      </c>
      <c r="B12" t="s">
        <v>37</v>
      </c>
    </row>
    <row r="13" spans="1:3" x14ac:dyDescent="0.25">
      <c r="A13" s="6" t="s">
        <v>30</v>
      </c>
      <c r="B13">
        <v>3</v>
      </c>
      <c r="C13" t="str">
        <f>CONCATENATE(" # What are some common mutations of ",B11,"?")</f>
        <v xml:space="preserve"> # What are some common mutations of GRIK3?</v>
      </c>
    </row>
    <row r="14" spans="1:3" x14ac:dyDescent="0.25">
      <c r="A14" s="6" t="s">
        <v>31</v>
      </c>
      <c r="B14" t="s">
        <v>47</v>
      </c>
      <c r="C14" t="s">
        <v>17</v>
      </c>
    </row>
    <row r="15" spans="1:3" x14ac:dyDescent="0.25">
      <c r="C15" t="str">
        <f>CONCATENATE("There are ",B13," well known variants in ",B11,": ",B14,", [C36983994T](https://www.ncbi.nlm.nih.gov/pubmed/27835969), and [A7783504C](https://www.ncbi.nlm.nih.gov/pubmed/26859813).")</f>
        <v>There are 3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6" spans="1:3" x14ac:dyDescent="0.25">
      <c r="A16" s="6"/>
      <c r="C16" t="s">
        <v>208</v>
      </c>
    </row>
    <row r="17" spans="1:3" x14ac:dyDescent="0.25">
      <c r="A17" s="6" t="s">
        <v>32</v>
      </c>
      <c r="B17" t="s">
        <v>38</v>
      </c>
      <c r="C17" t="str">
        <f>CONCATENATE("  &lt;Variant hgvs=",CHAR(34),B17,CHAR(34)," name=",CHAR(34),B18,CHAR(34),"&gt; ")</f>
        <v xml:space="preserve">  &lt;Variant hgvs="NC000001_1.11:g.2222T&gt;G" name="T928G"&gt; </v>
      </c>
    </row>
    <row r="18" spans="1:3" x14ac:dyDescent="0.25">
      <c r="A18" s="5" t="s">
        <v>33</v>
      </c>
      <c r="B18" t="s">
        <v>39</v>
      </c>
    </row>
    <row r="19" spans="1:3" x14ac:dyDescent="0.25">
      <c r="A19" s="5" t="s">
        <v>34</v>
      </c>
      <c r="B19" t="s">
        <v>40</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0" spans="1:3" x14ac:dyDescent="0.25">
      <c r="A20" s="5" t="s">
        <v>35</v>
      </c>
      <c r="B20" t="s">
        <v>41</v>
      </c>
      <c r="C20" t="s">
        <v>17</v>
      </c>
    </row>
    <row r="21" spans="1:3" x14ac:dyDescent="0.25">
      <c r="C21" t="str">
        <f>"&lt;/Variant&gt;"</f>
        <v>&lt;/Variant&gt;</v>
      </c>
    </row>
    <row r="22" spans="1:3" x14ac:dyDescent="0.25">
      <c r="C22" t="s">
        <v>209</v>
      </c>
    </row>
    <row r="23" spans="1:3" x14ac:dyDescent="0.25">
      <c r="A23" s="6" t="s">
        <v>32</v>
      </c>
      <c r="B23" s="1" t="s">
        <v>77</v>
      </c>
      <c r="C23" t="str">
        <f>CONCATENATE("  &lt;Variant hgvs=",CHAR(34),B23,CHAR(34)," name=",CHAR(34),B24,CHAR(34),"&gt; ")</f>
        <v xml:space="preserve">  &lt;Variant hgvs="NC_000001.11:g.36983994C&gt;T" name="C36983994T"&gt; </v>
      </c>
    </row>
    <row r="24" spans="1:3" x14ac:dyDescent="0.25">
      <c r="A24" s="5" t="s">
        <v>33</v>
      </c>
      <c r="B24" t="s">
        <v>74</v>
      </c>
    </row>
    <row r="25" spans="1:3" x14ac:dyDescent="0.25">
      <c r="A25" s="5" t="s">
        <v>34</v>
      </c>
      <c r="B25"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6" spans="1:3" x14ac:dyDescent="0.25">
      <c r="A26" s="5" t="s">
        <v>35</v>
      </c>
      <c r="B26" t="s">
        <v>40</v>
      </c>
    </row>
    <row r="27" spans="1:3" x14ac:dyDescent="0.25">
      <c r="A27" s="6"/>
      <c r="C27" t="str">
        <f>"&lt;/Variant&gt;"</f>
        <v>&lt;/Variant&gt;</v>
      </c>
    </row>
    <row r="28" spans="1:3" x14ac:dyDescent="0.25">
      <c r="C28" t="s">
        <v>17</v>
      </c>
    </row>
    <row r="29" spans="1:3" x14ac:dyDescent="0.25">
      <c r="A29" s="6"/>
      <c r="C29" t="s">
        <v>210</v>
      </c>
    </row>
    <row r="30" spans="1:3" x14ac:dyDescent="0.25">
      <c r="A30" s="6" t="s">
        <v>32</v>
      </c>
      <c r="B30" t="s">
        <v>78</v>
      </c>
      <c r="C30" t="str">
        <f>CONCATENATE("  &lt;Variant hgvs=",CHAR(34),B30,CHAR(34)," name=",CHAR(34),B31,CHAR(34),"&gt; ")</f>
        <v xml:space="preserve">  &lt;Variant hgvs="NC_000002.11:g.7783504A&gt;C" name="A7783504C"&gt; </v>
      </c>
    </row>
    <row r="31" spans="1:3" x14ac:dyDescent="0.25">
      <c r="A31" s="5" t="s">
        <v>33</v>
      </c>
      <c r="B31" t="s">
        <v>75</v>
      </c>
    </row>
    <row r="32" spans="1:3" x14ac:dyDescent="0.25">
      <c r="A32" s="5" t="s">
        <v>34</v>
      </c>
      <c r="B32" t="s">
        <v>76</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3" spans="1:3" x14ac:dyDescent="0.25">
      <c r="A33" s="5" t="s">
        <v>35</v>
      </c>
      <c r="B33" t="str">
        <f>"cytosine (C)"</f>
        <v>cytosine (C)</v>
      </c>
    </row>
    <row r="34" spans="1:3" x14ac:dyDescent="0.25">
      <c r="A34" s="5"/>
      <c r="C34" t="str">
        <f>"&lt;/Variant&gt;"</f>
        <v>&lt;/Variant&gt;</v>
      </c>
    </row>
    <row r="35" spans="1:3" x14ac:dyDescent="0.25">
      <c r="A35" s="5"/>
      <c r="C35" t="s">
        <v>208</v>
      </c>
    </row>
    <row r="36" spans="1:3" x14ac:dyDescent="0.25">
      <c r="A36" s="5" t="s">
        <v>42</v>
      </c>
      <c r="B36" t="s">
        <v>44</v>
      </c>
      <c r="C36" t="str">
        <f>CONCATENATE("  &lt;Genotype hgvs=",CHAR(34),B36,B37,";",B38,CHAR(34)," name=",CHAR(34),B18,CHAR(34),"&gt; ")</f>
        <v xml:space="preserve">  &lt;Genotype hgvs="NC000001_1.11:g.[2222T&gt;G];[2222=]" name="T928G"&gt; </v>
      </c>
    </row>
    <row r="37" spans="1:3" x14ac:dyDescent="0.25">
      <c r="A37" s="5" t="s">
        <v>43</v>
      </c>
      <c r="B37" t="s">
        <v>45</v>
      </c>
    </row>
    <row r="38" spans="1:3" x14ac:dyDescent="0.25">
      <c r="A38" s="5" t="s">
        <v>34</v>
      </c>
      <c r="B38" t="s">
        <v>46</v>
      </c>
      <c r="C38" t="s">
        <v>259</v>
      </c>
    </row>
    <row r="39" spans="1:3" x14ac:dyDescent="0.25">
      <c r="A39" s="5" t="s">
        <v>48</v>
      </c>
      <c r="B39" t="str">
        <f>CONCATENATE("People with this variant have one copy of the ",B18," variant. This substitution of a single nucleotide is known as a missense mutation.")</f>
        <v>People with this variant have one copy of the T928G variant. This substitution of a single nucleotide is known as a missense mutation.</v>
      </c>
      <c r="C39" t="s">
        <v>17</v>
      </c>
    </row>
    <row r="40" spans="1:3" x14ac:dyDescent="0.25">
      <c r="A40" s="6" t="s">
        <v>49</v>
      </c>
      <c r="B40" t="s">
        <v>51</v>
      </c>
      <c r="C40" t="str">
        <f>CONCATENATE("         ",B39)</f>
        <v xml:space="preserve">         People with this variant have one copy of the T928G variant. This substitution of a single nucleotide is known as a missense mutation.</v>
      </c>
    </row>
    <row r="41" spans="1:3" x14ac:dyDescent="0.25">
      <c r="A41" s="6" t="s">
        <v>50</v>
      </c>
      <c r="B41">
        <v>43</v>
      </c>
    </row>
    <row r="42" spans="1:3" x14ac:dyDescent="0.25">
      <c r="A42" s="5"/>
      <c r="C42" t="s">
        <v>257</v>
      </c>
    </row>
    <row r="43" spans="1:3" x14ac:dyDescent="0.25">
      <c r="A43" s="6"/>
    </row>
    <row r="44" spans="1:3" x14ac:dyDescent="0.25">
      <c r="A44" s="6"/>
      <c r="C44" t="str">
        <f>CONCATENATE("         ",B40)</f>
        <v xml:space="preserve">         You are at greater risk for schizophrenia, depression, and glutamate problems.  See below for more information.</v>
      </c>
    </row>
    <row r="45" spans="1:3" x14ac:dyDescent="0.25">
      <c r="A45" s="6"/>
    </row>
    <row r="46" spans="1:3" x14ac:dyDescent="0.25">
      <c r="A46" s="6"/>
      <c r="C46" t="s">
        <v>258</v>
      </c>
    </row>
    <row r="47" spans="1:3" x14ac:dyDescent="0.25">
      <c r="A47" s="5"/>
    </row>
    <row r="48" spans="1:3" x14ac:dyDescent="0.25">
      <c r="A48" s="5"/>
      <c r="C48" t="str">
        <f>CONCATENATE( "   &lt;piechart percentage=",B41," /&gt;")</f>
        <v xml:space="preserve">   &lt;piechart percentage=43 /&gt;</v>
      </c>
    </row>
    <row r="49" spans="1:3" x14ac:dyDescent="0.25">
      <c r="A49" s="5"/>
      <c r="C49" t="str">
        <f>"  &lt;/Genotype&gt;"</f>
        <v xml:space="preserve">  &lt;/Genotype&gt;</v>
      </c>
    </row>
    <row r="50" spans="1:3" x14ac:dyDescent="0.25">
      <c r="A50" s="5" t="s">
        <v>52</v>
      </c>
      <c r="B50" t="str">
        <f>CONCATENATE("People with this variant have two copies of the ",B18," variant. This substitution of a single nucleotide is known as a missense mutation.")</f>
        <v>People with this variant have two copies of the T928G variant. This substitution of a single nucleotide is known as a missense mutation.</v>
      </c>
      <c r="C50" t="str">
        <f>CONCATENATE("  &lt;Genotype hgvs=",CHAR(34),B36,B37,";",B37,CHAR(34)," name=",CHAR(34),B18,CHAR(34),"&gt; ")</f>
        <v xml:space="preserve">  &lt;Genotype hgvs="NC000001_1.11:g.[2222T&gt;G];[2222T&gt;G]" name="T928G"&gt; </v>
      </c>
    </row>
    <row r="51" spans="1:3" x14ac:dyDescent="0.25">
      <c r="A51" s="6" t="s">
        <v>53</v>
      </c>
      <c r="B51" t="s">
        <v>51</v>
      </c>
      <c r="C51" t="s">
        <v>17</v>
      </c>
    </row>
    <row r="52" spans="1:3" x14ac:dyDescent="0.25">
      <c r="A52" s="6" t="s">
        <v>50</v>
      </c>
      <c r="B52">
        <v>19.899999999999999</v>
      </c>
      <c r="C52" t="s">
        <v>259</v>
      </c>
    </row>
    <row r="53" spans="1:3" x14ac:dyDescent="0.25">
      <c r="A53" s="6"/>
    </row>
    <row r="54" spans="1:3" x14ac:dyDescent="0.25">
      <c r="A54" s="5"/>
      <c r="C54" t="str">
        <f>CONCATENATE("         ",B50)</f>
        <v xml:space="preserve">         People with this variant have two copies of the T928G variant. This substitution of a single nucleotide is known as a missense mutation.</v>
      </c>
    </row>
    <row r="55" spans="1:3" x14ac:dyDescent="0.25">
      <c r="A55" s="6"/>
    </row>
    <row r="56" spans="1:3" x14ac:dyDescent="0.25">
      <c r="A56" s="6"/>
      <c r="C56" t="s">
        <v>257</v>
      </c>
    </row>
    <row r="57" spans="1:3" x14ac:dyDescent="0.25">
      <c r="A57" s="6"/>
    </row>
    <row r="58" spans="1:3" x14ac:dyDescent="0.25">
      <c r="A58" s="6"/>
      <c r="C58" t="str">
        <f>CONCATENATE("         ",B51)</f>
        <v xml:space="preserve">         You are at greater risk for schizophrenia, depression, and glutamate problems.  See below for more information.</v>
      </c>
    </row>
    <row r="59" spans="1:3" x14ac:dyDescent="0.25">
      <c r="A59" s="6"/>
    </row>
    <row r="60" spans="1:3" x14ac:dyDescent="0.25">
      <c r="A60" s="5"/>
      <c r="C60" t="s">
        <v>258</v>
      </c>
    </row>
    <row r="61" spans="1:3" x14ac:dyDescent="0.25">
      <c r="A61" s="5"/>
    </row>
    <row r="62" spans="1:3" x14ac:dyDescent="0.25">
      <c r="A62" s="5"/>
      <c r="C62" t="str">
        <f>CONCATENATE( "   &lt;piechart percentage=",B52," /&gt;")</f>
        <v xml:space="preserve">   &lt;piechart percentage=19.9 /&gt;</v>
      </c>
    </row>
    <row r="63" spans="1:3" x14ac:dyDescent="0.25">
      <c r="A63" s="5"/>
      <c r="C63" t="str">
        <f>"  &lt;/Genotype&gt;"</f>
        <v xml:space="preserve">  &lt;/Genotype&gt;</v>
      </c>
    </row>
    <row r="64" spans="1:3" x14ac:dyDescent="0.25">
      <c r="A64" s="5" t="s">
        <v>54</v>
      </c>
      <c r="B64" t="str">
        <f>CONCATENATE("Your ",B11," gene has no variants. A normal gene is referred to as a ",CHAR(34),"wildtype",CHAR(34)," gene.")</f>
        <v>Your GRIK3 gene has no variants. A normal gene is referred to as a "wildtype" gene.</v>
      </c>
      <c r="C64" t="str">
        <f>CONCATENATE("  &lt;Genotype hgvs=",CHAR(34),B36,B38,";",B38,CHAR(34)," name=",CHAR(34),B18,CHAR(34),"&gt; ")</f>
        <v xml:space="preserve">  &lt;Genotype hgvs="NC000001_1.11:g.[2222=];[2222=]" name="T928G"&gt; </v>
      </c>
    </row>
    <row r="65" spans="1:3" x14ac:dyDescent="0.25">
      <c r="A65" s="6" t="s">
        <v>55</v>
      </c>
      <c r="B65" t="str">
        <f>"No medical therapies are indicated at the moment."</f>
        <v>No medical therapies are indicated at the moment.</v>
      </c>
      <c r="C65" t="s">
        <v>17</v>
      </c>
    </row>
    <row r="66" spans="1:3" x14ac:dyDescent="0.25">
      <c r="A66" s="6" t="s">
        <v>50</v>
      </c>
      <c r="B66">
        <v>37.1</v>
      </c>
      <c r="C66" t="s">
        <v>259</v>
      </c>
    </row>
    <row r="67" spans="1:3" x14ac:dyDescent="0.25">
      <c r="A67" s="5"/>
    </row>
    <row r="68" spans="1:3" x14ac:dyDescent="0.25">
      <c r="A68" s="6"/>
      <c r="C68" t="str">
        <f>CONCATENATE("         ",B64)</f>
        <v xml:space="preserve">         Your GRIK3 gene has no variants. A normal gene is referred to as a "wildtype" gene.</v>
      </c>
    </row>
    <row r="69" spans="1:3" x14ac:dyDescent="0.25">
      <c r="A69" s="6"/>
    </row>
    <row r="70" spans="1:3" x14ac:dyDescent="0.25">
      <c r="A70" s="6"/>
      <c r="C70" t="s">
        <v>257</v>
      </c>
    </row>
    <row r="71" spans="1:3" x14ac:dyDescent="0.25">
      <c r="A71" s="6"/>
    </row>
    <row r="72" spans="1:3" x14ac:dyDescent="0.25">
      <c r="A72" s="6"/>
      <c r="C72" t="str">
        <f>CONCATENATE("         ",B65)</f>
        <v xml:space="preserve">         No medical therapies are indicated at the moment.</v>
      </c>
    </row>
    <row r="73" spans="1:3" x14ac:dyDescent="0.25">
      <c r="A73" s="5"/>
    </row>
    <row r="74" spans="1:3" x14ac:dyDescent="0.25">
      <c r="A74" s="5"/>
      <c r="C74" t="s">
        <v>258</v>
      </c>
    </row>
    <row r="75" spans="1:3" x14ac:dyDescent="0.25">
      <c r="A75" s="5"/>
    </row>
    <row r="76" spans="1:3" x14ac:dyDescent="0.25">
      <c r="A76" s="5"/>
      <c r="C76" t="str">
        <f>CONCATENATE( "   &lt;piechart percentage=",B66," /&gt;")</f>
        <v xml:space="preserve">   &lt;piechart percentage=37.1 /&gt;</v>
      </c>
    </row>
    <row r="77" spans="1:3" x14ac:dyDescent="0.25">
      <c r="A77" s="5"/>
      <c r="C77" t="str">
        <f>"  &lt;/Genotype&gt;"</f>
        <v xml:space="preserve">  &lt;/Genotype&gt;</v>
      </c>
    </row>
    <row r="78" spans="1:3" x14ac:dyDescent="0.25">
      <c r="A78" s="5"/>
      <c r="C78" t="s">
        <v>209</v>
      </c>
    </row>
    <row r="79" spans="1:3" x14ac:dyDescent="0.25">
      <c r="A79" s="5" t="s">
        <v>42</v>
      </c>
      <c r="B79" s="1" t="s">
        <v>68</v>
      </c>
      <c r="C79" t="str">
        <f>CONCATENATE("  &lt;Genotype hgvs=",CHAR(34),B79,B80,";",B81,CHAR(34)," name=",CHAR(34),B74,CHAR(34),"&gt; ")</f>
        <v xml:space="preserve">  &lt;Genotype hgvs="NC_000002.11:g[7783504A&gt;C];[7783504=]" name=""&gt; </v>
      </c>
    </row>
    <row r="80" spans="1:3" x14ac:dyDescent="0.25">
      <c r="A80" s="5" t="s">
        <v>43</v>
      </c>
      <c r="B80" s="1" t="s">
        <v>69</v>
      </c>
    </row>
    <row r="81" spans="1:3" x14ac:dyDescent="0.25">
      <c r="A81" s="5" t="s">
        <v>34</v>
      </c>
      <c r="B81" s="1" t="s">
        <v>70</v>
      </c>
      <c r="C81" t="s">
        <v>259</v>
      </c>
    </row>
    <row r="82" spans="1:3" x14ac:dyDescent="0.25">
      <c r="A82" s="5" t="s">
        <v>48</v>
      </c>
      <c r="B82" t="str">
        <f>CONCATENATE("People with this variant have one copy of the ",B24," variant. This substitution of a single nucleotide is known as a missense mutation.")</f>
        <v>People with this variant have one copy of the C36983994T variant. This substitution of a single nucleotide is known as a missense mutation.</v>
      </c>
      <c r="C82" t="s">
        <v>17</v>
      </c>
    </row>
    <row r="83" spans="1:3" x14ac:dyDescent="0.25">
      <c r="A83" s="6" t="s">
        <v>49</v>
      </c>
      <c r="B83" t="s">
        <v>79</v>
      </c>
      <c r="C83" t="str">
        <f>CONCATENATE("         ",B82)</f>
        <v xml:space="preserve">         People with this variant have one copy of the C36983994T variant. This substitution of a single nucleotide is known as a missense mutation.</v>
      </c>
    </row>
    <row r="84" spans="1:3" x14ac:dyDescent="0.25">
      <c r="A84" s="6" t="s">
        <v>50</v>
      </c>
      <c r="B84">
        <v>15.8</v>
      </c>
    </row>
    <row r="85" spans="1:3" x14ac:dyDescent="0.25">
      <c r="A85" s="5"/>
      <c r="C85" t="s">
        <v>257</v>
      </c>
    </row>
    <row r="86" spans="1:3" x14ac:dyDescent="0.25">
      <c r="A86" s="6"/>
    </row>
    <row r="87" spans="1:3" x14ac:dyDescent="0.25">
      <c r="A87" s="6"/>
      <c r="C87" t="str">
        <f>CONCATENATE("         ",B83)</f>
        <v xml:space="preserve">         People with this variant have an increased risk of CFS.  See below for more information.</v>
      </c>
    </row>
    <row r="88" spans="1:3" x14ac:dyDescent="0.25">
      <c r="A88" s="6"/>
    </row>
    <row r="89" spans="1:3" x14ac:dyDescent="0.25">
      <c r="A89" s="6"/>
      <c r="C89" t="s">
        <v>258</v>
      </c>
    </row>
    <row r="90" spans="1:3" x14ac:dyDescent="0.25">
      <c r="A90" s="5"/>
    </row>
    <row r="91" spans="1:3" x14ac:dyDescent="0.25">
      <c r="A91" s="5"/>
      <c r="C91" t="str">
        <f>CONCATENATE( "   &lt;piechart percentage=",B84," /&gt;")</f>
        <v xml:space="preserve">   &lt;piechart percentage=15.8 /&gt;</v>
      </c>
    </row>
    <row r="92" spans="1:3" x14ac:dyDescent="0.25">
      <c r="A92" s="5"/>
      <c r="C92" t="str">
        <f>"  &lt;/Genotype&gt;"</f>
        <v xml:space="preserve">  &lt;/Genotype&gt;</v>
      </c>
    </row>
    <row r="93" spans="1:3" x14ac:dyDescent="0.25">
      <c r="A93" s="5" t="s">
        <v>52</v>
      </c>
      <c r="B93" t="str">
        <f>CONCATENATE("People with this variant have two copies of the ",B24," variant. This substitution of a single nucleotide is known as a missense mutation.")</f>
        <v>People with this variant have two copies of the C36983994T variant. This substitution of a single nucleotide is known as a missense mutation.</v>
      </c>
      <c r="C93" t="str">
        <f>CONCATENATE("  &lt;Genotype hgvs=",CHAR(34),B79,B80,";",B80,CHAR(34)," name=",CHAR(34),B74,CHAR(34),"&gt; ")</f>
        <v xml:space="preserve">  &lt;Genotype hgvs="NC_000002.11:g[7783504A&gt;C];[7783504A&gt;C]" name=""&gt; </v>
      </c>
    </row>
    <row r="94" spans="1:3" x14ac:dyDescent="0.25">
      <c r="A94" s="6" t="s">
        <v>53</v>
      </c>
      <c r="B94" t="str">
        <f>"No medical therapies are indicated at the moment."</f>
        <v>No medical therapies are indicated at the moment.</v>
      </c>
      <c r="C94" t="s">
        <v>17</v>
      </c>
    </row>
    <row r="95" spans="1:3" x14ac:dyDescent="0.25">
      <c r="A95" s="6" t="s">
        <v>50</v>
      </c>
      <c r="B95">
        <v>4.7</v>
      </c>
      <c r="C95" t="s">
        <v>259</v>
      </c>
    </row>
    <row r="96" spans="1:3" x14ac:dyDescent="0.25">
      <c r="A96" s="6"/>
    </row>
    <row r="97" spans="1:3" x14ac:dyDescent="0.25">
      <c r="A97" s="5"/>
      <c r="C97" t="str">
        <f>CONCATENATE("         ",B93)</f>
        <v xml:space="preserve">         People with this variant have two copies of the C36983994T variant. This substitution of a single nucleotide is known as a missense mutation.</v>
      </c>
    </row>
    <row r="98" spans="1:3" x14ac:dyDescent="0.25">
      <c r="A98" s="6"/>
    </row>
    <row r="99" spans="1:3" x14ac:dyDescent="0.25">
      <c r="A99" s="6"/>
      <c r="C99" t="s">
        <v>257</v>
      </c>
    </row>
    <row r="100" spans="1:3" x14ac:dyDescent="0.25">
      <c r="A100" s="6"/>
    </row>
    <row r="101" spans="1:3" x14ac:dyDescent="0.25">
      <c r="A101" s="6"/>
      <c r="C101" t="str">
        <f>CONCATENATE("         ",B94)</f>
        <v xml:space="preserve">         No medical therapies are indicated at the moment.</v>
      </c>
    </row>
    <row r="102" spans="1:3" x14ac:dyDescent="0.25">
      <c r="A102" s="6"/>
    </row>
    <row r="103" spans="1:3" x14ac:dyDescent="0.25">
      <c r="A103" s="5"/>
      <c r="C103" t="s">
        <v>258</v>
      </c>
    </row>
    <row r="104" spans="1:3" x14ac:dyDescent="0.25">
      <c r="A104" s="5"/>
    </row>
    <row r="105" spans="1:3" x14ac:dyDescent="0.25">
      <c r="A105" s="5"/>
      <c r="C105" t="str">
        <f>CONCATENATE( "   &lt;piechart percentage=",B95," /&gt;")</f>
        <v xml:space="preserve">   &lt;piechart percentage=4.7 /&gt;</v>
      </c>
    </row>
    <row r="106" spans="1:3" x14ac:dyDescent="0.25">
      <c r="A106" s="5"/>
      <c r="C106" t="str">
        <f>"  &lt;/Genotype&gt;"</f>
        <v xml:space="preserve">  &lt;/Genotype&gt;</v>
      </c>
    </row>
    <row r="107" spans="1:3" x14ac:dyDescent="0.25">
      <c r="A107" s="5" t="s">
        <v>54</v>
      </c>
      <c r="B107" t="str">
        <f>CONCATENATE("Your ",B11," gene has no variants. A normal gene is referred to as a ",CHAR(34),"wildtype",CHAR(34)," gene.")</f>
        <v>Your GRIK3 gene has no variants. A normal gene is referred to as a "wildtype" gene.</v>
      </c>
      <c r="C107" t="str">
        <f>CONCATENATE("  &lt;Genotype hgvs=",CHAR(34),B79,B81,";",B81,CHAR(34)," name=",CHAR(34),B74,CHAR(34),"&gt; ")</f>
        <v xml:space="preserve">  &lt;Genotype hgvs="NC_000002.11:g[7783504=];[7783504=]" name=""&gt; </v>
      </c>
    </row>
    <row r="108" spans="1:3" x14ac:dyDescent="0.25">
      <c r="A108" s="6" t="s">
        <v>55</v>
      </c>
      <c r="B108" t="str">
        <f>"No medical therapies are indicated at the moment."</f>
        <v>No medical therapies are indicated at the moment.</v>
      </c>
      <c r="C108" t="s">
        <v>17</v>
      </c>
    </row>
    <row r="109" spans="1:3" x14ac:dyDescent="0.25">
      <c r="A109" s="6" t="s">
        <v>50</v>
      </c>
      <c r="B109">
        <v>79.5</v>
      </c>
      <c r="C109" t="s">
        <v>259</v>
      </c>
    </row>
    <row r="110" spans="1:3" x14ac:dyDescent="0.25">
      <c r="A110" s="5"/>
    </row>
    <row r="111" spans="1:3" x14ac:dyDescent="0.25">
      <c r="A111" s="6"/>
      <c r="C111" t="str">
        <f>CONCATENATE("         ",B107)</f>
        <v xml:space="preserve">         Your GRIK3 gene has no variants. A normal gene is referred to as a "wildtype" gene.</v>
      </c>
    </row>
    <row r="112" spans="1:3" x14ac:dyDescent="0.25">
      <c r="A112" s="6"/>
    </row>
    <row r="113" spans="1:3" x14ac:dyDescent="0.25">
      <c r="A113" s="6"/>
      <c r="C113" t="s">
        <v>257</v>
      </c>
    </row>
    <row r="114" spans="1:3" x14ac:dyDescent="0.25">
      <c r="A114" s="6"/>
    </row>
    <row r="115" spans="1:3" x14ac:dyDescent="0.25">
      <c r="A115" s="6"/>
      <c r="C115" t="str">
        <f>CONCATENATE("         ",B108)</f>
        <v xml:space="preserve">         No medical therapies are indicated at the moment.</v>
      </c>
    </row>
    <row r="116" spans="1:3" x14ac:dyDescent="0.25">
      <c r="A116" s="5"/>
    </row>
    <row r="117" spans="1:3" x14ac:dyDescent="0.25">
      <c r="A117" s="5"/>
      <c r="C117" t="s">
        <v>258</v>
      </c>
    </row>
    <row r="118" spans="1:3" x14ac:dyDescent="0.25">
      <c r="A118" s="5"/>
    </row>
    <row r="119" spans="1:3" x14ac:dyDescent="0.25">
      <c r="A119" s="5"/>
      <c r="C119" t="str">
        <f>CONCATENATE( "   &lt;piechart percentage=",B109," /&gt;")</f>
        <v xml:space="preserve">   &lt;piechart percentage=79.5 /&gt;</v>
      </c>
    </row>
    <row r="120" spans="1:3" x14ac:dyDescent="0.25">
      <c r="A120" s="5"/>
      <c r="C120" t="str">
        <f>"  &lt;/Genotype&gt;"</f>
        <v xml:space="preserve">  &lt;/Genotype&gt;</v>
      </c>
    </row>
    <row r="121" spans="1:3" x14ac:dyDescent="0.25">
      <c r="A121" s="5"/>
      <c r="C121" t="s">
        <v>210</v>
      </c>
    </row>
    <row r="122" spans="1:3" x14ac:dyDescent="0.25">
      <c r="A122" s="5" t="s">
        <v>42</v>
      </c>
      <c r="B122" s="1" t="s">
        <v>71</v>
      </c>
      <c r="C122" t="str">
        <f>CONCATENATE("  &lt;Genotype hgvs=",CHAR(34),B122,B123,";",B124,CHAR(34)," name=",CHAR(34),B74,CHAR(34),"&gt; ")</f>
        <v xml:space="preserve">  &lt;Genotype hgvs="NC_000001.11:g.[36983994C&gt;T];[36983994=]" name=""&gt; </v>
      </c>
    </row>
    <row r="123" spans="1:3" x14ac:dyDescent="0.25">
      <c r="A123" s="5" t="s">
        <v>43</v>
      </c>
      <c r="B123" s="1" t="s">
        <v>72</v>
      </c>
    </row>
    <row r="124" spans="1:3" x14ac:dyDescent="0.25">
      <c r="A124" s="5" t="s">
        <v>34</v>
      </c>
      <c r="B124" s="1" t="s">
        <v>73</v>
      </c>
      <c r="C124" t="s">
        <v>259</v>
      </c>
    </row>
    <row r="125" spans="1:3" x14ac:dyDescent="0.25">
      <c r="A125" s="5" t="s">
        <v>48</v>
      </c>
      <c r="B125" t="str">
        <f>CONCATENATE("People with this variant have one copy of the ",B31," variant. This substitution of a single nucleotide is known as a missense mutation.")</f>
        <v>People with this variant have one copy of the A7783504C variant. This substitution of a single nucleotide is known as a missense mutation.</v>
      </c>
      <c r="C125" t="s">
        <v>17</v>
      </c>
    </row>
    <row r="126" spans="1:3" x14ac:dyDescent="0.25">
      <c r="A126" s="6" t="s">
        <v>49</v>
      </c>
      <c r="B126" t="s">
        <v>79</v>
      </c>
      <c r="C126" t="str">
        <f>CONCATENATE("         ",B125)</f>
        <v xml:space="preserve">         People with this variant have one copy of the A7783504C variant. This substitution of a single nucleotide is known as a missense mutation.</v>
      </c>
    </row>
    <row r="127" spans="1:3" x14ac:dyDescent="0.25">
      <c r="A127" s="6" t="s">
        <v>50</v>
      </c>
      <c r="B127">
        <v>1.8</v>
      </c>
    </row>
    <row r="128" spans="1:3" x14ac:dyDescent="0.25">
      <c r="A128" s="5"/>
      <c r="C128" t="s">
        <v>257</v>
      </c>
    </row>
    <row r="129" spans="1:3" x14ac:dyDescent="0.25">
      <c r="A129" s="6"/>
    </row>
    <row r="130" spans="1:3" x14ac:dyDescent="0.25">
      <c r="A130" s="6"/>
      <c r="C130" t="str">
        <f>CONCATENATE("         ",B126)</f>
        <v xml:space="preserve">         People with this variant have an increased risk of CFS.  See below for more information.</v>
      </c>
    </row>
    <row r="131" spans="1:3" x14ac:dyDescent="0.25">
      <c r="A131" s="6"/>
    </row>
    <row r="132" spans="1:3" x14ac:dyDescent="0.25">
      <c r="A132" s="6"/>
      <c r="C132" t="s">
        <v>258</v>
      </c>
    </row>
    <row r="133" spans="1:3" x14ac:dyDescent="0.25">
      <c r="A133" s="5"/>
    </row>
    <row r="134" spans="1:3" x14ac:dyDescent="0.25">
      <c r="A134" s="5"/>
      <c r="C134" t="str">
        <f>CONCATENATE( "   &lt;piechart percentage=",B127," /&gt;")</f>
        <v xml:space="preserve">   &lt;piechart percentage=1.8 /&gt;</v>
      </c>
    </row>
    <row r="135" spans="1:3" x14ac:dyDescent="0.25">
      <c r="A135" s="5"/>
      <c r="C135" t="str">
        <f>"  &lt;/Genotype&gt;"</f>
        <v xml:space="preserve">  &lt;/Genotype&gt;</v>
      </c>
    </row>
    <row r="136" spans="1:3" x14ac:dyDescent="0.25">
      <c r="A136" s="5" t="s">
        <v>52</v>
      </c>
      <c r="B136" t="str">
        <f>CONCATENATE("People with this variant have two copies of the ",B31," variant. This substitution of a single nucleotide is known as a missense mutation.")</f>
        <v>People with this variant have two copies of the A7783504C variant. This substitution of a single nucleotide is known as a missense mutation.</v>
      </c>
      <c r="C136" t="str">
        <f>CONCATENATE("  &lt;Genotype hgvs=",CHAR(34),B122,B123,";",B123,CHAR(34)," name=",CHAR(34),B74,CHAR(34),"&gt; ")</f>
        <v xml:space="preserve">  &lt;Genotype hgvs="NC_000001.11:g.[36983994C&gt;T];[36983994C&gt;T]" name=""&gt; </v>
      </c>
    </row>
    <row r="137" spans="1:3" x14ac:dyDescent="0.25">
      <c r="A137" s="6" t="s">
        <v>53</v>
      </c>
      <c r="B137" t="str">
        <f>"No medical therapies are indicated at the moment."</f>
        <v>No medical therapies are indicated at the moment.</v>
      </c>
      <c r="C137" t="s">
        <v>17</v>
      </c>
    </row>
    <row r="138" spans="1:3" x14ac:dyDescent="0.25">
      <c r="A138" s="6" t="s">
        <v>50</v>
      </c>
      <c r="B138">
        <v>0.5</v>
      </c>
      <c r="C138" t="s">
        <v>259</v>
      </c>
    </row>
    <row r="139" spans="1:3" x14ac:dyDescent="0.25">
      <c r="A139" s="6"/>
    </row>
    <row r="140" spans="1:3" x14ac:dyDescent="0.25">
      <c r="A140" s="5"/>
      <c r="C140" t="str">
        <f>CONCATENATE("         ",B136)</f>
        <v xml:space="preserve">         People with this variant have two copies of the A7783504C variant. This substitution of a single nucleotide is known as a missense mutation.</v>
      </c>
    </row>
    <row r="141" spans="1:3" x14ac:dyDescent="0.25">
      <c r="A141" s="6"/>
    </row>
    <row r="142" spans="1:3" x14ac:dyDescent="0.25">
      <c r="A142" s="6"/>
      <c r="C142" t="s">
        <v>257</v>
      </c>
    </row>
    <row r="143" spans="1:3" x14ac:dyDescent="0.25">
      <c r="A143" s="6"/>
    </row>
    <row r="144" spans="1:3" x14ac:dyDescent="0.25">
      <c r="A144" s="6"/>
      <c r="C144" t="str">
        <f>CONCATENATE("         ",B137)</f>
        <v xml:space="preserve">         No medical therapies are indicated at the moment.</v>
      </c>
    </row>
    <row r="145" spans="1:3" x14ac:dyDescent="0.25">
      <c r="A145" s="6"/>
    </row>
    <row r="146" spans="1:3" x14ac:dyDescent="0.25">
      <c r="A146" s="5"/>
      <c r="C146" t="s">
        <v>258</v>
      </c>
    </row>
    <row r="147" spans="1:3" x14ac:dyDescent="0.25">
      <c r="A147" s="5"/>
    </row>
    <row r="148" spans="1:3" x14ac:dyDescent="0.25">
      <c r="A148" s="5"/>
      <c r="C148" t="str">
        <f>CONCATENATE( "   &lt;piechart percentage=",B138," /&gt;")</f>
        <v xml:space="preserve">   &lt;piechart percentage=0.5 /&gt;</v>
      </c>
    </row>
    <row r="149" spans="1:3" x14ac:dyDescent="0.25">
      <c r="A149" s="5"/>
      <c r="C149" t="str">
        <f>"  &lt;/Genotype&gt;"</f>
        <v xml:space="preserve">  &lt;/Genotype&gt;</v>
      </c>
    </row>
    <row r="150" spans="1:3" x14ac:dyDescent="0.25">
      <c r="A150" s="5" t="s">
        <v>54</v>
      </c>
      <c r="B150" t="str">
        <f>CONCATENATE("Your ",B11," gene has no variants. A normal gene is referred to as a ",CHAR(34),"wildtype",CHAR(34)," gene.")</f>
        <v>Your GRIK3 gene has no variants. A normal gene is referred to as a "wildtype" gene.</v>
      </c>
      <c r="C150" t="str">
        <f>CONCATENATE("  &lt;Genotype hgvs=",CHAR(34),B122,B124,";",B124,CHAR(34)," name=",CHAR(34),B74,CHAR(34),"&gt; ")</f>
        <v xml:space="preserve">  &lt;Genotype hgvs="NC_000001.11:g.[36983994=];[36983994=]" name=""&gt; </v>
      </c>
    </row>
    <row r="151" spans="1:3" x14ac:dyDescent="0.25">
      <c r="A151" s="6" t="s">
        <v>55</v>
      </c>
      <c r="B151" t="str">
        <f>"No medical therapies are indicated at the moment."</f>
        <v>No medical therapies are indicated at the moment.</v>
      </c>
      <c r="C151" t="s">
        <v>17</v>
      </c>
    </row>
    <row r="152" spans="1:3" x14ac:dyDescent="0.25">
      <c r="A152" s="6" t="s">
        <v>50</v>
      </c>
      <c r="B152">
        <v>97.8</v>
      </c>
      <c r="C152" t="s">
        <v>259</v>
      </c>
    </row>
    <row r="153" spans="1:3" x14ac:dyDescent="0.25">
      <c r="A153" s="5"/>
    </row>
    <row r="154" spans="1:3" x14ac:dyDescent="0.25">
      <c r="A154" s="6"/>
      <c r="C154" t="str">
        <f>CONCATENATE("         ",B150)</f>
        <v xml:space="preserve">         Your GRIK3 gene has no variants. A normal gene is referred to as a "wildtype" gene.</v>
      </c>
    </row>
    <row r="155" spans="1:3" x14ac:dyDescent="0.25">
      <c r="A155" s="6"/>
    </row>
    <row r="156" spans="1:3" x14ac:dyDescent="0.25">
      <c r="A156" s="6"/>
      <c r="C156" t="s">
        <v>257</v>
      </c>
    </row>
    <row r="157" spans="1:3" x14ac:dyDescent="0.25">
      <c r="A157" s="6"/>
    </row>
    <row r="158" spans="1:3" x14ac:dyDescent="0.25">
      <c r="A158" s="6"/>
      <c r="C158" t="str">
        <f>CONCATENATE("         ",B151)</f>
        <v xml:space="preserve">         No medical therapies are indicated at the moment.</v>
      </c>
    </row>
    <row r="159" spans="1:3" x14ac:dyDescent="0.25">
      <c r="A159" s="5"/>
    </row>
    <row r="160" spans="1:3" x14ac:dyDescent="0.25">
      <c r="A160" s="5"/>
      <c r="C160" t="s">
        <v>258</v>
      </c>
    </row>
    <row r="161" spans="1:3" x14ac:dyDescent="0.25">
      <c r="A161" s="5"/>
    </row>
    <row r="162" spans="1:3" x14ac:dyDescent="0.25">
      <c r="A162" s="5"/>
      <c r="C162" t="str">
        <f>CONCATENATE( "   &lt;piechart percentage=",B152," /&gt;")</f>
        <v xml:space="preserve">   &lt;piechart percentage=97.8 /&gt;</v>
      </c>
    </row>
    <row r="163" spans="1:3" x14ac:dyDescent="0.25">
      <c r="A163" s="5"/>
      <c r="C163" t="str">
        <f>"  &lt;/Genotype&gt;"</f>
        <v xml:space="preserve">  &lt;/Genotype&gt;</v>
      </c>
    </row>
    <row r="164" spans="1:3" x14ac:dyDescent="0.25">
      <c r="A164" s="5" t="s">
        <v>56</v>
      </c>
      <c r="B164" t="str">
        <f>CONCATENATE("Your ",B11," gene has an unknown variant.")</f>
        <v>Your GRIK3 gene has an unknown variant.</v>
      </c>
      <c r="C164" t="str">
        <f>CONCATENATE("  &lt;Genotype hgvs=",CHAR(34),"unknown",CHAR(34),"&gt; ")</f>
        <v xml:space="preserve">  &lt;Genotype hgvs="unknown"&gt; </v>
      </c>
    </row>
    <row r="165" spans="1:3" x14ac:dyDescent="0.25">
      <c r="A165" s="6" t="s">
        <v>57</v>
      </c>
      <c r="B165" t="str">
        <f>"The effect of this variant is unknown."</f>
        <v>The effect of this variant is unknown.</v>
      </c>
      <c r="C165" t="s">
        <v>17</v>
      </c>
    </row>
    <row r="166" spans="1:3" x14ac:dyDescent="0.25">
      <c r="A166" s="6" t="s">
        <v>50</v>
      </c>
      <c r="B166">
        <v>0</v>
      </c>
      <c r="C166" t="s">
        <v>259</v>
      </c>
    </row>
    <row r="167" spans="1:3" x14ac:dyDescent="0.25">
      <c r="A167" s="6"/>
    </row>
    <row r="168" spans="1:3" x14ac:dyDescent="0.25">
      <c r="A168" s="6"/>
      <c r="C168" t="str">
        <f>CONCATENATE("         ",B164)</f>
        <v xml:space="preserve">         Your GRIK3 gene has an unknown variant.</v>
      </c>
    </row>
    <row r="169" spans="1:3" x14ac:dyDescent="0.25">
      <c r="A169" s="6"/>
    </row>
    <row r="170" spans="1:3" x14ac:dyDescent="0.25">
      <c r="A170" s="6"/>
      <c r="C170" t="s">
        <v>257</v>
      </c>
    </row>
    <row r="171" spans="1:3" x14ac:dyDescent="0.25">
      <c r="A171" s="6"/>
    </row>
    <row r="172" spans="1:3" x14ac:dyDescent="0.25">
      <c r="A172" s="5"/>
      <c r="C172" t="str">
        <f>CONCATENATE("         ",B165)</f>
        <v xml:space="preserve">         The effect of this variant is unknown.</v>
      </c>
    </row>
    <row r="173" spans="1:3" x14ac:dyDescent="0.25">
      <c r="A173" s="6"/>
    </row>
    <row r="174" spans="1:3" x14ac:dyDescent="0.25">
      <c r="A174" s="5"/>
      <c r="C174" t="s">
        <v>258</v>
      </c>
    </row>
    <row r="175" spans="1:3" x14ac:dyDescent="0.25">
      <c r="A175" s="5"/>
    </row>
    <row r="176" spans="1:3" x14ac:dyDescent="0.25">
      <c r="A176" s="5"/>
      <c r="C176" t="str">
        <f>CONCATENATE( "   &lt;piechart percentage=",B166," /&gt;")</f>
        <v xml:space="preserve">   &lt;piechart percentage=0 /&gt;</v>
      </c>
    </row>
    <row r="177" spans="1:3" x14ac:dyDescent="0.25">
      <c r="A177" s="5"/>
      <c r="C177" t="str">
        <f>"  &lt;/Genotype&gt;"</f>
        <v xml:space="preserve">  &lt;/Genotype&gt;</v>
      </c>
    </row>
    <row r="178" spans="1:3" x14ac:dyDescent="0.25">
      <c r="A178" s="5" t="s">
        <v>54</v>
      </c>
      <c r="B178" t="str">
        <f>CONCATENATE("Your ",B11," gene has no variants. A normal gene is referred to as a ",CHAR(34),"wildtype",CHAR(34)," gene.")</f>
        <v>Your GRIK3 gene has no variants. A normal gene is referred to as a "wildtype" gene.</v>
      </c>
      <c r="C178" t="str">
        <f>CONCATENATE("  &lt;Genotype hgvs=",CHAR(34),"wildtype",CHAR(34),"&gt;")</f>
        <v xml:space="preserve">  &lt;Genotype hgvs="wildtype"&gt;</v>
      </c>
    </row>
    <row r="179" spans="1:3" x14ac:dyDescent="0.25">
      <c r="A179" s="6" t="s">
        <v>55</v>
      </c>
      <c r="B179" t="str">
        <f>"No medical therapies are indicated at the moment."</f>
        <v>No medical therapies are indicated at the moment.</v>
      </c>
      <c r="C179" t="s">
        <v>17</v>
      </c>
    </row>
    <row r="180" spans="1:3" x14ac:dyDescent="0.25">
      <c r="A180" s="6" t="s">
        <v>50</v>
      </c>
      <c r="B180">
        <v>37.1</v>
      </c>
      <c r="C180" t="s">
        <v>259</v>
      </c>
    </row>
    <row r="181" spans="1:3" x14ac:dyDescent="0.25">
      <c r="A181" s="6"/>
    </row>
    <row r="182" spans="1:3" x14ac:dyDescent="0.25">
      <c r="A182" s="6"/>
      <c r="C182" t="str">
        <f>CONCATENATE("         ",B178)</f>
        <v xml:space="preserve">         Your GRIK3 gene has no variants. A normal gene is referred to as a "wildtype" gene.</v>
      </c>
    </row>
    <row r="183" spans="1:3" x14ac:dyDescent="0.25">
      <c r="A183" s="6"/>
    </row>
    <row r="184" spans="1:3" x14ac:dyDescent="0.25">
      <c r="A184" s="6"/>
      <c r="C184" t="s">
        <v>257</v>
      </c>
    </row>
    <row r="185" spans="1:3" x14ac:dyDescent="0.25">
      <c r="A185" s="6"/>
    </row>
    <row r="186" spans="1:3" x14ac:dyDescent="0.25">
      <c r="A186" s="6"/>
      <c r="C186" t="str">
        <f>CONCATENATE("         ",B179)</f>
        <v xml:space="preserve">         No medical therapies are indicated at the moment.</v>
      </c>
    </row>
    <row r="187" spans="1:3" x14ac:dyDescent="0.25">
      <c r="A187" s="6"/>
    </row>
    <row r="188" spans="1:3" x14ac:dyDescent="0.25">
      <c r="A188" s="6"/>
      <c r="C188" t="s">
        <v>258</v>
      </c>
    </row>
    <row r="189" spans="1:3" x14ac:dyDescent="0.25">
      <c r="A189" s="5"/>
    </row>
    <row r="190" spans="1:3" x14ac:dyDescent="0.25">
      <c r="A190" s="6"/>
      <c r="C190" t="str">
        <f>CONCATENATE( "   &lt;piechart percentage=",B180," /&gt;")</f>
        <v xml:space="preserve">   &lt;piechart percentage=37.1 /&gt;</v>
      </c>
    </row>
    <row r="191" spans="1:3" x14ac:dyDescent="0.25">
      <c r="A191" s="6"/>
      <c r="C191" t="str">
        <f>"  &lt;/Genotype&gt;"</f>
        <v xml:space="preserve">  &lt;/Genotype&gt;</v>
      </c>
    </row>
    <row r="192" spans="1:3" x14ac:dyDescent="0.25">
      <c r="A192" s="6"/>
      <c r="C192" t="str">
        <f>"&lt;/GeneAnalysis&gt;"</f>
        <v>&lt;/GeneAnalysis&gt;</v>
      </c>
    </row>
    <row r="193" spans="1:3" x14ac:dyDescent="0.25">
      <c r="A193" s="6"/>
    </row>
    <row r="194" spans="1:3" x14ac:dyDescent="0.25">
      <c r="A194" s="5"/>
      <c r="C194" t="str">
        <f>CONCATENATE("# How do changes in ",B11," affect people?")</f>
        <v># How do changes in GRIK3 affect people?</v>
      </c>
    </row>
    <row r="195" spans="1:3" x14ac:dyDescent="0.25">
      <c r="A195" s="5"/>
    </row>
    <row r="196" spans="1:3" x14ac:dyDescent="0.25">
      <c r="A196" s="5" t="s">
        <v>58</v>
      </c>
      <c r="B196" t="s">
        <v>59</v>
      </c>
      <c r="C196" t="str">
        <f>B196</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7" spans="1:3" x14ac:dyDescent="0.25">
      <c r="A197" s="5"/>
    </row>
    <row r="198" spans="1:3" x14ac:dyDescent="0.25">
      <c r="A198" s="5"/>
      <c r="B198" s="8" t="s">
        <v>62</v>
      </c>
      <c r="C198" t="str">
        <f>B198</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199" spans="1:3" x14ac:dyDescent="0.25">
      <c r="A199" s="5"/>
      <c r="B199" s="8"/>
    </row>
    <row r="200" spans="1:3" x14ac:dyDescent="0.25">
      <c r="A200" s="5" t="s">
        <v>17</v>
      </c>
      <c r="B200" t="s">
        <v>63</v>
      </c>
      <c r="C200" t="str">
        <f>B200</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1" spans="1:3" x14ac:dyDescent="0.25">
      <c r="A201" s="5"/>
    </row>
    <row r="202" spans="1:3" x14ac:dyDescent="0.25">
      <c r="A202" s="5"/>
      <c r="B202" t="s">
        <v>81</v>
      </c>
      <c r="C202" t="str">
        <f>B202</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3" spans="1:3" x14ac:dyDescent="0.25">
      <c r="A203" s="5"/>
    </row>
    <row r="204" spans="1:3" x14ac:dyDescent="0.25">
      <c r="A204" s="5"/>
      <c r="C204" t="s">
        <v>60</v>
      </c>
    </row>
    <row r="205" spans="1:3" x14ac:dyDescent="0.25">
      <c r="A205" s="5"/>
    </row>
    <row r="206" spans="1:3" x14ac:dyDescent="0.25">
      <c r="A206" s="6"/>
      <c r="B206" t="s">
        <v>61</v>
      </c>
      <c r="C206" t="str">
        <f>B206</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7" spans="1:3" x14ac:dyDescent="0.25">
      <c r="A207" s="6"/>
    </row>
    <row r="208" spans="1:3" x14ac:dyDescent="0.25">
      <c r="B208" t="s">
        <v>64</v>
      </c>
      <c r="C208" t="str">
        <f>B208</f>
        <v xml:space="preserve">Helpful dietary supplements may include:  [Omega-3 PUFAs, CoQ10, N-acetylcysteine, vitamin B12, curcumin, zinc, magnesium, L-Taurine, and L-carnitine.](https://www.ncbi.nlm.nih.gov/pmc/articles/PMC5314655/)  </v>
      </c>
    </row>
    <row r="210" spans="1:3" ht="30" x14ac:dyDescent="0.25">
      <c r="A210" t="s">
        <v>65</v>
      </c>
      <c r="B210" s="7" t="s">
        <v>66</v>
      </c>
      <c r="C210" t="str">
        <f>CONCATENATE("&lt;symptoms ",B210,"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410"/>
  <sheetViews>
    <sheetView topLeftCell="A41" workbookViewId="0">
      <selection activeCell="A41"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135</v>
      </c>
      <c r="C2" t="str">
        <f>CONCATENATE("# What does the ",B2," gene do?")</f>
        <v># What does the TPRM8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25</v>
      </c>
      <c r="B7" s="27" t="s">
        <v>137</v>
      </c>
    </row>
    <row r="8" spans="1:3" x14ac:dyDescent="0.25">
      <c r="A8" s="6" t="s">
        <v>21</v>
      </c>
      <c r="B8" s="27" t="s">
        <v>138</v>
      </c>
    </row>
    <row r="9" spans="1:3" x14ac:dyDescent="0.25">
      <c r="A9" s="5" t="s">
        <v>27</v>
      </c>
      <c r="B9" s="27" t="s">
        <v>144</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135</v>
      </c>
      <c r="C11" t="str">
        <f>CONCATENATE("&lt;GeneAnalysis gene=",CHAR(34),B11,CHAR(34)," interval=",CHAR(34),B12,CHAR(34),"&gt; ")</f>
        <v xml:space="preserve">&lt;GeneAnalysis gene="TPRM8"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TPRM8?</v>
      </c>
    </row>
    <row r="14" spans="1:3" x14ac:dyDescent="0.25">
      <c r="A14" s="6"/>
      <c r="C14" t="s">
        <v>17</v>
      </c>
    </row>
    <row r="15" spans="1:3" x14ac:dyDescent="0.25">
      <c r="C15" t="str">
        <f>CONCATENATE("There are ",B13," well known variants in ",B11,": ",B21,", ",B27,", ",B33,", ",B39,", and ",B45,".")</f>
        <v>There are 5 well known variants in TPRM8: [G3264+630A](https://www.ncbi.nlm.nih.gov/pubmed/27099524), [G3264+2567A](https://www.ncbi.nlm.nih.gov/pubmed/27099524), [G750C](https://www.ncbi.nlm.nih.gov/pubmed/22072275?dopt=Abstract), [T-990C](https://www.ncbi.nlm.nih.gov/pubmed/27099524), and [A7783504C](https://www.ncbi.nlm.nih.gov/pubmed/27835969).</v>
      </c>
    </row>
    <row r="16" spans="1:3" x14ac:dyDescent="0.25">
      <c r="A16" s="6"/>
      <c r="C16" t="s">
        <v>203</v>
      </c>
    </row>
    <row r="17" spans="1:3" x14ac:dyDescent="0.25">
      <c r="A17" s="6" t="s">
        <v>32</v>
      </c>
      <c r="B17" s="1" t="s">
        <v>140</v>
      </c>
      <c r="C17" t="str">
        <f>CONCATENATE("  &lt;Variant hgvs=",CHAR(34),B17,CHAR(34)," name=",CHAR(34),B18,CHAR(34),"&gt; ")</f>
        <v xml:space="preserve">  &lt;Variant hgvs="NC_000002.12:g.234008733G&gt;A" name="G3264+630A"&gt; </v>
      </c>
    </row>
    <row r="18" spans="1:3" x14ac:dyDescent="0.25">
      <c r="A18" s="5" t="s">
        <v>33</v>
      </c>
      <c r="B18" s="30" t="s">
        <v>139</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0" spans="1:3" x14ac:dyDescent="0.25">
      <c r="A20" s="5" t="s">
        <v>35</v>
      </c>
      <c r="B20" s="27" t="s">
        <v>76</v>
      </c>
      <c r="C20" t="s">
        <v>17</v>
      </c>
    </row>
    <row r="21" spans="1:3" x14ac:dyDescent="0.25">
      <c r="A21" s="5" t="s">
        <v>43</v>
      </c>
      <c r="B21" s="30" t="s">
        <v>161</v>
      </c>
      <c r="C21" t="str">
        <f>"&lt;/Variant&gt;"</f>
        <v>&lt;/Variant&gt;</v>
      </c>
    </row>
    <row r="22" spans="1:3" x14ac:dyDescent="0.25">
      <c r="C22" t="s">
        <v>204</v>
      </c>
    </row>
    <row r="23" spans="1:3" x14ac:dyDescent="0.25">
      <c r="A23" s="6" t="s">
        <v>32</v>
      </c>
      <c r="B23" s="1" t="s">
        <v>147</v>
      </c>
      <c r="C23" t="str">
        <f>CONCATENATE("  &lt;Variant hgvs=",CHAR(34),B23,CHAR(34)," name=",CHAR(34),B24,CHAR(34),"&gt; ")</f>
        <v xml:space="preserve">  &lt;Variant hgvs="NC_000002.12:g.234010670G&gt;A" name="G3264+2567A"&gt; </v>
      </c>
    </row>
    <row r="24" spans="1:3" x14ac:dyDescent="0.25">
      <c r="A24" s="5" t="s">
        <v>33</v>
      </c>
      <c r="B24" s="30" t="s">
        <v>146</v>
      </c>
    </row>
    <row r="25" spans="1:3" x14ac:dyDescent="0.25">
      <c r="A25" s="5" t="s">
        <v>34</v>
      </c>
      <c r="B25" s="27" t="s">
        <v>41</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6" spans="1:3" x14ac:dyDescent="0.25">
      <c r="A26" s="5" t="s">
        <v>35</v>
      </c>
      <c r="B26" s="27" t="s">
        <v>76</v>
      </c>
    </row>
    <row r="27" spans="1:3" x14ac:dyDescent="0.25">
      <c r="A27" s="6" t="s">
        <v>43</v>
      </c>
      <c r="B27" s="30" t="s">
        <v>162</v>
      </c>
      <c r="C27" t="str">
        <f>"&lt;/Variant&gt;"</f>
        <v>&lt;/Variant&gt;</v>
      </c>
    </row>
    <row r="28" spans="1:3" x14ac:dyDescent="0.25">
      <c r="C28" t="s">
        <v>205</v>
      </c>
    </row>
    <row r="29" spans="1:3" x14ac:dyDescent="0.25">
      <c r="A29" s="6" t="s">
        <v>32</v>
      </c>
      <c r="B29" s="1" t="s">
        <v>150</v>
      </c>
      <c r="C29" t="str">
        <f>CONCATENATE("  &lt;Variant hgvs=",CHAR(34),B29,CHAR(34)," name=",CHAR(34),B30,CHAR(34),"&gt; ")</f>
        <v xml:space="preserve">  &lt;Variant hgvs="NC_000002.12:g.233945906G&gt;C" name="G750C"&gt; </v>
      </c>
    </row>
    <row r="30" spans="1:3" x14ac:dyDescent="0.25">
      <c r="A30" s="5" t="s">
        <v>33</v>
      </c>
      <c r="B30" s="1" t="s">
        <v>148</v>
      </c>
    </row>
    <row r="31" spans="1:3" x14ac:dyDescent="0.25">
      <c r="A31" s="5" t="s">
        <v>34</v>
      </c>
      <c r="B31" s="27" t="s">
        <v>41</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2" spans="1:3" x14ac:dyDescent="0.25">
      <c r="A32" s="5" t="s">
        <v>35</v>
      </c>
      <c r="B32" s="27" t="str">
        <f>"cytosine (C)"</f>
        <v>cytosine (C)</v>
      </c>
    </row>
    <row r="33" spans="1:3" x14ac:dyDescent="0.25">
      <c r="A33" s="5" t="s">
        <v>43</v>
      </c>
      <c r="B33" s="1" t="s">
        <v>163</v>
      </c>
      <c r="C33" t="str">
        <f>"&lt;/Variant&gt;"</f>
        <v>&lt;/Variant&gt;</v>
      </c>
    </row>
    <row r="34" spans="1:3" x14ac:dyDescent="0.25">
      <c r="A34" s="5"/>
      <c r="C34" t="s">
        <v>206</v>
      </c>
    </row>
    <row r="35" spans="1:3" x14ac:dyDescent="0.25">
      <c r="A35" s="6" t="s">
        <v>32</v>
      </c>
      <c r="B35" s="1" t="s">
        <v>151</v>
      </c>
      <c r="C35" t="str">
        <f>CONCATENATE("  &lt;Variant hgvs=",CHAR(34),B35,CHAR(34)," name=",CHAR(34),B36,CHAR(34),"&gt; ")</f>
        <v xml:space="preserve">  &lt;Variant hgvs="NC_000002.12:g.233916448T&gt;C" name="T-990C"&gt; </v>
      </c>
    </row>
    <row r="36" spans="1:3" x14ac:dyDescent="0.25">
      <c r="A36" s="5" t="s">
        <v>33</v>
      </c>
      <c r="B36" s="30" t="s">
        <v>149</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8" spans="1:3" x14ac:dyDescent="0.25">
      <c r="A38" s="5" t="s">
        <v>35</v>
      </c>
      <c r="B38" s="27" t="str">
        <f>"cytosine (C)"</f>
        <v>cytosine (C)</v>
      </c>
    </row>
    <row r="39" spans="1:3" x14ac:dyDescent="0.25">
      <c r="A39" s="5" t="s">
        <v>43</v>
      </c>
      <c r="B39" s="30" t="s">
        <v>164</v>
      </c>
      <c r="C39" t="str">
        <f>"&lt;/Variant&gt;"</f>
        <v>&lt;/Variant&gt;</v>
      </c>
    </row>
    <row r="40" spans="1:3" x14ac:dyDescent="0.25">
      <c r="A40" s="6"/>
      <c r="C40" t="s">
        <v>207</v>
      </c>
    </row>
    <row r="41" spans="1:3" x14ac:dyDescent="0.25">
      <c r="A41" s="6" t="s">
        <v>32</v>
      </c>
      <c r="B41" s="1" t="s">
        <v>152</v>
      </c>
      <c r="C41" t="str">
        <f>CONCATENATE("  &lt;Variant hgvs=",CHAR(34),B41,CHAR(34)," name=",CHAR(34),B42,CHAR(34),"&gt; ")</f>
        <v xml:space="preserve">  &lt;Variant hgvs="NC_000002.12:g.233974736A&gt;G" name="A7783504C"&gt; </v>
      </c>
    </row>
    <row r="42" spans="1:3" x14ac:dyDescent="0.25">
      <c r="A42" s="5" t="s">
        <v>33</v>
      </c>
      <c r="B42" s="27" t="s">
        <v>75</v>
      </c>
    </row>
    <row r="43" spans="1:3" x14ac:dyDescent="0.25">
      <c r="A43" s="5" t="s">
        <v>34</v>
      </c>
      <c r="B43" s="27" t="s">
        <v>76</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4" spans="1:3" x14ac:dyDescent="0.25">
      <c r="A44" s="5" t="s">
        <v>35</v>
      </c>
      <c r="B44" s="27" t="s">
        <v>41</v>
      </c>
    </row>
    <row r="45" spans="1:3" x14ac:dyDescent="0.25">
      <c r="A45" s="5" t="s">
        <v>43</v>
      </c>
      <c r="B45" s="27" t="s">
        <v>165</v>
      </c>
      <c r="C45" t="str">
        <f>"&lt;/Variant&gt;"</f>
        <v>&lt;/Variant&gt;</v>
      </c>
    </row>
    <row r="46" spans="1:3" s="33" customFormat="1" x14ac:dyDescent="0.25">
      <c r="A46" s="31"/>
      <c r="B46" s="32"/>
    </row>
    <row r="47" spans="1:3" s="33" customFormat="1" x14ac:dyDescent="0.25">
      <c r="A47" s="31"/>
      <c r="B47" s="32"/>
      <c r="C47" t="s">
        <v>203</v>
      </c>
    </row>
    <row r="48" spans="1:3" x14ac:dyDescent="0.25">
      <c r="A48" s="5" t="s">
        <v>42</v>
      </c>
      <c r="B48" s="27" t="s">
        <v>44</v>
      </c>
      <c r="C48" t="str">
        <f>CONCATENATE("  &lt;Genotype hgvs=",CHAR(34),B48,B49,";",B50,CHAR(34)," name=",CHAR(34),B18,CHAR(34),"&gt; ")</f>
        <v xml:space="preserve">  &lt;Genotype hgvs="NC000001_1.11:g.[234008733G&gt;A];[234008733=]" name="G3264+630A"&gt; </v>
      </c>
    </row>
    <row r="49" spans="1:3" x14ac:dyDescent="0.25">
      <c r="A49" s="5" t="s">
        <v>43</v>
      </c>
      <c r="B49" s="27" t="s">
        <v>142</v>
      </c>
    </row>
    <row r="50" spans="1:3" x14ac:dyDescent="0.25">
      <c r="A50" s="5" t="s">
        <v>34</v>
      </c>
      <c r="B50" s="27" t="s">
        <v>143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[G3264+630A](https://www.ncbi.nlm.nih.gov/pubmed/27099524) variant. This substitution of a single nucleotide is known as a missense mutation.</v>
      </c>
      <c r="C51" t="s">
        <v>17</v>
      </c>
    </row>
    <row r="52" spans="1:3" x14ac:dyDescent="0.25">
      <c r="A52" s="6" t="s">
        <v>49</v>
      </c>
      <c r="B52" s="27" t="s">
        <v>167</v>
      </c>
      <c r="C52" t="str">
        <f>CONCATENATE("         ",B51)</f>
        <v xml:space="preserve">         People with this variant have one copy of the [G3264+630A](https://www.ncbi.nlm.nih.gov/pubmed/27099524) variant. This substitution of a single nucleotide is known as a missense mutation.</v>
      </c>
    </row>
    <row r="53" spans="1:3" x14ac:dyDescent="0.25">
      <c r="A53" s="6" t="s">
        <v>50</v>
      </c>
      <c r="B53" s="27">
        <v>28.2</v>
      </c>
    </row>
    <row r="54" spans="1:3" x14ac:dyDescent="0.25">
      <c r="A54" s="5"/>
      <c r="C54" t="s">
        <v>257</v>
      </c>
    </row>
    <row r="55" spans="1:3" x14ac:dyDescent="0.25">
      <c r="A55" s="6"/>
    </row>
    <row r="56" spans="1:3" x14ac:dyDescent="0.25">
      <c r="A56" s="6"/>
      <c r="C56" t="str">
        <f>CONCATENATE("         ",B52)</f>
        <v xml:space="preserve">         You are in the Severe Risk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percentage=28.2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[G3264+630A](https://www.ncbi.nlm.nih.gov/pubmed/27099524) variant. This substitution of a single nucleotide is known as a missense mutation.</v>
      </c>
      <c r="C62" t="str">
        <f>CONCATENATE("  &lt;Genotype hgvs=",CHAR(34),B48,B49,";",B49,CHAR(34)," name=",CHAR(34),B18,CHAR(34),"&gt; ")</f>
        <v xml:space="preserve">  &lt;Genotype hgvs="NC000001_1.11:g.[234008733G&gt;A];[234008733G&gt;A]" name="G3264+630A"&gt; </v>
      </c>
    </row>
    <row r="63" spans="1:3" x14ac:dyDescent="0.25">
      <c r="A63" s="6" t="s">
        <v>53</v>
      </c>
      <c r="B63" s="27" t="s">
        <v>166</v>
      </c>
      <c r="C63" t="s">
        <v>17</v>
      </c>
    </row>
    <row r="64" spans="1:3" x14ac:dyDescent="0.25">
      <c r="A64" s="6" t="s">
        <v>50</v>
      </c>
      <c r="B64" s="27">
        <v>10</v>
      </c>
      <c r="C64" t="s">
        <v>259</v>
      </c>
    </row>
    <row r="65" spans="1:3" x14ac:dyDescent="0.25">
      <c r="A65" s="6"/>
    </row>
    <row r="66" spans="1:3" x14ac:dyDescent="0.25">
      <c r="A66" s="5"/>
      <c r="C66" t="str">
        <f>CONCATENATE("         ",B62)</f>
        <v xml:space="preserve">         People with this variant have two copies of the [G3264+630A](https://www.ncbi.nlm.nih.gov/pubmed/27099524)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Your variant is not associated with any loss of function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percentage=10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TPRM8 gene has no variants. A normal gene is referred to as a "wildtype" gene.</v>
      </c>
      <c r="C76" t="str">
        <f>CONCATENATE("  &lt;Genotype hgvs=",CHAR(34),B48,B50,";",B50,CHAR(34)," name=",CHAR(34),B18,CHAR(34),"&gt; ")</f>
        <v xml:space="preserve">  &lt;Genotype hgvs="NC000001_1.11:g.[234008733=];[234008733=]" name="G3264+630A"&gt; </v>
      </c>
    </row>
    <row r="77" spans="1:3" x14ac:dyDescent="0.25">
      <c r="A77" s="6" t="s">
        <v>55</v>
      </c>
      <c r="B77" t="str">
        <f>"No medical therapies are indicated at the moment."</f>
        <v>No medical therapies are indicated at the moment.</v>
      </c>
      <c r="C77" t="s">
        <v>17</v>
      </c>
    </row>
    <row r="78" spans="1:3" x14ac:dyDescent="0.25">
      <c r="A78" s="6" t="s">
        <v>50</v>
      </c>
      <c r="B78" s="27">
        <v>61.8</v>
      </c>
      <c r="C78" t="s">
        <v>259</v>
      </c>
    </row>
    <row r="79" spans="1:3" x14ac:dyDescent="0.25">
      <c r="A79" s="5"/>
    </row>
    <row r="80" spans="1:3" x14ac:dyDescent="0.25">
      <c r="A80" s="6"/>
      <c r="C80" t="str">
        <f>CONCATENATE("         ",B76)</f>
        <v xml:space="preserve">         Your TPRM8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No medical therapies are indicated at the moment.</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percentage=61.8 /&gt;</v>
      </c>
    </row>
    <row r="89" spans="1:3" x14ac:dyDescent="0.25">
      <c r="A89" s="5"/>
      <c r="C89" t="str">
        <f>"  &lt;/Genotype&gt;"</f>
        <v xml:space="preserve">  &lt;/Genotype&gt;</v>
      </c>
    </row>
    <row r="90" spans="1:3" x14ac:dyDescent="0.25">
      <c r="A90" s="5"/>
      <c r="C90" t="s">
        <v>204</v>
      </c>
    </row>
    <row r="91" spans="1:3" x14ac:dyDescent="0.25">
      <c r="A91" s="5" t="s">
        <v>42</v>
      </c>
      <c r="B91" s="1" t="s">
        <v>141</v>
      </c>
      <c r="C91" t="str">
        <f>CONCATENATE("  &lt;Genotype hgvs=",CHAR(34),B91,B92,";",B93,CHAR(34)," name=",CHAR(34),B24,CHAR(34),"&gt; ")</f>
        <v xml:space="preserve">  &lt;Genotype hgvs="NC_000002.12:g.[234010670G&gt;A];[234010670=]" name="G3264+2567A"&gt; </v>
      </c>
    </row>
    <row r="92" spans="1:3" x14ac:dyDescent="0.25">
      <c r="A92" s="5" t="s">
        <v>43</v>
      </c>
      <c r="B92" s="27" t="s">
        <v>153</v>
      </c>
    </row>
    <row r="93" spans="1:3" x14ac:dyDescent="0.25">
      <c r="A93" s="5" t="s">
        <v>34</v>
      </c>
      <c r="B93" s="27" t="s">
        <v>154</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[G3264+2567A](https://www.ncbi.nlm.nih.gov/pubmed/27099524) variant. This substitution of a single nucleotide is known as a missense mutation.</v>
      </c>
      <c r="C94" t="s">
        <v>17</v>
      </c>
    </row>
    <row r="95" spans="1:3" x14ac:dyDescent="0.25">
      <c r="A95" s="6" t="s">
        <v>49</v>
      </c>
      <c r="B95" s="27" t="s">
        <v>169</v>
      </c>
      <c r="C95" t="str">
        <f>CONCATENATE("         ",B94)</f>
        <v xml:space="preserve">         People with this variant have one copy of the [G3264+2567A](https://www.ncbi.nlm.nih.gov/pubmed/27099524) variant. This substitution of a single nucleotide is known as a missense mutation.</v>
      </c>
    </row>
    <row r="96" spans="1:3" x14ac:dyDescent="0.25">
      <c r="A96" s="6" t="s">
        <v>50</v>
      </c>
      <c r="B96" s="27">
        <v>43.2</v>
      </c>
    </row>
    <row r="97" spans="1:3" x14ac:dyDescent="0.25">
      <c r="A97" s="5"/>
      <c r="C97" t="s">
        <v>257</v>
      </c>
    </row>
    <row r="98" spans="1:3" x14ac:dyDescent="0.25">
      <c r="A98" s="6"/>
    </row>
    <row r="99" spans="1:3" x14ac:dyDescent="0.25">
      <c r="A99" s="6"/>
      <c r="C99" t="str">
        <f>CONCATENATE("         ",B95)</f>
        <v xml:space="preserve">         You are in the Severe Risk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percentage=43.2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[G3264+2567A](https://www.ncbi.nlm.nih.gov/pubmed/27099524) variant. This substitution of a single nucleotide is known as a missense mutation.</v>
      </c>
      <c r="C105" t="str">
        <f>CONCATENATE("  &lt;Genotype hgvs=",CHAR(34),B91,B92,";",B92,CHAR(34)," name=",CHAR(34),B24,CHAR(34),"&gt; ")</f>
        <v xml:space="preserve">  &lt;Genotype hgvs="NC_000002.12:g.[234010670G&gt;A];[234010670G&gt;A]" name="G3264+2567A"&gt; </v>
      </c>
    </row>
    <row r="106" spans="1:3" x14ac:dyDescent="0.25">
      <c r="A106" s="6" t="s">
        <v>53</v>
      </c>
      <c r="B106" s="27" t="s">
        <v>168</v>
      </c>
      <c r="C106" t="s">
        <v>17</v>
      </c>
    </row>
    <row r="107" spans="1:3" x14ac:dyDescent="0.25">
      <c r="A107" s="6" t="s">
        <v>50</v>
      </c>
      <c r="B107" s="27">
        <v>19.600000000000001</v>
      </c>
      <c r="C107" t="s">
        <v>259</v>
      </c>
    </row>
    <row r="108" spans="1:3" x14ac:dyDescent="0.25">
      <c r="A108" s="6"/>
    </row>
    <row r="109" spans="1:3" x14ac:dyDescent="0.25">
      <c r="A109" s="5"/>
      <c r="C109" t="str">
        <f>CONCATENATE("         ",B105)</f>
        <v xml:space="preserve">         People with this variant have two copies of the [G3264+2567A](https://www.ncbi.nlm.nih.gov/pubmed/27099524)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No medical therapies are indicated at the moment.</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percentage=19.6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TPRM8 gene has no variants. A normal gene is referred to as a "wildtype" gene.</v>
      </c>
      <c r="C119" t="str">
        <f>CONCATENATE("  &lt;Genotype hgvs=",CHAR(34),B91,B93,";",B93,CHAR(34)," name=",CHAR(34),B24,CHAR(34),"&gt; ")</f>
        <v xml:space="preserve">  &lt;Genotype hgvs="NC_000002.12:g.[234010670=];[234010670=]" name="G3264+2567A"&gt; </v>
      </c>
    </row>
    <row r="120" spans="1:3" x14ac:dyDescent="0.25">
      <c r="A120" s="6" t="s">
        <v>55</v>
      </c>
      <c r="B120" s="27" t="s">
        <v>168</v>
      </c>
      <c r="C120" t="s">
        <v>17</v>
      </c>
    </row>
    <row r="121" spans="1:3" x14ac:dyDescent="0.25">
      <c r="A121" s="6" t="s">
        <v>50</v>
      </c>
      <c r="B121" s="27">
        <v>37.200000000000003</v>
      </c>
      <c r="C121" t="s">
        <v>259</v>
      </c>
    </row>
    <row r="122" spans="1:3" x14ac:dyDescent="0.25">
      <c r="A122" s="5"/>
    </row>
    <row r="123" spans="1:3" x14ac:dyDescent="0.25">
      <c r="A123" s="6"/>
      <c r="C123" t="str">
        <f>CONCATENATE("         ",B119)</f>
        <v xml:space="preserve">         Your TPRM8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No medical therapies are indicated at the moment.</v>
      </c>
    </row>
    <row r="128" spans="1:3" x14ac:dyDescent="0.25">
      <c r="A128" s="5"/>
    </row>
    <row r="129" spans="1:3" x14ac:dyDescent="0.25">
      <c r="A129" s="5"/>
      <c r="C129" t="s">
        <v>258</v>
      </c>
    </row>
    <row r="130" spans="1:3" x14ac:dyDescent="0.25">
      <c r="A130" s="5"/>
    </row>
    <row r="131" spans="1:3" x14ac:dyDescent="0.25">
      <c r="A131" s="5"/>
      <c r="C131" t="str">
        <f>CONCATENATE( "   &lt;piechart percentage=",B121," /&gt;")</f>
        <v xml:space="preserve">   &lt;piechart percentage=37.2 /&gt;</v>
      </c>
    </row>
    <row r="132" spans="1:3" x14ac:dyDescent="0.25">
      <c r="A132" s="5"/>
      <c r="C132" t="str">
        <f>"  &lt;/Genotype&gt;"</f>
        <v xml:space="preserve">  &lt;/Genotype&gt;</v>
      </c>
    </row>
    <row r="133" spans="1:3" x14ac:dyDescent="0.25">
      <c r="A133" s="5"/>
      <c r="C133" t="s">
        <v>205</v>
      </c>
    </row>
    <row r="134" spans="1:3" x14ac:dyDescent="0.25">
      <c r="A134" s="5" t="s">
        <v>42</v>
      </c>
      <c r="B134" s="1" t="s">
        <v>141</v>
      </c>
      <c r="C134" t="str">
        <f>CONCATENATE("  &lt;Genotype hgvs=",CHAR(34),B134,B135,";",B136,CHAR(34)," name=",CHAR(34),B30,CHAR(34),"&gt; ")</f>
        <v xml:space="preserve">  &lt;Genotype hgvs="NC_000002.12:g.[233945906G&gt;C];[233945906=]" name="G750C"&gt;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G750C variant. This substitution of a single nucleotide is known as a missense mutation.</v>
      </c>
      <c r="C137" t="s">
        <v>17</v>
      </c>
    </row>
    <row r="138" spans="1:3" x14ac:dyDescent="0.25">
      <c r="A138" s="6" t="s">
        <v>49</v>
      </c>
      <c r="B138" s="27" t="s">
        <v>172</v>
      </c>
      <c r="C138" t="str">
        <f>CONCATENATE("         ",B137)</f>
        <v xml:space="preserve">         People with this variant have one copy of the G750C variant. This substitution of a single nucleotide is known as a missense mutation.</v>
      </c>
    </row>
    <row r="139" spans="1:3" x14ac:dyDescent="0.25">
      <c r="A139" s="6" t="s">
        <v>50</v>
      </c>
      <c r="B139" s="27">
        <v>22.1</v>
      </c>
    </row>
    <row r="140" spans="1:3" x14ac:dyDescent="0.25">
      <c r="A140" s="5"/>
      <c r="C140" t="s">
        <v>257</v>
      </c>
    </row>
    <row r="141" spans="1:3" x14ac:dyDescent="0.25">
      <c r="A141" s="6"/>
    </row>
    <row r="142" spans="1:3" x14ac:dyDescent="0.25">
      <c r="A142" s="6"/>
      <c r="C142" t="str">
        <f>CONCATENATE("         ",B138)</f>
        <v xml:space="preserve">         This variant is not associated with Moderate Loss of Function.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percentage=22.1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G750C variant. This substitution of a single nucleotide is known as a missense mutation.</v>
      </c>
      <c r="C148" t="str">
        <f>CONCATENATE("  &lt;Genotype hgvs=",CHAR(34),B134,B135,";",B135,CHAR(34)," name=",CHAR(34),B30,CHAR(34),"&gt; ")</f>
        <v xml:space="preserve">  &lt;Genotype hgvs="NC_000002.12:g.[233945906G&gt;C];[233945906G&gt;C]" name="G750C"&gt; </v>
      </c>
    </row>
    <row r="149" spans="1:3" x14ac:dyDescent="0.25">
      <c r="A149" s="6" t="s">
        <v>53</v>
      </c>
      <c r="B149" s="27" t="s">
        <v>171</v>
      </c>
      <c r="C149" t="s">
        <v>17</v>
      </c>
    </row>
    <row r="150" spans="1:3" x14ac:dyDescent="0.25">
      <c r="A150" s="6" t="s">
        <v>50</v>
      </c>
      <c r="B150" s="27">
        <v>7.5</v>
      </c>
      <c r="C150" t="s">
        <v>259</v>
      </c>
    </row>
    <row r="151" spans="1:3" x14ac:dyDescent="0.25">
      <c r="A151" s="6"/>
    </row>
    <row r="152" spans="1:3" x14ac:dyDescent="0.25">
      <c r="A152" s="5"/>
      <c r="C152" t="str">
        <f>CONCATENATE("         ",B148)</f>
        <v xml:space="preserve">         People with this variant have two copies of the G750C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percentage=7.5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TPRM8 gene has no variants. A normal gene is referred to as a "wildtype" gene.</v>
      </c>
      <c r="C162" t="str">
        <f>CONCATENATE("  &lt;Genotype hgvs=",CHAR(34),B134,B136,";",B136,CHAR(34)," name=",CHAR(34),B30,CHAR(34),"&gt; ")</f>
        <v xml:space="preserve">  &lt;Genotype hgvs="NC_000002.12:g.[233945906=];[233945906=]" name="G750C"&gt; </v>
      </c>
    </row>
    <row r="163" spans="1:3" x14ac:dyDescent="0.25">
      <c r="A163" s="6" t="s">
        <v>55</v>
      </c>
      <c r="B163" s="27" t="s">
        <v>168</v>
      </c>
      <c r="C163" t="s">
        <v>17</v>
      </c>
    </row>
    <row r="164" spans="1:3" x14ac:dyDescent="0.25">
      <c r="A164" s="6" t="s">
        <v>50</v>
      </c>
      <c r="B164" s="27">
        <v>70.400000000000006</v>
      </c>
      <c r="C164" t="s">
        <v>259</v>
      </c>
    </row>
    <row r="165" spans="1:3" x14ac:dyDescent="0.25">
      <c r="A165" s="5"/>
    </row>
    <row r="166" spans="1:3" x14ac:dyDescent="0.25">
      <c r="A166" s="6"/>
      <c r="C166" t="str">
        <f>CONCATENATE("         ",B162)</f>
        <v xml:space="preserve">         Your TPRM8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No medical therapies are indicated at the moment.</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percentage=70.4 /&gt;</v>
      </c>
    </row>
    <row r="175" spans="1:3" x14ac:dyDescent="0.25">
      <c r="A175" s="5"/>
      <c r="C175" t="str">
        <f>"  &lt;/Genotype&gt;"</f>
        <v xml:space="preserve">  &lt;/Genotype&gt;</v>
      </c>
    </row>
    <row r="176" spans="1:3" x14ac:dyDescent="0.25">
      <c r="A176" s="5"/>
      <c r="C176" t="s">
        <v>206</v>
      </c>
    </row>
    <row r="177" spans="1:3" x14ac:dyDescent="0.25">
      <c r="A177" s="5" t="s">
        <v>42</v>
      </c>
      <c r="B177" s="1" t="s">
        <v>141</v>
      </c>
      <c r="C177" t="str">
        <f>CONCATENATE("  &lt;Genotype hgvs=",CHAR(34),B177,B178,";",B179,CHAR(34)," name=",CHAR(34),B36,CHAR(34),"&gt; ")</f>
        <v xml:space="preserve">  &lt;Genotype hgvs="NC_000002.12:g.[233916448T&gt;C];[233916448=]" name="T-990C"&gt;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[T-990C](https://www.ncbi.nlm.nih.gov/pubmed/27099524) variant. This substitution of a single nucleotide is known as a missense mutation.</v>
      </c>
      <c r="C180" t="s">
        <v>17</v>
      </c>
    </row>
    <row r="181" spans="1:3" x14ac:dyDescent="0.25">
      <c r="A181" s="6" t="s">
        <v>49</v>
      </c>
      <c r="B181" s="27" t="s">
        <v>170</v>
      </c>
      <c r="C181" t="str">
        <f>CONCATENATE("         ",B180)</f>
        <v xml:space="preserve">         People with this variant have one copy of the [T-990C](https://www.ncbi.nlm.nih.gov/pubmed/27099524) variant. This substitution of a single nucleotide is known as a missense mutation.</v>
      </c>
    </row>
    <row r="182" spans="1:3" x14ac:dyDescent="0.25">
      <c r="A182" s="6" t="s">
        <v>50</v>
      </c>
      <c r="B182" s="27">
        <v>49.7</v>
      </c>
    </row>
    <row r="183" spans="1:3" x14ac:dyDescent="0.25">
      <c r="A183" s="5"/>
      <c r="C183" t="s">
        <v>257</v>
      </c>
    </row>
    <row r="184" spans="1:3" x14ac:dyDescent="0.25">
      <c r="A184" s="6"/>
    </row>
    <row r="185" spans="1:3" x14ac:dyDescent="0.25">
      <c r="A185" s="6"/>
      <c r="C185" t="str">
        <f>CONCATENATE("         ",B181)</f>
        <v xml:space="preserve">         This variant is not associated with increased risk.</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percentage=49.7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[T-990C](https://www.ncbi.nlm.nih.gov/pubmed/27099524) variant. This substitution of a single nucleotide is known as a missense mutation.</v>
      </c>
      <c r="C191" t="str">
        <f>CONCATENATE("  &lt;Genotype hgvs=",CHAR(34),B177,B178,";",B178,CHAR(34)," name=",CHAR(34),B36,CHAR(34),"&gt; ")</f>
        <v xml:space="preserve">  &lt;Genotype hgvs="NC_000002.12:g.[233916448T&gt;C];[233916448T&gt;C]" name="T-990C"&gt; </v>
      </c>
    </row>
    <row r="192" spans="1:3" x14ac:dyDescent="0.25">
      <c r="A192" s="6" t="s">
        <v>53</v>
      </c>
      <c r="B192" s="27" t="s">
        <v>171</v>
      </c>
      <c r="C192" t="s">
        <v>17</v>
      </c>
    </row>
    <row r="193" spans="1:3" x14ac:dyDescent="0.25">
      <c r="A193" s="6" t="s">
        <v>50</v>
      </c>
      <c r="B193" s="27">
        <v>30.4</v>
      </c>
      <c r="C193" t="s">
        <v>259</v>
      </c>
    </row>
    <row r="194" spans="1:3" x14ac:dyDescent="0.25">
      <c r="A194" s="6"/>
    </row>
    <row r="195" spans="1:3" x14ac:dyDescent="0.25">
      <c r="A195" s="5"/>
      <c r="C195" t="str">
        <f>CONCATENATE("         ",B191)</f>
        <v xml:space="preserve">         People with this variant have two copies of the [T-990C](https://www.ncbi.nlm.nih.gov/pubmed/27099524)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percentage=30.4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TPRM8 gene has no variants. A normal gene is referred to as a "wildtype" gene.</v>
      </c>
      <c r="C205" t="str">
        <f>CONCATENATE("  &lt;Genotype hgvs=",CHAR(34),B177,B179,";",B179,CHAR(34)," name=",CHAR(34),B36,CHAR(34),"&gt; ")</f>
        <v xml:space="preserve">  &lt;Genotype hgvs="NC_000002.12:g.[233916448=];[233916448=]" name="T-990C"&gt; </v>
      </c>
    </row>
    <row r="206" spans="1:3" x14ac:dyDescent="0.25">
      <c r="A206" s="6" t="s">
        <v>55</v>
      </c>
      <c r="B206" s="27" t="s">
        <v>170</v>
      </c>
      <c r="C206" t="s">
        <v>17</v>
      </c>
    </row>
    <row r="207" spans="1:3" x14ac:dyDescent="0.25">
      <c r="A207" s="6" t="s">
        <v>50</v>
      </c>
      <c r="B207" s="27">
        <v>19.899999999999999</v>
      </c>
      <c r="C207" t="s">
        <v>259</v>
      </c>
    </row>
    <row r="208" spans="1:3" x14ac:dyDescent="0.25">
      <c r="A208" s="5"/>
    </row>
    <row r="209" spans="1:3" x14ac:dyDescent="0.25">
      <c r="A209" s="6"/>
      <c r="C209" t="str">
        <f>CONCATENATE("         ",B205)</f>
        <v xml:space="preserve">         Your TPRM8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This variant is not associated with increased risk.</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percentage=19.9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
        <v>207</v>
      </c>
    </row>
    <row r="221" spans="1:3" x14ac:dyDescent="0.25">
      <c r="A221" s="5" t="s">
        <v>42</v>
      </c>
      <c r="B221" s="1" t="s">
        <v>141</v>
      </c>
      <c r="C221" t="str">
        <f>CONCATENATE("  &lt;Genotype hgvs=",CHAR(34),B221,B222,";",B223,CHAR(34)," name=",CHAR(34),B42,CHAR(34),"&gt; ")</f>
        <v xml:space="preserve">  &lt;Genotype hgvs="NC_000002.12:g.[233974736A&gt;G];[233974736=]" name="A7783504C"&gt;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[A7783504C](https://www.ncbi.nlm.nih.gov/pubmed/27835969) variant. This substitution of a single nucleotide is known as a missense mutation.</v>
      </c>
      <c r="C224" t="s">
        <v>17</v>
      </c>
    </row>
    <row r="225" spans="1:3" x14ac:dyDescent="0.25">
      <c r="A225" s="6" t="s">
        <v>49</v>
      </c>
      <c r="B225" s="27" t="s">
        <v>79</v>
      </c>
      <c r="C225" t="str">
        <f>CONCATENATE("         ",B224)</f>
        <v xml:space="preserve">         People with this variant have one copy of the [A7783504C](https://www.ncbi.nlm.nih.gov/pubmed/27835969) variant. This substitution of a single nucleotide is known as a missense mutation.</v>
      </c>
    </row>
    <row r="226" spans="1:3" x14ac:dyDescent="0.25">
      <c r="A226" s="6" t="s">
        <v>50</v>
      </c>
      <c r="B226" s="27">
        <v>14.2</v>
      </c>
    </row>
    <row r="227" spans="1:3" x14ac:dyDescent="0.25">
      <c r="A227" s="5"/>
      <c r="C227" t="s">
        <v>257</v>
      </c>
    </row>
    <row r="228" spans="1:3" x14ac:dyDescent="0.25">
      <c r="A228" s="6"/>
    </row>
    <row r="229" spans="1:3" x14ac:dyDescent="0.25">
      <c r="A229" s="6"/>
      <c r="C229" t="str">
        <f>CONCATENATE("         ",B225)</f>
        <v xml:space="preserve">         People with this variant have an increased risk of CFS.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percentage=14.2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[A7783504C](https://www.ncbi.nlm.nih.gov/pubmed/27835969) variant. This substitution of a single nucleotide is known as a missense mutation.</v>
      </c>
      <c r="C235" t="str">
        <f>CONCATENATE("  &lt;Genotype hgvs=",CHAR(34),B221,B222,";",B222,CHAR(34)," name=",CHAR(34),B42,CHAR(34),"&gt; ")</f>
        <v xml:space="preserve">  &lt;Genotype hgvs="NC_000002.12:g.[233974736A&gt;G];[233974736A&gt;G]" name="A7783504C"&gt; </v>
      </c>
    </row>
    <row r="236" spans="1:3" x14ac:dyDescent="0.25">
      <c r="A236" s="6" t="s">
        <v>53</v>
      </c>
      <c r="B236" s="27" t="s">
        <v>170</v>
      </c>
      <c r="C236" t="s">
        <v>17</v>
      </c>
    </row>
    <row r="237" spans="1:3" x14ac:dyDescent="0.25">
      <c r="A237" s="6" t="s">
        <v>50</v>
      </c>
      <c r="B237" s="27">
        <v>81.599999999999994</v>
      </c>
      <c r="C237" t="s">
        <v>259</v>
      </c>
    </row>
    <row r="238" spans="1:3" x14ac:dyDescent="0.25">
      <c r="A238" s="6"/>
    </row>
    <row r="239" spans="1:3" x14ac:dyDescent="0.25">
      <c r="A239" s="5"/>
      <c r="C239" t="str">
        <f>CONCATENATE("         ",B235)</f>
        <v xml:space="preserve">         People with this variant have two copies of the [A7783504C](https://www.ncbi.nlm.nih.gov/pubmed/27835969)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This variant is not associated with increased risk.</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percentage=81.6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TPRM8 gene has no variants. A normal gene is referred to as a "wildtype" gene.</v>
      </c>
      <c r="C249" t="str">
        <f>CONCATENATE("  &lt;Genotype hgvs=",CHAR(34),B221,B223,";",B223,CHAR(34)," name=",CHAR(34),B42,CHAR(34),"&gt; ")</f>
        <v xml:space="preserve">  &lt;Genotype hgvs="NC_000002.12:g.[233974736=];[233974736=]" name="A7783504C"&gt; </v>
      </c>
    </row>
    <row r="250" spans="1:3" x14ac:dyDescent="0.25">
      <c r="A250" s="6" t="s">
        <v>55</v>
      </c>
      <c r="B250" s="27" t="s">
        <v>170</v>
      </c>
      <c r="C250" t="s">
        <v>17</v>
      </c>
    </row>
    <row r="251" spans="1:3" x14ac:dyDescent="0.25">
      <c r="A251" s="6" t="s">
        <v>50</v>
      </c>
      <c r="B251" s="27">
        <v>4.2</v>
      </c>
      <c r="C251" t="s">
        <v>259</v>
      </c>
    </row>
    <row r="252" spans="1:3" x14ac:dyDescent="0.25">
      <c r="A252" s="5"/>
    </row>
    <row r="253" spans="1:3" x14ac:dyDescent="0.25">
      <c r="A253" s="6"/>
      <c r="C253" t="str">
        <f>CONCATENATE("         ",B249)</f>
        <v xml:space="preserve">         Your TPRM8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This variant is not associated with increased risk.</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percentage=4.2 /&gt;</v>
      </c>
    </row>
    <row r="262" spans="1:3" x14ac:dyDescent="0.25">
      <c r="A262" s="5"/>
      <c r="C262" t="str">
        <f>"  &lt;/Genotype&gt;"</f>
        <v xml:space="preserve">  &lt;/Genotype&gt;</v>
      </c>
    </row>
    <row r="263" spans="1:3" x14ac:dyDescent="0.25">
      <c r="A263" s="5" t="s">
        <v>56</v>
      </c>
      <c r="B263" s="27" t="str">
        <f>CONCATENATE("Your ",B11," has an unknown variant.")</f>
        <v>Your TPRM8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TPRM8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TPRM8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TPRM8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174</v>
      </c>
    </row>
    <row r="294" spans="1:3" s="33" customFormat="1" x14ac:dyDescent="0.25">
      <c r="A294" s="34"/>
      <c r="B294" s="32"/>
      <c r="C294" s="6"/>
    </row>
    <row r="295" spans="1:3" x14ac:dyDescent="0.25">
      <c r="A295" s="5"/>
      <c r="C295" t="str">
        <f>CONCATENATE("# How do changes in ",B11," affect people?")</f>
        <v># How do changes in TPRM8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TPRM8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TPRM8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tr">
        <f>CONCATENATE("The ",B11," ",B7,"s function normally.")</f>
        <v>The TPRM8 cation channels function normally.</v>
      </c>
      <c r="C301" t="str">
        <f>B301</f>
        <v>The TPRM8 cation channels function normally.</v>
      </c>
    </row>
    <row r="302" spans="1:3" x14ac:dyDescent="0.25">
      <c r="A302" s="5"/>
    </row>
    <row r="303" spans="1:3" x14ac:dyDescent="0.25">
      <c r="A303" s="5"/>
      <c r="C303" t="s">
        <v>60</v>
      </c>
    </row>
    <row r="304" spans="1:3" x14ac:dyDescent="0.25">
      <c r="A304" s="5"/>
    </row>
    <row r="305" spans="1:3" x14ac:dyDescent="0.25">
      <c r="A305" s="5"/>
      <c r="B305" s="27" t="s">
        <v>176</v>
      </c>
      <c r="C305" t="str">
        <f>B305</f>
        <v>No therapies are medically indicated at the moment.</v>
      </c>
    </row>
    <row r="306" spans="1:3" s="33" customFormat="1" x14ac:dyDescent="0.25">
      <c r="A306" s="31"/>
      <c r="B306" s="32"/>
    </row>
    <row r="307" spans="1:3" s="33" customFormat="1" x14ac:dyDescent="0.25">
      <c r="A307" s="34"/>
      <c r="B307" s="32"/>
      <c r="C307" s="6" t="s">
        <v>177</v>
      </c>
    </row>
    <row r="308" spans="1:3" s="33" customFormat="1" x14ac:dyDescent="0.25">
      <c r="A308" s="34"/>
      <c r="B308" s="32"/>
      <c r="C308" s="6"/>
    </row>
    <row r="309" spans="1:3" x14ac:dyDescent="0.25">
      <c r="A309" s="5"/>
      <c r="C309" t="s">
        <v>181</v>
      </c>
    </row>
    <row r="310" spans="1:3" x14ac:dyDescent="0.25">
      <c r="A310" s="5"/>
    </row>
    <row r="311" spans="1:3" x14ac:dyDescent="0.25">
      <c r="A311" s="5" t="s">
        <v>17</v>
      </c>
      <c r="B311" s="27" t="s">
        <v>178</v>
      </c>
      <c r="C311" t="str">
        <f>B311</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12" spans="1:3" x14ac:dyDescent="0.25">
      <c r="A312" s="5"/>
    </row>
    <row r="313" spans="1:3" x14ac:dyDescent="0.25">
      <c r="A313" s="5"/>
      <c r="C313" t="s">
        <v>60</v>
      </c>
    </row>
    <row r="314" spans="1:3" x14ac:dyDescent="0.25">
      <c r="A314" s="5"/>
    </row>
    <row r="315" spans="1:3" x14ac:dyDescent="0.25">
      <c r="A315" s="5"/>
      <c r="B315" s="27" t="s">
        <v>179</v>
      </c>
      <c r="C315" t="str">
        <f>B315</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17" spans="1:3" s="33" customFormat="1" x14ac:dyDescent="0.25">
      <c r="A317" s="31"/>
      <c r="B317" s="32"/>
    </row>
    <row r="318" spans="1:3" s="33" customFormat="1" x14ac:dyDescent="0.25">
      <c r="A318" s="34"/>
      <c r="B318" s="32"/>
      <c r="C318" s="6" t="s">
        <v>180</v>
      </c>
    </row>
    <row r="319" spans="1:3" s="33" customFormat="1" x14ac:dyDescent="0.25">
      <c r="A319" s="34"/>
      <c r="B319" s="32"/>
      <c r="C319" s="6"/>
    </row>
    <row r="320" spans="1:3" x14ac:dyDescent="0.25">
      <c r="A320" s="5"/>
      <c r="C320" t="s">
        <v>175</v>
      </c>
    </row>
    <row r="321" spans="1:3" x14ac:dyDescent="0.25">
      <c r="A321" s="5"/>
    </row>
    <row r="322" spans="1:3" x14ac:dyDescent="0.25">
      <c r="A322" s="5" t="s">
        <v>17</v>
      </c>
      <c r="B322" s="27" t="str">
        <f>CONCATENATE("The fully functional ",B11," ",B7,"s allow normal natural killer cells (NKC) function with no increased risk of CFS.")</f>
        <v>The fully functional TPRM8 cation channels allow normal natural killer cells (NKC) function with no increased risk of CFS.</v>
      </c>
      <c r="C322" t="str">
        <f>B322</f>
        <v>The fully functional TPRM8 cation channels allow normal natural killer cells (NKC) function with no increased risk of CFS.</v>
      </c>
    </row>
    <row r="323" spans="1:3" x14ac:dyDescent="0.25">
      <c r="A323" s="5"/>
    </row>
    <row r="324" spans="1:3" x14ac:dyDescent="0.25">
      <c r="A324" s="5"/>
      <c r="C324" t="s">
        <v>60</v>
      </c>
    </row>
    <row r="325" spans="1:3" x14ac:dyDescent="0.25">
      <c r="A325" s="5"/>
    </row>
    <row r="326" spans="1:3" x14ac:dyDescent="0.25">
      <c r="A326" s="5"/>
      <c r="B326" s="27" t="s">
        <v>176</v>
      </c>
      <c r="C326" t="str">
        <f>B326</f>
        <v>No therapies are medically indicated at the moment.</v>
      </c>
    </row>
    <row r="327" spans="1:3" s="33" customFormat="1" x14ac:dyDescent="0.25">
      <c r="A327" s="31"/>
      <c r="B327" s="32"/>
    </row>
    <row r="328" spans="1:3" s="33" customFormat="1" x14ac:dyDescent="0.25">
      <c r="A328" s="34"/>
      <c r="B328" s="32"/>
      <c r="C328" s="6" t="s">
        <v>183</v>
      </c>
    </row>
    <row r="329" spans="1:3" s="33" customFormat="1" x14ac:dyDescent="0.25">
      <c r="A329" s="34"/>
      <c r="B329" s="32"/>
      <c r="C329" s="6"/>
    </row>
    <row r="330" spans="1:3" x14ac:dyDescent="0.25">
      <c r="A330" s="5"/>
      <c r="C330" t="s">
        <v>181</v>
      </c>
    </row>
    <row r="331" spans="1:3" x14ac:dyDescent="0.25">
      <c r="A331" s="5"/>
    </row>
    <row r="332" spans="1:3" x14ac:dyDescent="0.25">
      <c r="A332" s="5" t="s">
        <v>17</v>
      </c>
      <c r="B332" s="27" t="s">
        <v>182</v>
      </c>
      <c r="C332" t="str">
        <f>B332</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v>
      </c>
    </row>
    <row r="333" spans="1:3" x14ac:dyDescent="0.25">
      <c r="A333" s="5"/>
    </row>
    <row r="334" spans="1:3" x14ac:dyDescent="0.25">
      <c r="A334" s="5"/>
      <c r="C334" t="s">
        <v>60</v>
      </c>
    </row>
    <row r="335" spans="1:3" x14ac:dyDescent="0.25">
      <c r="A335" s="5"/>
    </row>
    <row r="336" spans="1:3" x14ac:dyDescent="0.25">
      <c r="A336" s="5"/>
      <c r="B336" s="27" t="s">
        <v>179</v>
      </c>
      <c r="C336" t="str">
        <f>B336</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37" spans="1:3" s="33" customFormat="1" x14ac:dyDescent="0.25">
      <c r="A337" s="31"/>
      <c r="B337" s="32"/>
    </row>
    <row r="338" spans="1:3" s="33" customFormat="1" x14ac:dyDescent="0.25">
      <c r="A338" s="34"/>
      <c r="B338" s="32"/>
      <c r="C338" s="6" t="s">
        <v>186</v>
      </c>
    </row>
    <row r="339" spans="1:3" s="33" customFormat="1" x14ac:dyDescent="0.25">
      <c r="A339" s="34"/>
      <c r="B339" s="32"/>
      <c r="C339" s="6"/>
    </row>
    <row r="340" spans="1:3" x14ac:dyDescent="0.25">
      <c r="A340" s="5"/>
      <c r="C340" t="s">
        <v>175</v>
      </c>
    </row>
    <row r="341" spans="1:3" x14ac:dyDescent="0.25">
      <c r="A341" s="5"/>
    </row>
    <row r="342" spans="1:3" x14ac:dyDescent="0.25">
      <c r="A342" s="5" t="s">
        <v>17</v>
      </c>
      <c r="B342" s="27" t="str">
        <f>CONCATENATE("The ",B11," ",B7,"s function normally.")</f>
        <v>The TPRM8 cation channels function normally.</v>
      </c>
      <c r="C342" t="str">
        <f>B342</f>
        <v>The TPRM8 cation channels function normally.</v>
      </c>
    </row>
    <row r="343" spans="1:3" x14ac:dyDescent="0.25">
      <c r="A343" s="5"/>
    </row>
    <row r="344" spans="1:3" x14ac:dyDescent="0.25">
      <c r="A344" s="5"/>
      <c r="C344" t="s">
        <v>60</v>
      </c>
    </row>
    <row r="345" spans="1:3" x14ac:dyDescent="0.25">
      <c r="A345" s="5"/>
    </row>
    <row r="346" spans="1:3" x14ac:dyDescent="0.25">
      <c r="A346" s="5"/>
      <c r="B346" s="27" t="s">
        <v>176</v>
      </c>
      <c r="C346" t="str">
        <f>B346</f>
        <v>No therapies are medically indicated at the moment.</v>
      </c>
    </row>
    <row r="347" spans="1:3" s="33" customFormat="1" x14ac:dyDescent="0.25">
      <c r="A347" s="31"/>
      <c r="B347" s="32"/>
    </row>
    <row r="348" spans="1:3" s="33" customFormat="1" x14ac:dyDescent="0.25">
      <c r="A348" s="34"/>
      <c r="B348" s="32"/>
      <c r="C348" s="6" t="s">
        <v>185</v>
      </c>
    </row>
    <row r="349" spans="1:3" s="33" customFormat="1" x14ac:dyDescent="0.25">
      <c r="A349" s="34"/>
      <c r="B349" s="32"/>
      <c r="C349" s="6"/>
    </row>
    <row r="350" spans="1:3" x14ac:dyDescent="0.25">
      <c r="A350" s="5"/>
      <c r="C350" t="s">
        <v>184</v>
      </c>
    </row>
    <row r="351" spans="1:3" x14ac:dyDescent="0.25">
      <c r="A351" s="5"/>
    </row>
    <row r="352" spans="1:3" x14ac:dyDescent="0.25">
      <c r="A352" s="5" t="s">
        <v>17</v>
      </c>
      <c r="B352" s="27" t="s">
        <v>187</v>
      </c>
      <c r="C352" t="str">
        <f>B352</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53" spans="1:3" x14ac:dyDescent="0.25">
      <c r="A353" s="5"/>
    </row>
    <row r="354" spans="1:3" x14ac:dyDescent="0.25">
      <c r="A354" s="5"/>
      <c r="C354" t="s">
        <v>60</v>
      </c>
    </row>
    <row r="355" spans="1:3" x14ac:dyDescent="0.25">
      <c r="A355" s="5"/>
    </row>
    <row r="356" spans="1:3" x14ac:dyDescent="0.25">
      <c r="A356" s="5"/>
      <c r="B356" s="27" t="s">
        <v>188</v>
      </c>
      <c r="C356" t="str">
        <f>B356</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57" spans="1:3" s="33" customFormat="1" x14ac:dyDescent="0.25">
      <c r="A357" s="31"/>
      <c r="B357" s="32"/>
    </row>
    <row r="358" spans="1:3" s="33" customFormat="1" x14ac:dyDescent="0.25">
      <c r="A358" s="34"/>
      <c r="B358" s="32"/>
      <c r="C358" s="6" t="s">
        <v>191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189</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190</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193</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176</v>
      </c>
      <c r="C376" t="str">
        <f>B376</f>
        <v>No therapies are medically indicated at the moment.</v>
      </c>
    </row>
    <row r="377" spans="1:3" s="33" customFormat="1" x14ac:dyDescent="0.25">
      <c r="A377" s="31"/>
      <c r="B377" s="32"/>
    </row>
    <row r="378" spans="1:3" s="33" customFormat="1" x14ac:dyDescent="0.25">
      <c r="A378" s="34"/>
      <c r="B378" s="32"/>
      <c r="C378" s="6" t="s">
        <v>195</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196</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197</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199</v>
      </c>
    </row>
    <row r="390" spans="1:3" s="33" customFormat="1" x14ac:dyDescent="0.25">
      <c r="A390" s="34"/>
      <c r="B390" s="32"/>
      <c r="C390" s="6"/>
    </row>
    <row r="391" spans="1:3" x14ac:dyDescent="0.25">
      <c r="A391" s="5"/>
      <c r="C391" t="s">
        <v>175</v>
      </c>
    </row>
    <row r="392" spans="1:3" x14ac:dyDescent="0.25">
      <c r="A392" s="5"/>
    </row>
    <row r="393" spans="1:3" x14ac:dyDescent="0.25">
      <c r="A393" s="5" t="s">
        <v>17</v>
      </c>
      <c r="B393" s="27" t="str">
        <f>CONCATENATE("The ",B11," ",B7,"s are fully functional with no increased risk of CFS.")</f>
        <v>The TPRM8 cation channels are fully functional with no increased risk of CFS.</v>
      </c>
      <c r="C393" t="str">
        <f>B393</f>
        <v>The TPRM8 cation channels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176</v>
      </c>
      <c r="C397" t="str">
        <f>B397</f>
        <v>No therapies are medically indicated at the moment.</v>
      </c>
    </row>
    <row r="398" spans="1:3" s="33" customFormat="1" x14ac:dyDescent="0.25">
      <c r="A398" s="31"/>
      <c r="B398" s="32"/>
    </row>
    <row r="399" spans="1:3" s="33" customFormat="1" x14ac:dyDescent="0.25">
      <c r="A399" s="34"/>
      <c r="B399" s="32"/>
      <c r="C399" s="6" t="s">
        <v>200</v>
      </c>
    </row>
    <row r="400" spans="1:3" s="33" customFormat="1" x14ac:dyDescent="0.25">
      <c r="A400" s="34"/>
      <c r="B400" s="32"/>
      <c r="C400" s="6"/>
    </row>
    <row r="401" spans="1:3" x14ac:dyDescent="0.25">
      <c r="A401" s="5"/>
      <c r="C401" t="s">
        <v>181</v>
      </c>
    </row>
    <row r="402" spans="1:3" x14ac:dyDescent="0.25">
      <c r="A402" s="5"/>
    </row>
    <row r="403" spans="1:3" x14ac:dyDescent="0.25">
      <c r="A403" s="5" t="s">
        <v>17</v>
      </c>
      <c r="B403" s="27" t="s">
        <v>201</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202</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ht="30" x14ac:dyDescent="0.25">
      <c r="A410" t="s">
        <v>65</v>
      </c>
      <c r="B410" s="7" t="s">
        <v>198</v>
      </c>
      <c r="C410" t="str">
        <f>CONCATENATE("&lt;symptoms ",B410,"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41"/>
  <sheetViews>
    <sheetView tabSelected="1" workbookViewId="0">
      <selection activeCell="C441" sqref="C2:C44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211</v>
      </c>
      <c r="C2" t="str">
        <f>CONCATENATE("# What does the ",B2," gene do?")</f>
        <v># What does the COMT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enzyme it creates acts in your  brain and nervous system, liver, kidney, and blood</v>
      </c>
    </row>
    <row r="7" spans="1:3" x14ac:dyDescent="0.25">
      <c r="A7" s="6" t="s">
        <v>25</v>
      </c>
      <c r="B7" s="27" t="s">
        <v>212</v>
      </c>
    </row>
    <row r="8" spans="1:3" x14ac:dyDescent="0.25">
      <c r="A8" s="6" t="s">
        <v>21</v>
      </c>
      <c r="B8" s="27" t="s">
        <v>213</v>
      </c>
    </row>
    <row r="9" spans="1:3" x14ac:dyDescent="0.25">
      <c r="A9" s="5" t="s">
        <v>27</v>
      </c>
      <c r="B9" s="27" t="s">
        <v>256</v>
      </c>
      <c r="C9" t="str">
        <f>CONCATENATE("&lt;TissueList ",B9," /&gt;")</f>
        <v>&lt;TissueList brain liver Kidney and urinary bladder circulatory and cardiovascular system /&gt;</v>
      </c>
    </row>
    <row r="10" spans="1:3" s="33" customFormat="1" x14ac:dyDescent="0.25">
      <c r="A10" s="34"/>
      <c r="B10" s="32"/>
    </row>
    <row r="11" spans="1:3" x14ac:dyDescent="0.25">
      <c r="A11" s="6" t="s">
        <v>4</v>
      </c>
      <c r="B11" s="27" t="s">
        <v>211</v>
      </c>
      <c r="C11" t="str">
        <f>CONCATENATE("&lt;GeneAnalysis gene=",CHAR(34),B11,CHAR(34)," interval=",CHAR(34),B12,CHAR(34),"&gt; ")</f>
        <v xml:space="preserve">&lt;GeneAnalysis gene="COMT"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[G158A](https://www.ncbi.nlm.nih.gov/pubmed/21059181), [C62T](https://www.ncbi.nlm.nih.gov/pubmed/26891941), [T19943884C](https://www.ncbi.nlm.nih.gov/pubmed/19540336), [T19960814C](https://www.ncbi.nlm.nih.gov/pubmed/19772600), and [T19950010G](https://www.ncbi.nlm.nih.gov/pubmed/19540336).</v>
      </c>
    </row>
    <row r="16" spans="1:3" x14ac:dyDescent="0.25">
      <c r="A16" s="6"/>
      <c r="C16" t="str">
        <f>CONCATENATE("&lt;# ",B18," #&gt;")</f>
        <v>&lt;# G158A #&gt;</v>
      </c>
    </row>
    <row r="17" spans="1:3" x14ac:dyDescent="0.25">
      <c r="A17" s="6" t="s">
        <v>32</v>
      </c>
      <c r="B17" s="1" t="s">
        <v>219</v>
      </c>
      <c r="C17" t="str">
        <f>CONCATENATE("  &lt;Variant hgvs=",CHAR(34),B17,CHAR(34)," name=",CHAR(34),B18,CHAR(34),"&gt; ")</f>
        <v xml:space="preserve">  &lt;Variant hgvs="NC_000022.11:g.19963748G&gt;A" name="G158A"&gt; </v>
      </c>
    </row>
    <row r="18" spans="1:3" x14ac:dyDescent="0.25">
      <c r="A18" s="5" t="s">
        <v>33</v>
      </c>
      <c r="B18" s="1" t="s">
        <v>232</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76</v>
      </c>
      <c r="C20" t="s">
        <v>17</v>
      </c>
    </row>
    <row r="21" spans="1:3" x14ac:dyDescent="0.25">
      <c r="A21" s="5" t="s">
        <v>43</v>
      </c>
      <c r="B21" s="30" t="s">
        <v>233</v>
      </c>
      <c r="C21" t="str">
        <f>"&lt;/Variant&gt;"</f>
        <v>&lt;/Variant&gt;</v>
      </c>
    </row>
    <row r="22" spans="1:3" x14ac:dyDescent="0.25">
      <c r="C22" t="str">
        <f>CONCATENATE("&lt;# ",B24," #&gt;")</f>
        <v>&lt;# C62T #&gt;</v>
      </c>
    </row>
    <row r="23" spans="1:3" x14ac:dyDescent="0.25">
      <c r="A23" s="6" t="s">
        <v>32</v>
      </c>
      <c r="B23" s="1" t="s">
        <v>218</v>
      </c>
      <c r="C23" t="str">
        <f>CONCATENATE("  &lt;Variant hgvs=",CHAR(34),B23,CHAR(34)," name=",CHAR(34),B24,CHAR(34),"&gt; ")</f>
        <v xml:space="preserve">  &lt;Variant hgvs="NC_000022.11:g.19962712C&gt;T" name="C62T"&gt; </v>
      </c>
    </row>
    <row r="24" spans="1:3" x14ac:dyDescent="0.25">
      <c r="A24" s="5" t="s">
        <v>33</v>
      </c>
      <c r="B24" s="30" t="s">
        <v>214</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220</v>
      </c>
      <c r="C27" t="str">
        <f>"&lt;/Variant&gt;"</f>
        <v>&lt;/Variant&gt;</v>
      </c>
    </row>
    <row r="28" spans="1:3" x14ac:dyDescent="0.25">
      <c r="C28" t="str">
        <f>CONCATENATE("&lt;# ",B30," #&gt;")</f>
        <v>&lt;# T19943884C #&gt;</v>
      </c>
    </row>
    <row r="29" spans="1:3" x14ac:dyDescent="0.25">
      <c r="A29" s="6" t="s">
        <v>32</v>
      </c>
      <c r="B29" s="1" t="s">
        <v>217</v>
      </c>
      <c r="C29" t="str">
        <f>CONCATENATE("  &lt;Variant hgvs=",CHAR(34),B29,CHAR(34)," name=",CHAR(34),B30,CHAR(34),"&gt; ")</f>
        <v xml:space="preserve">  &lt;Variant hgvs="NC_000022.11:g.19943884T&gt;C" name="T19943884C"&gt; </v>
      </c>
    </row>
    <row r="30" spans="1:3" x14ac:dyDescent="0.25">
      <c r="A30" s="5" t="s">
        <v>33</v>
      </c>
      <c r="B30" s="1" t="s">
        <v>229</v>
      </c>
    </row>
    <row r="31" spans="1:3" x14ac:dyDescent="0.25">
      <c r="A31" s="5" t="s">
        <v>34</v>
      </c>
      <c r="B31" s="27" t="s">
        <v>40</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230</v>
      </c>
      <c r="C33" t="str">
        <f>"&lt;/Variant&gt;"</f>
        <v>&lt;/Variant&gt;</v>
      </c>
    </row>
    <row r="34" spans="1:3" x14ac:dyDescent="0.25">
      <c r="A34" s="5"/>
      <c r="C34" t="str">
        <f>CONCATENATE("&lt;# ",B36," #&gt;")</f>
        <v>&lt;# T19960814C #&gt;</v>
      </c>
    </row>
    <row r="35" spans="1:3" x14ac:dyDescent="0.25">
      <c r="A35" s="6" t="s">
        <v>32</v>
      </c>
      <c r="B35" s="1" t="s">
        <v>216</v>
      </c>
      <c r="C35" t="str">
        <f>CONCATENATE("  &lt;Variant hgvs=",CHAR(34),B35,CHAR(34)," name=",CHAR(34),B36,CHAR(34),"&gt; ")</f>
        <v xml:space="preserve">  &lt;Variant hgvs="NC_000022.11:g.19960814T&gt;C" name="T19960814C"&gt; </v>
      </c>
    </row>
    <row r="36" spans="1:3" x14ac:dyDescent="0.25">
      <c r="A36" s="5" t="s">
        <v>33</v>
      </c>
      <c r="B36" s="30" t="s">
        <v>226</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227</v>
      </c>
      <c r="C39" t="str">
        <f>"&lt;/Variant&gt;"</f>
        <v>&lt;/Variant&gt;</v>
      </c>
    </row>
    <row r="40" spans="1:3" x14ac:dyDescent="0.25">
      <c r="A40" s="6"/>
      <c r="C40" t="str">
        <f>CONCATENATE("&lt;# ",B42," #&gt;")</f>
        <v>&lt;# T19950010G #&gt;</v>
      </c>
    </row>
    <row r="41" spans="1:3" x14ac:dyDescent="0.25">
      <c r="A41" s="6" t="s">
        <v>32</v>
      </c>
      <c r="B41" s="1" t="s">
        <v>215</v>
      </c>
      <c r="C41" t="str">
        <f>CONCATENATE("  &lt;Variant hgvs=",CHAR(34),B41,CHAR(34)," name=",CHAR(34),B42,CHAR(34),"&gt; ")</f>
        <v xml:space="preserve">  &lt;Variant hgvs="NC_000022.11:g.19950010T&gt;G" name="T19950010G"&gt; </v>
      </c>
    </row>
    <row r="42" spans="1:3" x14ac:dyDescent="0.25">
      <c r="A42" s="5" t="s">
        <v>33</v>
      </c>
      <c r="B42" s="27" t="s">
        <v>228</v>
      </c>
    </row>
    <row r="43" spans="1:3" x14ac:dyDescent="0.25">
      <c r="A43" s="5" t="s">
        <v>34</v>
      </c>
      <c r="B43" s="27" t="s">
        <v>40</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231</v>
      </c>
      <c r="C45" t="str">
        <f>"&lt;/Variant&gt;"</f>
        <v>&lt;/Variant&gt;</v>
      </c>
    </row>
    <row r="46" spans="1:3" s="33" customFormat="1" x14ac:dyDescent="0.25">
      <c r="A46" s="31"/>
      <c r="B46" s="32"/>
    </row>
    <row r="47" spans="1:3" s="33" customFormat="1" x14ac:dyDescent="0.25">
      <c r="A47" s="31"/>
      <c r="B47" s="32"/>
      <c r="C47" t="str">
        <f>C16</f>
        <v>&lt;# G158A #&gt;</v>
      </c>
    </row>
    <row r="48" spans="1:3" x14ac:dyDescent="0.25">
      <c r="A48" s="5" t="s">
        <v>42</v>
      </c>
      <c r="B48" s="1" t="s">
        <v>221</v>
      </c>
      <c r="C48" t="str">
        <f>CONCATENATE("  &lt;Genotype hgvs=",CHAR(34),B48,B49,";",B50,CHAR(34)," name=",CHAR(34),B18,CHAR(34),"&gt; ")</f>
        <v xml:space="preserve">  &lt;Genotype hgvs="NC_000022.11:g.[19963748G&gt;A];[19963748=]" name="G158A"&gt; </v>
      </c>
    </row>
    <row r="49" spans="1:3" x14ac:dyDescent="0.25">
      <c r="A49" s="5" t="s">
        <v>43</v>
      </c>
      <c r="B49" s="27" t="s">
        <v>222</v>
      </c>
    </row>
    <row r="50" spans="1:3" x14ac:dyDescent="0.25">
      <c r="A50" s="5" t="s">
        <v>34</v>
      </c>
      <c r="B50" s="27" t="s">
        <v>223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[G158A](https://www.ncbi.nlm.nih.gov/pubmed/21059181) variant. This substitution of a single nucleotide is known as a missense mutation.</v>
      </c>
      <c r="C51" t="s">
        <v>17</v>
      </c>
    </row>
    <row r="52" spans="1:3" x14ac:dyDescent="0.25">
      <c r="A52" s="6" t="s">
        <v>49</v>
      </c>
      <c r="B52" s="27" t="s">
        <v>234</v>
      </c>
      <c r="C52" t="str">
        <f>CONCATENATE("         ",B51)</f>
        <v xml:space="preserve">         People with this variant have one copy of the [G158A](https://www.ncbi.nlm.nih.gov/pubmed/21059181) variant. This substitution of a single nucleotide is known as a missense mutation.</v>
      </c>
    </row>
    <row r="53" spans="1:3" x14ac:dyDescent="0.25">
      <c r="A53" s="6" t="s">
        <v>50</v>
      </c>
      <c r="B53" s="27">
        <v>49.9</v>
      </c>
    </row>
    <row r="54" spans="1:3" x14ac:dyDescent="0.25">
      <c r="A54" s="5"/>
      <c r="C54" t="s">
        <v>257</v>
      </c>
    </row>
    <row r="55" spans="1:3" x14ac:dyDescent="0.25">
      <c r="A55" s="6"/>
    </row>
    <row r="56" spans="1:3" x14ac:dyDescent="0.25">
      <c r="A56" s="6"/>
      <c r="C56" t="str">
        <f>CONCATENATE("         ",B52)</f>
        <v xml:space="preserve">         You are in the Moderate Loss of Function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percentage=49.9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[G158A](https://www.ncbi.nlm.nih.gov/pubmed/21059181)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name="G158A"&gt; </v>
      </c>
    </row>
    <row r="63" spans="1:3" x14ac:dyDescent="0.25">
      <c r="A63" s="6" t="s">
        <v>53</v>
      </c>
      <c r="B63" s="27" t="s">
        <v>235</v>
      </c>
      <c r="C63" t="s">
        <v>17</v>
      </c>
    </row>
    <row r="64" spans="1:3" x14ac:dyDescent="0.25">
      <c r="A64" s="6" t="s">
        <v>50</v>
      </c>
      <c r="B64" s="27">
        <v>24.4</v>
      </c>
      <c r="C64" t="s">
        <v>259</v>
      </c>
    </row>
    <row r="65" spans="1:3" x14ac:dyDescent="0.25">
      <c r="A65" s="6"/>
    </row>
    <row r="66" spans="1:3" x14ac:dyDescent="0.25">
      <c r="A66" s="5"/>
      <c r="C66" t="str">
        <f>CONCATENATE("         ",B62)</f>
        <v xml:space="preserve">         People with this variant have two copies of the [G158A](https://www.ncbi.nlm.nih.gov/pubmed/21059181)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 are in the Severe Loss of Function category. See below for more information.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percentage=24.4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name="G158A"&gt; </v>
      </c>
    </row>
    <row r="77" spans="1:3" x14ac:dyDescent="0.25">
      <c r="A77" s="6" t="s">
        <v>55</v>
      </c>
      <c r="B77" s="27" t="s">
        <v>166</v>
      </c>
      <c r="C77" t="s">
        <v>17</v>
      </c>
    </row>
    <row r="78" spans="1:3" x14ac:dyDescent="0.25">
      <c r="A78" s="6" t="s">
        <v>50</v>
      </c>
      <c r="B78" s="27">
        <v>25.7</v>
      </c>
      <c r="C78" t="s">
        <v>259</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percentage=25.7 /&gt;</v>
      </c>
    </row>
    <row r="89" spans="1:3" x14ac:dyDescent="0.25">
      <c r="A89" s="5"/>
      <c r="C89" t="str">
        <f>"  &lt;/Genotype&gt;"</f>
        <v xml:space="preserve">  &lt;/Genotype&gt;</v>
      </c>
    </row>
    <row r="90" spans="1:3" x14ac:dyDescent="0.25">
      <c r="A90" s="5"/>
      <c r="C90" t="str">
        <f>C22</f>
        <v>&lt;# C62T #&gt;</v>
      </c>
    </row>
    <row r="91" spans="1:3" x14ac:dyDescent="0.25">
      <c r="A91" s="5" t="s">
        <v>42</v>
      </c>
      <c r="B91" s="1" t="s">
        <v>221</v>
      </c>
      <c r="C91" t="str">
        <f>CONCATENATE("  &lt;Genotype hgvs=",CHAR(34),B91,B92,";",B93,CHAR(34)," name=",CHAR(34),B24,CHAR(34),"&gt; ")</f>
        <v xml:space="preserve">  &lt;Genotype hgvs="NC_000022.11:g.[19962712C&gt;T];[19962712=]" name="C62T"&gt; </v>
      </c>
    </row>
    <row r="92" spans="1:3" x14ac:dyDescent="0.25">
      <c r="A92" s="5" t="s">
        <v>43</v>
      </c>
      <c r="B92" s="27" t="s">
        <v>224</v>
      </c>
    </row>
    <row r="93" spans="1:3" x14ac:dyDescent="0.25">
      <c r="A93" s="5" t="s">
        <v>34</v>
      </c>
      <c r="B93" s="27" t="s">
        <v>225</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234</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c r="B96" s="27">
        <v>49.8</v>
      </c>
    </row>
    <row r="97" spans="1:3" x14ac:dyDescent="0.25">
      <c r="A97" s="5"/>
      <c r="C97" t="s">
        <v>257</v>
      </c>
    </row>
    <row r="98" spans="1:3" x14ac:dyDescent="0.25">
      <c r="A98" s="6"/>
    </row>
    <row r="99" spans="1:3" x14ac:dyDescent="0.25">
      <c r="A99" s="6"/>
      <c r="C99" t="str">
        <f>CONCATENATE("         ",B95)</f>
        <v xml:space="preserve">         You are in the Moderate Loss of Function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percentage=49.8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235</v>
      </c>
      <c r="C106" t="s">
        <v>17</v>
      </c>
    </row>
    <row r="107" spans="1:3" x14ac:dyDescent="0.25">
      <c r="A107" s="6" t="s">
        <v>50</v>
      </c>
      <c r="B107" s="27">
        <v>24.7</v>
      </c>
      <c r="C107" t="s">
        <v>259</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You are in the Severe Loss of Function category. See below for more information.</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percentage=24.7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166</v>
      </c>
      <c r="C120" t="s">
        <v>17</v>
      </c>
    </row>
    <row r="121" spans="1:3" x14ac:dyDescent="0.25">
      <c r="A121" s="6" t="s">
        <v>50</v>
      </c>
      <c r="B121" s="27">
        <v>25.5</v>
      </c>
      <c r="C121" t="s">
        <v>259</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67</v>
      </c>
    </row>
    <row r="130" spans="1:3" x14ac:dyDescent="0.25">
      <c r="A130" s="5"/>
    </row>
    <row r="131" spans="1:3" x14ac:dyDescent="0.25">
      <c r="A131" s="5"/>
      <c r="C131" t="str">
        <f>CONCATENATE( "   &lt;piechart percentage=",B121," /&gt;")</f>
        <v xml:space="preserve">   &lt;piechart percentage=25.5 /&gt;</v>
      </c>
    </row>
    <row r="132" spans="1:3" x14ac:dyDescent="0.25">
      <c r="A132" s="5"/>
      <c r="C132" t="str">
        <f>"  &lt;/Genotype&gt;"</f>
        <v xml:space="preserve">  &lt;/Genotype&gt;</v>
      </c>
    </row>
    <row r="133" spans="1:3" x14ac:dyDescent="0.25">
      <c r="A133" s="5"/>
      <c r="C133" t="str">
        <f>C28</f>
        <v>&lt;# T19943884C #&gt;</v>
      </c>
    </row>
    <row r="134" spans="1:3" x14ac:dyDescent="0.25">
      <c r="A134" s="5" t="s">
        <v>42</v>
      </c>
      <c r="B134" s="1" t="s">
        <v>141</v>
      </c>
      <c r="C134" t="str">
        <f>CONCATENATE("  &lt;Genotype hgvs=",CHAR(34),B134,B135,";",B136,CHAR(34)," name=",CHAR(34),B30,CHAR(34),"&gt; ")</f>
        <v xml:space="preserve">  &lt;Genotype hgvs="NC_000002.12:g.[233945906G&gt;C];[233945906=]" name="T19943884C"&gt;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236</v>
      </c>
      <c r="C138" t="str">
        <f>CONCATENATE("         ",B137)</f>
        <v xml:space="preserve">         People with this variant have one copy of the T19943884C variant. This substitution of a single nucleotide is known as a missense mutation.</v>
      </c>
    </row>
    <row r="139" spans="1:3" x14ac:dyDescent="0.25">
      <c r="A139" s="6" t="s">
        <v>50</v>
      </c>
      <c r="B139" s="27">
        <v>48.1</v>
      </c>
    </row>
    <row r="140" spans="1:3" x14ac:dyDescent="0.25">
      <c r="A140" s="5"/>
      <c r="C140" t="s">
        <v>257</v>
      </c>
    </row>
    <row r="141" spans="1:3" x14ac:dyDescent="0.25">
      <c r="A141" s="6"/>
    </row>
    <row r="142" spans="1:3" x14ac:dyDescent="0.25">
      <c r="A142" s="6"/>
      <c r="C142" t="str">
        <f>CONCATENATE("         ",B138)</f>
        <v xml:space="preserve">         You are in the Moderate Loss of Function category.  See below for more information.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percentage=48.1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171</v>
      </c>
      <c r="C149" t="s">
        <v>17</v>
      </c>
    </row>
    <row r="150" spans="1:3" x14ac:dyDescent="0.25">
      <c r="A150" s="6" t="s">
        <v>50</v>
      </c>
      <c r="B150" s="27">
        <v>28.3</v>
      </c>
      <c r="C150" t="s">
        <v>259</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percentage=28.3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166</v>
      </c>
      <c r="C163" t="s">
        <v>17</v>
      </c>
    </row>
    <row r="164" spans="1:3" x14ac:dyDescent="0.25">
      <c r="A164" s="6" t="s">
        <v>50</v>
      </c>
      <c r="B164" s="27">
        <v>23.6</v>
      </c>
      <c r="C164" t="s">
        <v>259</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percentage=23.6 /&gt;</v>
      </c>
    </row>
    <row r="175" spans="1:3" x14ac:dyDescent="0.25">
      <c r="A175" s="5"/>
      <c r="C175" t="str">
        <f>"  &lt;/Genotype&gt;"</f>
        <v xml:space="preserve">  &lt;/Genotype&gt;</v>
      </c>
    </row>
    <row r="176" spans="1:3" x14ac:dyDescent="0.25">
      <c r="A176" s="5"/>
      <c r="C176" t="str">
        <f>C34</f>
        <v>&lt;# T19960814C #&gt;</v>
      </c>
    </row>
    <row r="177" spans="1:3" x14ac:dyDescent="0.25">
      <c r="A177" s="5" t="s">
        <v>42</v>
      </c>
      <c r="B177" s="1" t="s">
        <v>141</v>
      </c>
      <c r="C177" t="str">
        <f>CONCATENATE("  &lt;Genotype hgvs=",CHAR(34),B177,B178,";",B179,CHAR(34)," name=",CHAR(34),B36,CHAR(34),"&gt; ")</f>
        <v xml:space="preserve">  &lt;Genotype hgvs="NC_000002.12:g.[233916448T&gt;C];[233916448=]" name="T19960814C"&gt;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171</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40.9</v>
      </c>
    </row>
    <row r="183" spans="1:3" x14ac:dyDescent="0.25">
      <c r="A183" s="5"/>
      <c r="C183" t="s">
        <v>257</v>
      </c>
    </row>
    <row r="184" spans="1:3" x14ac:dyDescent="0.25">
      <c r="A184" s="6"/>
    </row>
    <row r="185" spans="1:3" x14ac:dyDescent="0.25">
      <c r="A185" s="6"/>
      <c r="C185" t="str">
        <f>CONCATENATE("         ",B181)</f>
        <v xml:space="preserve">         You are in the Severe Loss of Function category.  See below for more information.</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percentage=40.9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171</v>
      </c>
      <c r="C192" t="s">
        <v>17</v>
      </c>
    </row>
    <row r="193" spans="1:3" x14ac:dyDescent="0.25">
      <c r="A193" s="6" t="s">
        <v>50</v>
      </c>
      <c r="B193" s="27">
        <v>18.5</v>
      </c>
      <c r="C193" t="s">
        <v>259</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percentage=18.5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260</v>
      </c>
      <c r="C206" t="s">
        <v>17</v>
      </c>
    </row>
    <row r="207" spans="1:3" x14ac:dyDescent="0.25">
      <c r="A207" s="6" t="s">
        <v>50</v>
      </c>
      <c r="B207" s="27">
        <v>40.6</v>
      </c>
      <c r="C207" t="s">
        <v>259</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Your variant has an increased risk of type 2 diabetes.  See below for more information.</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percentage=40.6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tr">
        <f>C40</f>
        <v>&lt;# T19950010G #&gt;</v>
      </c>
    </row>
    <row r="221" spans="1:3" x14ac:dyDescent="0.25">
      <c r="A221" s="5" t="s">
        <v>42</v>
      </c>
      <c r="B221" s="1" t="s">
        <v>141</v>
      </c>
      <c r="C221" t="str">
        <f>CONCATENATE("  &lt;Genotype hgvs=",CHAR(34),B221,B222,";",B223,CHAR(34)," name=",CHAR(34),B42,CHAR(34),"&gt; ")</f>
        <v xml:space="preserve">  &lt;Genotype hgvs="NC_000002.12:g.[233974736A&gt;G];[233974736=]" name="T19950010G"&gt;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[T19950010G](https://www.ncbi.nlm.nih.gov/pubmed/19540336) variant. This substitution of a single nucleotide is known as a missense mutation.</v>
      </c>
      <c r="C224" t="s">
        <v>17</v>
      </c>
    </row>
    <row r="225" spans="1:3" x14ac:dyDescent="0.25">
      <c r="A225" s="6" t="s">
        <v>49</v>
      </c>
      <c r="B225" s="27" t="s">
        <v>236</v>
      </c>
      <c r="C225" t="str">
        <f>CONCATENATE("         ",B224)</f>
        <v xml:space="preserve">         People with this variant have one copy of the [T19950010G](https://www.ncbi.nlm.nih.gov/pubmed/19540336) variant. This substitution of a single nucleotide is known as a missense mutation.</v>
      </c>
    </row>
    <row r="226" spans="1:3" x14ac:dyDescent="0.25">
      <c r="A226" s="6" t="s">
        <v>50</v>
      </c>
      <c r="B226" s="27">
        <v>37.5</v>
      </c>
    </row>
    <row r="227" spans="1:3" x14ac:dyDescent="0.25">
      <c r="A227" s="5"/>
      <c r="C227" t="s">
        <v>257</v>
      </c>
    </row>
    <row r="228" spans="1:3" x14ac:dyDescent="0.25">
      <c r="A228" s="6"/>
    </row>
    <row r="229" spans="1:3" x14ac:dyDescent="0.25">
      <c r="A229" s="6"/>
      <c r="C229" t="str">
        <f>CONCATENATE("         ",B225)</f>
        <v xml:space="preserve">         You are in the Moderate Loss of Function category.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percentage=37.5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[T19950010G](https://www.ncbi.nlm.nih.gov/pubmed/19540336)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171</v>
      </c>
      <c r="C236" t="s">
        <v>17</v>
      </c>
    </row>
    <row r="237" spans="1:3" x14ac:dyDescent="0.25">
      <c r="A237" s="6" t="s">
        <v>50</v>
      </c>
      <c r="B237" s="27">
        <v>15.6</v>
      </c>
      <c r="C237" t="s">
        <v>259</v>
      </c>
    </row>
    <row r="238" spans="1:3" x14ac:dyDescent="0.25">
      <c r="A238" s="6"/>
    </row>
    <row r="239" spans="1:3" x14ac:dyDescent="0.25">
      <c r="A239" s="5"/>
      <c r="C239" t="str">
        <f>CONCATENATE("         ",B235)</f>
        <v xml:space="preserve">         People with this variant have two copies of the [T19950010G](https://www.ncbi.nlm.nih.gov/pubmed/19540336)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You are in the Severe Loss of Function category.  See below for more information.</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percentage=15.6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166</v>
      </c>
      <c r="C250" t="s">
        <v>17</v>
      </c>
    </row>
    <row r="251" spans="1:3" x14ac:dyDescent="0.25">
      <c r="A251" s="6" t="s">
        <v>50</v>
      </c>
      <c r="B251" s="27">
        <v>46.9</v>
      </c>
      <c r="C251" t="s">
        <v>259</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Your variant is not associated with any loss of function</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percentage=46.9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237</v>
      </c>
    </row>
    <row r="294" spans="1:3" s="33" customFormat="1" x14ac:dyDescent="0.25">
      <c r="A294" s="34"/>
      <c r="B294" s="32"/>
      <c r="C294" s="6"/>
    </row>
    <row r="295" spans="1:3" x14ac:dyDescent="0.25">
      <c r="A295" s="5"/>
      <c r="C295" t="str">
        <f>CONCATENATE("# How do changes in ",B11," affect people?")</f>
        <v># How do changes in COMT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
        <v>238</v>
      </c>
      <c r="C301" t="str">
        <f>B301</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02" spans="1:3" x14ac:dyDescent="0.25">
      <c r="A302" s="5"/>
    </row>
    <row r="303" spans="1:3" x14ac:dyDescent="0.25">
      <c r="A303" s="5"/>
      <c r="C303" t="s">
        <v>60</v>
      </c>
    </row>
    <row r="304" spans="1:3" x14ac:dyDescent="0.25">
      <c r="A304" s="5"/>
    </row>
    <row r="305" spans="1:3" x14ac:dyDescent="0.25">
      <c r="A305" s="5"/>
      <c r="B305" s="27" t="s">
        <v>239</v>
      </c>
      <c r="C305" t="str">
        <f>B305</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06" spans="1:3" s="33" customFormat="1" x14ac:dyDescent="0.25">
      <c r="A306" s="31"/>
      <c r="B306" s="32"/>
    </row>
    <row r="307" spans="1:3" s="33" customFormat="1" x14ac:dyDescent="0.25">
      <c r="A307" s="34"/>
      <c r="B307" s="32"/>
      <c r="C307" s="6" t="s">
        <v>240</v>
      </c>
    </row>
    <row r="308" spans="1:3" s="33" customFormat="1" x14ac:dyDescent="0.25">
      <c r="A308" s="34"/>
      <c r="B308" s="32"/>
      <c r="C308" s="6"/>
    </row>
    <row r="309" spans="1:3" x14ac:dyDescent="0.25">
      <c r="A309" s="5"/>
      <c r="C309" t="s">
        <v>241</v>
      </c>
    </row>
    <row r="310" spans="1:3" x14ac:dyDescent="0.25">
      <c r="A310" s="5"/>
    </row>
    <row r="311" spans="1:3" x14ac:dyDescent="0.25">
      <c r="A311" s="5" t="s">
        <v>17</v>
      </c>
      <c r="B311" s="27" t="s">
        <v>242</v>
      </c>
      <c r="C311" t="str">
        <f>B311</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12" spans="1:3" x14ac:dyDescent="0.25">
      <c r="A312" s="5"/>
    </row>
    <row r="313" spans="1:3" x14ac:dyDescent="0.25">
      <c r="A313" s="5"/>
      <c r="C313" t="s">
        <v>60</v>
      </c>
    </row>
    <row r="314" spans="1:3" x14ac:dyDescent="0.25">
      <c r="A314" s="5"/>
    </row>
    <row r="315" spans="1:3" x14ac:dyDescent="0.25">
      <c r="A315" s="5"/>
      <c r="B315" s="27" t="s">
        <v>243</v>
      </c>
      <c r="C315" t="str">
        <f>B315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7" spans="1:3" s="33" customFormat="1" x14ac:dyDescent="0.25">
      <c r="A317" s="31"/>
      <c r="B317" s="32"/>
    </row>
    <row r="318" spans="1:3" s="33" customFormat="1" x14ac:dyDescent="0.25">
      <c r="A318" s="34"/>
      <c r="B318" s="32"/>
      <c r="C318" s="6" t="s">
        <v>244</v>
      </c>
    </row>
    <row r="319" spans="1:3" s="33" customFormat="1" x14ac:dyDescent="0.25">
      <c r="A319" s="34"/>
      <c r="B319" s="32"/>
      <c r="C319" s="6"/>
    </row>
    <row r="320" spans="1:3" x14ac:dyDescent="0.25">
      <c r="A320" s="5"/>
      <c r="C320" t="s">
        <v>245</v>
      </c>
    </row>
    <row r="321" spans="1:3" x14ac:dyDescent="0.25">
      <c r="A321" s="5"/>
    </row>
    <row r="322" spans="1:3" x14ac:dyDescent="0.25">
      <c r="A322" s="5" t="s">
        <v>17</v>
      </c>
      <c r="B322" s="27" t="s">
        <v>254</v>
      </c>
      <c r="C322" t="str">
        <f>B322</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23" spans="1:3" x14ac:dyDescent="0.25">
      <c r="A323" s="5"/>
    </row>
    <row r="324" spans="1:3" x14ac:dyDescent="0.25">
      <c r="A324" s="5"/>
      <c r="C324" t="s">
        <v>60</v>
      </c>
    </row>
    <row r="325" spans="1:3" x14ac:dyDescent="0.25">
      <c r="A325" s="5"/>
    </row>
    <row r="326" spans="1:3" x14ac:dyDescent="0.25">
      <c r="A326" s="5"/>
      <c r="B326" s="27" t="s">
        <v>255</v>
      </c>
      <c r="C326" t="str">
        <f>B326</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7" spans="1:3" s="33" customFormat="1" x14ac:dyDescent="0.25">
      <c r="A327" s="31"/>
      <c r="B327" s="32"/>
    </row>
    <row r="328" spans="1:3" s="33" customFormat="1" x14ac:dyDescent="0.25">
      <c r="A328" s="34"/>
      <c r="B328" s="32"/>
      <c r="C328" s="6" t="s">
        <v>246</v>
      </c>
    </row>
    <row r="329" spans="1:3" s="33" customFormat="1" x14ac:dyDescent="0.25">
      <c r="A329" s="34"/>
      <c r="B329" s="32"/>
      <c r="C329" s="6"/>
    </row>
    <row r="330" spans="1:3" x14ac:dyDescent="0.25">
      <c r="A330" s="5"/>
      <c r="C330" t="s">
        <v>175</v>
      </c>
    </row>
    <row r="331" spans="1:3" x14ac:dyDescent="0.25">
      <c r="A331" s="5"/>
    </row>
    <row r="332" spans="1:3" x14ac:dyDescent="0.25">
      <c r="A332" s="5" t="s">
        <v>17</v>
      </c>
      <c r="B332" s="27" t="str">
        <f>CONCATENATE("The ",B11," ",B7," allows fully functional estrogen metabolic pathways, with no increase in a risk for endometrial or breast cancer.")</f>
        <v>The COMT enzyme allows fully functional estrogen metabolic pathways, with no increase in a risk for endometrial or breast cancer.</v>
      </c>
      <c r="C332" t="str">
        <f>B332</f>
        <v>The COMT enzyme allows fully functional estrogen metabolic pathways, with no increase in a risk for endometrial or breast cancer.</v>
      </c>
    </row>
    <row r="333" spans="1:3" x14ac:dyDescent="0.25">
      <c r="A333" s="5"/>
    </row>
    <row r="334" spans="1:3" x14ac:dyDescent="0.25">
      <c r="A334" s="5"/>
      <c r="C334" t="s">
        <v>60</v>
      </c>
    </row>
    <row r="335" spans="1:3" x14ac:dyDescent="0.25">
      <c r="A335" s="5"/>
    </row>
    <row r="336" spans="1:3" x14ac:dyDescent="0.25">
      <c r="A336" s="5"/>
      <c r="B336" s="27" t="s">
        <v>176</v>
      </c>
      <c r="C336" t="str">
        <f>B336</f>
        <v>No therapies are medically indicated at the moment.</v>
      </c>
    </row>
    <row r="337" spans="1:3" s="33" customFormat="1" x14ac:dyDescent="0.25">
      <c r="A337" s="31"/>
      <c r="B337" s="32"/>
    </row>
    <row r="338" spans="1:3" s="33" customFormat="1" x14ac:dyDescent="0.25">
      <c r="A338" s="34"/>
      <c r="B338" s="32"/>
      <c r="C338" s="6" t="s">
        <v>247</v>
      </c>
    </row>
    <row r="339" spans="1:3" s="33" customFormat="1" x14ac:dyDescent="0.25">
      <c r="A339" s="34"/>
      <c r="B339" s="32"/>
      <c r="C339" s="6"/>
    </row>
    <row r="340" spans="1:3" x14ac:dyDescent="0.25">
      <c r="A340" s="5"/>
      <c r="C340" t="s">
        <v>241</v>
      </c>
    </row>
    <row r="341" spans="1:3" x14ac:dyDescent="0.25">
      <c r="A341" s="5"/>
    </row>
    <row r="342" spans="1:3" x14ac:dyDescent="0.25">
      <c r="A342" s="5" t="s">
        <v>17</v>
      </c>
      <c r="B342" s="27" t="s">
        <v>248</v>
      </c>
      <c r="C342" t="str">
        <f>B342</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3" spans="1:3" x14ac:dyDescent="0.25">
      <c r="A343" s="5"/>
    </row>
    <row r="344" spans="1:3" x14ac:dyDescent="0.25">
      <c r="A344" s="5"/>
      <c r="C344" t="s">
        <v>60</v>
      </c>
    </row>
    <row r="345" spans="1:3" x14ac:dyDescent="0.25">
      <c r="A345" s="5"/>
    </row>
    <row r="346" spans="1:3" x14ac:dyDescent="0.25">
      <c r="A346" s="5"/>
      <c r="B346" s="27" t="s">
        <v>249</v>
      </c>
      <c r="C346" t="str">
        <f>B346</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7" spans="1:3" s="33" customFormat="1" x14ac:dyDescent="0.25">
      <c r="A347" s="31"/>
      <c r="B347" s="32"/>
    </row>
    <row r="348" spans="1:3" s="33" customFormat="1" x14ac:dyDescent="0.25">
      <c r="A348" s="34"/>
      <c r="B348" s="32"/>
      <c r="C348" s="6" t="s">
        <v>250</v>
      </c>
    </row>
    <row r="349" spans="1:3" s="33" customFormat="1" x14ac:dyDescent="0.25">
      <c r="A349" s="34"/>
      <c r="B349" s="32"/>
      <c r="C349" s="6"/>
    </row>
    <row r="350" spans="1:3" x14ac:dyDescent="0.25">
      <c r="A350" s="5"/>
      <c r="C350" t="s">
        <v>245</v>
      </c>
    </row>
    <row r="351" spans="1:3" x14ac:dyDescent="0.25">
      <c r="A351" s="5"/>
    </row>
    <row r="352" spans="1:3" x14ac:dyDescent="0.25">
      <c r="A352" s="5" t="s">
        <v>17</v>
      </c>
      <c r="B352" s="27" t="s">
        <v>251</v>
      </c>
      <c r="C352" t="str">
        <f>B352</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3" spans="1:3" x14ac:dyDescent="0.25">
      <c r="A353" s="5"/>
    </row>
    <row r="354" spans="1:3" x14ac:dyDescent="0.25">
      <c r="A354" s="5"/>
      <c r="C354" t="s">
        <v>60</v>
      </c>
    </row>
    <row r="355" spans="1:3" x14ac:dyDescent="0.25">
      <c r="A355" s="5"/>
    </row>
    <row r="356" spans="1:3" x14ac:dyDescent="0.25">
      <c r="A356" s="5"/>
      <c r="B356" s="27" t="s">
        <v>252</v>
      </c>
      <c r="C356" t="str">
        <f>B356</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7" spans="1:3" s="33" customFormat="1" x14ac:dyDescent="0.25">
      <c r="A357" s="31"/>
      <c r="B357" s="32"/>
    </row>
    <row r="358" spans="1:3" s="33" customFormat="1" x14ac:dyDescent="0.25">
      <c r="A358" s="34"/>
      <c r="B358" s="32"/>
      <c r="C358" s="6" t="s">
        <v>261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262</v>
      </c>
      <c r="C362" t="str">
        <f>B362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63" spans="1:3" x14ac:dyDescent="0.25">
      <c r="A363" s="5"/>
    </row>
    <row r="364" spans="1:3" x14ac:dyDescent="0.25">
      <c r="A364" s="5"/>
      <c r="C364" t="s">
        <v>60</v>
      </c>
    </row>
    <row r="365" spans="1:3" x14ac:dyDescent="0.25">
      <c r="A365" s="5"/>
    </row>
    <row r="366" spans="1:3" x14ac:dyDescent="0.25">
      <c r="A366" s="5"/>
      <c r="B366" s="27" t="s">
        <v>263</v>
      </c>
      <c r="C366" t="str">
        <f>B366</f>
        <v>Be careful if taking [Tacrolimus]( https://www.ncbi.nlm.nih.gov/pubmed/24465960).  Avoid cold temperatures or temperature shock.</v>
      </c>
    </row>
    <row r="367" spans="1:3" s="33" customFormat="1" x14ac:dyDescent="0.25">
      <c r="A367" s="31"/>
      <c r="B367" s="32"/>
    </row>
    <row r="368" spans="1:3" s="33" customFormat="1" x14ac:dyDescent="0.25">
      <c r="A368" s="34"/>
      <c r="B368" s="32"/>
      <c r="C368" s="6" t="s">
        <v>264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265</v>
      </c>
      <c r="C372" t="str">
        <f>B372</f>
        <v>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v>
      </c>
    </row>
    <row r="373" spans="1:3" x14ac:dyDescent="0.25">
      <c r="A373" s="5"/>
    </row>
    <row r="374" spans="1:3" x14ac:dyDescent="0.25">
      <c r="A374" s="5"/>
      <c r="C374" t="s">
        <v>60</v>
      </c>
    </row>
    <row r="375" spans="1:3" x14ac:dyDescent="0.25">
      <c r="A375" s="5"/>
    </row>
    <row r="376" spans="1:3" x14ac:dyDescent="0.25">
      <c r="A376" s="5"/>
      <c r="B376" s="27" t="s">
        <v>266</v>
      </c>
      <c r="C376" t="str">
        <f>B376</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77" spans="1:3" s="33" customFormat="1" x14ac:dyDescent="0.25">
      <c r="A377" s="31"/>
      <c r="B377" s="32"/>
    </row>
    <row r="378" spans="1:3" s="33" customFormat="1" x14ac:dyDescent="0.25">
      <c r="A378" s="34"/>
      <c r="B378" s="32"/>
      <c r="C378" s="6" t="s">
        <v>268</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270</v>
      </c>
      <c r="C382" t="str">
        <f>B382</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3" spans="1:3" x14ac:dyDescent="0.25">
      <c r="A383" s="5"/>
    </row>
    <row r="384" spans="1:3" x14ac:dyDescent="0.25">
      <c r="A384" s="5"/>
      <c r="C384" t="s">
        <v>60</v>
      </c>
    </row>
    <row r="385" spans="1:3" x14ac:dyDescent="0.25">
      <c r="A385" s="5"/>
    </row>
    <row r="386" spans="1:3" x14ac:dyDescent="0.25">
      <c r="A386" s="5"/>
      <c r="B386" s="27" t="s">
        <v>271</v>
      </c>
      <c r="C386" t="str">
        <f>B386</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88" spans="1:3" s="33" customFormat="1" x14ac:dyDescent="0.25">
      <c r="A388" s="31"/>
      <c r="B388" s="32"/>
    </row>
    <row r="389" spans="1:3" s="33" customFormat="1" x14ac:dyDescent="0.25">
      <c r="A389" s="34"/>
      <c r="B389" s="32"/>
      <c r="C389" s="6" t="s">
        <v>269</v>
      </c>
    </row>
    <row r="390" spans="1:3" s="33" customFormat="1" x14ac:dyDescent="0.25">
      <c r="A390" s="34"/>
      <c r="B390" s="32"/>
      <c r="C390" s="6"/>
    </row>
    <row r="391" spans="1:3" x14ac:dyDescent="0.25">
      <c r="A391" s="5"/>
      <c r="C391" t="s">
        <v>184</v>
      </c>
    </row>
    <row r="392" spans="1:3" x14ac:dyDescent="0.25">
      <c r="A392" s="5"/>
    </row>
    <row r="393" spans="1:3" x14ac:dyDescent="0.25">
      <c r="A393" s="5" t="s">
        <v>17</v>
      </c>
      <c r="B393" s="27" t="s">
        <v>272</v>
      </c>
      <c r="C393" t="str">
        <f>B393</f>
        <v>This variant is associated with increased “oxidative stress,” which is caused by [free radicals](https://nccih.nih.gov/health/antioxidants/introduction.htm) triggering cell damage. The increased risk of oxidative stress also leads to [cancer](https://www.ncbi.nlm.nih.gov/pubmed/21716162).</v>
      </c>
    </row>
    <row r="394" spans="1:3" x14ac:dyDescent="0.25">
      <c r="A394" s="5"/>
    </row>
    <row r="395" spans="1:3" x14ac:dyDescent="0.25">
      <c r="A395" s="5"/>
      <c r="C395" t="s">
        <v>60</v>
      </c>
    </row>
    <row r="396" spans="1:3" x14ac:dyDescent="0.25">
      <c r="A396" s="5"/>
    </row>
    <row r="397" spans="1:3" x14ac:dyDescent="0.25">
      <c r="A397" s="5"/>
      <c r="B397" s="27" t="s">
        <v>271</v>
      </c>
      <c r="C397" t="str">
        <f>B397</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98" spans="1:3" s="33" customFormat="1" x14ac:dyDescent="0.25">
      <c r="A398" s="31"/>
      <c r="B398" s="32"/>
    </row>
    <row r="399" spans="1:3" s="33" customFormat="1" x14ac:dyDescent="0.25">
      <c r="A399" s="34"/>
      <c r="B399" s="32"/>
      <c r="C399" s="6" t="s">
        <v>267</v>
      </c>
    </row>
    <row r="400" spans="1:3" s="33" customFormat="1" x14ac:dyDescent="0.25">
      <c r="A400" s="34"/>
      <c r="B400" s="32"/>
      <c r="C400" s="6"/>
    </row>
    <row r="401" spans="1:3" x14ac:dyDescent="0.25">
      <c r="A401" s="5"/>
      <c r="C401" t="s">
        <v>175</v>
      </c>
    </row>
    <row r="402" spans="1:3" x14ac:dyDescent="0.25">
      <c r="A402" s="5"/>
    </row>
    <row r="403" spans="1:3" x14ac:dyDescent="0.25">
      <c r="A403" s="5" t="s">
        <v>17</v>
      </c>
      <c r="B403" s="27" t="str">
        <f>CONCATENATE("The ",B11," ",B7," is fully functional.")</f>
        <v>The COMT enzyme is fully functional.</v>
      </c>
      <c r="C403" t="str">
        <f>B403</f>
        <v>The COMT enzyme is fully functional.</v>
      </c>
    </row>
    <row r="404" spans="1:3" x14ac:dyDescent="0.25">
      <c r="A404" s="5"/>
    </row>
    <row r="405" spans="1:3" x14ac:dyDescent="0.25">
      <c r="A405" s="5"/>
      <c r="C405" t="s">
        <v>60</v>
      </c>
    </row>
    <row r="406" spans="1:3" x14ac:dyDescent="0.25">
      <c r="A406" s="5"/>
    </row>
    <row r="407" spans="1:3" x14ac:dyDescent="0.25">
      <c r="A407" s="5"/>
      <c r="B407" s="27" t="s">
        <v>176</v>
      </c>
      <c r="C407" t="str">
        <f>B407</f>
        <v>No therapies are medically indicated at the moment.</v>
      </c>
    </row>
    <row r="408" spans="1:3" s="33" customFormat="1" x14ac:dyDescent="0.25">
      <c r="A408" s="31"/>
      <c r="B408" s="32"/>
    </row>
    <row r="409" spans="1:3" s="33" customFormat="1" x14ac:dyDescent="0.25">
      <c r="A409" s="34"/>
      <c r="B409" s="32"/>
      <c r="C409" s="6" t="s">
        <v>276</v>
      </c>
    </row>
    <row r="410" spans="1:3" s="33" customFormat="1" x14ac:dyDescent="0.25">
      <c r="A410" s="34"/>
      <c r="B410" s="32"/>
      <c r="C410" s="6"/>
    </row>
    <row r="411" spans="1:3" x14ac:dyDescent="0.25">
      <c r="A411" s="5"/>
      <c r="C411" t="s">
        <v>192</v>
      </c>
    </row>
    <row r="412" spans="1:3" x14ac:dyDescent="0.25">
      <c r="A412" s="5"/>
    </row>
    <row r="413" spans="1:3" x14ac:dyDescent="0.25">
      <c r="A413" s="5" t="s">
        <v>17</v>
      </c>
      <c r="B413" s="27" t="s">
        <v>273</v>
      </c>
      <c r="C413" t="str">
        <f>B413</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4" spans="1:3" x14ac:dyDescent="0.25">
      <c r="A414" s="5"/>
    </row>
    <row r="415" spans="1:3" x14ac:dyDescent="0.25">
      <c r="A415" s="5"/>
      <c r="C415" t="s">
        <v>60</v>
      </c>
    </row>
    <row r="416" spans="1:3" x14ac:dyDescent="0.25">
      <c r="A416" s="5"/>
    </row>
    <row r="417" spans="1:3" x14ac:dyDescent="0.25">
      <c r="A417" s="5"/>
      <c r="B417" s="27" t="s">
        <v>271</v>
      </c>
      <c r="C417" t="str">
        <f>B417</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19" spans="1:3" s="33" customFormat="1" x14ac:dyDescent="0.25">
      <c r="A419" s="31"/>
      <c r="B419" s="32"/>
    </row>
    <row r="420" spans="1:3" s="33" customFormat="1" x14ac:dyDescent="0.25">
      <c r="A420" s="34"/>
      <c r="B420" s="32"/>
      <c r="C420" s="6" t="s">
        <v>275</v>
      </c>
    </row>
    <row r="421" spans="1:3" s="33" customFormat="1" x14ac:dyDescent="0.25">
      <c r="A421" s="34"/>
      <c r="B421" s="32"/>
      <c r="C421" s="6"/>
    </row>
    <row r="422" spans="1:3" x14ac:dyDescent="0.25">
      <c r="A422" s="5"/>
      <c r="C422" t="s">
        <v>184</v>
      </c>
    </row>
    <row r="423" spans="1:3" x14ac:dyDescent="0.25">
      <c r="A423" s="5"/>
    </row>
    <row r="424" spans="1:3" x14ac:dyDescent="0.25">
      <c r="A424" s="5" t="s">
        <v>17</v>
      </c>
      <c r="B424" s="27" t="s">
        <v>272</v>
      </c>
      <c r="C424" t="str">
        <f>B424</f>
        <v>This variant is associated with increased “oxidative stress,” which is caused by [free radicals](https://nccih.nih.gov/health/antioxidants/introduction.htm) triggering cell damage. The increased risk of oxidative stress also leads to [cancer](https://www.ncbi.nlm.nih.gov/pubmed/21716162).</v>
      </c>
    </row>
    <row r="425" spans="1:3" x14ac:dyDescent="0.25">
      <c r="A425" s="5"/>
    </row>
    <row r="426" spans="1:3" x14ac:dyDescent="0.25">
      <c r="A426" s="5"/>
      <c r="C426" t="s">
        <v>60</v>
      </c>
    </row>
    <row r="427" spans="1:3" x14ac:dyDescent="0.25">
      <c r="A427" s="5"/>
    </row>
    <row r="428" spans="1:3" x14ac:dyDescent="0.25">
      <c r="A428" s="5"/>
      <c r="B428" s="27" t="s">
        <v>271</v>
      </c>
      <c r="C428" t="str">
        <f>B428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29" spans="1:3" s="33" customFormat="1" x14ac:dyDescent="0.25">
      <c r="A429" s="31"/>
      <c r="B429" s="32"/>
    </row>
    <row r="430" spans="1:3" s="33" customFormat="1" x14ac:dyDescent="0.25">
      <c r="A430" s="34"/>
      <c r="B430" s="32"/>
      <c r="C430" s="6" t="s">
        <v>274</v>
      </c>
    </row>
    <row r="431" spans="1:3" s="33" customFormat="1" x14ac:dyDescent="0.25">
      <c r="A431" s="34"/>
      <c r="B431" s="32"/>
      <c r="C431" s="6"/>
    </row>
    <row r="432" spans="1:3" x14ac:dyDescent="0.25">
      <c r="A432" s="5"/>
      <c r="C432" t="s">
        <v>175</v>
      </c>
    </row>
    <row r="433" spans="1:3" x14ac:dyDescent="0.25">
      <c r="A433" s="5"/>
    </row>
    <row r="434" spans="1:3" x14ac:dyDescent="0.25">
      <c r="A434" s="5" t="s">
        <v>17</v>
      </c>
      <c r="B434" s="27" t="str">
        <f>CONCATENATE("The ",B11," ",B7," is fully functional.")</f>
        <v>The COMT enzyme is fully functional.</v>
      </c>
      <c r="C434" t="str">
        <f>B434</f>
        <v>The COMT enzyme is fully functional.</v>
      </c>
    </row>
    <row r="435" spans="1:3" x14ac:dyDescent="0.25">
      <c r="A435" s="5"/>
    </row>
    <row r="436" spans="1:3" x14ac:dyDescent="0.25">
      <c r="A436" s="5"/>
      <c r="C436" t="s">
        <v>60</v>
      </c>
    </row>
    <row r="437" spans="1:3" x14ac:dyDescent="0.25">
      <c r="A437" s="5"/>
    </row>
    <row r="438" spans="1:3" x14ac:dyDescent="0.25">
      <c r="A438" s="5"/>
      <c r="B438" s="27" t="s">
        <v>176</v>
      </c>
      <c r="C438" t="str">
        <f>B438</f>
        <v>No therapies are medically indicated at the moment.</v>
      </c>
    </row>
    <row r="439" spans="1:3" s="33" customFormat="1" x14ac:dyDescent="0.25">
      <c r="B439" s="32"/>
    </row>
    <row r="441" spans="1:3" ht="60" x14ac:dyDescent="0.25">
      <c r="A441" t="s">
        <v>65</v>
      </c>
      <c r="B441" s="7" t="s">
        <v>277</v>
      </c>
      <c r="C441" t="str">
        <f>CONCATENATE("&lt;symptoms ",B441,"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410"/>
  <sheetViews>
    <sheetView workbookViewId="0">
      <selection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211</v>
      </c>
      <c r="C2" t="str">
        <f>CONCATENATE("# What does the ",B2," gene do?")</f>
        <v># What does the COMT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enzyme it creates acts in your  brain and nervous system, liver, kidney, and blood</v>
      </c>
    </row>
    <row r="7" spans="1:3" x14ac:dyDescent="0.25">
      <c r="A7" s="6" t="s">
        <v>25</v>
      </c>
      <c r="B7" s="27" t="s">
        <v>212</v>
      </c>
    </row>
    <row r="8" spans="1:3" x14ac:dyDescent="0.25">
      <c r="A8" s="6" t="s">
        <v>21</v>
      </c>
      <c r="B8" s="27" t="s">
        <v>213</v>
      </c>
    </row>
    <row r="9" spans="1:3" x14ac:dyDescent="0.25">
      <c r="A9" s="5" t="s">
        <v>27</v>
      </c>
      <c r="B9" s="27" t="s">
        <v>256</v>
      </c>
      <c r="C9" t="str">
        <f>CONCATENATE("&lt;TissueList ",B9," /&gt;")</f>
        <v>&lt;TissueList brain liver Kidney and urinary bladder circulatory and cardiovascular system /&gt;</v>
      </c>
    </row>
    <row r="10" spans="1:3" s="33" customFormat="1" x14ac:dyDescent="0.25">
      <c r="A10" s="34"/>
      <c r="B10" s="32"/>
    </row>
    <row r="11" spans="1:3" x14ac:dyDescent="0.25">
      <c r="A11" s="6" t="s">
        <v>4</v>
      </c>
      <c r="B11" s="27" t="s">
        <v>211</v>
      </c>
      <c r="C11" t="str">
        <f>CONCATENATE("&lt;GeneAnalysis gene=",CHAR(34),B11,CHAR(34)," interval=",CHAR(34),B12,CHAR(34),"&gt; ")</f>
        <v xml:space="preserve">&lt;GeneAnalysis gene="COMT"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[G158A](https://www.ncbi.nlm.nih.gov/pubmed/21059181), [C62T](https://www.ncbi.nlm.nih.gov/pubmed/26891941), [T19943884C](https://www.ncbi.nlm.nih.gov/pubmed/19540336), [T19960814C](https://www.ncbi.nlm.nih.gov/pubmed/19772600), and [T19950010G](https://www.ncbi.nlm.nih.gov/pubmed/19540336).</v>
      </c>
    </row>
    <row r="16" spans="1:3" x14ac:dyDescent="0.25">
      <c r="A16" s="6"/>
      <c r="C16" t="str">
        <f>CONCATENATE("&lt;# ",B18," #&gt;")</f>
        <v>&lt;# G158A #&gt;</v>
      </c>
    </row>
    <row r="17" spans="1:3" x14ac:dyDescent="0.25">
      <c r="A17" s="6" t="s">
        <v>32</v>
      </c>
      <c r="B17" s="1" t="s">
        <v>219</v>
      </c>
      <c r="C17" t="str">
        <f>CONCATENATE("  &lt;Variant hgvs=",CHAR(34),B17,CHAR(34)," name=",CHAR(34),B18,CHAR(34),"&gt; ")</f>
        <v xml:space="preserve">  &lt;Variant hgvs="NC_000022.11:g.19963748G&gt;A" name="G158A"&gt; </v>
      </c>
    </row>
    <row r="18" spans="1:3" x14ac:dyDescent="0.25">
      <c r="A18" s="5" t="s">
        <v>33</v>
      </c>
      <c r="B18" s="1" t="s">
        <v>232</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76</v>
      </c>
      <c r="C20" t="s">
        <v>17</v>
      </c>
    </row>
    <row r="21" spans="1:3" x14ac:dyDescent="0.25">
      <c r="A21" s="5" t="s">
        <v>43</v>
      </c>
      <c r="B21" s="30" t="s">
        <v>233</v>
      </c>
      <c r="C21" t="str">
        <f>"&lt;/Variant&gt;"</f>
        <v>&lt;/Variant&gt;</v>
      </c>
    </row>
    <row r="22" spans="1:3" x14ac:dyDescent="0.25">
      <c r="C22" t="str">
        <f>CONCATENATE("&lt;# ",B24," #&gt;")</f>
        <v>&lt;# C62T #&gt;</v>
      </c>
    </row>
    <row r="23" spans="1:3" x14ac:dyDescent="0.25">
      <c r="A23" s="6" t="s">
        <v>32</v>
      </c>
      <c r="B23" s="1" t="s">
        <v>218</v>
      </c>
      <c r="C23" t="str">
        <f>CONCATENATE("  &lt;Variant hgvs=",CHAR(34),B23,CHAR(34)," name=",CHAR(34),B24,CHAR(34),"&gt; ")</f>
        <v xml:space="preserve">  &lt;Variant hgvs="NC_000022.11:g.19962712C&gt;T" name="C62T"&gt; </v>
      </c>
    </row>
    <row r="24" spans="1:3" x14ac:dyDescent="0.25">
      <c r="A24" s="5" t="s">
        <v>33</v>
      </c>
      <c r="B24" s="30" t="s">
        <v>214</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220</v>
      </c>
      <c r="C27" t="str">
        <f>"&lt;/Variant&gt;"</f>
        <v>&lt;/Variant&gt;</v>
      </c>
    </row>
    <row r="28" spans="1:3" x14ac:dyDescent="0.25">
      <c r="C28" t="str">
        <f>CONCATENATE("&lt;# ",B30," #&gt;")</f>
        <v>&lt;# T19943884C #&gt;</v>
      </c>
    </row>
    <row r="29" spans="1:3" x14ac:dyDescent="0.25">
      <c r="A29" s="6" t="s">
        <v>32</v>
      </c>
      <c r="B29" s="1" t="s">
        <v>217</v>
      </c>
      <c r="C29" t="str">
        <f>CONCATENATE("  &lt;Variant hgvs=",CHAR(34),B29,CHAR(34)," name=",CHAR(34),B30,CHAR(34),"&gt; ")</f>
        <v xml:space="preserve">  &lt;Variant hgvs="NC_000022.11:g.19943884T&gt;C" name="T19943884C"&gt; </v>
      </c>
    </row>
    <row r="30" spans="1:3" x14ac:dyDescent="0.25">
      <c r="A30" s="5" t="s">
        <v>33</v>
      </c>
      <c r="B30" s="1" t="s">
        <v>229</v>
      </c>
    </row>
    <row r="31" spans="1:3" x14ac:dyDescent="0.25">
      <c r="A31" s="5" t="s">
        <v>34</v>
      </c>
      <c r="B31" s="27" t="s">
        <v>40</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230</v>
      </c>
      <c r="C33" t="str">
        <f>"&lt;/Variant&gt;"</f>
        <v>&lt;/Variant&gt;</v>
      </c>
    </row>
    <row r="34" spans="1:3" x14ac:dyDescent="0.25">
      <c r="A34" s="5"/>
      <c r="C34" t="str">
        <f>CONCATENATE("&lt;# ",B36," #&gt;")</f>
        <v>&lt;# T19960814C #&gt;</v>
      </c>
    </row>
    <row r="35" spans="1:3" x14ac:dyDescent="0.25">
      <c r="A35" s="6" t="s">
        <v>32</v>
      </c>
      <c r="B35" s="1" t="s">
        <v>216</v>
      </c>
      <c r="C35" t="str">
        <f>CONCATENATE("  &lt;Variant hgvs=",CHAR(34),B35,CHAR(34)," name=",CHAR(34),B36,CHAR(34),"&gt; ")</f>
        <v xml:space="preserve">  &lt;Variant hgvs="NC_000022.11:g.19960814T&gt;C" name="T19960814C"&gt; </v>
      </c>
    </row>
    <row r="36" spans="1:3" x14ac:dyDescent="0.25">
      <c r="A36" s="5" t="s">
        <v>33</v>
      </c>
      <c r="B36" s="30" t="s">
        <v>226</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227</v>
      </c>
      <c r="C39" t="str">
        <f>"&lt;/Variant&gt;"</f>
        <v>&lt;/Variant&gt;</v>
      </c>
    </row>
    <row r="40" spans="1:3" x14ac:dyDescent="0.25">
      <c r="A40" s="6"/>
      <c r="C40" t="str">
        <f>CONCATENATE("&lt;# ",B42," #&gt;")</f>
        <v>&lt;# T19950010G #&gt;</v>
      </c>
    </row>
    <row r="41" spans="1:3" x14ac:dyDescent="0.25">
      <c r="A41" s="6" t="s">
        <v>32</v>
      </c>
      <c r="B41" s="1" t="s">
        <v>215</v>
      </c>
      <c r="C41" t="str">
        <f>CONCATENATE("  &lt;Variant hgvs=",CHAR(34),B41,CHAR(34)," name=",CHAR(34),B42,CHAR(34),"&gt; ")</f>
        <v xml:space="preserve">  &lt;Variant hgvs="NC_000022.11:g.19950010T&gt;G" name="T19950010G"&gt; </v>
      </c>
    </row>
    <row r="42" spans="1:3" x14ac:dyDescent="0.25">
      <c r="A42" s="5" t="s">
        <v>33</v>
      </c>
      <c r="B42" s="27" t="s">
        <v>228</v>
      </c>
    </row>
    <row r="43" spans="1:3" x14ac:dyDescent="0.25">
      <c r="A43" s="5" t="s">
        <v>34</v>
      </c>
      <c r="B43" s="27" t="s">
        <v>40</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231</v>
      </c>
      <c r="C45" t="str">
        <f>"&lt;/Variant&gt;"</f>
        <v>&lt;/Variant&gt;</v>
      </c>
    </row>
    <row r="46" spans="1:3" s="33" customFormat="1" x14ac:dyDescent="0.25">
      <c r="A46" s="31"/>
      <c r="B46" s="32"/>
    </row>
    <row r="47" spans="1:3" s="33" customFormat="1" x14ac:dyDescent="0.25">
      <c r="A47" s="31"/>
      <c r="B47" s="32"/>
      <c r="C47" t="str">
        <f>C16</f>
        <v>&lt;# G158A #&gt;</v>
      </c>
    </row>
    <row r="48" spans="1:3" x14ac:dyDescent="0.25">
      <c r="A48" s="5" t="s">
        <v>42</v>
      </c>
      <c r="B48" s="1" t="s">
        <v>221</v>
      </c>
      <c r="C48" t="str">
        <f>CONCATENATE("  &lt;Genotype hgvs=",CHAR(34),B48,B49,";",B50,CHAR(34)," name=",CHAR(34),B18,CHAR(34),"&gt; ")</f>
        <v xml:space="preserve">  &lt;Genotype hgvs="NC_000022.11:g.[19963748G&gt;A];[19963748=]" name="G158A"&gt; </v>
      </c>
    </row>
    <row r="49" spans="1:3" x14ac:dyDescent="0.25">
      <c r="A49" s="5" t="s">
        <v>43</v>
      </c>
      <c r="B49" s="27" t="s">
        <v>222</v>
      </c>
    </row>
    <row r="50" spans="1:3" x14ac:dyDescent="0.25">
      <c r="A50" s="5" t="s">
        <v>34</v>
      </c>
      <c r="B50" s="27" t="s">
        <v>223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[G158A](https://www.ncbi.nlm.nih.gov/pubmed/21059181) variant. This substitution of a single nucleotide is known as a missense mutation.</v>
      </c>
      <c r="C51" t="s">
        <v>17</v>
      </c>
    </row>
    <row r="52" spans="1:3" x14ac:dyDescent="0.25">
      <c r="A52" s="6" t="s">
        <v>49</v>
      </c>
      <c r="B52" s="27" t="s">
        <v>234</v>
      </c>
      <c r="C52" t="str">
        <f>CONCATENATE("         ",B51)</f>
        <v xml:space="preserve">         People with this variant have one copy of the [G158A](https://www.ncbi.nlm.nih.gov/pubmed/21059181) variant. This substitution of a single nucleotide is known as a missense mutation.</v>
      </c>
    </row>
    <row r="53" spans="1:3" x14ac:dyDescent="0.25">
      <c r="A53" s="6" t="s">
        <v>50</v>
      </c>
      <c r="B53" s="27">
        <v>49.9</v>
      </c>
    </row>
    <row r="54" spans="1:3" x14ac:dyDescent="0.25">
      <c r="A54" s="5"/>
      <c r="C54" t="s">
        <v>257</v>
      </c>
    </row>
    <row r="55" spans="1:3" x14ac:dyDescent="0.25">
      <c r="A55" s="6"/>
    </row>
    <row r="56" spans="1:3" x14ac:dyDescent="0.25">
      <c r="A56" s="6"/>
      <c r="C56" t="str">
        <f>CONCATENATE("         ",B52)</f>
        <v xml:space="preserve">         You are in the Moderate Loss of Function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percentage=49.9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[G158A](https://www.ncbi.nlm.nih.gov/pubmed/21059181)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name="G158A"&gt; </v>
      </c>
    </row>
    <row r="63" spans="1:3" x14ac:dyDescent="0.25">
      <c r="A63" s="6" t="s">
        <v>53</v>
      </c>
      <c r="B63" s="27" t="s">
        <v>235</v>
      </c>
      <c r="C63" t="s">
        <v>17</v>
      </c>
    </row>
    <row r="64" spans="1:3" x14ac:dyDescent="0.25">
      <c r="A64" s="6" t="s">
        <v>50</v>
      </c>
      <c r="B64" s="27">
        <v>24.4</v>
      </c>
      <c r="C64" t="s">
        <v>259</v>
      </c>
    </row>
    <row r="65" spans="1:3" x14ac:dyDescent="0.25">
      <c r="A65" s="6"/>
    </row>
    <row r="66" spans="1:3" x14ac:dyDescent="0.25">
      <c r="A66" s="5"/>
      <c r="C66" t="str">
        <f>CONCATENATE("         ",B62)</f>
        <v xml:space="preserve">         People with this variant have two copies of the [G158A](https://www.ncbi.nlm.nih.gov/pubmed/21059181)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 are in the Severe Loss of Function category. See below for more information.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percentage=24.4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name="G158A"&gt; </v>
      </c>
    </row>
    <row r="77" spans="1:3" x14ac:dyDescent="0.25">
      <c r="A77" s="6" t="s">
        <v>55</v>
      </c>
      <c r="B77" s="27" t="s">
        <v>166</v>
      </c>
      <c r="C77" t="s">
        <v>17</v>
      </c>
    </row>
    <row r="78" spans="1:3" x14ac:dyDescent="0.25">
      <c r="A78" s="6" t="s">
        <v>50</v>
      </c>
      <c r="B78" s="27">
        <v>25.7</v>
      </c>
      <c r="C78" t="s">
        <v>259</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percentage=25.7 /&gt;</v>
      </c>
    </row>
    <row r="89" spans="1:3" x14ac:dyDescent="0.25">
      <c r="A89" s="5"/>
      <c r="C89" t="str">
        <f>"  &lt;/Genotype&gt;"</f>
        <v xml:space="preserve">  &lt;/Genotype&gt;</v>
      </c>
    </row>
    <row r="90" spans="1:3" x14ac:dyDescent="0.25">
      <c r="A90" s="5"/>
      <c r="C90" t="str">
        <f>C22</f>
        <v>&lt;# C62T #&gt;</v>
      </c>
    </row>
    <row r="91" spans="1:3" x14ac:dyDescent="0.25">
      <c r="A91" s="5" t="s">
        <v>42</v>
      </c>
      <c r="B91" s="1" t="s">
        <v>221</v>
      </c>
      <c r="C91" t="str">
        <f>CONCATENATE("  &lt;Genotype hgvs=",CHAR(34),B91,B92,";",B93,CHAR(34)," name=",CHAR(34),B24,CHAR(34),"&gt; ")</f>
        <v xml:space="preserve">  &lt;Genotype hgvs="NC_000022.11:g.[19962712C&gt;T];[19962712=]" name="C62T"&gt; </v>
      </c>
    </row>
    <row r="92" spans="1:3" x14ac:dyDescent="0.25">
      <c r="A92" s="5" t="s">
        <v>43</v>
      </c>
      <c r="B92" s="27" t="s">
        <v>224</v>
      </c>
    </row>
    <row r="93" spans="1:3" x14ac:dyDescent="0.25">
      <c r="A93" s="5" t="s">
        <v>34</v>
      </c>
      <c r="B93" s="27" t="s">
        <v>225</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234</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c r="B96" s="27">
        <v>49.8</v>
      </c>
    </row>
    <row r="97" spans="1:3" x14ac:dyDescent="0.25">
      <c r="A97" s="5"/>
      <c r="C97" t="s">
        <v>257</v>
      </c>
    </row>
    <row r="98" spans="1:3" x14ac:dyDescent="0.25">
      <c r="A98" s="6"/>
    </row>
    <row r="99" spans="1:3" x14ac:dyDescent="0.25">
      <c r="A99" s="6"/>
      <c r="C99" t="str">
        <f>CONCATENATE("         ",B95)</f>
        <v xml:space="preserve">         You are in the Moderate Loss of Function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percentage=49.8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235</v>
      </c>
      <c r="C106" t="s">
        <v>17</v>
      </c>
    </row>
    <row r="107" spans="1:3" x14ac:dyDescent="0.25">
      <c r="A107" s="6" t="s">
        <v>50</v>
      </c>
      <c r="B107" s="27">
        <v>24.7</v>
      </c>
      <c r="C107" t="s">
        <v>259</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You are in the Severe Loss of Function category. See below for more information.</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percentage=24.7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166</v>
      </c>
      <c r="C120" t="s">
        <v>17</v>
      </c>
    </row>
    <row r="121" spans="1:3" x14ac:dyDescent="0.25">
      <c r="A121" s="6" t="s">
        <v>50</v>
      </c>
      <c r="B121" s="27">
        <v>25.5</v>
      </c>
      <c r="C121" t="s">
        <v>259</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67</v>
      </c>
    </row>
    <row r="130" spans="1:3" x14ac:dyDescent="0.25">
      <c r="A130" s="5"/>
    </row>
    <row r="131" spans="1:3" x14ac:dyDescent="0.25">
      <c r="A131" s="5"/>
      <c r="C131" t="str">
        <f>CONCATENATE( "   &lt;piechart percentage=",B121," /&gt;")</f>
        <v xml:space="preserve">   &lt;piechart percentage=25.5 /&gt;</v>
      </c>
    </row>
    <row r="132" spans="1:3" x14ac:dyDescent="0.25">
      <c r="A132" s="5"/>
      <c r="C132" t="str">
        <f>"  &lt;/Genotype&gt;"</f>
        <v xml:space="preserve">  &lt;/Genotype&gt;</v>
      </c>
    </row>
    <row r="133" spans="1:3" x14ac:dyDescent="0.25">
      <c r="A133" s="5"/>
      <c r="C133" t="str">
        <f>C28</f>
        <v>&lt;# T19943884C #&gt;</v>
      </c>
    </row>
    <row r="134" spans="1:3" x14ac:dyDescent="0.25">
      <c r="A134" s="5" t="s">
        <v>42</v>
      </c>
      <c r="B134" s="1" t="s">
        <v>141</v>
      </c>
      <c r="C134" t="str">
        <f>CONCATENATE("  &lt;Genotype hgvs=",CHAR(34),B134,B135,";",B136,CHAR(34)," name=",CHAR(34),B30,CHAR(34),"&gt; ")</f>
        <v xml:space="preserve">  &lt;Genotype hgvs="NC_000002.12:g.[233945906G&gt;C];[233945906=]" name="T19943884C"&gt;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166</v>
      </c>
      <c r="C138" t="str">
        <f>CONCATENATE("         ",B137)</f>
        <v xml:space="preserve">         People with this variant have one copy of the T19943884C variant. This substitution of a single nucleotide is known as a missense mutation.</v>
      </c>
    </row>
    <row r="139" spans="1:3" x14ac:dyDescent="0.25">
      <c r="A139" s="6" t="s">
        <v>50</v>
      </c>
      <c r="B139" s="27">
        <v>48.1</v>
      </c>
    </row>
    <row r="140" spans="1:3" x14ac:dyDescent="0.25">
      <c r="A140" s="5"/>
      <c r="C140" t="s">
        <v>257</v>
      </c>
    </row>
    <row r="141" spans="1:3" x14ac:dyDescent="0.25">
      <c r="A141" s="6"/>
    </row>
    <row r="142" spans="1:3" x14ac:dyDescent="0.25">
      <c r="A142" s="6"/>
      <c r="C142" t="str">
        <f>CONCATENATE("         ",B138)</f>
        <v xml:space="preserve">         Your variant is not associated with any loss of function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percentage=48.1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171</v>
      </c>
      <c r="C149" t="s">
        <v>17</v>
      </c>
    </row>
    <row r="150" spans="1:3" x14ac:dyDescent="0.25">
      <c r="A150" s="6" t="s">
        <v>50</v>
      </c>
      <c r="B150" s="27">
        <v>28.3</v>
      </c>
      <c r="C150" t="s">
        <v>259</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percentage=28.3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166</v>
      </c>
      <c r="C163" t="s">
        <v>17</v>
      </c>
    </row>
    <row r="164" spans="1:3" x14ac:dyDescent="0.25">
      <c r="A164" s="6" t="s">
        <v>50</v>
      </c>
      <c r="B164" s="27">
        <v>23.6</v>
      </c>
      <c r="C164" t="s">
        <v>259</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percentage=23.6 /&gt;</v>
      </c>
    </row>
    <row r="175" spans="1:3" x14ac:dyDescent="0.25">
      <c r="A175" s="5"/>
      <c r="C175" t="str">
        <f>"  &lt;/Genotype&gt;"</f>
        <v xml:space="preserve">  &lt;/Genotype&gt;</v>
      </c>
    </row>
    <row r="176" spans="1:3" x14ac:dyDescent="0.25">
      <c r="A176" s="5"/>
      <c r="C176" t="str">
        <f>C34</f>
        <v>&lt;# T19960814C #&gt;</v>
      </c>
    </row>
    <row r="177" spans="1:3" x14ac:dyDescent="0.25">
      <c r="A177" s="5" t="s">
        <v>42</v>
      </c>
      <c r="B177" s="1" t="s">
        <v>141</v>
      </c>
      <c r="C177" t="str">
        <f>CONCATENATE("  &lt;Genotype hgvs=",CHAR(34),B177,B178,";",B179,CHAR(34)," name=",CHAR(34),B36,CHAR(34),"&gt; ")</f>
        <v xml:space="preserve">  &lt;Genotype hgvs="NC_000002.12:g.[233916448T&gt;C];[233916448=]" name="T19960814C"&gt;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166</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40.9</v>
      </c>
    </row>
    <row r="183" spans="1:3" x14ac:dyDescent="0.25">
      <c r="A183" s="5"/>
      <c r="C183" t="s">
        <v>257</v>
      </c>
    </row>
    <row r="184" spans="1:3" x14ac:dyDescent="0.25">
      <c r="A184" s="6"/>
    </row>
    <row r="185" spans="1:3" x14ac:dyDescent="0.25">
      <c r="A185" s="6"/>
      <c r="C185" t="str">
        <f>CONCATENATE("         ",B181)</f>
        <v xml:space="preserve">         Your variant is not associated with any loss of function</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percentage=40.9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171</v>
      </c>
      <c r="C192" t="s">
        <v>17</v>
      </c>
    </row>
    <row r="193" spans="1:3" x14ac:dyDescent="0.25">
      <c r="A193" s="6" t="s">
        <v>50</v>
      </c>
      <c r="B193" s="27">
        <v>18.5</v>
      </c>
      <c r="C193" t="s">
        <v>259</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percentage=18.5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166</v>
      </c>
      <c r="C206" t="s">
        <v>17</v>
      </c>
    </row>
    <row r="207" spans="1:3" x14ac:dyDescent="0.25">
      <c r="A207" s="6" t="s">
        <v>50</v>
      </c>
      <c r="B207" s="27">
        <v>40.6</v>
      </c>
      <c r="C207" t="s">
        <v>259</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Your variant is not associated with any loss of function</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percentage=40.6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tr">
        <f>C40</f>
        <v>&lt;# T19950010G #&gt;</v>
      </c>
    </row>
    <row r="221" spans="1:3" x14ac:dyDescent="0.25">
      <c r="A221" s="5" t="s">
        <v>42</v>
      </c>
      <c r="B221" s="1" t="s">
        <v>141</v>
      </c>
      <c r="C221" t="str">
        <f>CONCATENATE("  &lt;Genotype hgvs=",CHAR(34),B221,B222,";",B223,CHAR(34)," name=",CHAR(34),B42,CHAR(34),"&gt; ")</f>
        <v xml:space="preserve">  &lt;Genotype hgvs="NC_000002.12:g.[233974736A&gt;G];[233974736=]" name="T19950010G"&gt;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[T19950010G](https://www.ncbi.nlm.nih.gov/pubmed/19540336) variant. This substitution of a single nucleotide is known as a missense mutation.</v>
      </c>
      <c r="C224" t="s">
        <v>17</v>
      </c>
    </row>
    <row r="225" spans="1:3" x14ac:dyDescent="0.25">
      <c r="A225" s="6" t="s">
        <v>49</v>
      </c>
      <c r="B225" s="27" t="s">
        <v>236</v>
      </c>
      <c r="C225" t="str">
        <f>CONCATENATE("         ",B224)</f>
        <v xml:space="preserve">         People with this variant have one copy of the [T19950010G](https://www.ncbi.nlm.nih.gov/pubmed/19540336) variant. This substitution of a single nucleotide is known as a missense mutation.</v>
      </c>
    </row>
    <row r="226" spans="1:3" x14ac:dyDescent="0.25">
      <c r="A226" s="6" t="s">
        <v>50</v>
      </c>
      <c r="B226" s="27">
        <v>37.5</v>
      </c>
    </row>
    <row r="227" spans="1:3" x14ac:dyDescent="0.25">
      <c r="A227" s="5"/>
      <c r="C227" t="s">
        <v>257</v>
      </c>
    </row>
    <row r="228" spans="1:3" x14ac:dyDescent="0.25">
      <c r="A228" s="6"/>
    </row>
    <row r="229" spans="1:3" x14ac:dyDescent="0.25">
      <c r="A229" s="6"/>
      <c r="C229" t="str">
        <f>CONCATENATE("         ",B225)</f>
        <v xml:space="preserve">         You are in the Moderate Loss of Function category.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percentage=37.5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[T19950010G](https://www.ncbi.nlm.nih.gov/pubmed/19540336)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171</v>
      </c>
      <c r="C236" t="s">
        <v>17</v>
      </c>
    </row>
    <row r="237" spans="1:3" x14ac:dyDescent="0.25">
      <c r="A237" s="6" t="s">
        <v>50</v>
      </c>
      <c r="B237" s="27">
        <v>15.6</v>
      </c>
      <c r="C237" t="s">
        <v>259</v>
      </c>
    </row>
    <row r="238" spans="1:3" x14ac:dyDescent="0.25">
      <c r="A238" s="6"/>
    </row>
    <row r="239" spans="1:3" x14ac:dyDescent="0.25">
      <c r="A239" s="5"/>
      <c r="C239" t="str">
        <f>CONCATENATE("         ",B235)</f>
        <v xml:space="preserve">         People with this variant have two copies of the [T19950010G](https://www.ncbi.nlm.nih.gov/pubmed/19540336)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You are in the Severe Loss of Function category.  See below for more information.</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percentage=15.6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166</v>
      </c>
      <c r="C250" t="s">
        <v>17</v>
      </c>
    </row>
    <row r="251" spans="1:3" x14ac:dyDescent="0.25">
      <c r="A251" s="6" t="s">
        <v>50</v>
      </c>
      <c r="B251" s="27">
        <v>46.9</v>
      </c>
      <c r="C251" t="s">
        <v>259</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Your variant is not associated with any loss of function</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percentage=46.9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237</v>
      </c>
    </row>
    <row r="294" spans="1:3" s="33" customFormat="1" x14ac:dyDescent="0.25">
      <c r="A294" s="34"/>
      <c r="B294" s="32"/>
      <c r="C294" s="6"/>
    </row>
    <row r="295" spans="1:3" x14ac:dyDescent="0.25">
      <c r="A295" s="5"/>
      <c r="C295" t="str">
        <f>CONCATENATE("# How do changes in ",B11," affect people?")</f>
        <v># How do changes in COMT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
        <v>238</v>
      </c>
      <c r="C301" t="str">
        <f>B301</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02" spans="1:3" x14ac:dyDescent="0.25">
      <c r="A302" s="5"/>
    </row>
    <row r="303" spans="1:3" x14ac:dyDescent="0.25">
      <c r="A303" s="5"/>
      <c r="C303" t="s">
        <v>60</v>
      </c>
    </row>
    <row r="304" spans="1:3" x14ac:dyDescent="0.25">
      <c r="A304" s="5"/>
    </row>
    <row r="305" spans="1:3" x14ac:dyDescent="0.25">
      <c r="A305" s="5"/>
      <c r="B305" s="27" t="s">
        <v>239</v>
      </c>
      <c r="C305" t="str">
        <f>B305</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06" spans="1:3" s="33" customFormat="1" x14ac:dyDescent="0.25">
      <c r="A306" s="31"/>
      <c r="B306" s="32"/>
    </row>
    <row r="307" spans="1:3" s="33" customFormat="1" x14ac:dyDescent="0.25">
      <c r="A307" s="34"/>
      <c r="B307" s="32"/>
      <c r="C307" s="6" t="s">
        <v>240</v>
      </c>
    </row>
    <row r="308" spans="1:3" s="33" customFormat="1" x14ac:dyDescent="0.25">
      <c r="A308" s="34"/>
      <c r="B308" s="32"/>
      <c r="C308" s="6"/>
    </row>
    <row r="309" spans="1:3" x14ac:dyDescent="0.25">
      <c r="A309" s="5"/>
      <c r="C309" t="s">
        <v>241</v>
      </c>
    </row>
    <row r="310" spans="1:3" x14ac:dyDescent="0.25">
      <c r="A310" s="5"/>
    </row>
    <row r="311" spans="1:3" x14ac:dyDescent="0.25">
      <c r="A311" s="5" t="s">
        <v>17</v>
      </c>
      <c r="B311" s="27" t="s">
        <v>242</v>
      </c>
      <c r="C311" t="str">
        <f>B311</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12" spans="1:3" x14ac:dyDescent="0.25">
      <c r="A312" s="5"/>
    </row>
    <row r="313" spans="1:3" x14ac:dyDescent="0.25">
      <c r="A313" s="5"/>
      <c r="C313" t="s">
        <v>60</v>
      </c>
    </row>
    <row r="314" spans="1:3" x14ac:dyDescent="0.25">
      <c r="A314" s="5"/>
    </row>
    <row r="315" spans="1:3" x14ac:dyDescent="0.25">
      <c r="A315" s="5"/>
      <c r="B315" s="27" t="s">
        <v>243</v>
      </c>
      <c r="C315" t="str">
        <f>B315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7" spans="1:3" s="33" customFormat="1" x14ac:dyDescent="0.25">
      <c r="A317" s="31"/>
      <c r="B317" s="32"/>
    </row>
    <row r="318" spans="1:3" s="33" customFormat="1" x14ac:dyDescent="0.25">
      <c r="A318" s="34"/>
      <c r="B318" s="32"/>
      <c r="C318" s="6" t="s">
        <v>244</v>
      </c>
    </row>
    <row r="319" spans="1:3" s="33" customFormat="1" x14ac:dyDescent="0.25">
      <c r="A319" s="34"/>
      <c r="B319" s="32"/>
      <c r="C319" s="6"/>
    </row>
    <row r="320" spans="1:3" x14ac:dyDescent="0.25">
      <c r="A320" s="5"/>
      <c r="C320" t="s">
        <v>245</v>
      </c>
    </row>
    <row r="321" spans="1:3" x14ac:dyDescent="0.25">
      <c r="A321" s="5"/>
    </row>
    <row r="322" spans="1:3" x14ac:dyDescent="0.25">
      <c r="A322" s="5" t="s">
        <v>17</v>
      </c>
      <c r="B322" s="27" t="s">
        <v>254</v>
      </c>
      <c r="C322" t="str">
        <f>B322</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23" spans="1:3" x14ac:dyDescent="0.25">
      <c r="A323" s="5"/>
    </row>
    <row r="324" spans="1:3" x14ac:dyDescent="0.25">
      <c r="A324" s="5"/>
      <c r="C324" t="s">
        <v>60</v>
      </c>
    </row>
    <row r="325" spans="1:3" x14ac:dyDescent="0.25">
      <c r="A325" s="5"/>
    </row>
    <row r="326" spans="1:3" x14ac:dyDescent="0.25">
      <c r="A326" s="5"/>
      <c r="B326" s="27" t="s">
        <v>255</v>
      </c>
      <c r="C326" t="str">
        <f>B326</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7" spans="1:3" s="33" customFormat="1" x14ac:dyDescent="0.25">
      <c r="A327" s="31"/>
      <c r="B327" s="32"/>
    </row>
    <row r="328" spans="1:3" s="33" customFormat="1" x14ac:dyDescent="0.25">
      <c r="A328" s="34"/>
      <c r="B328" s="32"/>
      <c r="C328" s="6" t="s">
        <v>246</v>
      </c>
    </row>
    <row r="329" spans="1:3" s="33" customFormat="1" x14ac:dyDescent="0.25">
      <c r="A329" s="34"/>
      <c r="B329" s="32"/>
      <c r="C329" s="6"/>
    </row>
    <row r="330" spans="1:3" x14ac:dyDescent="0.25">
      <c r="A330" s="5"/>
      <c r="C330" t="s">
        <v>175</v>
      </c>
    </row>
    <row r="331" spans="1:3" x14ac:dyDescent="0.25">
      <c r="A331" s="5"/>
    </row>
    <row r="332" spans="1:3" x14ac:dyDescent="0.25">
      <c r="A332" s="5" t="s">
        <v>17</v>
      </c>
      <c r="B332" s="27" t="str">
        <f>CONCATENATE("The ",B11," ",B7," allows fully functional estrogen metabolic pathways, with no increase in a risk for endometrial or breast cancer.")</f>
        <v>The COMT enzyme allows fully functional estrogen metabolic pathways, with no increase in a risk for endometrial or breast cancer.</v>
      </c>
      <c r="C332" t="str">
        <f>B332</f>
        <v>The COMT enzyme allows fully functional estrogen metabolic pathways, with no increase in a risk for endometrial or breast cancer.</v>
      </c>
    </row>
    <row r="333" spans="1:3" x14ac:dyDescent="0.25">
      <c r="A333" s="5"/>
    </row>
    <row r="334" spans="1:3" x14ac:dyDescent="0.25">
      <c r="A334" s="5"/>
      <c r="C334" t="s">
        <v>60</v>
      </c>
    </row>
    <row r="335" spans="1:3" x14ac:dyDescent="0.25">
      <c r="A335" s="5"/>
    </row>
    <row r="336" spans="1:3" x14ac:dyDescent="0.25">
      <c r="A336" s="5"/>
      <c r="B336" s="27" t="s">
        <v>176</v>
      </c>
      <c r="C336" t="str">
        <f>B336</f>
        <v>No therapies are medically indicated at the moment.</v>
      </c>
    </row>
    <row r="337" spans="1:3" s="33" customFormat="1" x14ac:dyDescent="0.25">
      <c r="A337" s="31"/>
      <c r="B337" s="32"/>
    </row>
    <row r="338" spans="1:3" s="33" customFormat="1" x14ac:dyDescent="0.25">
      <c r="A338" s="34"/>
      <c r="B338" s="32"/>
      <c r="C338" s="6" t="s">
        <v>247</v>
      </c>
    </row>
    <row r="339" spans="1:3" s="33" customFormat="1" x14ac:dyDescent="0.25">
      <c r="A339" s="34"/>
      <c r="B339" s="32"/>
      <c r="C339" s="6"/>
    </row>
    <row r="340" spans="1:3" x14ac:dyDescent="0.25">
      <c r="A340" s="5"/>
      <c r="C340" t="s">
        <v>241</v>
      </c>
    </row>
    <row r="341" spans="1:3" x14ac:dyDescent="0.25">
      <c r="A341" s="5"/>
    </row>
    <row r="342" spans="1:3" x14ac:dyDescent="0.25">
      <c r="A342" s="5" t="s">
        <v>17</v>
      </c>
      <c r="B342" s="27" t="s">
        <v>248</v>
      </c>
      <c r="C342" t="str">
        <f>B342</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3" spans="1:3" x14ac:dyDescent="0.25">
      <c r="A343" s="5"/>
    </row>
    <row r="344" spans="1:3" x14ac:dyDescent="0.25">
      <c r="A344" s="5"/>
      <c r="C344" t="s">
        <v>60</v>
      </c>
    </row>
    <row r="345" spans="1:3" x14ac:dyDescent="0.25">
      <c r="A345" s="5"/>
    </row>
    <row r="346" spans="1:3" x14ac:dyDescent="0.25">
      <c r="A346" s="5"/>
      <c r="B346" s="27" t="s">
        <v>249</v>
      </c>
      <c r="C346" t="str">
        <f>B346</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7" spans="1:3" s="33" customFormat="1" x14ac:dyDescent="0.25">
      <c r="A347" s="31"/>
      <c r="B347" s="32"/>
    </row>
    <row r="348" spans="1:3" s="33" customFormat="1" x14ac:dyDescent="0.25">
      <c r="A348" s="34"/>
      <c r="B348" s="32"/>
      <c r="C348" s="6" t="s">
        <v>250</v>
      </c>
    </row>
    <row r="349" spans="1:3" s="33" customFormat="1" x14ac:dyDescent="0.25">
      <c r="A349" s="34"/>
      <c r="B349" s="32"/>
      <c r="C349" s="6"/>
    </row>
    <row r="350" spans="1:3" x14ac:dyDescent="0.25">
      <c r="A350" s="5"/>
      <c r="C350" t="s">
        <v>245</v>
      </c>
    </row>
    <row r="351" spans="1:3" x14ac:dyDescent="0.25">
      <c r="A351" s="5"/>
    </row>
    <row r="352" spans="1:3" x14ac:dyDescent="0.25">
      <c r="A352" s="5" t="s">
        <v>17</v>
      </c>
      <c r="B352" s="27" t="s">
        <v>251</v>
      </c>
      <c r="C352" t="str">
        <f>B352</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3" spans="1:3" x14ac:dyDescent="0.25">
      <c r="A353" s="5"/>
    </row>
    <row r="354" spans="1:3" x14ac:dyDescent="0.25">
      <c r="A354" s="5"/>
      <c r="C354" t="s">
        <v>60</v>
      </c>
    </row>
    <row r="355" spans="1:3" x14ac:dyDescent="0.25">
      <c r="A355" s="5"/>
    </row>
    <row r="356" spans="1:3" x14ac:dyDescent="0.25">
      <c r="A356" s="5"/>
      <c r="B356" s="27" t="s">
        <v>252</v>
      </c>
      <c r="C356" t="str">
        <f>B356</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7" spans="1:3" s="33" customFormat="1" x14ac:dyDescent="0.25">
      <c r="A357" s="31"/>
      <c r="B357" s="32"/>
    </row>
    <row r="358" spans="1:3" s="33" customFormat="1" x14ac:dyDescent="0.25">
      <c r="A358" s="34"/>
      <c r="B358" s="32"/>
      <c r="C358" s="6" t="s">
        <v>191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189</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190</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193</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176</v>
      </c>
      <c r="C376" t="str">
        <f>B376</f>
        <v>No therapies are medically indicated at the moment.</v>
      </c>
    </row>
    <row r="377" spans="1:3" s="33" customFormat="1" x14ac:dyDescent="0.25">
      <c r="A377" s="31"/>
      <c r="B377" s="32"/>
    </row>
    <row r="378" spans="1:3" s="33" customFormat="1" x14ac:dyDescent="0.25">
      <c r="A378" s="34"/>
      <c r="B378" s="32"/>
      <c r="C378" s="6" t="s">
        <v>195</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196</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197</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199</v>
      </c>
    </row>
    <row r="390" spans="1:3" s="33" customFormat="1" x14ac:dyDescent="0.25">
      <c r="A390" s="34"/>
      <c r="B390" s="32"/>
      <c r="C390" s="6"/>
    </row>
    <row r="391" spans="1:3" x14ac:dyDescent="0.25">
      <c r="A391" s="5"/>
      <c r="C391" t="s">
        <v>175</v>
      </c>
    </row>
    <row r="392" spans="1:3" x14ac:dyDescent="0.25">
      <c r="A392" s="5"/>
    </row>
    <row r="393" spans="1:3" x14ac:dyDescent="0.25">
      <c r="A393" s="5" t="s">
        <v>17</v>
      </c>
      <c r="B393" s="27" t="str">
        <f>CONCATENATE("The ",B11," ",B7,"s are fully functional with no increased risk of CFS.")</f>
        <v>The COMT enzymes are fully functional with no increased risk of CFS.</v>
      </c>
      <c r="C393" t="str">
        <f>B393</f>
        <v>The COMT enzymes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176</v>
      </c>
      <c r="C397" t="str">
        <f>B397</f>
        <v>No therapies are medically indicated at the moment.</v>
      </c>
    </row>
    <row r="398" spans="1:3" s="33" customFormat="1" x14ac:dyDescent="0.25">
      <c r="A398" s="31"/>
      <c r="B398" s="32"/>
    </row>
    <row r="399" spans="1:3" s="33" customFormat="1" x14ac:dyDescent="0.25">
      <c r="A399" s="34"/>
      <c r="B399" s="32"/>
      <c r="C399" s="6" t="s">
        <v>200</v>
      </c>
    </row>
    <row r="400" spans="1:3" s="33" customFormat="1" x14ac:dyDescent="0.25">
      <c r="A400" s="34"/>
      <c r="B400" s="32"/>
      <c r="C400" s="6"/>
    </row>
    <row r="401" spans="1:3" x14ac:dyDescent="0.25">
      <c r="A401" s="5"/>
      <c r="C401" t="s">
        <v>181</v>
      </c>
    </row>
    <row r="402" spans="1:3" x14ac:dyDescent="0.25">
      <c r="A402" s="5"/>
    </row>
    <row r="403" spans="1:3" x14ac:dyDescent="0.25">
      <c r="A403" s="5" t="s">
        <v>17</v>
      </c>
      <c r="B403" s="27" t="s">
        <v>201</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202</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ht="60" x14ac:dyDescent="0.25">
      <c r="A410" t="s">
        <v>65</v>
      </c>
      <c r="B410" s="7" t="s">
        <v>253</v>
      </c>
      <c r="C410" t="str">
        <f>CONCATENATE("&lt;symptoms ",B410," /&gt;")</f>
        <v>&lt;symptoms pain, muscle fatigue, POTS, stress, problems with thinking or memory, brain fog post exertional malaise, sleep disorder, depression, anxiety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106</v>
      </c>
      <c r="C1" s="23" t="s">
        <v>105</v>
      </c>
      <c r="D1" s="25" t="s">
        <v>80</v>
      </c>
      <c r="E1" s="22"/>
      <c r="F1" s="22"/>
      <c r="G1" s="22"/>
      <c r="H1" s="22"/>
      <c r="I1" s="22"/>
    </row>
    <row r="2" spans="1:9" ht="25.5" x14ac:dyDescent="0.25">
      <c r="A2" s="21">
        <v>14</v>
      </c>
      <c r="B2" s="22" t="s">
        <v>114</v>
      </c>
      <c r="C2" s="23" t="s">
        <v>105</v>
      </c>
      <c r="D2" s="25" t="s">
        <v>85</v>
      </c>
      <c r="E2" s="22"/>
      <c r="F2" s="22"/>
      <c r="G2" s="22"/>
      <c r="H2" s="22"/>
      <c r="I2" s="22"/>
    </row>
    <row r="3" spans="1:9" ht="25.5" x14ac:dyDescent="0.25">
      <c r="A3" s="21">
        <v>20</v>
      </c>
      <c r="B3" s="22" t="s">
        <v>123</v>
      </c>
      <c r="C3" s="23" t="s">
        <v>105</v>
      </c>
      <c r="D3" s="25" t="s">
        <v>88</v>
      </c>
      <c r="E3" s="22"/>
      <c r="F3" s="22"/>
      <c r="G3" s="22"/>
      <c r="H3" s="22"/>
      <c r="I3" s="22"/>
    </row>
    <row r="4" spans="1:9" x14ac:dyDescent="0.25">
      <c r="A4" s="21">
        <v>9</v>
      </c>
      <c r="B4" s="22" t="s">
        <v>104</v>
      </c>
      <c r="C4" s="23" t="s">
        <v>105</v>
      </c>
      <c r="D4" s="25" t="s">
        <v>80</v>
      </c>
      <c r="E4" s="22"/>
      <c r="F4" s="22"/>
      <c r="G4" s="22"/>
      <c r="H4" s="22"/>
      <c r="I4" s="22"/>
    </row>
    <row r="5" spans="1:9" x14ac:dyDescent="0.25">
      <c r="A5" s="21">
        <v>21</v>
      </c>
      <c r="B5" s="22" t="s">
        <v>124</v>
      </c>
      <c r="C5" s="23" t="s">
        <v>125</v>
      </c>
      <c r="D5" s="25" t="s">
        <v>86</v>
      </c>
      <c r="E5" s="22"/>
      <c r="F5" s="22"/>
      <c r="G5" s="22"/>
      <c r="H5" s="22"/>
      <c r="I5" s="22"/>
    </row>
    <row r="6" spans="1:9" x14ac:dyDescent="0.25">
      <c r="A6" s="21">
        <v>3</v>
      </c>
      <c r="B6" s="22" t="s">
        <v>91</v>
      </c>
      <c r="C6" s="23" t="s">
        <v>92</v>
      </c>
      <c r="D6" s="25" t="s">
        <v>88</v>
      </c>
      <c r="E6" s="22"/>
      <c r="F6" s="22"/>
      <c r="G6" s="22"/>
      <c r="H6" s="22"/>
      <c r="I6" s="22"/>
    </row>
    <row r="7" spans="1:9" ht="25.5" x14ac:dyDescent="0.25">
      <c r="A7" s="21">
        <v>2</v>
      </c>
      <c r="B7" s="22" t="s">
        <v>89</v>
      </c>
      <c r="C7" s="23" t="s">
        <v>90</v>
      </c>
      <c r="D7" s="25" t="s">
        <v>80</v>
      </c>
      <c r="E7" s="22"/>
      <c r="F7" s="22"/>
      <c r="G7" s="22"/>
      <c r="H7" s="22"/>
      <c r="I7" s="22"/>
    </row>
    <row r="8" spans="1:9" x14ac:dyDescent="0.25">
      <c r="A8" s="21">
        <v>5</v>
      </c>
      <c r="B8" s="22" t="s">
        <v>96</v>
      </c>
      <c r="C8" s="23" t="s">
        <v>97</v>
      </c>
      <c r="D8" s="25" t="s">
        <v>127</v>
      </c>
      <c r="E8" s="22"/>
      <c r="F8" s="22"/>
      <c r="G8" s="22"/>
      <c r="H8" s="22"/>
      <c r="I8" s="22"/>
    </row>
    <row r="9" spans="1:9" ht="25.5" x14ac:dyDescent="0.25">
      <c r="A9" s="21">
        <v>6</v>
      </c>
      <c r="B9" s="22" t="s">
        <v>98</v>
      </c>
      <c r="C9" s="23" t="s">
        <v>99</v>
      </c>
      <c r="D9" s="25" t="s">
        <v>128</v>
      </c>
      <c r="E9" s="22"/>
      <c r="F9" s="22"/>
      <c r="G9" s="22"/>
      <c r="H9" s="22"/>
      <c r="I9" s="22"/>
    </row>
    <row r="10" spans="1:9" x14ac:dyDescent="0.25">
      <c r="A10" s="21">
        <v>18</v>
      </c>
      <c r="B10" s="22" t="s">
        <v>121</v>
      </c>
      <c r="C10" s="23" t="s">
        <v>122</v>
      </c>
      <c r="D10" s="25" t="s">
        <v>130</v>
      </c>
      <c r="E10" s="22"/>
      <c r="F10" s="22"/>
      <c r="G10" s="22"/>
      <c r="H10" s="22"/>
      <c r="I10" s="22"/>
    </row>
    <row r="11" spans="1:9" x14ac:dyDescent="0.25">
      <c r="A11" s="21">
        <v>3</v>
      </c>
      <c r="B11" s="22" t="s">
        <v>93</v>
      </c>
      <c r="C11" s="23" t="s">
        <v>94</v>
      </c>
      <c r="D11" s="25" t="s">
        <v>95</v>
      </c>
      <c r="E11" s="22"/>
      <c r="F11" s="22"/>
      <c r="G11" s="22"/>
      <c r="H11" s="22"/>
      <c r="I11" s="22"/>
    </row>
    <row r="12" spans="1:9" x14ac:dyDescent="0.25">
      <c r="A12" s="21">
        <v>14</v>
      </c>
      <c r="B12" s="22" t="s">
        <v>115</v>
      </c>
      <c r="C12" s="23" t="s">
        <v>116</v>
      </c>
      <c r="D12" s="25" t="s">
        <v>131</v>
      </c>
      <c r="E12" s="22"/>
      <c r="F12" s="22"/>
      <c r="G12" s="22"/>
      <c r="H12" s="22"/>
      <c r="I12" s="22"/>
    </row>
    <row r="13" spans="1:9" x14ac:dyDescent="0.25">
      <c r="A13" s="21">
        <v>1</v>
      </c>
      <c r="B13" s="22" t="s">
        <v>82</v>
      </c>
      <c r="C13" s="23" t="s">
        <v>36</v>
      </c>
      <c r="D13" s="25" t="s">
        <v>80</v>
      </c>
      <c r="E13" s="22"/>
      <c r="F13" s="22"/>
      <c r="G13" s="22"/>
      <c r="H13" s="22"/>
      <c r="I13" s="22"/>
    </row>
    <row r="14" spans="1:9" x14ac:dyDescent="0.25">
      <c r="A14" s="21">
        <v>2</v>
      </c>
      <c r="B14" s="22" t="s">
        <v>87</v>
      </c>
      <c r="C14" s="23" t="s">
        <v>133</v>
      </c>
      <c r="D14" s="25" t="s">
        <v>126</v>
      </c>
      <c r="E14" s="24" t="s">
        <v>132</v>
      </c>
      <c r="F14" s="24" t="s">
        <v>134</v>
      </c>
      <c r="G14" s="22"/>
      <c r="H14" s="22"/>
      <c r="I14" s="22"/>
    </row>
    <row r="15" spans="1:9" x14ac:dyDescent="0.25">
      <c r="A15" s="21">
        <v>2</v>
      </c>
      <c r="B15" s="22" t="s">
        <v>83</v>
      </c>
      <c r="C15" s="23" t="s">
        <v>84</v>
      </c>
      <c r="D15" s="25" t="s">
        <v>86</v>
      </c>
      <c r="E15" s="22"/>
      <c r="F15" s="22"/>
      <c r="G15" s="22"/>
      <c r="H15" s="22"/>
      <c r="I15" s="22"/>
    </row>
    <row r="16" spans="1:9" x14ac:dyDescent="0.25">
      <c r="A16" s="21">
        <v>8</v>
      </c>
      <c r="B16" s="22" t="s">
        <v>100</v>
      </c>
      <c r="C16" s="23" t="s">
        <v>101</v>
      </c>
      <c r="D16" s="25" t="s">
        <v>88</v>
      </c>
      <c r="E16" s="22"/>
      <c r="F16" s="22"/>
      <c r="G16" s="22"/>
      <c r="H16" s="22"/>
      <c r="I16" s="22"/>
    </row>
    <row r="17" spans="1:9" ht="25.5" x14ac:dyDescent="0.25">
      <c r="A17" s="21">
        <v>9</v>
      </c>
      <c r="B17" s="22" t="s">
        <v>102</v>
      </c>
      <c r="C17" s="23" t="s">
        <v>103</v>
      </c>
      <c r="D17" s="25" t="s">
        <v>80</v>
      </c>
      <c r="E17" s="22"/>
      <c r="F17" s="22"/>
      <c r="G17" s="22"/>
      <c r="H17" s="22"/>
      <c r="I17" s="22"/>
    </row>
    <row r="18" spans="1:9" x14ac:dyDescent="0.25">
      <c r="A18" s="21">
        <v>15</v>
      </c>
      <c r="B18" s="22" t="s">
        <v>117</v>
      </c>
      <c r="C18" s="23" t="s">
        <v>118</v>
      </c>
      <c r="D18" s="25" t="s">
        <v>128</v>
      </c>
      <c r="E18" s="22"/>
      <c r="F18" s="22"/>
      <c r="G18" s="22"/>
      <c r="H18" s="22"/>
      <c r="I18" s="22"/>
    </row>
    <row r="19" spans="1:9" x14ac:dyDescent="0.25">
      <c r="A19" s="21">
        <v>16</v>
      </c>
      <c r="B19" s="22" t="s">
        <v>119</v>
      </c>
      <c r="C19" s="23" t="s">
        <v>120</v>
      </c>
      <c r="D19" s="25" t="s">
        <v>128</v>
      </c>
      <c r="E19" s="22"/>
      <c r="F19" s="22"/>
      <c r="G19" s="22"/>
      <c r="H19" s="22"/>
      <c r="I19" s="22"/>
    </row>
    <row r="20" spans="1:9" ht="25.5" x14ac:dyDescent="0.25">
      <c r="A20" s="21">
        <v>14</v>
      </c>
      <c r="B20" s="22" t="s">
        <v>111</v>
      </c>
      <c r="C20" s="23" t="s">
        <v>110</v>
      </c>
      <c r="D20" s="25" t="s">
        <v>88</v>
      </c>
      <c r="E20" s="22"/>
      <c r="F20" s="22"/>
      <c r="G20" s="22"/>
      <c r="H20" s="22"/>
      <c r="I20" s="22"/>
    </row>
    <row r="21" spans="1:9" ht="25.5" x14ac:dyDescent="0.25">
      <c r="A21" s="21">
        <v>14</v>
      </c>
      <c r="B21" s="22" t="s">
        <v>109</v>
      </c>
      <c r="C21" s="23" t="s">
        <v>110</v>
      </c>
      <c r="D21" s="25" t="s">
        <v>130</v>
      </c>
      <c r="E21" s="22"/>
      <c r="F21" s="22"/>
      <c r="G21" s="22"/>
      <c r="H21" s="22"/>
      <c r="I21" s="22"/>
    </row>
    <row r="22" spans="1:9" ht="25.5" x14ac:dyDescent="0.25">
      <c r="A22" s="21">
        <v>14</v>
      </c>
      <c r="B22" s="22" t="s">
        <v>112</v>
      </c>
      <c r="C22" s="23" t="s">
        <v>113</v>
      </c>
      <c r="D22" s="25" t="s">
        <v>80</v>
      </c>
      <c r="E22" s="22"/>
      <c r="F22" s="22"/>
      <c r="G22" s="22"/>
      <c r="H22" s="22"/>
      <c r="I22" s="22"/>
    </row>
    <row r="23" spans="1:9" x14ac:dyDescent="0.25">
      <c r="A23" s="21">
        <v>13</v>
      </c>
      <c r="B23" s="22" t="s">
        <v>107</v>
      </c>
      <c r="C23" s="23" t="s">
        <v>108</v>
      </c>
      <c r="D23" s="25" t="s">
        <v>129</v>
      </c>
      <c r="E23" s="22"/>
      <c r="F23" s="22"/>
      <c r="G23" s="22"/>
      <c r="H23" s="22"/>
      <c r="I23" s="22"/>
    </row>
  </sheetData>
  <sortState ref="A1:J62">
    <sortCondition ref="C1:C62"/>
    <sortCondition ref="B1:B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grik3</vt:lpstr>
      <vt:lpstr>tprm8</vt:lpstr>
      <vt:lpstr>COMT</vt:lpstr>
      <vt:lpstr>CHRNE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2018-04-13T08:40:52Z</dcterms:modified>
</cp:coreProperties>
</file>