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Elizabeth\Documents\Genes\"/>
    </mc:Choice>
  </mc:AlternateContent>
  <xr:revisionPtr revIDLastSave="0" documentId="13_ncr:1_{B25845C1-60DA-4592-9771-51A8A8CE1B01}" xr6:coauthVersionLast="33" xr6:coauthVersionMax="33" xr10:uidLastSave="{00000000-0000-0000-0000-000000000000}"/>
  <bookViews>
    <workbookView xWindow="0" yWindow="0" windowWidth="12045" windowHeight="6315" firstSheet="9" activeTab="11" xr2:uid="{F242D327-181C-4A2D-8161-3E7E0C2ECB73}"/>
  </bookViews>
  <sheets>
    <sheet name="HTR2A0" sheetId="7" r:id="rId1"/>
    <sheet name="HSD11B10" sheetId="3" r:id="rId2"/>
    <sheet name="POMC0" sheetId="5" r:id="rId3"/>
    <sheet name="CHRNA20" sheetId="6" r:id="rId4"/>
    <sheet name="NOS30" sheetId="10" r:id="rId5"/>
    <sheet name="TRPC40" sheetId="9" r:id="rId6"/>
    <sheet name="IFNG0" sheetId="15" r:id="rId7"/>
    <sheet name="TRPC20" sheetId="12" r:id="rId8"/>
    <sheet name="NPAS20" sheetId="2" r:id="rId9"/>
    <sheet name="GRIK20" sheetId="11" r:id="rId10"/>
    <sheet name="DRD20" sheetId="4" r:id="rId11"/>
    <sheet name="DRD2" sheetId="28" r:id="rId12"/>
    <sheet name="HTR2A" sheetId="27" r:id="rId13"/>
    <sheet name="HSD11B1" sheetId="26" r:id="rId14"/>
    <sheet name="POMC" sheetId="25" r:id="rId15"/>
    <sheet name="CHRNA2" sheetId="24" r:id="rId16"/>
    <sheet name="NOS3" sheetId="22" r:id="rId17"/>
    <sheet name="TRPC4" sheetId="21" r:id="rId18"/>
    <sheet name="IFNG" sheetId="20" r:id="rId19"/>
    <sheet name="TRPC2" sheetId="19" r:id="rId20"/>
    <sheet name="Grik2" sheetId="18" r:id="rId21"/>
    <sheet name="NPAS2" sheetId="17" r:id="rId22"/>
    <sheet name="TPH2" sheetId="14" r:id="rId23"/>
    <sheet name="IL12B" sheetId="8" r:id="rId24"/>
    <sheet name="CRHR1" sheetId="16" r:id="rId25"/>
    <sheet name="NR3C1" sheetId="1" r:id="rId2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3" i="28" l="1"/>
  <c r="B375" i="28" s="1"/>
  <c r="C379" i="28" s="1"/>
  <c r="N23" i="28"/>
  <c r="M23" i="28"/>
  <c r="L23" i="28"/>
  <c r="K23" i="28"/>
  <c r="B215" i="28" s="1"/>
  <c r="C219" i="28" s="1"/>
  <c r="J23" i="28"/>
  <c r="I23" i="28"/>
  <c r="H23" i="28"/>
  <c r="O20" i="28"/>
  <c r="B361" i="28" s="1"/>
  <c r="C365" i="28" s="1"/>
  <c r="N20" i="28"/>
  <c r="M20" i="28"/>
  <c r="L20" i="28"/>
  <c r="K20" i="28"/>
  <c r="B201" i="28" s="1"/>
  <c r="C205" i="28" s="1"/>
  <c r="J20" i="28"/>
  <c r="I20" i="28"/>
  <c r="B123" i="28" s="1"/>
  <c r="C127" i="28" s="1"/>
  <c r="H20" i="28"/>
  <c r="B84" i="28" s="1"/>
  <c r="C88" i="28" s="1"/>
  <c r="O17" i="28"/>
  <c r="B350" i="28" s="1"/>
  <c r="C351" i="28" s="1"/>
  <c r="N17" i="28"/>
  <c r="M17" i="28"/>
  <c r="B272" i="28" s="1"/>
  <c r="C273" i="28" s="1"/>
  <c r="L17" i="28"/>
  <c r="B233" i="28" s="1"/>
  <c r="C234" i="28" s="1"/>
  <c r="K17" i="28"/>
  <c r="B190" i="28" s="1"/>
  <c r="C191" i="28" s="1"/>
  <c r="J17" i="28"/>
  <c r="I17" i="28"/>
  <c r="H17" i="28"/>
  <c r="C67" i="28"/>
  <c r="C65" i="28"/>
  <c r="B65" i="28"/>
  <c r="C63" i="28"/>
  <c r="C62" i="28"/>
  <c r="C61" i="28"/>
  <c r="C59" i="28"/>
  <c r="C57" i="28"/>
  <c r="C56" i="28"/>
  <c r="C55" i="28"/>
  <c r="B53" i="28"/>
  <c r="C53" i="28" s="1"/>
  <c r="C51" i="28"/>
  <c r="C50" i="28"/>
  <c r="C49" i="28"/>
  <c r="C47" i="28"/>
  <c r="C45" i="28"/>
  <c r="C44" i="28"/>
  <c r="C229" i="28" s="1"/>
  <c r="C43" i="28"/>
  <c r="C41" i="28"/>
  <c r="C39" i="28"/>
  <c r="C38" i="28"/>
  <c r="C186" i="28" s="1"/>
  <c r="C37" i="28"/>
  <c r="C35" i="28"/>
  <c r="C33" i="28"/>
  <c r="C32" i="28"/>
  <c r="C147" i="28" s="1"/>
  <c r="C31" i="28"/>
  <c r="C29" i="28"/>
  <c r="C27" i="28"/>
  <c r="C26" i="28"/>
  <c r="C25" i="28"/>
  <c r="C23" i="28"/>
  <c r="C21" i="28"/>
  <c r="C20" i="28"/>
  <c r="C69" i="28" s="1"/>
  <c r="C18" i="28"/>
  <c r="C16" i="28"/>
  <c r="C14" i="28"/>
  <c r="C2605" i="28"/>
  <c r="C2599" i="28"/>
  <c r="C2469" i="28"/>
  <c r="C2463" i="28"/>
  <c r="C2333" i="28"/>
  <c r="C2327" i="28"/>
  <c r="C2197" i="28"/>
  <c r="C2191" i="28"/>
  <c r="C2061" i="28"/>
  <c r="C2055" i="28"/>
  <c r="C1925" i="28"/>
  <c r="C1919" i="28"/>
  <c r="C1789" i="28"/>
  <c r="C1783" i="28"/>
  <c r="C1653" i="28"/>
  <c r="C1647" i="28"/>
  <c r="C1245" i="28"/>
  <c r="C1239" i="28"/>
  <c r="C1109" i="28"/>
  <c r="C1103" i="28"/>
  <c r="C431" i="28"/>
  <c r="C429" i="28"/>
  <c r="C427" i="28"/>
  <c r="C425" i="28"/>
  <c r="C423" i="28"/>
  <c r="C421" i="28"/>
  <c r="C419" i="28"/>
  <c r="C417" i="28"/>
  <c r="C415" i="28"/>
  <c r="C414" i="28"/>
  <c r="C413" i="28"/>
  <c r="C409" i="28"/>
  <c r="C405" i="28"/>
  <c r="B405" i="28"/>
  <c r="C403" i="28"/>
  <c r="C402" i="28"/>
  <c r="C398" i="28"/>
  <c r="C390" i="28"/>
  <c r="B390" i="28"/>
  <c r="C394" i="28" s="1"/>
  <c r="C388" i="28"/>
  <c r="C383" i="28"/>
  <c r="B377" i="28"/>
  <c r="C387" i="28" s="1"/>
  <c r="B376" i="28"/>
  <c r="C374" i="28"/>
  <c r="C369" i="28"/>
  <c r="B363" i="28"/>
  <c r="C373" i="28" s="1"/>
  <c r="B362" i="28"/>
  <c r="C360" i="28"/>
  <c r="B352" i="28"/>
  <c r="C359" i="28" s="1"/>
  <c r="B351" i="28"/>
  <c r="C355" i="28" s="1"/>
  <c r="B349" i="28"/>
  <c r="B348" i="28"/>
  <c r="B347" i="28"/>
  <c r="C346" i="28"/>
  <c r="C345" i="28"/>
  <c r="B338" i="28"/>
  <c r="C344" i="28" s="1"/>
  <c r="B337" i="28"/>
  <c r="C335" i="28"/>
  <c r="C334" i="28"/>
  <c r="B324" i="28"/>
  <c r="B323" i="28"/>
  <c r="C330" i="28" s="1"/>
  <c r="C321" i="28"/>
  <c r="C320" i="28"/>
  <c r="B313" i="28"/>
  <c r="B312" i="28"/>
  <c r="C316" i="28" s="1"/>
  <c r="B310" i="28"/>
  <c r="B309" i="28"/>
  <c r="B308" i="28"/>
  <c r="C306" i="28"/>
  <c r="C305" i="28"/>
  <c r="B299" i="28"/>
  <c r="B298" i="28"/>
  <c r="C296" i="28"/>
  <c r="C295" i="28"/>
  <c r="B285" i="28"/>
  <c r="B284" i="28"/>
  <c r="C291" i="28" s="1"/>
  <c r="C282" i="28"/>
  <c r="B274" i="28"/>
  <c r="C281" i="28" s="1"/>
  <c r="B273" i="28"/>
  <c r="C277" i="28" s="1"/>
  <c r="B271" i="28"/>
  <c r="B270" i="28"/>
  <c r="B269" i="28"/>
  <c r="C269" i="28" s="1"/>
  <c r="C267" i="28"/>
  <c r="B260" i="28"/>
  <c r="C266" i="28" s="1"/>
  <c r="B259" i="28"/>
  <c r="C257" i="28"/>
  <c r="B246" i="28"/>
  <c r="C256" i="28" s="1"/>
  <c r="B245" i="28"/>
  <c r="C252" i="28" s="1"/>
  <c r="C243" i="28"/>
  <c r="B235" i="28"/>
  <c r="C242" i="28" s="1"/>
  <c r="B234" i="28"/>
  <c r="C238" i="28" s="1"/>
  <c r="B232" i="28"/>
  <c r="B231" i="28"/>
  <c r="B230" i="28"/>
  <c r="C244" i="28" s="1"/>
  <c r="C228" i="28"/>
  <c r="C223" i="28"/>
  <c r="B217" i="28"/>
  <c r="C227" i="28" s="1"/>
  <c r="B216" i="28"/>
  <c r="C214" i="28"/>
  <c r="C213" i="28"/>
  <c r="C209" i="28"/>
  <c r="B203" i="28"/>
  <c r="B202" i="28"/>
  <c r="C200" i="28"/>
  <c r="B192" i="28"/>
  <c r="C199" i="28" s="1"/>
  <c r="B191" i="28"/>
  <c r="C195" i="28" s="1"/>
  <c r="B189" i="28"/>
  <c r="B188" i="28"/>
  <c r="B187" i="28"/>
  <c r="C185" i="28"/>
  <c r="B178" i="28"/>
  <c r="C184" i="28" s="1"/>
  <c r="B177" i="28"/>
  <c r="C175" i="28"/>
  <c r="C170" i="28"/>
  <c r="B164" i="28"/>
  <c r="C174" i="28" s="1"/>
  <c r="B163" i="28"/>
  <c r="C161" i="28"/>
  <c r="C156" i="28"/>
  <c r="B153" i="28"/>
  <c r="C160" i="28" s="1"/>
  <c r="B152" i="28"/>
  <c r="B150" i="28"/>
  <c r="B149" i="28"/>
  <c r="B148" i="28"/>
  <c r="C148" i="28" s="1"/>
  <c r="C146" i="28"/>
  <c r="B139" i="28"/>
  <c r="C145" i="28" s="1"/>
  <c r="B138" i="28"/>
  <c r="C136" i="28"/>
  <c r="B125" i="28"/>
  <c r="C135" i="28" s="1"/>
  <c r="B124" i="28"/>
  <c r="C131" i="28" s="1"/>
  <c r="C122" i="28"/>
  <c r="B114" i="28"/>
  <c r="C121" i="28" s="1"/>
  <c r="B113" i="28"/>
  <c r="C117" i="28" s="1"/>
  <c r="B111" i="28"/>
  <c r="B110" i="28"/>
  <c r="B109" i="28"/>
  <c r="C108" i="28"/>
  <c r="C107" i="28"/>
  <c r="B100" i="28"/>
  <c r="C106" i="28" s="1"/>
  <c r="B99" i="28"/>
  <c r="C97" i="28"/>
  <c r="C92" i="28"/>
  <c r="B86" i="28"/>
  <c r="C96" i="28" s="1"/>
  <c r="B85" i="28"/>
  <c r="C83" i="28"/>
  <c r="C82" i="28"/>
  <c r="C78" i="28"/>
  <c r="B75" i="28"/>
  <c r="B74" i="28"/>
  <c r="B73" i="28"/>
  <c r="C74" i="28" s="1"/>
  <c r="B72" i="28"/>
  <c r="B71" i="28"/>
  <c r="B70" i="28"/>
  <c r="C307" i="28"/>
  <c r="C268" i="28"/>
  <c r="B336" i="28"/>
  <c r="C340" i="28" s="1"/>
  <c r="B297" i="28"/>
  <c r="C301" i="28" s="1"/>
  <c r="B258" i="28"/>
  <c r="C262" i="28" s="1"/>
  <c r="B176" i="28"/>
  <c r="C180" i="28" s="1"/>
  <c r="B137" i="28"/>
  <c r="C141" i="28" s="1"/>
  <c r="B98" i="28"/>
  <c r="C102" i="28" s="1"/>
  <c r="B322" i="28"/>
  <c r="C326" i="28" s="1"/>
  <c r="B283" i="28"/>
  <c r="C287" i="28" s="1"/>
  <c r="B244" i="28"/>
  <c r="C248" i="28" s="1"/>
  <c r="B162" i="28"/>
  <c r="C166" i="28" s="1"/>
  <c r="B311" i="28"/>
  <c r="C312" i="28" s="1"/>
  <c r="B151" i="28"/>
  <c r="C152" i="28" s="1"/>
  <c r="B112" i="28"/>
  <c r="C113" i="28" s="1"/>
  <c r="O13" i="28"/>
  <c r="N13" i="28"/>
  <c r="M13" i="28"/>
  <c r="L13" i="28"/>
  <c r="K13" i="28"/>
  <c r="J13" i="28"/>
  <c r="I13" i="28"/>
  <c r="H13" i="28"/>
  <c r="L12" i="28"/>
  <c r="L11" i="28"/>
  <c r="L10" i="28"/>
  <c r="C10" i="28"/>
  <c r="L9" i="28"/>
  <c r="L8" i="28"/>
  <c r="C8" i="28"/>
  <c r="L7" i="28"/>
  <c r="C6" i="28"/>
  <c r="C4" i="28"/>
  <c r="C2" i="28"/>
  <c r="C18" i="1"/>
  <c r="O23" i="27"/>
  <c r="N23" i="27"/>
  <c r="M23" i="27"/>
  <c r="B297" i="27" s="1"/>
  <c r="C301" i="27" s="1"/>
  <c r="L23" i="27"/>
  <c r="B258" i="27" s="1"/>
  <c r="C262" i="27" s="1"/>
  <c r="K23" i="27"/>
  <c r="J23" i="27"/>
  <c r="I23" i="27"/>
  <c r="B137" i="27" s="1"/>
  <c r="C141" i="27" s="1"/>
  <c r="H23" i="27"/>
  <c r="B98" i="27" s="1"/>
  <c r="C102" i="27" s="1"/>
  <c r="O20" i="27"/>
  <c r="N20" i="27"/>
  <c r="M20" i="27"/>
  <c r="L20" i="27"/>
  <c r="B244" i="27" s="1"/>
  <c r="C248" i="27" s="1"/>
  <c r="K20" i="27"/>
  <c r="J20" i="27"/>
  <c r="I20" i="27"/>
  <c r="H20" i="27"/>
  <c r="O17" i="27"/>
  <c r="N17" i="27"/>
  <c r="B311" i="27" s="1"/>
  <c r="C312" i="27" s="1"/>
  <c r="M17" i="27"/>
  <c r="B272" i="27" s="1"/>
  <c r="C273" i="27" s="1"/>
  <c r="L17" i="27"/>
  <c r="B233" i="27" s="1"/>
  <c r="C234" i="27" s="1"/>
  <c r="K17" i="27"/>
  <c r="J17" i="27"/>
  <c r="B151" i="27" s="1"/>
  <c r="C152" i="27" s="1"/>
  <c r="I17" i="27"/>
  <c r="B112" i="27" s="1"/>
  <c r="C113" i="27" s="1"/>
  <c r="H17" i="27"/>
  <c r="B73" i="27" s="1"/>
  <c r="C74" i="27" s="1"/>
  <c r="C67" i="27"/>
  <c r="C65" i="27"/>
  <c r="C63" i="27"/>
  <c r="C62" i="27"/>
  <c r="C346" i="27" s="1"/>
  <c r="C61" i="27"/>
  <c r="C59" i="27"/>
  <c r="C57" i="27"/>
  <c r="C56" i="27"/>
  <c r="C307" i="27" s="1"/>
  <c r="C55" i="27"/>
  <c r="C53" i="27"/>
  <c r="C51" i="27"/>
  <c r="C50" i="27"/>
  <c r="C268" i="27" s="1"/>
  <c r="C49" i="27"/>
  <c r="C47" i="27"/>
  <c r="C45" i="27"/>
  <c r="C44" i="27"/>
  <c r="C229" i="27" s="1"/>
  <c r="C43" i="27"/>
  <c r="C41" i="27"/>
  <c r="C39" i="27"/>
  <c r="C38" i="27"/>
  <c r="C186" i="27" s="1"/>
  <c r="C37" i="27"/>
  <c r="C35" i="27"/>
  <c r="C33" i="27"/>
  <c r="C32" i="27"/>
  <c r="C147" i="27" s="1"/>
  <c r="C31" i="27"/>
  <c r="C29" i="27"/>
  <c r="C27" i="27"/>
  <c r="C26" i="27"/>
  <c r="C108" i="27" s="1"/>
  <c r="C25" i="27"/>
  <c r="C23" i="27"/>
  <c r="C21" i="27"/>
  <c r="C20" i="27"/>
  <c r="C69" i="27" s="1"/>
  <c r="C18" i="27"/>
  <c r="C16" i="27"/>
  <c r="C14" i="27"/>
  <c r="C2605" i="27"/>
  <c r="C2599" i="27"/>
  <c r="C2469" i="27"/>
  <c r="C2463" i="27"/>
  <c r="C2333" i="27"/>
  <c r="C2327" i="27"/>
  <c r="C2197" i="27"/>
  <c r="C2191" i="27"/>
  <c r="C2061" i="27"/>
  <c r="C2055" i="27"/>
  <c r="C1925" i="27"/>
  <c r="C1919" i="27"/>
  <c r="C1789" i="27"/>
  <c r="C1783" i="27"/>
  <c r="C1653" i="27"/>
  <c r="C1647" i="27"/>
  <c r="C1245" i="27"/>
  <c r="C1239" i="27"/>
  <c r="C1109" i="27"/>
  <c r="C1103" i="27"/>
  <c r="C431" i="27"/>
  <c r="C429" i="27"/>
  <c r="C427" i="27"/>
  <c r="C425" i="27"/>
  <c r="C423" i="27"/>
  <c r="C421" i="27"/>
  <c r="C419" i="27"/>
  <c r="C417" i="27"/>
  <c r="C415" i="27"/>
  <c r="C414" i="27"/>
  <c r="C413" i="27"/>
  <c r="C405" i="27"/>
  <c r="B405" i="27"/>
  <c r="C409" i="27" s="1"/>
  <c r="C403" i="27"/>
  <c r="C402" i="27"/>
  <c r="C398" i="27"/>
  <c r="C390" i="27"/>
  <c r="B390" i="27"/>
  <c r="C394" i="27" s="1"/>
  <c r="C388" i="27"/>
  <c r="B377" i="27"/>
  <c r="C387" i="27" s="1"/>
  <c r="B376" i="27"/>
  <c r="C383" i="27" s="1"/>
  <c r="C374" i="27"/>
  <c r="B363" i="27"/>
  <c r="C373" i="27" s="1"/>
  <c r="B362" i="27"/>
  <c r="C369" i="27" s="1"/>
  <c r="C360" i="27"/>
  <c r="B352" i="27"/>
  <c r="C359" i="27" s="1"/>
  <c r="B351" i="27"/>
  <c r="C355" i="27" s="1"/>
  <c r="B349" i="27"/>
  <c r="B348" i="27"/>
  <c r="B347" i="27"/>
  <c r="C345" i="27"/>
  <c r="B338" i="27"/>
  <c r="C344" i="27" s="1"/>
  <c r="B337" i="27"/>
  <c r="C335" i="27"/>
  <c r="B324" i="27"/>
  <c r="C334" i="27" s="1"/>
  <c r="B323" i="27"/>
  <c r="C330" i="27" s="1"/>
  <c r="C321" i="27"/>
  <c r="B313" i="27"/>
  <c r="C320" i="27" s="1"/>
  <c r="B312" i="27"/>
  <c r="C316" i="27" s="1"/>
  <c r="B310" i="27"/>
  <c r="B309" i="27"/>
  <c r="B308" i="27"/>
  <c r="C306" i="27"/>
  <c r="B299" i="27"/>
  <c r="C305" i="27" s="1"/>
  <c r="B298" i="27"/>
  <c r="C296" i="27"/>
  <c r="B285" i="27"/>
  <c r="C295" i="27" s="1"/>
  <c r="B284" i="27"/>
  <c r="C291" i="27" s="1"/>
  <c r="C282" i="27"/>
  <c r="B274" i="27"/>
  <c r="C281" i="27" s="1"/>
  <c r="B273" i="27"/>
  <c r="C277" i="27" s="1"/>
  <c r="B271" i="27"/>
  <c r="B270" i="27"/>
  <c r="B269" i="27"/>
  <c r="C267" i="27"/>
  <c r="B260" i="27"/>
  <c r="C266" i="27" s="1"/>
  <c r="B259" i="27"/>
  <c r="C257" i="27"/>
  <c r="B246" i="27"/>
  <c r="C256" i="27" s="1"/>
  <c r="B245" i="27"/>
  <c r="C252" i="27" s="1"/>
  <c r="C243" i="27"/>
  <c r="B235" i="27"/>
  <c r="C242" i="27" s="1"/>
  <c r="B234" i="27"/>
  <c r="C238" i="27" s="1"/>
  <c r="B232" i="27"/>
  <c r="B231" i="27"/>
  <c r="B230" i="27"/>
  <c r="C228" i="27"/>
  <c r="C223" i="27"/>
  <c r="B217" i="27"/>
  <c r="C227" i="27" s="1"/>
  <c r="B216" i="27"/>
  <c r="C214" i="27"/>
  <c r="C209" i="27"/>
  <c r="B203" i="27"/>
  <c r="C213" i="27" s="1"/>
  <c r="B202" i="27"/>
  <c r="B201" i="27"/>
  <c r="C205" i="27" s="1"/>
  <c r="C200" i="27"/>
  <c r="B192" i="27"/>
  <c r="C199" i="27" s="1"/>
  <c r="B191" i="27"/>
  <c r="C195" i="27" s="1"/>
  <c r="B189" i="27"/>
  <c r="B188" i="27"/>
  <c r="B187" i="27"/>
  <c r="C185" i="27"/>
  <c r="B178" i="27"/>
  <c r="C184" i="27" s="1"/>
  <c r="B177" i="27"/>
  <c r="C175" i="27"/>
  <c r="B164" i="27"/>
  <c r="C174" i="27" s="1"/>
  <c r="B163" i="27"/>
  <c r="C170" i="27" s="1"/>
  <c r="C161" i="27"/>
  <c r="B153" i="27"/>
  <c r="C160" i="27" s="1"/>
  <c r="B152" i="27"/>
  <c r="C156" i="27" s="1"/>
  <c r="B150" i="27"/>
  <c r="B149" i="27"/>
  <c r="B148" i="27"/>
  <c r="C148" i="27" s="1"/>
  <c r="C146" i="27"/>
  <c r="B139" i="27"/>
  <c r="C145" i="27" s="1"/>
  <c r="B138" i="27"/>
  <c r="C136" i="27"/>
  <c r="B125" i="27"/>
  <c r="C135" i="27" s="1"/>
  <c r="B124" i="27"/>
  <c r="C131" i="27" s="1"/>
  <c r="C122" i="27"/>
  <c r="B114" i="27"/>
  <c r="C121" i="27" s="1"/>
  <c r="B113" i="27"/>
  <c r="C117" i="27" s="1"/>
  <c r="B111" i="27"/>
  <c r="B110" i="27"/>
  <c r="B109" i="27"/>
  <c r="C107" i="27"/>
  <c r="B100" i="27"/>
  <c r="C106" i="27" s="1"/>
  <c r="B99" i="27"/>
  <c r="C97" i="27"/>
  <c r="B86" i="27"/>
  <c r="C96" i="27" s="1"/>
  <c r="B85" i="27"/>
  <c r="C92" i="27" s="1"/>
  <c r="C83" i="27"/>
  <c r="B75" i="27"/>
  <c r="C82" i="27" s="1"/>
  <c r="B74" i="27"/>
  <c r="C78" i="27" s="1"/>
  <c r="B72" i="27"/>
  <c r="B71" i="27"/>
  <c r="B70" i="27"/>
  <c r="C98" i="27" s="1"/>
  <c r="B375" i="27"/>
  <c r="C379" i="27" s="1"/>
  <c r="B336" i="27"/>
  <c r="C340" i="27" s="1"/>
  <c r="B215" i="27"/>
  <c r="C219" i="27" s="1"/>
  <c r="B176" i="27"/>
  <c r="C180" i="27" s="1"/>
  <c r="B361" i="27"/>
  <c r="C365" i="27" s="1"/>
  <c r="B322" i="27"/>
  <c r="C326" i="27" s="1"/>
  <c r="B283" i="27"/>
  <c r="C287" i="27" s="1"/>
  <c r="B162" i="27"/>
  <c r="C166" i="27" s="1"/>
  <c r="B123" i="27"/>
  <c r="C127" i="27" s="1"/>
  <c r="B84" i="27"/>
  <c r="C88" i="27" s="1"/>
  <c r="B350" i="27"/>
  <c r="C351" i="27" s="1"/>
  <c r="B190" i="27"/>
  <c r="C191" i="27" s="1"/>
  <c r="O13" i="27"/>
  <c r="N13" i="27"/>
  <c r="M13" i="27"/>
  <c r="L13" i="27"/>
  <c r="K13" i="27"/>
  <c r="J13" i="27"/>
  <c r="I13" i="27"/>
  <c r="H13" i="27"/>
  <c r="L12" i="27"/>
  <c r="L11" i="27"/>
  <c r="L10" i="27"/>
  <c r="C10" i="27"/>
  <c r="L9" i="27"/>
  <c r="L8" i="27"/>
  <c r="C8" i="27"/>
  <c r="L7" i="27"/>
  <c r="C6" i="27"/>
  <c r="C4" i="27"/>
  <c r="C2" i="27"/>
  <c r="L23" i="26"/>
  <c r="K23" i="26"/>
  <c r="B197" i="26" s="1"/>
  <c r="C201" i="26" s="1"/>
  <c r="J23" i="26"/>
  <c r="I23" i="26"/>
  <c r="B119" i="26" s="1"/>
  <c r="C123" i="26" s="1"/>
  <c r="H23" i="26"/>
  <c r="L20" i="26"/>
  <c r="B226" i="26" s="1"/>
  <c r="C230" i="26" s="1"/>
  <c r="K20" i="26"/>
  <c r="J20" i="26"/>
  <c r="B144" i="26" s="1"/>
  <c r="C148" i="26" s="1"/>
  <c r="I20" i="26"/>
  <c r="H20" i="26"/>
  <c r="B66" i="26" s="1"/>
  <c r="C70" i="26" s="1"/>
  <c r="L17" i="26"/>
  <c r="K17" i="26"/>
  <c r="B172" i="26" s="1"/>
  <c r="C173" i="26" s="1"/>
  <c r="J17" i="26"/>
  <c r="I17" i="26"/>
  <c r="H17" i="26"/>
  <c r="C49" i="26"/>
  <c r="C47" i="26"/>
  <c r="C45" i="26"/>
  <c r="C44" i="26"/>
  <c r="C211" i="26" s="1"/>
  <c r="C43" i="26"/>
  <c r="C41" i="26"/>
  <c r="C39" i="26"/>
  <c r="C38" i="26"/>
  <c r="C168" i="26" s="1"/>
  <c r="C37" i="26"/>
  <c r="C35" i="26"/>
  <c r="C33" i="26"/>
  <c r="C32" i="26"/>
  <c r="C129" i="26" s="1"/>
  <c r="C31" i="26"/>
  <c r="C29" i="26"/>
  <c r="C27" i="26"/>
  <c r="C26" i="26"/>
  <c r="C90" i="26" s="1"/>
  <c r="C25" i="26"/>
  <c r="C23" i="26"/>
  <c r="C21" i="26"/>
  <c r="C20" i="26"/>
  <c r="C51" i="26" s="1"/>
  <c r="C18" i="26"/>
  <c r="C16" i="26"/>
  <c r="C14" i="26"/>
  <c r="C2462" i="26"/>
  <c r="C2456" i="26"/>
  <c r="C2326" i="26"/>
  <c r="C2320" i="26"/>
  <c r="C2190" i="26"/>
  <c r="C2184" i="26"/>
  <c r="C2054" i="26"/>
  <c r="C2048" i="26"/>
  <c r="C1918" i="26"/>
  <c r="C1912" i="26"/>
  <c r="C1782" i="26"/>
  <c r="C1776" i="26"/>
  <c r="C1646" i="26"/>
  <c r="C1640" i="26"/>
  <c r="C1510" i="26"/>
  <c r="C1504" i="26"/>
  <c r="C1102" i="26"/>
  <c r="C1096" i="26"/>
  <c r="C966" i="26"/>
  <c r="C960" i="26"/>
  <c r="C288" i="26"/>
  <c r="C286" i="26"/>
  <c r="C284" i="26"/>
  <c r="C282" i="26"/>
  <c r="C280" i="26"/>
  <c r="C278" i="26"/>
  <c r="C276" i="26"/>
  <c r="C274" i="26"/>
  <c r="C272" i="26"/>
  <c r="C271" i="26"/>
  <c r="C270" i="26"/>
  <c r="C266" i="26"/>
  <c r="C262" i="26"/>
  <c r="B262" i="26"/>
  <c r="C260" i="26"/>
  <c r="C259" i="26"/>
  <c r="C251" i="26"/>
  <c r="B251" i="26"/>
  <c r="C255" i="26" s="1"/>
  <c r="C249" i="26"/>
  <c r="B242" i="26"/>
  <c r="C248" i="26" s="1"/>
  <c r="B241" i="26"/>
  <c r="C239" i="26"/>
  <c r="B228" i="26"/>
  <c r="C238" i="26" s="1"/>
  <c r="B227" i="26"/>
  <c r="C234" i="26" s="1"/>
  <c r="C225" i="26"/>
  <c r="B217" i="26"/>
  <c r="C224" i="26" s="1"/>
  <c r="B216" i="26"/>
  <c r="C220" i="26" s="1"/>
  <c r="B214" i="26"/>
  <c r="C212" i="26" s="1"/>
  <c r="B213" i="26"/>
  <c r="B212" i="26"/>
  <c r="C210" i="26"/>
  <c r="B199" i="26"/>
  <c r="C209" i="26" s="1"/>
  <c r="B198" i="26"/>
  <c r="C205" i="26" s="1"/>
  <c r="C196" i="26"/>
  <c r="B185" i="26"/>
  <c r="C195" i="26" s="1"/>
  <c r="B184" i="26"/>
  <c r="C191" i="26" s="1"/>
  <c r="C182" i="26"/>
  <c r="B174" i="26"/>
  <c r="C181" i="26" s="1"/>
  <c r="B173" i="26"/>
  <c r="C177" i="26" s="1"/>
  <c r="B171" i="26"/>
  <c r="B170" i="26"/>
  <c r="C169" i="26"/>
  <c r="B169" i="26"/>
  <c r="C167" i="26"/>
  <c r="B160" i="26"/>
  <c r="C166" i="26" s="1"/>
  <c r="B159" i="26"/>
  <c r="C157" i="26"/>
  <c r="C152" i="26"/>
  <c r="B146" i="26"/>
  <c r="C156" i="26" s="1"/>
  <c r="B145" i="26"/>
  <c r="C143" i="26"/>
  <c r="C142" i="26"/>
  <c r="C138" i="26"/>
  <c r="B135" i="26"/>
  <c r="B134" i="26"/>
  <c r="B133" i="26"/>
  <c r="C134" i="26" s="1"/>
  <c r="B132" i="26"/>
  <c r="B131" i="26"/>
  <c r="B130" i="26"/>
  <c r="C128" i="26"/>
  <c r="B121" i="26"/>
  <c r="C127" i="26" s="1"/>
  <c r="B120" i="26"/>
  <c r="C118" i="26"/>
  <c r="C117" i="26"/>
  <c r="B107" i="26"/>
  <c r="B106" i="26"/>
  <c r="C113" i="26" s="1"/>
  <c r="C104" i="26"/>
  <c r="B96" i="26"/>
  <c r="C103" i="26" s="1"/>
  <c r="B95" i="26"/>
  <c r="C99" i="26" s="1"/>
  <c r="B93" i="26"/>
  <c r="B92" i="26"/>
  <c r="B91" i="26"/>
  <c r="C89" i="26"/>
  <c r="B82" i="26"/>
  <c r="C88" i="26" s="1"/>
  <c r="B81" i="26"/>
  <c r="C79" i="26"/>
  <c r="C74" i="26"/>
  <c r="B68" i="26"/>
  <c r="C78" i="26" s="1"/>
  <c r="B67" i="26"/>
  <c r="C65" i="26"/>
  <c r="C60" i="26"/>
  <c r="B57" i="26"/>
  <c r="C64" i="26" s="1"/>
  <c r="B56" i="26"/>
  <c r="B54" i="26"/>
  <c r="B53" i="26"/>
  <c r="B52" i="26"/>
  <c r="V23" i="26"/>
  <c r="U23" i="26"/>
  <c r="T23" i="26"/>
  <c r="S23" i="26"/>
  <c r="R23" i="26"/>
  <c r="Q23" i="26"/>
  <c r="P23" i="26"/>
  <c r="O23" i="26"/>
  <c r="N23" i="26"/>
  <c r="M23" i="26"/>
  <c r="B240" i="26"/>
  <c r="C244" i="26" s="1"/>
  <c r="B158" i="26"/>
  <c r="C162" i="26" s="1"/>
  <c r="B80" i="26"/>
  <c r="C84" i="26" s="1"/>
  <c r="V20" i="26"/>
  <c r="U20" i="26"/>
  <c r="T20" i="26"/>
  <c r="S20" i="26"/>
  <c r="R20" i="26"/>
  <c r="Q20" i="26"/>
  <c r="P20" i="26"/>
  <c r="O20" i="26"/>
  <c r="N20" i="26"/>
  <c r="M20" i="26"/>
  <c r="B183" i="26"/>
  <c r="C187" i="26" s="1"/>
  <c r="B105" i="26"/>
  <c r="C109" i="26" s="1"/>
  <c r="V17" i="26"/>
  <c r="U17" i="26"/>
  <c r="T17" i="26"/>
  <c r="S17" i="26"/>
  <c r="R17" i="26"/>
  <c r="Q17" i="26"/>
  <c r="P17" i="26"/>
  <c r="O17" i="26"/>
  <c r="N17" i="26"/>
  <c r="M17" i="26"/>
  <c r="B215" i="26"/>
  <c r="C216" i="26" s="1"/>
  <c r="B94" i="26"/>
  <c r="C95" i="26" s="1"/>
  <c r="B55" i="26"/>
  <c r="C56" i="26" s="1"/>
  <c r="V13" i="26"/>
  <c r="U13" i="26"/>
  <c r="T13" i="26"/>
  <c r="S13" i="26"/>
  <c r="R13" i="26"/>
  <c r="Q13" i="26"/>
  <c r="P13" i="26"/>
  <c r="O13" i="26"/>
  <c r="N13" i="26"/>
  <c r="M13" i="26"/>
  <c r="L13" i="26"/>
  <c r="K13" i="26"/>
  <c r="J13" i="26"/>
  <c r="I13" i="26"/>
  <c r="H13" i="26"/>
  <c r="L12" i="26"/>
  <c r="L11" i="26"/>
  <c r="L10" i="26"/>
  <c r="C10" i="26"/>
  <c r="L9" i="26"/>
  <c r="L8" i="26"/>
  <c r="C8" i="26"/>
  <c r="L7" i="26"/>
  <c r="C6" i="26"/>
  <c r="C4" i="26"/>
  <c r="C2" i="26"/>
  <c r="L23" i="25"/>
  <c r="K23" i="25"/>
  <c r="J23" i="25"/>
  <c r="I23" i="25"/>
  <c r="H23" i="25"/>
  <c r="L20" i="25"/>
  <c r="K20" i="25"/>
  <c r="B183" i="25" s="1"/>
  <c r="C187" i="25" s="1"/>
  <c r="J20" i="25"/>
  <c r="B144" i="25" s="1"/>
  <c r="C148" i="25" s="1"/>
  <c r="I20" i="25"/>
  <c r="H20" i="25"/>
  <c r="L17" i="25"/>
  <c r="K17" i="25"/>
  <c r="B172" i="25" s="1"/>
  <c r="C173" i="25" s="1"/>
  <c r="J17" i="25"/>
  <c r="I17" i="25"/>
  <c r="H17" i="25"/>
  <c r="B55" i="25" s="1"/>
  <c r="C56" i="25" s="1"/>
  <c r="C49" i="25"/>
  <c r="C47" i="25"/>
  <c r="C45" i="25"/>
  <c r="C44" i="25"/>
  <c r="C43" i="25"/>
  <c r="C41" i="25"/>
  <c r="C39" i="25"/>
  <c r="C38" i="25"/>
  <c r="C37" i="25"/>
  <c r="C35" i="25"/>
  <c r="C33" i="25"/>
  <c r="C32" i="25"/>
  <c r="C31" i="25"/>
  <c r="C29" i="25"/>
  <c r="C27" i="25"/>
  <c r="C26" i="25"/>
  <c r="C90" i="25" s="1"/>
  <c r="C25" i="25"/>
  <c r="C23" i="25"/>
  <c r="C21" i="25"/>
  <c r="C20" i="25"/>
  <c r="C18" i="25"/>
  <c r="C16" i="25"/>
  <c r="C14" i="25"/>
  <c r="C2462" i="25"/>
  <c r="C2456" i="25"/>
  <c r="C2326" i="25"/>
  <c r="C2320" i="25"/>
  <c r="C2190" i="25"/>
  <c r="C2184" i="25"/>
  <c r="C2054" i="25"/>
  <c r="C2048" i="25"/>
  <c r="C1918" i="25"/>
  <c r="C1912" i="25"/>
  <c r="C1782" i="25"/>
  <c r="C1776" i="25"/>
  <c r="C1646" i="25"/>
  <c r="C1640" i="25"/>
  <c r="C1510" i="25"/>
  <c r="C1504" i="25"/>
  <c r="C1102" i="25"/>
  <c r="C1096" i="25"/>
  <c r="C966" i="25"/>
  <c r="C960" i="25"/>
  <c r="C288" i="25"/>
  <c r="C286" i="25"/>
  <c r="C284" i="25"/>
  <c r="C282" i="25"/>
  <c r="C280" i="25"/>
  <c r="C278" i="25"/>
  <c r="C276" i="25"/>
  <c r="C274" i="25"/>
  <c r="C272" i="25"/>
  <c r="C271" i="25"/>
  <c r="C270" i="25"/>
  <c r="C262" i="25"/>
  <c r="B262" i="25"/>
  <c r="C266" i="25" s="1"/>
  <c r="C260" i="25"/>
  <c r="C259" i="25"/>
  <c r="C255" i="25"/>
  <c r="C251" i="25"/>
  <c r="B251" i="25"/>
  <c r="C249" i="25"/>
  <c r="B242" i="25"/>
  <c r="C248" i="25" s="1"/>
  <c r="B241" i="25"/>
  <c r="C239" i="25"/>
  <c r="C234" i="25"/>
  <c r="B228" i="25"/>
  <c r="C238" i="25" s="1"/>
  <c r="B227" i="25"/>
  <c r="C225" i="25"/>
  <c r="C224" i="25"/>
  <c r="C220" i="25"/>
  <c r="B217" i="25"/>
  <c r="B216" i="25"/>
  <c r="B215" i="25"/>
  <c r="C216" i="25" s="1"/>
  <c r="B214" i="25"/>
  <c r="B213" i="25"/>
  <c r="B212" i="25"/>
  <c r="C210" i="25"/>
  <c r="C209" i="25"/>
  <c r="B199" i="25"/>
  <c r="B198" i="25"/>
  <c r="C205" i="25" s="1"/>
  <c r="C196" i="25"/>
  <c r="B185" i="25"/>
  <c r="C195" i="25" s="1"/>
  <c r="B184" i="25"/>
  <c r="C191" i="25" s="1"/>
  <c r="C182" i="25"/>
  <c r="C177" i="25"/>
  <c r="B174" i="25"/>
  <c r="C181" i="25" s="1"/>
  <c r="B173" i="25"/>
  <c r="B171" i="25"/>
  <c r="B170" i="25"/>
  <c r="B169" i="25"/>
  <c r="C169" i="25" s="1"/>
  <c r="C167" i="25"/>
  <c r="B160" i="25"/>
  <c r="C166" i="25" s="1"/>
  <c r="B159" i="25"/>
  <c r="C157" i="25"/>
  <c r="C152" i="25"/>
  <c r="B146" i="25"/>
  <c r="C156" i="25" s="1"/>
  <c r="B145" i="25"/>
  <c r="C143" i="25"/>
  <c r="C138" i="25"/>
  <c r="B135" i="25"/>
  <c r="C142" i="25" s="1"/>
  <c r="B134" i="25"/>
  <c r="B133" i="25"/>
  <c r="C134" i="25" s="1"/>
  <c r="B132" i="25"/>
  <c r="B131" i="25"/>
  <c r="B130" i="25"/>
  <c r="C129" i="25"/>
  <c r="C128" i="25"/>
  <c r="B121" i="25"/>
  <c r="C127" i="25" s="1"/>
  <c r="B120" i="25"/>
  <c r="C118" i="25"/>
  <c r="C113" i="25"/>
  <c r="B107" i="25"/>
  <c r="C117" i="25" s="1"/>
  <c r="B106" i="25"/>
  <c r="B105" i="25"/>
  <c r="C109" i="25" s="1"/>
  <c r="C104" i="25"/>
  <c r="C99" i="25"/>
  <c r="B96" i="25"/>
  <c r="C103" i="25" s="1"/>
  <c r="B95" i="25"/>
  <c r="B93" i="25"/>
  <c r="B92" i="25"/>
  <c r="B91" i="25"/>
  <c r="C89" i="25"/>
  <c r="B82" i="25"/>
  <c r="C88" i="25" s="1"/>
  <c r="B81" i="25"/>
  <c r="C79" i="25"/>
  <c r="B68" i="25"/>
  <c r="C78" i="25" s="1"/>
  <c r="B67" i="25"/>
  <c r="C74" i="25" s="1"/>
  <c r="C65" i="25"/>
  <c r="B57" i="25"/>
  <c r="C64" i="25" s="1"/>
  <c r="B56" i="25"/>
  <c r="C60" i="25" s="1"/>
  <c r="B54" i="25"/>
  <c r="B53" i="25"/>
  <c r="B52" i="25"/>
  <c r="C80" i="25" s="1"/>
  <c r="C211" i="25"/>
  <c r="C168" i="25"/>
  <c r="V23" i="25"/>
  <c r="U23" i="25"/>
  <c r="T23" i="25"/>
  <c r="S23" i="25"/>
  <c r="R23" i="25"/>
  <c r="Q23" i="25"/>
  <c r="P23" i="25"/>
  <c r="O23" i="25"/>
  <c r="N23" i="25"/>
  <c r="M23" i="25"/>
  <c r="B240" i="25"/>
  <c r="C244" i="25" s="1"/>
  <c r="B197" i="25"/>
  <c r="C201" i="25" s="1"/>
  <c r="B158" i="25"/>
  <c r="C162" i="25" s="1"/>
  <c r="B119" i="25"/>
  <c r="C123" i="25" s="1"/>
  <c r="B80" i="25"/>
  <c r="C84" i="25" s="1"/>
  <c r="V20" i="25"/>
  <c r="U20" i="25"/>
  <c r="T20" i="25"/>
  <c r="S20" i="25"/>
  <c r="R20" i="25"/>
  <c r="Q20" i="25"/>
  <c r="P20" i="25"/>
  <c r="O20" i="25"/>
  <c r="N20" i="25"/>
  <c r="M20" i="25"/>
  <c r="B226" i="25"/>
  <c r="C230" i="25" s="1"/>
  <c r="B66" i="25"/>
  <c r="C70" i="25" s="1"/>
  <c r="C51" i="25"/>
  <c r="V17" i="25"/>
  <c r="U17" i="25"/>
  <c r="T17" i="25"/>
  <c r="S17" i="25"/>
  <c r="R17" i="25"/>
  <c r="Q17" i="25"/>
  <c r="P17" i="25"/>
  <c r="O17" i="25"/>
  <c r="N17" i="25"/>
  <c r="M17" i="25"/>
  <c r="B94" i="25"/>
  <c r="C95" i="25" s="1"/>
  <c r="V13" i="25"/>
  <c r="U13" i="25"/>
  <c r="T13" i="25"/>
  <c r="S13" i="25"/>
  <c r="R13" i="25"/>
  <c r="Q13" i="25"/>
  <c r="P13" i="25"/>
  <c r="O13" i="25"/>
  <c r="N13" i="25"/>
  <c r="M13" i="25"/>
  <c r="L13" i="25"/>
  <c r="K13" i="25"/>
  <c r="J13" i="25"/>
  <c r="I13" i="25"/>
  <c r="H13" i="25"/>
  <c r="L12" i="25"/>
  <c r="L11" i="25"/>
  <c r="L10" i="25"/>
  <c r="C10" i="25"/>
  <c r="L9" i="25"/>
  <c r="L8" i="25"/>
  <c r="C8" i="25"/>
  <c r="L7" i="25"/>
  <c r="C6" i="25"/>
  <c r="C4" i="25"/>
  <c r="C2" i="25"/>
  <c r="L23" i="24"/>
  <c r="K23" i="24"/>
  <c r="J23" i="24"/>
  <c r="I23" i="24"/>
  <c r="H23" i="24"/>
  <c r="L20" i="24"/>
  <c r="K20" i="24"/>
  <c r="B183" i="24" s="1"/>
  <c r="C187" i="24" s="1"/>
  <c r="J20" i="24"/>
  <c r="B144" i="24" s="1"/>
  <c r="C148" i="24" s="1"/>
  <c r="I20" i="24"/>
  <c r="H20" i="24"/>
  <c r="L17" i="24"/>
  <c r="K17" i="24"/>
  <c r="B172" i="24" s="1"/>
  <c r="C173" i="24" s="1"/>
  <c r="J17" i="24"/>
  <c r="I17" i="24"/>
  <c r="H17" i="24"/>
  <c r="B36" i="24"/>
  <c r="B30" i="24"/>
  <c r="B23" i="24"/>
  <c r="C23" i="24" s="1"/>
  <c r="C2462" i="24"/>
  <c r="C2456" i="24"/>
  <c r="C2326" i="24"/>
  <c r="C2320" i="24"/>
  <c r="C2190" i="24"/>
  <c r="C2184" i="24"/>
  <c r="C2054" i="24"/>
  <c r="C2048" i="24"/>
  <c r="C1918" i="24"/>
  <c r="C1912" i="24"/>
  <c r="C1782" i="24"/>
  <c r="C1776" i="24"/>
  <c r="C1646" i="24"/>
  <c r="C1640" i="24"/>
  <c r="C1510" i="24"/>
  <c r="C1504" i="24"/>
  <c r="C1102" i="24"/>
  <c r="C1096" i="24"/>
  <c r="C966" i="24"/>
  <c r="C960" i="24"/>
  <c r="C288" i="24"/>
  <c r="C286" i="24"/>
  <c r="C284" i="24"/>
  <c r="C282" i="24"/>
  <c r="C280" i="24"/>
  <c r="C278" i="24"/>
  <c r="C276" i="24"/>
  <c r="C274" i="24"/>
  <c r="C272" i="24"/>
  <c r="C271" i="24"/>
  <c r="C270" i="24"/>
  <c r="C266" i="24"/>
  <c r="C262" i="24"/>
  <c r="B262" i="24"/>
  <c r="C260" i="24"/>
  <c r="C259" i="24"/>
  <c r="C255" i="24"/>
  <c r="C251" i="24"/>
  <c r="B251" i="24"/>
  <c r="C249" i="24"/>
  <c r="B242" i="24"/>
  <c r="C248" i="24" s="1"/>
  <c r="B241" i="24"/>
  <c r="C239" i="24"/>
  <c r="C238" i="24"/>
  <c r="C234" i="24"/>
  <c r="B228" i="24"/>
  <c r="B227" i="24"/>
  <c r="C225" i="24"/>
  <c r="C224" i="24"/>
  <c r="B217" i="24"/>
  <c r="B216" i="24"/>
  <c r="C220" i="24" s="1"/>
  <c r="B214" i="24"/>
  <c r="B213" i="24"/>
  <c r="B212" i="24"/>
  <c r="C210" i="24"/>
  <c r="C209" i="24"/>
  <c r="B199" i="24"/>
  <c r="B198" i="24"/>
  <c r="C205" i="24" s="1"/>
  <c r="C196" i="24"/>
  <c r="B185" i="24"/>
  <c r="C195" i="24" s="1"/>
  <c r="B184" i="24"/>
  <c r="C191" i="24" s="1"/>
  <c r="C182" i="24"/>
  <c r="C177" i="24"/>
  <c r="B174" i="24"/>
  <c r="C181" i="24" s="1"/>
  <c r="B173" i="24"/>
  <c r="B171" i="24"/>
  <c r="B170" i="24"/>
  <c r="B169" i="24"/>
  <c r="C169" i="24" s="1"/>
  <c r="C167" i="24"/>
  <c r="B160" i="24"/>
  <c r="C166" i="24" s="1"/>
  <c r="B159" i="24"/>
  <c r="C157" i="24"/>
  <c r="C152" i="24"/>
  <c r="B146" i="24"/>
  <c r="C156" i="24" s="1"/>
  <c r="B145" i="24"/>
  <c r="C143" i="24"/>
  <c r="C138" i="24"/>
  <c r="B135" i="24"/>
  <c r="C142" i="24" s="1"/>
  <c r="B134" i="24"/>
  <c r="B132" i="24"/>
  <c r="B131" i="24"/>
  <c r="B130" i="24"/>
  <c r="C130" i="24" s="1"/>
  <c r="C128" i="24"/>
  <c r="B121" i="24"/>
  <c r="C127" i="24" s="1"/>
  <c r="B120" i="24"/>
  <c r="C118" i="24"/>
  <c r="B107" i="24"/>
  <c r="C117" i="24" s="1"/>
  <c r="B106" i="24"/>
  <c r="C113" i="24" s="1"/>
  <c r="B105" i="24"/>
  <c r="C109" i="24" s="1"/>
  <c r="C104" i="24"/>
  <c r="B96" i="24"/>
  <c r="C103" i="24" s="1"/>
  <c r="B95" i="24"/>
  <c r="C99" i="24" s="1"/>
  <c r="B93" i="24"/>
  <c r="B92" i="24"/>
  <c r="B91" i="24"/>
  <c r="C91" i="24" s="1"/>
  <c r="C90" i="24"/>
  <c r="C89" i="24"/>
  <c r="B82" i="24"/>
  <c r="C88" i="24" s="1"/>
  <c r="B81" i="24"/>
  <c r="B80" i="24"/>
  <c r="C84" i="24" s="1"/>
  <c r="C79" i="24"/>
  <c r="B68" i="24"/>
  <c r="C78" i="24" s="1"/>
  <c r="B67" i="24"/>
  <c r="C74" i="24" s="1"/>
  <c r="C65" i="24"/>
  <c r="B57" i="24"/>
  <c r="C64" i="24" s="1"/>
  <c r="B56" i="24"/>
  <c r="C60" i="24" s="1"/>
  <c r="B54" i="24"/>
  <c r="B53" i="24"/>
  <c r="B52" i="24"/>
  <c r="C80" i="24" s="1"/>
  <c r="C49" i="24"/>
  <c r="C47" i="24"/>
  <c r="C45" i="24"/>
  <c r="C44" i="24"/>
  <c r="C211" i="24" s="1"/>
  <c r="C43" i="24"/>
  <c r="C41" i="24"/>
  <c r="K13" i="24"/>
  <c r="C39" i="24"/>
  <c r="C38" i="24"/>
  <c r="C168" i="24" s="1"/>
  <c r="C37" i="24"/>
  <c r="C35" i="24"/>
  <c r="C33" i="24"/>
  <c r="C32" i="24"/>
  <c r="C129" i="24" s="1"/>
  <c r="C31" i="24"/>
  <c r="C29" i="24"/>
  <c r="C27" i="24"/>
  <c r="C26" i="24"/>
  <c r="C25" i="24"/>
  <c r="V23" i="24"/>
  <c r="U23" i="24"/>
  <c r="T23" i="24"/>
  <c r="S23" i="24"/>
  <c r="R23" i="24"/>
  <c r="Q23" i="24"/>
  <c r="P23" i="24"/>
  <c r="O23" i="24"/>
  <c r="N23" i="24"/>
  <c r="M23" i="24"/>
  <c r="B240" i="24"/>
  <c r="C244" i="24" s="1"/>
  <c r="B197" i="24"/>
  <c r="C201" i="24" s="1"/>
  <c r="B158" i="24"/>
  <c r="C162" i="24" s="1"/>
  <c r="B119" i="24"/>
  <c r="C123" i="24" s="1"/>
  <c r="C21" i="24"/>
  <c r="V20" i="24"/>
  <c r="U20" i="24"/>
  <c r="T20" i="24"/>
  <c r="S20" i="24"/>
  <c r="R20" i="24"/>
  <c r="Q20" i="24"/>
  <c r="P20" i="24"/>
  <c r="O20" i="24"/>
  <c r="N20" i="24"/>
  <c r="M20" i="24"/>
  <c r="B226" i="24"/>
  <c r="C230" i="24" s="1"/>
  <c r="B66" i="24"/>
  <c r="C70" i="24" s="1"/>
  <c r="C20" i="24"/>
  <c r="C51" i="24" s="1"/>
  <c r="C18" i="24"/>
  <c r="V17" i="24"/>
  <c r="U17" i="24"/>
  <c r="T17" i="24"/>
  <c r="S17" i="24"/>
  <c r="R17" i="24"/>
  <c r="Q17" i="24"/>
  <c r="P17" i="24"/>
  <c r="O17" i="24"/>
  <c r="N17" i="24"/>
  <c r="M17" i="24"/>
  <c r="B215" i="24"/>
  <c r="C216" i="24" s="1"/>
  <c r="B133" i="24"/>
  <c r="C134" i="24" s="1"/>
  <c r="B94" i="24"/>
  <c r="C95" i="24" s="1"/>
  <c r="B55" i="24"/>
  <c r="C56" i="24" s="1"/>
  <c r="C16" i="24"/>
  <c r="C14" i="24"/>
  <c r="V13" i="24"/>
  <c r="U13" i="24"/>
  <c r="T13" i="24"/>
  <c r="S13" i="24"/>
  <c r="R13" i="24"/>
  <c r="Q13" i="24"/>
  <c r="P13" i="24"/>
  <c r="O13" i="24"/>
  <c r="N13" i="24"/>
  <c r="M13" i="24"/>
  <c r="L13" i="24"/>
  <c r="J13" i="24"/>
  <c r="I13" i="24"/>
  <c r="H13" i="24"/>
  <c r="L12" i="24"/>
  <c r="L11" i="24"/>
  <c r="L10" i="24"/>
  <c r="C10" i="24"/>
  <c r="L9" i="24"/>
  <c r="L8" i="24"/>
  <c r="C8" i="24"/>
  <c r="L7" i="24"/>
  <c r="C6" i="24"/>
  <c r="C4" i="24"/>
  <c r="C2" i="24"/>
  <c r="C18" i="22"/>
  <c r="L23" i="22"/>
  <c r="K23" i="22"/>
  <c r="J23" i="22"/>
  <c r="I23" i="22"/>
  <c r="B119" i="22" s="1"/>
  <c r="C123" i="22" s="1"/>
  <c r="H23" i="22"/>
  <c r="B80" i="22" s="1"/>
  <c r="C84" i="22" s="1"/>
  <c r="L20" i="22"/>
  <c r="K20" i="22"/>
  <c r="B183" i="22" s="1"/>
  <c r="C187" i="22" s="1"/>
  <c r="J20" i="22"/>
  <c r="B144" i="22" s="1"/>
  <c r="C148" i="22" s="1"/>
  <c r="I20" i="22"/>
  <c r="B105" i="22" s="1"/>
  <c r="C109" i="22" s="1"/>
  <c r="H20" i="22"/>
  <c r="L17" i="22"/>
  <c r="K17" i="22"/>
  <c r="J17" i="22"/>
  <c r="B133" i="22" s="1"/>
  <c r="C134" i="22" s="1"/>
  <c r="I17" i="22"/>
  <c r="H17" i="22"/>
  <c r="B55" i="22"/>
  <c r="C56" i="22" s="1"/>
  <c r="B215" i="22"/>
  <c r="C216" i="22" s="1"/>
  <c r="B158" i="22"/>
  <c r="C162" i="22" s="1"/>
  <c r="B159" i="22"/>
  <c r="B120" i="22"/>
  <c r="B227" i="22"/>
  <c r="C234" i="22" s="1"/>
  <c r="B184" i="22"/>
  <c r="C191" i="22" s="1"/>
  <c r="B145" i="22"/>
  <c r="C152" i="22" s="1"/>
  <c r="B95" i="22"/>
  <c r="C99" i="22" s="1"/>
  <c r="B56" i="22"/>
  <c r="C60" i="22" s="1"/>
  <c r="B41" i="22"/>
  <c r="C41" i="22" s="1"/>
  <c r="B40" i="22"/>
  <c r="B29" i="22"/>
  <c r="C29" i="22" s="1"/>
  <c r="C2462" i="22"/>
  <c r="C2456" i="22"/>
  <c r="C2326" i="22"/>
  <c r="C2320" i="22"/>
  <c r="C2190" i="22"/>
  <c r="C2184" i="22"/>
  <c r="C2054" i="22"/>
  <c r="C2048" i="22"/>
  <c r="C1918" i="22"/>
  <c r="C1912" i="22"/>
  <c r="C1782" i="22"/>
  <c r="C1776" i="22"/>
  <c r="C1646" i="22"/>
  <c r="C1640" i="22"/>
  <c r="C1510" i="22"/>
  <c r="C1504" i="22"/>
  <c r="C1102" i="22"/>
  <c r="C1096" i="22"/>
  <c r="C966" i="22"/>
  <c r="C960" i="22"/>
  <c r="C288" i="22"/>
  <c r="C286" i="22"/>
  <c r="C284" i="22"/>
  <c r="C282" i="22"/>
  <c r="C280" i="22"/>
  <c r="C278" i="22"/>
  <c r="C276" i="22"/>
  <c r="C274" i="22"/>
  <c r="C272" i="22"/>
  <c r="C271" i="22"/>
  <c r="C270" i="22"/>
  <c r="C262" i="22"/>
  <c r="B262" i="22"/>
  <c r="C266" i="22" s="1"/>
  <c r="C260" i="22"/>
  <c r="C259" i="22"/>
  <c r="C251" i="22"/>
  <c r="B251" i="22"/>
  <c r="C255" i="22" s="1"/>
  <c r="C249" i="22"/>
  <c r="B242" i="22"/>
  <c r="C248" i="22" s="1"/>
  <c r="B241" i="22"/>
  <c r="C239" i="22"/>
  <c r="B228" i="22"/>
  <c r="C238" i="22" s="1"/>
  <c r="C225" i="22"/>
  <c r="B217" i="22"/>
  <c r="C224" i="22" s="1"/>
  <c r="B216" i="22"/>
  <c r="C220" i="22" s="1"/>
  <c r="B214" i="22"/>
  <c r="B213" i="22"/>
  <c r="B212" i="22"/>
  <c r="C240" i="22" s="1"/>
  <c r="C210" i="22"/>
  <c r="B199" i="22"/>
  <c r="C209" i="22" s="1"/>
  <c r="B198" i="22"/>
  <c r="C205" i="22" s="1"/>
  <c r="C196" i="22"/>
  <c r="B185" i="22"/>
  <c r="C195" i="22" s="1"/>
  <c r="C182" i="22"/>
  <c r="B174" i="22"/>
  <c r="C181" i="22" s="1"/>
  <c r="B173" i="22"/>
  <c r="C177" i="22" s="1"/>
  <c r="B171" i="22"/>
  <c r="B170" i="22"/>
  <c r="B169" i="22"/>
  <c r="C167" i="22"/>
  <c r="B160" i="22"/>
  <c r="C166" i="22" s="1"/>
  <c r="C157" i="22"/>
  <c r="B146" i="22"/>
  <c r="C156" i="22" s="1"/>
  <c r="C143" i="22"/>
  <c r="B135" i="22"/>
  <c r="C142" i="22" s="1"/>
  <c r="B134" i="22"/>
  <c r="C138" i="22" s="1"/>
  <c r="B132" i="22"/>
  <c r="B131" i="22"/>
  <c r="B130" i="22"/>
  <c r="C128" i="22"/>
  <c r="B121" i="22"/>
  <c r="C127" i="22" s="1"/>
  <c r="C118" i="22"/>
  <c r="B107" i="22"/>
  <c r="C117" i="22" s="1"/>
  <c r="B106" i="22"/>
  <c r="C113" i="22" s="1"/>
  <c r="C104" i="22"/>
  <c r="B96" i="22"/>
  <c r="C103" i="22" s="1"/>
  <c r="B93" i="22"/>
  <c r="B92" i="22"/>
  <c r="B91" i="22"/>
  <c r="C89" i="22"/>
  <c r="B82" i="22"/>
  <c r="C88" i="22" s="1"/>
  <c r="B81" i="22"/>
  <c r="C79" i="22"/>
  <c r="B68" i="22"/>
  <c r="C78" i="22" s="1"/>
  <c r="B67" i="22"/>
  <c r="C74" i="22" s="1"/>
  <c r="C65" i="22"/>
  <c r="B57" i="22"/>
  <c r="C64" i="22" s="1"/>
  <c r="B54" i="22"/>
  <c r="B53" i="22"/>
  <c r="B52" i="22"/>
  <c r="C49" i="22"/>
  <c r="C47" i="22"/>
  <c r="C45" i="22"/>
  <c r="C44" i="22"/>
  <c r="C211" i="22" s="1"/>
  <c r="C43" i="22"/>
  <c r="C39" i="22"/>
  <c r="C38" i="22"/>
  <c r="C168" i="22" s="1"/>
  <c r="C37" i="22"/>
  <c r="C35" i="22"/>
  <c r="C33" i="22"/>
  <c r="C32" i="22"/>
  <c r="C129" i="22" s="1"/>
  <c r="C31" i="22"/>
  <c r="C27" i="22"/>
  <c r="C26" i="22"/>
  <c r="C90" i="22" s="1"/>
  <c r="C25" i="22"/>
  <c r="V23" i="22"/>
  <c r="U23" i="22"/>
  <c r="T23" i="22"/>
  <c r="S23" i="22"/>
  <c r="R23" i="22"/>
  <c r="Q23" i="22"/>
  <c r="P23" i="22"/>
  <c r="O23" i="22"/>
  <c r="N23" i="22"/>
  <c r="M23" i="22"/>
  <c r="B240" i="22"/>
  <c r="C244" i="22" s="1"/>
  <c r="B197" i="22"/>
  <c r="C201" i="22" s="1"/>
  <c r="C23" i="22"/>
  <c r="C21" i="22"/>
  <c r="V20" i="22"/>
  <c r="U20" i="22"/>
  <c r="T20" i="22"/>
  <c r="S20" i="22"/>
  <c r="R20" i="22"/>
  <c r="Q20" i="22"/>
  <c r="P20" i="22"/>
  <c r="O20" i="22"/>
  <c r="N20" i="22"/>
  <c r="M20" i="22"/>
  <c r="B226" i="22"/>
  <c r="C230" i="22" s="1"/>
  <c r="B66" i="22"/>
  <c r="C70" i="22" s="1"/>
  <c r="C20" i="22"/>
  <c r="C51" i="22" s="1"/>
  <c r="V17" i="22"/>
  <c r="U17" i="22"/>
  <c r="T17" i="22"/>
  <c r="S17" i="22"/>
  <c r="R17" i="22"/>
  <c r="Q17" i="22"/>
  <c r="P17" i="22"/>
  <c r="O17" i="22"/>
  <c r="N17" i="22"/>
  <c r="M17" i="22"/>
  <c r="B172" i="22"/>
  <c r="C173" i="22" s="1"/>
  <c r="B94" i="22"/>
  <c r="C95" i="22" s="1"/>
  <c r="C16" i="22"/>
  <c r="C14" i="22"/>
  <c r="V13" i="22"/>
  <c r="U13" i="22"/>
  <c r="T13" i="22"/>
  <c r="S13" i="22"/>
  <c r="R13" i="22"/>
  <c r="Q13" i="22"/>
  <c r="P13" i="22"/>
  <c r="O13" i="22"/>
  <c r="N13" i="22"/>
  <c r="M13" i="22"/>
  <c r="L13" i="22"/>
  <c r="K13" i="22"/>
  <c r="J13" i="22"/>
  <c r="I13" i="22"/>
  <c r="H13" i="22"/>
  <c r="L12" i="22"/>
  <c r="L11" i="22"/>
  <c r="L10" i="22"/>
  <c r="C10" i="22"/>
  <c r="L9" i="22"/>
  <c r="L8" i="22"/>
  <c r="C8" i="22"/>
  <c r="L7" i="22"/>
  <c r="C6" i="22"/>
  <c r="C4" i="22"/>
  <c r="C2" i="22"/>
  <c r="K23" i="21"/>
  <c r="B191" i="21" s="1"/>
  <c r="C195" i="21" s="1"/>
  <c r="J23" i="21"/>
  <c r="I23" i="21"/>
  <c r="B113" i="21" s="1"/>
  <c r="C117" i="21" s="1"/>
  <c r="H23" i="21"/>
  <c r="B74" i="21" s="1"/>
  <c r="C78" i="21" s="1"/>
  <c r="K20" i="21"/>
  <c r="B177" i="21" s="1"/>
  <c r="C181" i="21" s="1"/>
  <c r="J20" i="21"/>
  <c r="I20" i="21"/>
  <c r="B99" i="21" s="1"/>
  <c r="C103" i="21" s="1"/>
  <c r="H20" i="21"/>
  <c r="K17" i="21"/>
  <c r="B166" i="21" s="1"/>
  <c r="C167" i="21" s="1"/>
  <c r="J17" i="21"/>
  <c r="I17" i="21"/>
  <c r="H17" i="21"/>
  <c r="B49" i="21" s="1"/>
  <c r="C50" i="21" s="1"/>
  <c r="B41" i="21"/>
  <c r="B35" i="21"/>
  <c r="C35" i="21" s="1"/>
  <c r="C2413" i="21"/>
  <c r="C2407" i="21"/>
  <c r="C2277" i="21"/>
  <c r="C2271" i="21"/>
  <c r="C2141" i="21"/>
  <c r="C2135" i="21"/>
  <c r="C2005" i="21"/>
  <c r="C1999" i="21"/>
  <c r="C1869" i="21"/>
  <c r="C1863" i="21"/>
  <c r="C1733" i="21"/>
  <c r="C1727" i="21"/>
  <c r="C1597" i="21"/>
  <c r="C1591" i="21"/>
  <c r="C1461" i="21"/>
  <c r="C1455" i="21"/>
  <c r="C1053" i="21"/>
  <c r="C1047" i="21"/>
  <c r="C917" i="21"/>
  <c r="C911" i="21"/>
  <c r="C239" i="21"/>
  <c r="C237" i="21"/>
  <c r="C235" i="21"/>
  <c r="C233" i="21"/>
  <c r="C231" i="21"/>
  <c r="C229" i="21"/>
  <c r="C227" i="21"/>
  <c r="C225" i="21"/>
  <c r="C223" i="21"/>
  <c r="C222" i="21"/>
  <c r="C221" i="21"/>
  <c r="C217" i="21"/>
  <c r="C213" i="21"/>
  <c r="B213" i="21"/>
  <c r="C211" i="21"/>
  <c r="C210" i="21"/>
  <c r="C202" i="21"/>
  <c r="B202" i="21"/>
  <c r="C206" i="21" s="1"/>
  <c r="C200" i="21"/>
  <c r="B193" i="21"/>
  <c r="C199" i="21" s="1"/>
  <c r="B192" i="21"/>
  <c r="C190" i="21"/>
  <c r="C189" i="21"/>
  <c r="B179" i="21"/>
  <c r="B178" i="21"/>
  <c r="C185" i="21" s="1"/>
  <c r="C176" i="21"/>
  <c r="C175" i="21"/>
  <c r="B168" i="21"/>
  <c r="B167" i="21"/>
  <c r="C171" i="21" s="1"/>
  <c r="B165" i="21"/>
  <c r="B164" i="21"/>
  <c r="B163" i="21"/>
  <c r="C161" i="21"/>
  <c r="C160" i="21"/>
  <c r="B154" i="21"/>
  <c r="B153" i="21"/>
  <c r="C151" i="21"/>
  <c r="C150" i="21"/>
  <c r="B140" i="21"/>
  <c r="B139" i="21"/>
  <c r="C146" i="21" s="1"/>
  <c r="C137" i="21"/>
  <c r="B129" i="21"/>
  <c r="C136" i="21" s="1"/>
  <c r="B128" i="21"/>
  <c r="C132" i="21" s="1"/>
  <c r="B126" i="21"/>
  <c r="B125" i="21"/>
  <c r="B124" i="21"/>
  <c r="C124" i="21" s="1"/>
  <c r="C122" i="21"/>
  <c r="B115" i="21"/>
  <c r="C121" i="21" s="1"/>
  <c r="B114" i="21"/>
  <c r="C112" i="21"/>
  <c r="B101" i="21"/>
  <c r="C111" i="21" s="1"/>
  <c r="B100" i="21"/>
  <c r="C107" i="21" s="1"/>
  <c r="C98" i="21"/>
  <c r="C93" i="21"/>
  <c r="B90" i="21"/>
  <c r="C97" i="21" s="1"/>
  <c r="B89" i="21"/>
  <c r="B87" i="21"/>
  <c r="B86" i="21"/>
  <c r="B85" i="21"/>
  <c r="C85" i="21" s="1"/>
  <c r="C83" i="21"/>
  <c r="B76" i="21"/>
  <c r="C82" i="21" s="1"/>
  <c r="B75" i="21"/>
  <c r="C73" i="21"/>
  <c r="B62" i="21"/>
  <c r="C72" i="21" s="1"/>
  <c r="B61" i="21"/>
  <c r="C68" i="21" s="1"/>
  <c r="C59" i="21"/>
  <c r="B51" i="21"/>
  <c r="C58" i="21" s="1"/>
  <c r="B50" i="21"/>
  <c r="C54" i="21" s="1"/>
  <c r="B48" i="21"/>
  <c r="B47" i="21"/>
  <c r="B46" i="21"/>
  <c r="C43" i="21"/>
  <c r="C41" i="21"/>
  <c r="C39" i="21"/>
  <c r="C38" i="21"/>
  <c r="C162" i="21" s="1"/>
  <c r="C37" i="21"/>
  <c r="C33" i="21"/>
  <c r="C32" i="21"/>
  <c r="C123" i="21" s="1"/>
  <c r="C31" i="21"/>
  <c r="C29" i="21"/>
  <c r="C27" i="21"/>
  <c r="C26" i="21"/>
  <c r="C84" i="21" s="1"/>
  <c r="C25" i="21"/>
  <c r="B152" i="21"/>
  <c r="C156" i="21" s="1"/>
  <c r="C23" i="21"/>
  <c r="C21" i="21"/>
  <c r="B138" i="21"/>
  <c r="C142" i="21" s="1"/>
  <c r="B60" i="21"/>
  <c r="C64" i="21" s="1"/>
  <c r="C20" i="21"/>
  <c r="C45" i="21" s="1"/>
  <c r="C18" i="21"/>
  <c r="B127" i="21"/>
  <c r="C128" i="21" s="1"/>
  <c r="B88" i="21"/>
  <c r="C89" i="21" s="1"/>
  <c r="C16" i="21"/>
  <c r="C14" i="21"/>
  <c r="K13" i="21"/>
  <c r="J13" i="21"/>
  <c r="I13" i="21"/>
  <c r="H13" i="21"/>
  <c r="L12" i="21"/>
  <c r="L11" i="21"/>
  <c r="L10" i="21"/>
  <c r="C10" i="21"/>
  <c r="L9" i="21"/>
  <c r="L8" i="21"/>
  <c r="C8" i="21"/>
  <c r="L7" i="21"/>
  <c r="C6" i="21"/>
  <c r="C4" i="21"/>
  <c r="C2" i="21"/>
  <c r="I23" i="20"/>
  <c r="H23" i="20"/>
  <c r="B62" i="20" s="1"/>
  <c r="C66" i="20" s="1"/>
  <c r="I20" i="20"/>
  <c r="B91" i="20" s="1"/>
  <c r="C95" i="20" s="1"/>
  <c r="H20" i="20"/>
  <c r="I17" i="20"/>
  <c r="H17" i="20"/>
  <c r="B37" i="20"/>
  <c r="C38" i="20" s="1"/>
  <c r="B48" i="20"/>
  <c r="C52" i="20" s="1"/>
  <c r="B105" i="20"/>
  <c r="C109" i="20" s="1"/>
  <c r="C2327" i="20"/>
  <c r="C2321" i="20"/>
  <c r="C2191" i="20"/>
  <c r="C2185" i="20"/>
  <c r="C2055" i="20"/>
  <c r="C2049" i="20"/>
  <c r="C1919" i="20"/>
  <c r="C1913" i="20"/>
  <c r="C1783" i="20"/>
  <c r="C1777" i="20"/>
  <c r="C1647" i="20"/>
  <c r="C1641" i="20"/>
  <c r="C1511" i="20"/>
  <c r="C1505" i="20"/>
  <c r="C1375" i="20"/>
  <c r="C1369" i="20"/>
  <c r="C967" i="20"/>
  <c r="C961" i="20"/>
  <c r="C831" i="20"/>
  <c r="C825" i="20"/>
  <c r="C153" i="20"/>
  <c r="C151" i="20"/>
  <c r="C149" i="20"/>
  <c r="C147" i="20"/>
  <c r="C145" i="20"/>
  <c r="C143" i="20"/>
  <c r="C141" i="20"/>
  <c r="C139" i="20"/>
  <c r="C137" i="20"/>
  <c r="C136" i="20"/>
  <c r="C135" i="20"/>
  <c r="C127" i="20"/>
  <c r="B127" i="20"/>
  <c r="C131" i="20" s="1"/>
  <c r="C125" i="20"/>
  <c r="C124" i="20"/>
  <c r="C116" i="20"/>
  <c r="B116" i="20"/>
  <c r="C120" i="20" s="1"/>
  <c r="C114" i="20"/>
  <c r="B107" i="20"/>
  <c r="C113" i="20" s="1"/>
  <c r="B106" i="20"/>
  <c r="C104" i="20"/>
  <c r="B93" i="20"/>
  <c r="C103" i="20" s="1"/>
  <c r="B92" i="20"/>
  <c r="C99" i="20" s="1"/>
  <c r="C90" i="20"/>
  <c r="B82" i="20"/>
  <c r="C89" i="20" s="1"/>
  <c r="B81" i="20"/>
  <c r="C85" i="20" s="1"/>
  <c r="B80" i="20"/>
  <c r="C81" i="20" s="1"/>
  <c r="B79" i="20"/>
  <c r="B78" i="20"/>
  <c r="B77" i="20"/>
  <c r="C75" i="20"/>
  <c r="B64" i="20"/>
  <c r="C74" i="20" s="1"/>
  <c r="B63" i="20"/>
  <c r="C70" i="20" s="1"/>
  <c r="C61" i="20"/>
  <c r="B50" i="20"/>
  <c r="C60" i="20" s="1"/>
  <c r="B49" i="20"/>
  <c r="C56" i="20" s="1"/>
  <c r="C47" i="20"/>
  <c r="B39" i="20"/>
  <c r="C46" i="20" s="1"/>
  <c r="B38" i="20"/>
  <c r="C42" i="20" s="1"/>
  <c r="B36" i="20"/>
  <c r="B35" i="20"/>
  <c r="B34" i="20"/>
  <c r="C31" i="20"/>
  <c r="C29" i="20"/>
  <c r="C27" i="20"/>
  <c r="C26" i="20"/>
  <c r="C76" i="20" s="1"/>
  <c r="C25" i="20"/>
  <c r="C23" i="20"/>
  <c r="C21" i="20"/>
  <c r="C20" i="20"/>
  <c r="C33" i="20" s="1"/>
  <c r="C18" i="20"/>
  <c r="C16" i="20"/>
  <c r="C14" i="20"/>
  <c r="I13" i="20"/>
  <c r="H13" i="20"/>
  <c r="L12" i="20"/>
  <c r="L11" i="20"/>
  <c r="L10" i="20"/>
  <c r="C10" i="20"/>
  <c r="L9" i="20"/>
  <c r="L8" i="20"/>
  <c r="C8" i="20"/>
  <c r="L7" i="20"/>
  <c r="C6" i="20"/>
  <c r="C4" i="20"/>
  <c r="C2" i="20"/>
  <c r="I23" i="19"/>
  <c r="B101" i="19" s="1"/>
  <c r="C105" i="19" s="1"/>
  <c r="H23" i="19"/>
  <c r="B62" i="19" s="1"/>
  <c r="C66" i="19" s="1"/>
  <c r="I20" i="19"/>
  <c r="B87" i="19" s="1"/>
  <c r="C91" i="19" s="1"/>
  <c r="H20" i="19"/>
  <c r="B48" i="19" s="1"/>
  <c r="C52" i="19" s="1"/>
  <c r="I17" i="19"/>
  <c r="B76" i="19" s="1"/>
  <c r="C77" i="19" s="1"/>
  <c r="H17" i="19"/>
  <c r="B37" i="19" s="1"/>
  <c r="C38" i="19" s="1"/>
  <c r="I13" i="19"/>
  <c r="H13" i="19"/>
  <c r="C18" i="19"/>
  <c r="C2323" i="19"/>
  <c r="C2317" i="19"/>
  <c r="C2187" i="19"/>
  <c r="C2181" i="19"/>
  <c r="C2051" i="19"/>
  <c r="C2045" i="19"/>
  <c r="C1915" i="19"/>
  <c r="C1909" i="19"/>
  <c r="C1779" i="19"/>
  <c r="C1773" i="19"/>
  <c r="C1643" i="19"/>
  <c r="C1637" i="19"/>
  <c r="C1507" i="19"/>
  <c r="C1501" i="19"/>
  <c r="C1371" i="19"/>
  <c r="C1365" i="19"/>
  <c r="C963" i="19"/>
  <c r="C957" i="19"/>
  <c r="C827" i="19"/>
  <c r="C821" i="19"/>
  <c r="C149" i="19"/>
  <c r="C147" i="19"/>
  <c r="C145" i="19"/>
  <c r="C143" i="19"/>
  <c r="C141" i="19"/>
  <c r="C139" i="19"/>
  <c r="C137" i="19"/>
  <c r="C135" i="19"/>
  <c r="C133" i="19"/>
  <c r="C132" i="19"/>
  <c r="C131" i="19"/>
  <c r="C123" i="19"/>
  <c r="B123" i="19"/>
  <c r="C127" i="19" s="1"/>
  <c r="C121" i="19"/>
  <c r="C120" i="19"/>
  <c r="C112" i="19"/>
  <c r="B112" i="19"/>
  <c r="C116" i="19" s="1"/>
  <c r="C110" i="19"/>
  <c r="B103" i="19"/>
  <c r="C109" i="19" s="1"/>
  <c r="B102" i="19"/>
  <c r="C100" i="19"/>
  <c r="B89" i="19"/>
  <c r="C99" i="19" s="1"/>
  <c r="B88" i="19"/>
  <c r="C95" i="19" s="1"/>
  <c r="C86" i="19"/>
  <c r="B78" i="19"/>
  <c r="C85" i="19" s="1"/>
  <c r="B77" i="19"/>
  <c r="C81" i="19" s="1"/>
  <c r="B75" i="19"/>
  <c r="B74" i="19"/>
  <c r="B73" i="19"/>
  <c r="C71" i="19"/>
  <c r="B64" i="19"/>
  <c r="C70" i="19" s="1"/>
  <c r="B63" i="19"/>
  <c r="C61" i="19"/>
  <c r="B50" i="19"/>
  <c r="C60" i="19" s="1"/>
  <c r="B49" i="19"/>
  <c r="C56" i="19" s="1"/>
  <c r="C47" i="19"/>
  <c r="B39" i="19"/>
  <c r="C46" i="19" s="1"/>
  <c r="B38" i="19"/>
  <c r="C42" i="19" s="1"/>
  <c r="B36" i="19"/>
  <c r="B35" i="19"/>
  <c r="B34" i="19"/>
  <c r="C34" i="19" s="1"/>
  <c r="C31" i="19"/>
  <c r="C29" i="19"/>
  <c r="C27" i="19"/>
  <c r="C26" i="19"/>
  <c r="C72" i="19" s="1"/>
  <c r="C25" i="19"/>
  <c r="C23" i="19"/>
  <c r="C21" i="19"/>
  <c r="C20" i="19"/>
  <c r="C33" i="19" s="1"/>
  <c r="C16" i="19"/>
  <c r="C14" i="19"/>
  <c r="L12" i="19"/>
  <c r="L11" i="19"/>
  <c r="L10" i="19"/>
  <c r="C10" i="19"/>
  <c r="L9" i="19"/>
  <c r="L8" i="19"/>
  <c r="C8" i="19"/>
  <c r="L7" i="19"/>
  <c r="C6" i="19"/>
  <c r="C4" i="19"/>
  <c r="C2" i="19"/>
  <c r="H23" i="18"/>
  <c r="H20" i="18"/>
  <c r="H17" i="18"/>
  <c r="H13" i="18"/>
  <c r="B56" i="18"/>
  <c r="C60" i="18" s="1"/>
  <c r="C2278" i="18"/>
  <c r="C2272" i="18"/>
  <c r="C2142" i="18"/>
  <c r="C2136" i="18"/>
  <c r="C2006" i="18"/>
  <c r="C2000" i="18"/>
  <c r="C1870" i="18"/>
  <c r="C1864" i="18"/>
  <c r="C1734" i="18"/>
  <c r="C1728" i="18"/>
  <c r="C1598" i="18"/>
  <c r="C1592" i="18"/>
  <c r="C1462" i="18"/>
  <c r="C1456" i="18"/>
  <c r="C1326" i="18"/>
  <c r="C1320" i="18"/>
  <c r="C918" i="18"/>
  <c r="C912" i="18"/>
  <c r="C782" i="18"/>
  <c r="C776" i="18"/>
  <c r="C104" i="18"/>
  <c r="C102" i="18"/>
  <c r="C100" i="18"/>
  <c r="C98" i="18"/>
  <c r="C96" i="18"/>
  <c r="C94" i="18"/>
  <c r="C92" i="18"/>
  <c r="C90" i="18"/>
  <c r="C88" i="18"/>
  <c r="C87" i="18"/>
  <c r="C86" i="18"/>
  <c r="C82" i="18"/>
  <c r="C78" i="18"/>
  <c r="B78" i="18"/>
  <c r="C76" i="18"/>
  <c r="C75" i="18"/>
  <c r="C71" i="18"/>
  <c r="C67" i="18"/>
  <c r="B67" i="18"/>
  <c r="C65" i="18"/>
  <c r="B58" i="18"/>
  <c r="C64" i="18" s="1"/>
  <c r="B57" i="18"/>
  <c r="C55" i="18"/>
  <c r="B44" i="18"/>
  <c r="C54" i="18" s="1"/>
  <c r="B43" i="18"/>
  <c r="C50" i="18" s="1"/>
  <c r="C41" i="18"/>
  <c r="B33" i="18"/>
  <c r="C40" i="18" s="1"/>
  <c r="B32" i="18"/>
  <c r="C36" i="18" s="1"/>
  <c r="B30" i="18"/>
  <c r="B29" i="18"/>
  <c r="B28" i="18"/>
  <c r="C25" i="18"/>
  <c r="C23" i="18"/>
  <c r="C21" i="18"/>
  <c r="B42" i="18"/>
  <c r="C46" i="18" s="1"/>
  <c r="C20" i="18"/>
  <c r="C27" i="18" s="1"/>
  <c r="C18" i="18"/>
  <c r="B31" i="18"/>
  <c r="C32" i="18" s="1"/>
  <c r="C16" i="18"/>
  <c r="C14" i="18"/>
  <c r="L12" i="18"/>
  <c r="L11" i="18"/>
  <c r="L10" i="18"/>
  <c r="C10" i="18"/>
  <c r="L9" i="18"/>
  <c r="L8" i="18"/>
  <c r="C8" i="18"/>
  <c r="L7" i="18"/>
  <c r="C6" i="18"/>
  <c r="C4" i="18"/>
  <c r="C2" i="18"/>
  <c r="H23" i="17"/>
  <c r="H20" i="17"/>
  <c r="B42" i="17" s="1"/>
  <c r="C46" i="17" s="1"/>
  <c r="H17" i="17"/>
  <c r="B31" i="17" s="1"/>
  <c r="C32" i="17" s="1"/>
  <c r="H13" i="17"/>
  <c r="C18" i="17"/>
  <c r="C94" i="17"/>
  <c r="C2278" i="17"/>
  <c r="C2272" i="17"/>
  <c r="C2142" i="17"/>
  <c r="C2136" i="17"/>
  <c r="C2006" i="17"/>
  <c r="C2000" i="17"/>
  <c r="C1870" i="17"/>
  <c r="C1864" i="17"/>
  <c r="C1734" i="17"/>
  <c r="C1728" i="17"/>
  <c r="C1598" i="17"/>
  <c r="C1592" i="17"/>
  <c r="C1462" i="17"/>
  <c r="C1456" i="17"/>
  <c r="C1326" i="17"/>
  <c r="C1320" i="17"/>
  <c r="C918" i="17"/>
  <c r="C912" i="17"/>
  <c r="C782" i="17"/>
  <c r="C776" i="17"/>
  <c r="C104" i="17"/>
  <c r="C102" i="17"/>
  <c r="C100" i="17"/>
  <c r="C98" i="17"/>
  <c r="C96" i="17"/>
  <c r="C92" i="17"/>
  <c r="C90" i="17"/>
  <c r="C88" i="17"/>
  <c r="C87" i="17"/>
  <c r="C86" i="17"/>
  <c r="C78" i="17"/>
  <c r="B78" i="17"/>
  <c r="C82" i="17" s="1"/>
  <c r="C76" i="17"/>
  <c r="C75" i="17"/>
  <c r="C67" i="17"/>
  <c r="B67" i="17"/>
  <c r="C71" i="17" s="1"/>
  <c r="C65" i="17"/>
  <c r="B58" i="17"/>
  <c r="C64" i="17" s="1"/>
  <c r="B57" i="17"/>
  <c r="C55" i="17"/>
  <c r="B44" i="17"/>
  <c r="C54" i="17" s="1"/>
  <c r="B43" i="17"/>
  <c r="C50" i="17" s="1"/>
  <c r="C41" i="17"/>
  <c r="B33" i="17"/>
  <c r="C40" i="17" s="1"/>
  <c r="B32" i="17"/>
  <c r="C36" i="17" s="1"/>
  <c r="B30" i="17"/>
  <c r="B29" i="17"/>
  <c r="B28" i="17"/>
  <c r="C25" i="17"/>
  <c r="B56" i="17"/>
  <c r="C60" i="17" s="1"/>
  <c r="C23" i="17"/>
  <c r="C21" i="17"/>
  <c r="C20" i="17"/>
  <c r="C27" i="17" s="1"/>
  <c r="C16" i="17"/>
  <c r="C14" i="17"/>
  <c r="L12" i="17"/>
  <c r="L11" i="17"/>
  <c r="L10" i="17"/>
  <c r="C10" i="17"/>
  <c r="L9" i="17"/>
  <c r="L8" i="17"/>
  <c r="C8" i="17"/>
  <c r="L7" i="17"/>
  <c r="C6" i="17"/>
  <c r="C4" i="17"/>
  <c r="C2" i="17"/>
  <c r="C137" i="28" l="1"/>
  <c r="C70" i="28"/>
  <c r="C109" i="28"/>
  <c r="C215" i="28"/>
  <c r="C336" i="28"/>
  <c r="C347" i="28"/>
  <c r="C308" i="28"/>
  <c r="C258" i="28"/>
  <c r="C162" i="28"/>
  <c r="C176" i="28"/>
  <c r="C187" i="28"/>
  <c r="C230" i="28"/>
  <c r="C361" i="28"/>
  <c r="C375" i="28"/>
  <c r="C84" i="28"/>
  <c r="C98" i="28"/>
  <c r="C283" i="28"/>
  <c r="C297" i="28"/>
  <c r="C201" i="28"/>
  <c r="C123" i="28"/>
  <c r="C322" i="28"/>
  <c r="C297" i="27"/>
  <c r="C322" i="27"/>
  <c r="C109" i="27"/>
  <c r="C187" i="27"/>
  <c r="C230" i="27"/>
  <c r="C375" i="27"/>
  <c r="C176" i="27"/>
  <c r="C347" i="27"/>
  <c r="C123" i="27"/>
  <c r="C137" i="27"/>
  <c r="C336" i="27"/>
  <c r="C84" i="27"/>
  <c r="C283" i="27"/>
  <c r="C308" i="27"/>
  <c r="C70" i="27"/>
  <c r="C201" i="27"/>
  <c r="C215" i="27"/>
  <c r="C244" i="27"/>
  <c r="C258" i="27"/>
  <c r="C269" i="27"/>
  <c r="C162" i="27"/>
  <c r="C361" i="27"/>
  <c r="C52" i="26"/>
  <c r="C197" i="26"/>
  <c r="C240" i="26"/>
  <c r="C91" i="26"/>
  <c r="C130" i="26"/>
  <c r="C144" i="26"/>
  <c r="C158" i="26"/>
  <c r="C105" i="26"/>
  <c r="C119" i="26"/>
  <c r="C66" i="26"/>
  <c r="C80" i="26"/>
  <c r="C183" i="26"/>
  <c r="C226" i="26"/>
  <c r="C52" i="25"/>
  <c r="C212" i="25"/>
  <c r="C91" i="25"/>
  <c r="C130" i="25"/>
  <c r="C183" i="25"/>
  <c r="C197" i="25"/>
  <c r="C226" i="25"/>
  <c r="C240" i="25"/>
  <c r="C144" i="25"/>
  <c r="C158" i="25"/>
  <c r="C105" i="25"/>
  <c r="C119" i="25"/>
  <c r="C66" i="25"/>
  <c r="C52" i="24"/>
  <c r="C212" i="24"/>
  <c r="C183" i="24"/>
  <c r="C197" i="24"/>
  <c r="C226" i="24"/>
  <c r="C240" i="24"/>
  <c r="C144" i="24"/>
  <c r="C158" i="24"/>
  <c r="C105" i="24"/>
  <c r="C119" i="24"/>
  <c r="C66" i="24"/>
  <c r="C52" i="22"/>
  <c r="C91" i="22"/>
  <c r="C169" i="22"/>
  <c r="C226" i="22"/>
  <c r="C130" i="22"/>
  <c r="C80" i="22"/>
  <c r="C183" i="22"/>
  <c r="C105" i="22"/>
  <c r="C197" i="22"/>
  <c r="C158" i="22"/>
  <c r="C119" i="22"/>
  <c r="C212" i="22"/>
  <c r="C66" i="22"/>
  <c r="C144" i="22"/>
  <c r="C46" i="21"/>
  <c r="C191" i="21"/>
  <c r="C163" i="21"/>
  <c r="C138" i="21"/>
  <c r="C152" i="21"/>
  <c r="C99" i="21"/>
  <c r="C113" i="21"/>
  <c r="C60" i="21"/>
  <c r="C74" i="21"/>
  <c r="C177" i="21"/>
  <c r="C34" i="20"/>
  <c r="C77" i="20"/>
  <c r="C91" i="20"/>
  <c r="C105" i="20"/>
  <c r="C48" i="20"/>
  <c r="C62" i="20"/>
  <c r="C73" i="19"/>
  <c r="C87" i="19"/>
  <c r="C101" i="19"/>
  <c r="C48" i="19"/>
  <c r="C62" i="19"/>
  <c r="C28" i="18"/>
  <c r="C42" i="18"/>
  <c r="C56" i="18"/>
  <c r="C28" i="17"/>
  <c r="C42" i="17"/>
  <c r="C56" i="17"/>
  <c r="K23" i="14" l="1"/>
  <c r="B191" i="14" s="1"/>
  <c r="C195" i="14" s="1"/>
  <c r="J23" i="14"/>
  <c r="B152" i="14" s="1"/>
  <c r="C156" i="14" s="1"/>
  <c r="I23" i="14"/>
  <c r="B113" i="14" s="1"/>
  <c r="C117" i="14" s="1"/>
  <c r="H23" i="14"/>
  <c r="B74" i="14" s="1"/>
  <c r="C78" i="14" s="1"/>
  <c r="K20" i="14"/>
  <c r="B177" i="14" s="1"/>
  <c r="C181" i="14" s="1"/>
  <c r="J20" i="14"/>
  <c r="I20" i="14"/>
  <c r="B99" i="14" s="1"/>
  <c r="C103" i="14" s="1"/>
  <c r="H20" i="14"/>
  <c r="B60" i="14" s="1"/>
  <c r="C64" i="14" s="1"/>
  <c r="K17" i="14"/>
  <c r="B166" i="14" s="1"/>
  <c r="C167" i="14" s="1"/>
  <c r="J17" i="14"/>
  <c r="B127" i="14" s="1"/>
  <c r="C128" i="14" s="1"/>
  <c r="I17" i="14"/>
  <c r="B88" i="14" s="1"/>
  <c r="C89" i="14" s="1"/>
  <c r="H17" i="14"/>
  <c r="B49" i="14" s="1"/>
  <c r="C50" i="14" s="1"/>
  <c r="K13" i="14"/>
  <c r="J13" i="14"/>
  <c r="I13" i="14"/>
  <c r="H13" i="14"/>
  <c r="C18" i="14"/>
  <c r="B41" i="14"/>
  <c r="B172" i="8"/>
  <c r="B157" i="8"/>
  <c r="B176" i="16"/>
  <c r="C180" i="16" s="1"/>
  <c r="B161" i="16"/>
  <c r="C189" i="16"/>
  <c r="C188" i="16"/>
  <c r="C184" i="16"/>
  <c r="C176" i="16"/>
  <c r="C174" i="16"/>
  <c r="C173" i="16"/>
  <c r="C169" i="16"/>
  <c r="C161" i="16"/>
  <c r="C165" i="16"/>
  <c r="C185" i="8"/>
  <c r="C184" i="8"/>
  <c r="C180" i="8"/>
  <c r="C176" i="8"/>
  <c r="C172" i="8"/>
  <c r="C170" i="8"/>
  <c r="C169" i="8"/>
  <c r="C165" i="8"/>
  <c r="C157" i="8"/>
  <c r="C161" i="8"/>
  <c r="C222" i="14"/>
  <c r="C221" i="14"/>
  <c r="C213" i="14"/>
  <c r="B213" i="14"/>
  <c r="C217" i="14" s="1"/>
  <c r="C211" i="14"/>
  <c r="C210" i="14"/>
  <c r="C202" i="14"/>
  <c r="B202" i="14"/>
  <c r="C206" i="14" s="1"/>
  <c r="C2413" i="14"/>
  <c r="C2407" i="14"/>
  <c r="C2277" i="14"/>
  <c r="C2271" i="14"/>
  <c r="C2141" i="14"/>
  <c r="C2135" i="14"/>
  <c r="C2005" i="14"/>
  <c r="C1999" i="14"/>
  <c r="C1869" i="14"/>
  <c r="C1863" i="14"/>
  <c r="C1733" i="14"/>
  <c r="C1727" i="14"/>
  <c r="C1597" i="14"/>
  <c r="C1591" i="14"/>
  <c r="C1461" i="14"/>
  <c r="C1455" i="14"/>
  <c r="C1053" i="14"/>
  <c r="C1047" i="14"/>
  <c r="C917" i="14"/>
  <c r="C911" i="14"/>
  <c r="C239" i="14"/>
  <c r="C237" i="14"/>
  <c r="C235" i="14"/>
  <c r="C233" i="14"/>
  <c r="C231" i="14"/>
  <c r="C229" i="14"/>
  <c r="C227" i="14"/>
  <c r="C225" i="14"/>
  <c r="C223" i="14"/>
  <c r="C200" i="14"/>
  <c r="B193" i="14"/>
  <c r="C199" i="14" s="1"/>
  <c r="B192" i="14"/>
  <c r="C190" i="14"/>
  <c r="B179" i="14"/>
  <c r="C189" i="14" s="1"/>
  <c r="B178" i="14"/>
  <c r="C185" i="14" s="1"/>
  <c r="C176" i="14"/>
  <c r="B168" i="14"/>
  <c r="C175" i="14" s="1"/>
  <c r="B167" i="14"/>
  <c r="C171" i="14" s="1"/>
  <c r="B165" i="14"/>
  <c r="B164" i="14"/>
  <c r="B163" i="14"/>
  <c r="C161" i="14"/>
  <c r="B154" i="14"/>
  <c r="C160" i="14" s="1"/>
  <c r="B153" i="14"/>
  <c r="C151" i="14"/>
  <c r="B140" i="14"/>
  <c r="C150" i="14" s="1"/>
  <c r="B139" i="14"/>
  <c r="C146" i="14" s="1"/>
  <c r="C137" i="14"/>
  <c r="B129" i="14"/>
  <c r="C136" i="14" s="1"/>
  <c r="B128" i="14"/>
  <c r="C132" i="14" s="1"/>
  <c r="B126" i="14"/>
  <c r="B125" i="14"/>
  <c r="B124" i="14"/>
  <c r="C122" i="14"/>
  <c r="B115" i="14"/>
  <c r="C121" i="14" s="1"/>
  <c r="B114" i="14"/>
  <c r="C112" i="14"/>
  <c r="B101" i="14"/>
  <c r="C111" i="14" s="1"/>
  <c r="B100" i="14"/>
  <c r="C107" i="14" s="1"/>
  <c r="C98" i="14"/>
  <c r="B90" i="14"/>
  <c r="C97" i="14" s="1"/>
  <c r="B89" i="14"/>
  <c r="C93" i="14" s="1"/>
  <c r="B87" i="14"/>
  <c r="B86" i="14"/>
  <c r="B85" i="14"/>
  <c r="C83" i="14"/>
  <c r="B76" i="14"/>
  <c r="C82" i="14" s="1"/>
  <c r="B75" i="14"/>
  <c r="C73" i="14"/>
  <c r="B62" i="14"/>
  <c r="C72" i="14" s="1"/>
  <c r="B61" i="14"/>
  <c r="C68" i="14" s="1"/>
  <c r="C59" i="14"/>
  <c r="B51" i="14"/>
  <c r="C58" i="14" s="1"/>
  <c r="B50" i="14"/>
  <c r="C54" i="14" s="1"/>
  <c r="B48" i="14"/>
  <c r="B47" i="14"/>
  <c r="B46" i="14"/>
  <c r="C43" i="14"/>
  <c r="C41" i="14"/>
  <c r="C39" i="14"/>
  <c r="C38" i="14"/>
  <c r="C162" i="14" s="1"/>
  <c r="C37" i="14"/>
  <c r="C35" i="14"/>
  <c r="C33" i="14"/>
  <c r="C32" i="14"/>
  <c r="C123" i="14" s="1"/>
  <c r="C31" i="14"/>
  <c r="C29" i="14"/>
  <c r="C27" i="14"/>
  <c r="C26" i="14"/>
  <c r="C84" i="14" s="1"/>
  <c r="C25" i="14"/>
  <c r="C23" i="14"/>
  <c r="C21" i="14"/>
  <c r="B138" i="14"/>
  <c r="C142" i="14" s="1"/>
  <c r="C20" i="14"/>
  <c r="C45" i="14" s="1"/>
  <c r="C16" i="14"/>
  <c r="C14" i="14"/>
  <c r="L12" i="14"/>
  <c r="L11" i="14"/>
  <c r="L10" i="14"/>
  <c r="C10" i="14"/>
  <c r="L9" i="14"/>
  <c r="L8" i="14"/>
  <c r="C8" i="14"/>
  <c r="L7" i="14"/>
  <c r="C6" i="14"/>
  <c r="C4" i="14"/>
  <c r="C2" i="14"/>
  <c r="J23" i="8"/>
  <c r="B146" i="8" s="1"/>
  <c r="C150" i="8" s="1"/>
  <c r="I23" i="8"/>
  <c r="H23" i="8"/>
  <c r="J20" i="8"/>
  <c r="B132" i="8" s="1"/>
  <c r="C136" i="8" s="1"/>
  <c r="I20" i="8"/>
  <c r="B93" i="8" s="1"/>
  <c r="C97" i="8" s="1"/>
  <c r="H20" i="8"/>
  <c r="J17" i="8"/>
  <c r="B121" i="8" s="1"/>
  <c r="C122" i="8" s="1"/>
  <c r="I17" i="8"/>
  <c r="B82" i="8" s="1"/>
  <c r="C83" i="8" s="1"/>
  <c r="H17" i="8"/>
  <c r="B43" i="8" s="1"/>
  <c r="C44" i="8" s="1"/>
  <c r="B36" i="8"/>
  <c r="B30" i="8"/>
  <c r="C29" i="8" s="1"/>
  <c r="B23" i="8"/>
  <c r="C23" i="8" s="1"/>
  <c r="C202" i="8"/>
  <c r="C200" i="8"/>
  <c r="C198" i="8"/>
  <c r="C196" i="8"/>
  <c r="C194" i="8"/>
  <c r="C192" i="8"/>
  <c r="C190" i="8"/>
  <c r="C188" i="8"/>
  <c r="C186" i="8"/>
  <c r="C155" i="8"/>
  <c r="B148" i="8"/>
  <c r="C154" i="8" s="1"/>
  <c r="B147" i="8"/>
  <c r="C145" i="8"/>
  <c r="B134" i="8"/>
  <c r="C144" i="8" s="1"/>
  <c r="B133" i="8"/>
  <c r="C140" i="8" s="1"/>
  <c r="C131" i="8"/>
  <c r="B123" i="8"/>
  <c r="C130" i="8" s="1"/>
  <c r="B122" i="8"/>
  <c r="C126" i="8" s="1"/>
  <c r="B120" i="8"/>
  <c r="B119" i="8"/>
  <c r="B118" i="8"/>
  <c r="C116" i="8"/>
  <c r="B109" i="8"/>
  <c r="C115" i="8" s="1"/>
  <c r="B108" i="8"/>
  <c r="C106" i="8"/>
  <c r="C105" i="8"/>
  <c r="B95" i="8"/>
  <c r="B94" i="8"/>
  <c r="C101" i="8" s="1"/>
  <c r="C92" i="8"/>
  <c r="B84" i="8"/>
  <c r="C91" i="8" s="1"/>
  <c r="B83" i="8"/>
  <c r="C87" i="8" s="1"/>
  <c r="B81" i="8"/>
  <c r="B80" i="8"/>
  <c r="B79" i="8"/>
  <c r="C77" i="8"/>
  <c r="B70" i="8"/>
  <c r="C76" i="8" s="1"/>
  <c r="B69" i="8"/>
  <c r="C67" i="8"/>
  <c r="B56" i="8"/>
  <c r="C66" i="8" s="1"/>
  <c r="B55" i="8"/>
  <c r="C62" i="8" s="1"/>
  <c r="C53" i="8"/>
  <c r="B45" i="8"/>
  <c r="C52" i="8" s="1"/>
  <c r="B44" i="8"/>
  <c r="C48" i="8" s="1"/>
  <c r="B42" i="8"/>
  <c r="B41" i="8"/>
  <c r="B40" i="8"/>
  <c r="C37" i="8"/>
  <c r="C35" i="8"/>
  <c r="C33" i="8"/>
  <c r="C32" i="8"/>
  <c r="C117" i="8" s="1"/>
  <c r="C31" i="8"/>
  <c r="C27" i="8"/>
  <c r="C26" i="8"/>
  <c r="C78" i="8" s="1"/>
  <c r="C25" i="8"/>
  <c r="B107" i="8"/>
  <c r="C111" i="8" s="1"/>
  <c r="B68" i="8"/>
  <c r="C72" i="8" s="1"/>
  <c r="C21" i="8"/>
  <c r="B54" i="8"/>
  <c r="C58" i="8" s="1"/>
  <c r="C20" i="8"/>
  <c r="C39" i="8" s="1"/>
  <c r="C18" i="8"/>
  <c r="C16" i="8"/>
  <c r="C14" i="8"/>
  <c r="J13" i="8"/>
  <c r="I13" i="8"/>
  <c r="H13" i="8"/>
  <c r="L12" i="8"/>
  <c r="L11" i="8"/>
  <c r="L10" i="8"/>
  <c r="C10" i="8"/>
  <c r="L9" i="8"/>
  <c r="L8" i="8"/>
  <c r="C8" i="8"/>
  <c r="L7" i="8"/>
  <c r="C6" i="8"/>
  <c r="C4" i="8"/>
  <c r="C2" i="8"/>
  <c r="C191" i="14" l="1"/>
  <c r="C99" i="14"/>
  <c r="C60" i="14"/>
  <c r="C74" i="14"/>
  <c r="C113" i="14"/>
  <c r="C85" i="14"/>
  <c r="C124" i="14"/>
  <c r="C46" i="14"/>
  <c r="C177" i="14"/>
  <c r="C152" i="14"/>
  <c r="C163" i="14"/>
  <c r="C138" i="14"/>
  <c r="C40" i="8"/>
  <c r="C107" i="8"/>
  <c r="C146" i="8"/>
  <c r="C93" i="8"/>
  <c r="C132" i="8"/>
  <c r="C54" i="8"/>
  <c r="C68" i="8"/>
  <c r="C79" i="8"/>
  <c r="C118" i="8"/>
  <c r="C115" i="16" l="1"/>
  <c r="C101" i="16"/>
  <c r="C119" i="16"/>
  <c r="C120" i="16"/>
  <c r="H17" i="16"/>
  <c r="B43" i="16" s="1"/>
  <c r="C44" i="16" s="1"/>
  <c r="J23" i="16"/>
  <c r="I23" i="16"/>
  <c r="H23" i="16"/>
  <c r="B68" i="16" s="1"/>
  <c r="C72" i="16" s="1"/>
  <c r="J20" i="16"/>
  <c r="B136" i="16" s="1"/>
  <c r="C140" i="16" s="1"/>
  <c r="I20" i="16"/>
  <c r="H20" i="16"/>
  <c r="J17" i="16"/>
  <c r="B125" i="16" s="1"/>
  <c r="C126" i="16" s="1"/>
  <c r="I17" i="16"/>
  <c r="B82" i="16" s="1"/>
  <c r="C83" i="16" s="1"/>
  <c r="C18" i="16"/>
  <c r="C206" i="16"/>
  <c r="C204" i="16"/>
  <c r="C202" i="16"/>
  <c r="C200" i="16"/>
  <c r="C198" i="16"/>
  <c r="C196" i="16"/>
  <c r="C194" i="16"/>
  <c r="C192" i="16"/>
  <c r="C190" i="16"/>
  <c r="C159" i="16"/>
  <c r="B152" i="16"/>
  <c r="C158" i="16" s="1"/>
  <c r="B151" i="16"/>
  <c r="C149" i="16"/>
  <c r="B138" i="16"/>
  <c r="C148" i="16" s="1"/>
  <c r="B137" i="16"/>
  <c r="C144" i="16" s="1"/>
  <c r="C135" i="16"/>
  <c r="B127" i="16"/>
  <c r="C134" i="16" s="1"/>
  <c r="B126" i="16"/>
  <c r="C130" i="16" s="1"/>
  <c r="B124" i="16"/>
  <c r="B123" i="16"/>
  <c r="B122" i="16"/>
  <c r="B109" i="16"/>
  <c r="B108" i="16"/>
  <c r="C106" i="16"/>
  <c r="B95" i="16"/>
  <c r="C105" i="16" s="1"/>
  <c r="B94" i="16"/>
  <c r="C92" i="16"/>
  <c r="B84" i="16"/>
  <c r="C91" i="16" s="1"/>
  <c r="B83" i="16"/>
  <c r="C87" i="16" s="1"/>
  <c r="B81" i="16"/>
  <c r="B80" i="16"/>
  <c r="B79" i="16"/>
  <c r="C77" i="16"/>
  <c r="B70" i="16"/>
  <c r="C76" i="16" s="1"/>
  <c r="B69" i="16"/>
  <c r="C67" i="16"/>
  <c r="B56" i="16"/>
  <c r="C66" i="16" s="1"/>
  <c r="B55" i="16"/>
  <c r="C62" i="16" s="1"/>
  <c r="C53" i="16"/>
  <c r="B45" i="16"/>
  <c r="C52" i="16" s="1"/>
  <c r="B44" i="16"/>
  <c r="C48" i="16" s="1"/>
  <c r="B42" i="16"/>
  <c r="B41" i="16"/>
  <c r="B40" i="16"/>
  <c r="C37" i="16"/>
  <c r="C35" i="16"/>
  <c r="C33" i="16"/>
  <c r="C32" i="16"/>
  <c r="C121" i="16" s="1"/>
  <c r="C31" i="16"/>
  <c r="C29" i="16"/>
  <c r="C27" i="16"/>
  <c r="C26" i="16"/>
  <c r="C78" i="16" s="1"/>
  <c r="C25" i="16"/>
  <c r="B150" i="16"/>
  <c r="C154" i="16" s="1"/>
  <c r="B107" i="16"/>
  <c r="C111" i="16" s="1"/>
  <c r="C23" i="16"/>
  <c r="C21" i="16"/>
  <c r="B93" i="16"/>
  <c r="C97" i="16" s="1"/>
  <c r="B54" i="16"/>
  <c r="C58" i="16" s="1"/>
  <c r="C20" i="16"/>
  <c r="C39" i="16" s="1"/>
  <c r="C16" i="16"/>
  <c r="C14" i="16"/>
  <c r="J13" i="16"/>
  <c r="I13" i="16"/>
  <c r="H13" i="16"/>
  <c r="L12" i="16"/>
  <c r="L11" i="16"/>
  <c r="L10" i="16"/>
  <c r="C10" i="16"/>
  <c r="L9" i="16"/>
  <c r="L8" i="16"/>
  <c r="C8" i="16"/>
  <c r="L7" i="16"/>
  <c r="C6" i="16"/>
  <c r="C4" i="16"/>
  <c r="C2" i="16"/>
  <c r="C750" i="1"/>
  <c r="C748" i="1"/>
  <c r="C746" i="1"/>
  <c r="C744" i="1"/>
  <c r="C742" i="1"/>
  <c r="C740" i="1"/>
  <c r="C738" i="1"/>
  <c r="C736" i="1"/>
  <c r="C2" i="1"/>
  <c r="C14" i="1"/>
  <c r="C4" i="1"/>
  <c r="C122" i="16" l="1"/>
  <c r="C40" i="16"/>
  <c r="C54" i="16"/>
  <c r="C93" i="16"/>
  <c r="C68" i="16"/>
  <c r="C79" i="16"/>
  <c r="C107" i="16"/>
  <c r="C150" i="16"/>
  <c r="C136" i="16"/>
  <c r="C2340" i="12"/>
  <c r="C2334" i="12"/>
  <c r="C2204" i="12"/>
  <c r="C2198" i="12"/>
  <c r="C2068" i="12"/>
  <c r="C2062" i="12"/>
  <c r="C1932" i="12"/>
  <c r="C1926" i="12"/>
  <c r="C1796" i="12"/>
  <c r="C1790" i="12"/>
  <c r="C1660" i="12"/>
  <c r="C1654" i="12"/>
  <c r="C1524" i="12"/>
  <c r="C1518" i="12"/>
  <c r="C1388" i="12"/>
  <c r="C1382" i="12"/>
  <c r="C980" i="12"/>
  <c r="C974" i="12"/>
  <c r="C844" i="12"/>
  <c r="C838" i="12"/>
  <c r="C166" i="12"/>
  <c r="C162" i="12"/>
  <c r="C158" i="12"/>
  <c r="C150" i="12"/>
  <c r="B150" i="12"/>
  <c r="C148" i="12"/>
  <c r="C146" i="12"/>
  <c r="C145" i="12"/>
  <c r="C144" i="12"/>
  <c r="C140" i="12"/>
  <c r="C136" i="12"/>
  <c r="C132" i="12"/>
  <c r="B132" i="12"/>
  <c r="C130" i="12"/>
  <c r="C129" i="12"/>
  <c r="C125" i="12"/>
  <c r="C117" i="12"/>
  <c r="B117" i="12"/>
  <c r="C121" i="12" s="1"/>
  <c r="C115" i="12"/>
  <c r="C110" i="12"/>
  <c r="B104" i="12"/>
  <c r="C114" i="12" s="1"/>
  <c r="B103" i="12"/>
  <c r="B102" i="12"/>
  <c r="C106" i="12" s="1"/>
  <c r="C101" i="12"/>
  <c r="C96" i="12"/>
  <c r="B90" i="12"/>
  <c r="C100" i="12" s="1"/>
  <c r="B89" i="12"/>
  <c r="B88" i="12"/>
  <c r="C92" i="12" s="1"/>
  <c r="C87" i="12"/>
  <c r="C82" i="12"/>
  <c r="B79" i="12"/>
  <c r="C86" i="12" s="1"/>
  <c r="C78" i="12"/>
  <c r="B78" i="12"/>
  <c r="B77" i="12"/>
  <c r="B76" i="12"/>
  <c r="B75" i="12"/>
  <c r="B74" i="12"/>
  <c r="C74" i="12" s="1"/>
  <c r="C72" i="12"/>
  <c r="C67" i="12"/>
  <c r="B61" i="12"/>
  <c r="C71" i="12" s="1"/>
  <c r="B60" i="12"/>
  <c r="B59" i="12"/>
  <c r="C63" i="12" s="1"/>
  <c r="C58" i="12"/>
  <c r="C53" i="12"/>
  <c r="B47" i="12"/>
  <c r="C57" i="12" s="1"/>
  <c r="B46" i="12"/>
  <c r="B45" i="12"/>
  <c r="C49" i="12" s="1"/>
  <c r="C44" i="12"/>
  <c r="C39" i="12"/>
  <c r="B36" i="12"/>
  <c r="C43" i="12" s="1"/>
  <c r="B35" i="12"/>
  <c r="B33" i="12"/>
  <c r="B32" i="12"/>
  <c r="B31" i="12"/>
  <c r="C31" i="12" s="1"/>
  <c r="C28" i="12"/>
  <c r="C26" i="12"/>
  <c r="C24" i="12"/>
  <c r="C23" i="12"/>
  <c r="C73" i="12" s="1"/>
  <c r="C22" i="12"/>
  <c r="I20" i="12"/>
  <c r="H20" i="12"/>
  <c r="C20" i="12"/>
  <c r="C18" i="12"/>
  <c r="I17" i="12"/>
  <c r="H17" i="12"/>
  <c r="C17" i="12"/>
  <c r="C30" i="12" s="1"/>
  <c r="C15" i="12"/>
  <c r="I14" i="12"/>
  <c r="H14" i="12"/>
  <c r="B34" i="12" s="1"/>
  <c r="C35" i="12" s="1"/>
  <c r="C13" i="12"/>
  <c r="C11" i="12"/>
  <c r="I10" i="12"/>
  <c r="H10" i="12"/>
  <c r="L9" i="12"/>
  <c r="C9" i="12"/>
  <c r="L8" i="12"/>
  <c r="L7" i="12"/>
  <c r="L6" i="12"/>
  <c r="C6" i="12"/>
  <c r="L5" i="12"/>
  <c r="L4" i="12"/>
  <c r="C4" i="12"/>
  <c r="L3" i="12"/>
  <c r="C2" i="12"/>
  <c r="C45" i="12" l="1"/>
  <c r="C59" i="12"/>
  <c r="C88" i="12"/>
  <c r="C102" i="12"/>
  <c r="C2474" i="9" l="1"/>
  <c r="C2468" i="9"/>
  <c r="C2338" i="9"/>
  <c r="C2332" i="9"/>
  <c r="C2202" i="9"/>
  <c r="C2196" i="9"/>
  <c r="C2066" i="9"/>
  <c r="C2060" i="9"/>
  <c r="C1930" i="9"/>
  <c r="C1924" i="9"/>
  <c r="C1794" i="9"/>
  <c r="C1788" i="9"/>
  <c r="C1658" i="9"/>
  <c r="C1652" i="9"/>
  <c r="C1522" i="9"/>
  <c r="C1516" i="9"/>
  <c r="C1114" i="9"/>
  <c r="C1108" i="9"/>
  <c r="C978" i="9"/>
  <c r="C972" i="9"/>
  <c r="C300" i="9"/>
  <c r="C296" i="9"/>
  <c r="C292" i="9"/>
  <c r="C284" i="9"/>
  <c r="C280" i="9"/>
  <c r="C272" i="9"/>
  <c r="C268" i="9"/>
  <c r="C260" i="9"/>
  <c r="C256" i="9"/>
  <c r="B248" i="9"/>
  <c r="C248" i="9" s="1"/>
  <c r="C246" i="9"/>
  <c r="C244" i="9"/>
  <c r="C243" i="9"/>
  <c r="C242" i="9"/>
  <c r="C238" i="9"/>
  <c r="C234" i="9"/>
  <c r="C230" i="9"/>
  <c r="B230" i="9"/>
  <c r="C228" i="9"/>
  <c r="C227" i="9"/>
  <c r="C223" i="9"/>
  <c r="C215" i="9"/>
  <c r="B215" i="9"/>
  <c r="C219" i="9" s="1"/>
  <c r="C213" i="9"/>
  <c r="C212" i="9"/>
  <c r="B202" i="9"/>
  <c r="B201" i="9"/>
  <c r="C208" i="9" s="1"/>
  <c r="C199" i="9"/>
  <c r="B188" i="9"/>
  <c r="C198" i="9" s="1"/>
  <c r="B187" i="9"/>
  <c r="C194" i="9" s="1"/>
  <c r="C185" i="9"/>
  <c r="C180" i="9"/>
  <c r="B177" i="9"/>
  <c r="C184" i="9" s="1"/>
  <c r="B176" i="9"/>
  <c r="B174" i="9"/>
  <c r="B173" i="9"/>
  <c r="B172" i="9"/>
  <c r="C172" i="9" s="1"/>
  <c r="C170" i="9"/>
  <c r="C169" i="9"/>
  <c r="C165" i="9"/>
  <c r="B159" i="9"/>
  <c r="B158" i="9"/>
  <c r="B157" i="9"/>
  <c r="C161" i="9" s="1"/>
  <c r="C156" i="9"/>
  <c r="B145" i="9"/>
  <c r="C155" i="9" s="1"/>
  <c r="B144" i="9"/>
  <c r="C151" i="9" s="1"/>
  <c r="C142" i="9"/>
  <c r="C137" i="9"/>
  <c r="B134" i="9"/>
  <c r="C141" i="9" s="1"/>
  <c r="B133" i="9"/>
  <c r="B132" i="9"/>
  <c r="C133" i="9" s="1"/>
  <c r="B131" i="9"/>
  <c r="B130" i="9"/>
  <c r="B129" i="9"/>
  <c r="C127" i="9"/>
  <c r="C126" i="9"/>
  <c r="B116" i="9"/>
  <c r="B115" i="9"/>
  <c r="C122" i="9" s="1"/>
  <c r="B114" i="9"/>
  <c r="C118" i="9" s="1"/>
  <c r="C113" i="9"/>
  <c r="C108" i="9"/>
  <c r="B102" i="9"/>
  <c r="C112" i="9" s="1"/>
  <c r="B101" i="9"/>
  <c r="C99" i="9"/>
  <c r="C94" i="9"/>
  <c r="B91" i="9"/>
  <c r="C98" i="9" s="1"/>
  <c r="B90" i="9"/>
  <c r="B88" i="9"/>
  <c r="B87" i="9"/>
  <c r="B86" i="9"/>
  <c r="C84" i="9"/>
  <c r="C83" i="9"/>
  <c r="B73" i="9"/>
  <c r="B72" i="9"/>
  <c r="C79" i="9" s="1"/>
  <c r="B71" i="9"/>
  <c r="C75" i="9" s="1"/>
  <c r="C70" i="9"/>
  <c r="C65" i="9"/>
  <c r="B59" i="9"/>
  <c r="C69" i="9" s="1"/>
  <c r="B58" i="9"/>
  <c r="B57" i="9"/>
  <c r="C61" i="9" s="1"/>
  <c r="C56" i="9"/>
  <c r="C51" i="9"/>
  <c r="B48" i="9"/>
  <c r="C55" i="9" s="1"/>
  <c r="B47" i="9"/>
  <c r="B45" i="9"/>
  <c r="B44" i="9"/>
  <c r="B43" i="9"/>
  <c r="C40" i="9"/>
  <c r="B38" i="9"/>
  <c r="C38" i="9" s="1"/>
  <c r="C36" i="9"/>
  <c r="C35" i="9"/>
  <c r="C171" i="9" s="1"/>
  <c r="C34" i="9"/>
  <c r="B32" i="9"/>
  <c r="C32" i="9" s="1"/>
  <c r="C30" i="9"/>
  <c r="C29" i="9"/>
  <c r="C128" i="9" s="1"/>
  <c r="C28" i="9"/>
  <c r="C26" i="9"/>
  <c r="C24" i="9"/>
  <c r="C23" i="9"/>
  <c r="C85" i="9" s="1"/>
  <c r="C22" i="9"/>
  <c r="K20" i="9"/>
  <c r="B200" i="9" s="1"/>
  <c r="C204" i="9" s="1"/>
  <c r="J20" i="9"/>
  <c r="I20" i="9"/>
  <c r="H20" i="9"/>
  <c r="C20" i="9"/>
  <c r="C18" i="9"/>
  <c r="K17" i="9"/>
  <c r="B186" i="9" s="1"/>
  <c r="C190" i="9" s="1"/>
  <c r="J17" i="9"/>
  <c r="B143" i="9" s="1"/>
  <c r="C147" i="9" s="1"/>
  <c r="I17" i="9"/>
  <c r="B100" i="9" s="1"/>
  <c r="C104" i="9" s="1"/>
  <c r="H17" i="9"/>
  <c r="C17" i="9"/>
  <c r="C42" i="9" s="1"/>
  <c r="C15" i="9"/>
  <c r="K14" i="9"/>
  <c r="B175" i="9" s="1"/>
  <c r="C176" i="9" s="1"/>
  <c r="J14" i="9"/>
  <c r="I14" i="9"/>
  <c r="B89" i="9" s="1"/>
  <c r="C90" i="9" s="1"/>
  <c r="H14" i="9"/>
  <c r="B46" i="9" s="1"/>
  <c r="C47" i="9" s="1"/>
  <c r="C13" i="9"/>
  <c r="C11" i="9"/>
  <c r="K10" i="9"/>
  <c r="J10" i="9"/>
  <c r="I10" i="9"/>
  <c r="H10" i="9"/>
  <c r="L9" i="9"/>
  <c r="C9" i="9"/>
  <c r="L8" i="9"/>
  <c r="L7" i="9"/>
  <c r="L6" i="9"/>
  <c r="C6" i="9"/>
  <c r="L5" i="9"/>
  <c r="L4" i="9"/>
  <c r="C4" i="9"/>
  <c r="L3" i="9"/>
  <c r="C2" i="9"/>
  <c r="C43" i="9" l="1"/>
  <c r="C86" i="9"/>
  <c r="C129" i="9"/>
  <c r="C57" i="9"/>
  <c r="C71" i="9"/>
  <c r="C100" i="9"/>
  <c r="C114" i="9"/>
  <c r="C143" i="9"/>
  <c r="C157" i="9"/>
  <c r="C186" i="9"/>
  <c r="C200" i="9"/>
  <c r="C15" i="15"/>
  <c r="C2352" i="15"/>
  <c r="C2346" i="15"/>
  <c r="C2216" i="15"/>
  <c r="C2210" i="15"/>
  <c r="C2080" i="15"/>
  <c r="C2074" i="15"/>
  <c r="C1944" i="15"/>
  <c r="C1938" i="15"/>
  <c r="C1808" i="15"/>
  <c r="C1802" i="15"/>
  <c r="C1672" i="15"/>
  <c r="C1666" i="15"/>
  <c r="C1536" i="15"/>
  <c r="C1530" i="15"/>
  <c r="C1400" i="15"/>
  <c r="C1394" i="15"/>
  <c r="C992" i="15"/>
  <c r="C986" i="15"/>
  <c r="C856" i="15"/>
  <c r="C850" i="15"/>
  <c r="C178" i="15"/>
  <c r="C174" i="15"/>
  <c r="C170" i="15"/>
  <c r="C162" i="15"/>
  <c r="C158" i="15"/>
  <c r="B150" i="15"/>
  <c r="C150" i="15" s="1"/>
  <c r="C148" i="15"/>
  <c r="C146" i="15"/>
  <c r="C145" i="15"/>
  <c r="C144" i="15"/>
  <c r="C140" i="15"/>
  <c r="C132" i="15"/>
  <c r="B132" i="15"/>
  <c r="C136" i="15" s="1"/>
  <c r="C130" i="15"/>
  <c r="C129" i="15"/>
  <c r="C125" i="15"/>
  <c r="C117" i="15"/>
  <c r="B117" i="15"/>
  <c r="C121" i="15" s="1"/>
  <c r="C115" i="15"/>
  <c r="B104" i="15"/>
  <c r="C114" i="15" s="1"/>
  <c r="B103" i="15"/>
  <c r="C110" i="15" s="1"/>
  <c r="C101" i="15"/>
  <c r="B90" i="15"/>
  <c r="C100" i="15" s="1"/>
  <c r="B89" i="15"/>
  <c r="C96" i="15" s="1"/>
  <c r="C87" i="15"/>
  <c r="B79" i="15"/>
  <c r="C86" i="15" s="1"/>
  <c r="B78" i="15"/>
  <c r="C82" i="15" s="1"/>
  <c r="B76" i="15"/>
  <c r="B75" i="15"/>
  <c r="B74" i="15"/>
  <c r="C72" i="15"/>
  <c r="B61" i="15"/>
  <c r="C71" i="15" s="1"/>
  <c r="B60" i="15"/>
  <c r="C67" i="15" s="1"/>
  <c r="C58" i="15"/>
  <c r="C53" i="15"/>
  <c r="B47" i="15"/>
  <c r="C57" i="15" s="1"/>
  <c r="B46" i="15"/>
  <c r="C44" i="15"/>
  <c r="B36" i="15"/>
  <c r="C43" i="15" s="1"/>
  <c r="B35" i="15"/>
  <c r="C39" i="15" s="1"/>
  <c r="B33" i="15"/>
  <c r="B32" i="15"/>
  <c r="B31" i="15"/>
  <c r="C28" i="15"/>
  <c r="C26" i="15"/>
  <c r="C24" i="15"/>
  <c r="C23" i="15"/>
  <c r="C73" i="15" s="1"/>
  <c r="C22" i="15"/>
  <c r="I20" i="15"/>
  <c r="B102" i="15" s="1"/>
  <c r="C106" i="15" s="1"/>
  <c r="H20" i="15"/>
  <c r="B59" i="15" s="1"/>
  <c r="C63" i="15" s="1"/>
  <c r="C20" i="15"/>
  <c r="C18" i="15"/>
  <c r="I17" i="15"/>
  <c r="B88" i="15" s="1"/>
  <c r="C92" i="15" s="1"/>
  <c r="H17" i="15"/>
  <c r="B45" i="15" s="1"/>
  <c r="C49" i="15" s="1"/>
  <c r="C17" i="15"/>
  <c r="C30" i="15" s="1"/>
  <c r="I14" i="15"/>
  <c r="B77" i="15" s="1"/>
  <c r="C78" i="15" s="1"/>
  <c r="H14" i="15"/>
  <c r="B34" i="15" s="1"/>
  <c r="C35" i="15" s="1"/>
  <c r="C13" i="15"/>
  <c r="C11" i="15"/>
  <c r="I10" i="15"/>
  <c r="H10" i="15"/>
  <c r="L9" i="15"/>
  <c r="C9" i="15"/>
  <c r="L8" i="15"/>
  <c r="L7" i="15"/>
  <c r="L6" i="15"/>
  <c r="C6" i="15"/>
  <c r="L5" i="15"/>
  <c r="L4" i="15"/>
  <c r="C4" i="15"/>
  <c r="L3" i="15"/>
  <c r="C2" i="15"/>
  <c r="C2327" i="11"/>
  <c r="C2321" i="11"/>
  <c r="C2191" i="11"/>
  <c r="C2185" i="11"/>
  <c r="C2055" i="11"/>
  <c r="C2049" i="11"/>
  <c r="C1919" i="11"/>
  <c r="C1913" i="11"/>
  <c r="C1783" i="11"/>
  <c r="C1777" i="11"/>
  <c r="C1647" i="11"/>
  <c r="C1641" i="11"/>
  <c r="C1511" i="11"/>
  <c r="C1505" i="11"/>
  <c r="C1375" i="11"/>
  <c r="C1369" i="11"/>
  <c r="C967" i="11"/>
  <c r="C961" i="11"/>
  <c r="C831" i="11"/>
  <c r="C825" i="11"/>
  <c r="C153" i="11"/>
  <c r="C149" i="11"/>
  <c r="C145" i="11"/>
  <c r="C137" i="11"/>
  <c r="C133" i="11"/>
  <c r="C125" i="11"/>
  <c r="C121" i="11"/>
  <c r="C113" i="11"/>
  <c r="C109" i="11"/>
  <c r="C101" i="11"/>
  <c r="B101" i="11"/>
  <c r="C99" i="11"/>
  <c r="C97" i="11"/>
  <c r="C96" i="11"/>
  <c r="C95" i="11"/>
  <c r="C91" i="11"/>
  <c r="C87" i="11"/>
  <c r="C83" i="11"/>
  <c r="B83" i="11"/>
  <c r="C81" i="11"/>
  <c r="C80" i="11"/>
  <c r="C76" i="11"/>
  <c r="C68" i="11"/>
  <c r="B68" i="11"/>
  <c r="C72" i="11" s="1"/>
  <c r="C66" i="11"/>
  <c r="C61" i="11"/>
  <c r="B55" i="11"/>
  <c r="C65" i="11" s="1"/>
  <c r="B54" i="11"/>
  <c r="B53" i="11"/>
  <c r="C57" i="11" s="1"/>
  <c r="C52" i="11"/>
  <c r="C47" i="11"/>
  <c r="B41" i="11"/>
  <c r="C51" i="11" s="1"/>
  <c r="B40" i="11"/>
  <c r="C38" i="11"/>
  <c r="C33" i="11"/>
  <c r="B30" i="11"/>
  <c r="C37" i="11" s="1"/>
  <c r="B29" i="11"/>
  <c r="B27" i="11"/>
  <c r="B26" i="11"/>
  <c r="B25" i="11"/>
  <c r="C25" i="11" s="1"/>
  <c r="C22" i="11"/>
  <c r="H20" i="11"/>
  <c r="C20" i="11"/>
  <c r="C18" i="11"/>
  <c r="H17" i="11"/>
  <c r="B39" i="11" s="1"/>
  <c r="C43" i="11" s="1"/>
  <c r="C17" i="11"/>
  <c r="C24" i="11" s="1"/>
  <c r="C15" i="11"/>
  <c r="H14" i="11"/>
  <c r="B28" i="11" s="1"/>
  <c r="C29" i="11" s="1"/>
  <c r="C13" i="11"/>
  <c r="C11" i="11"/>
  <c r="H10" i="11"/>
  <c r="L9" i="11"/>
  <c r="C9" i="11"/>
  <c r="L8" i="11"/>
  <c r="L7" i="11"/>
  <c r="L6" i="11"/>
  <c r="C6" i="11"/>
  <c r="L5" i="11"/>
  <c r="L4" i="11"/>
  <c r="C4" i="11"/>
  <c r="L3" i="11"/>
  <c r="C2" i="11"/>
  <c r="B37" i="10"/>
  <c r="B26" i="10"/>
  <c r="B38" i="10"/>
  <c r="C38" i="10" s="1"/>
  <c r="C2523" i="10"/>
  <c r="C2517" i="10"/>
  <c r="C2387" i="10"/>
  <c r="C2381" i="10"/>
  <c r="C2251" i="10"/>
  <c r="C2245" i="10"/>
  <c r="C2115" i="10"/>
  <c r="C2109" i="10"/>
  <c r="C1979" i="10"/>
  <c r="C1973" i="10"/>
  <c r="C1843" i="10"/>
  <c r="C1837" i="10"/>
  <c r="C1707" i="10"/>
  <c r="C1701" i="10"/>
  <c r="C1571" i="10"/>
  <c r="C1565" i="10"/>
  <c r="C1163" i="10"/>
  <c r="C1157" i="10"/>
  <c r="C1027" i="10"/>
  <c r="C1021" i="10"/>
  <c r="C349" i="10"/>
  <c r="C345" i="10"/>
  <c r="C341" i="10"/>
  <c r="C333" i="10"/>
  <c r="C329" i="10"/>
  <c r="C321" i="10"/>
  <c r="C317" i="10"/>
  <c r="C309" i="10"/>
  <c r="C305" i="10"/>
  <c r="B297" i="10"/>
  <c r="C297" i="10" s="1"/>
  <c r="C295" i="10"/>
  <c r="C293" i="10"/>
  <c r="C292" i="10"/>
  <c r="C291" i="10"/>
  <c r="C287" i="10"/>
  <c r="C279" i="10"/>
  <c r="B279" i="10"/>
  <c r="C283" i="10" s="1"/>
  <c r="C277" i="10"/>
  <c r="C276" i="10"/>
  <c r="C272" i="10"/>
  <c r="C268" i="10"/>
  <c r="C264" i="10"/>
  <c r="B264" i="10"/>
  <c r="C262" i="10"/>
  <c r="B251" i="10"/>
  <c r="C261" i="10" s="1"/>
  <c r="B250" i="10"/>
  <c r="C257" i="10" s="1"/>
  <c r="C248" i="10"/>
  <c r="C243" i="10"/>
  <c r="B237" i="10"/>
  <c r="C247" i="10" s="1"/>
  <c r="B236" i="10"/>
  <c r="C234" i="10"/>
  <c r="C233" i="10"/>
  <c r="C229" i="10"/>
  <c r="B226" i="10"/>
  <c r="B225" i="10"/>
  <c r="B223" i="10"/>
  <c r="B222" i="10"/>
  <c r="B221" i="10"/>
  <c r="C221" i="10" s="1"/>
  <c r="C219" i="10"/>
  <c r="C214" i="10"/>
  <c r="B208" i="10"/>
  <c r="C218" i="10" s="1"/>
  <c r="B207" i="10"/>
  <c r="C205" i="10"/>
  <c r="B194" i="10"/>
  <c r="C204" i="10" s="1"/>
  <c r="B193" i="10"/>
  <c r="C200" i="10" s="1"/>
  <c r="C191" i="10"/>
  <c r="B183" i="10"/>
  <c r="C190" i="10" s="1"/>
  <c r="B182" i="10"/>
  <c r="C186" i="10" s="1"/>
  <c r="B180" i="10"/>
  <c r="B179" i="10"/>
  <c r="B178" i="10"/>
  <c r="C176" i="10"/>
  <c r="C175" i="10"/>
  <c r="C171" i="10"/>
  <c r="B165" i="10"/>
  <c r="B164" i="10"/>
  <c r="C162" i="10"/>
  <c r="C161" i="10"/>
  <c r="C157" i="10"/>
  <c r="B151" i="10"/>
  <c r="B150" i="10"/>
  <c r="C148" i="10"/>
  <c r="C147" i="10"/>
  <c r="C143" i="10"/>
  <c r="B140" i="10"/>
  <c r="B139" i="10"/>
  <c r="B137" i="10"/>
  <c r="B136" i="10"/>
  <c r="B135" i="10"/>
  <c r="C133" i="10"/>
  <c r="C132" i="10"/>
  <c r="B122" i="10"/>
  <c r="B121" i="10"/>
  <c r="C128" i="10" s="1"/>
  <c r="C119" i="10"/>
  <c r="C114" i="10"/>
  <c r="B108" i="10"/>
  <c r="C118" i="10" s="1"/>
  <c r="B107" i="10"/>
  <c r="C105" i="10"/>
  <c r="B97" i="10"/>
  <c r="C104" i="10" s="1"/>
  <c r="B96" i="10"/>
  <c r="C100" i="10" s="1"/>
  <c r="B95" i="10"/>
  <c r="C96" i="10" s="1"/>
  <c r="B94" i="10"/>
  <c r="B93" i="10"/>
  <c r="B92" i="10"/>
  <c r="C90" i="10"/>
  <c r="B79" i="10"/>
  <c r="C89" i="10" s="1"/>
  <c r="B78" i="10"/>
  <c r="C85" i="10" s="1"/>
  <c r="C76" i="10"/>
  <c r="C75" i="10"/>
  <c r="C71" i="10"/>
  <c r="B65" i="10"/>
  <c r="B64" i="10"/>
  <c r="C62" i="10"/>
  <c r="C61" i="10"/>
  <c r="C57" i="10"/>
  <c r="B54" i="10"/>
  <c r="B53" i="10"/>
  <c r="B51" i="10"/>
  <c r="B50" i="10"/>
  <c r="B49" i="10"/>
  <c r="C46" i="10"/>
  <c r="C44" i="10"/>
  <c r="C42" i="10"/>
  <c r="C41" i="10"/>
  <c r="C220" i="10" s="1"/>
  <c r="C40" i="10"/>
  <c r="C36" i="10"/>
  <c r="C35" i="10"/>
  <c r="C177" i="10" s="1"/>
  <c r="C34" i="10"/>
  <c r="C32" i="10"/>
  <c r="C30" i="10"/>
  <c r="C29" i="10"/>
  <c r="C134" i="10" s="1"/>
  <c r="C28" i="10"/>
  <c r="C26" i="10"/>
  <c r="C24" i="10"/>
  <c r="C23" i="10"/>
  <c r="C91" i="10" s="1"/>
  <c r="C22" i="10"/>
  <c r="L20" i="10"/>
  <c r="B249" i="10" s="1"/>
  <c r="C253" i="10" s="1"/>
  <c r="K20" i="10"/>
  <c r="B206" i="10" s="1"/>
  <c r="C210" i="10" s="1"/>
  <c r="J20" i="10"/>
  <c r="B163" i="10" s="1"/>
  <c r="C167" i="10" s="1"/>
  <c r="I20" i="10"/>
  <c r="B120" i="10" s="1"/>
  <c r="C124" i="10" s="1"/>
  <c r="H20" i="10"/>
  <c r="B77" i="10" s="1"/>
  <c r="C81" i="10" s="1"/>
  <c r="C20" i="10"/>
  <c r="C18" i="10"/>
  <c r="L17" i="10"/>
  <c r="B235" i="10" s="1"/>
  <c r="C239" i="10" s="1"/>
  <c r="K17" i="10"/>
  <c r="B192" i="10" s="1"/>
  <c r="C196" i="10" s="1"/>
  <c r="J17" i="10"/>
  <c r="B149" i="10" s="1"/>
  <c r="C153" i="10" s="1"/>
  <c r="I17" i="10"/>
  <c r="B106" i="10" s="1"/>
  <c r="C110" i="10" s="1"/>
  <c r="H17" i="10"/>
  <c r="B63" i="10" s="1"/>
  <c r="C67" i="10" s="1"/>
  <c r="C17" i="10"/>
  <c r="C48" i="10" s="1"/>
  <c r="C15" i="10"/>
  <c r="L14" i="10"/>
  <c r="B224" i="10" s="1"/>
  <c r="C225" i="10" s="1"/>
  <c r="K14" i="10"/>
  <c r="B181" i="10" s="1"/>
  <c r="C182" i="10" s="1"/>
  <c r="J14" i="10"/>
  <c r="B138" i="10" s="1"/>
  <c r="C139" i="10" s="1"/>
  <c r="I14" i="10"/>
  <c r="H14" i="10"/>
  <c r="B52" i="10" s="1"/>
  <c r="C53" i="10" s="1"/>
  <c r="C13" i="10"/>
  <c r="C11" i="10"/>
  <c r="L10" i="10"/>
  <c r="K10" i="10"/>
  <c r="J10" i="10"/>
  <c r="I10" i="10"/>
  <c r="H10" i="10"/>
  <c r="L9" i="10"/>
  <c r="C9" i="10"/>
  <c r="L8" i="10"/>
  <c r="L7" i="10"/>
  <c r="L6" i="10"/>
  <c r="C6" i="10"/>
  <c r="L5" i="10"/>
  <c r="L4" i="10"/>
  <c r="C4" i="10"/>
  <c r="L3" i="10"/>
  <c r="C2" i="10"/>
  <c r="C71" i="1"/>
  <c r="P17" i="1"/>
  <c r="B435" i="1" s="1"/>
  <c r="C436" i="1" s="1"/>
  <c r="P20" i="1"/>
  <c r="B446" i="1" s="1"/>
  <c r="C450" i="1" s="1"/>
  <c r="C15" i="2"/>
  <c r="C15" i="3"/>
  <c r="C15" i="4"/>
  <c r="C15" i="5"/>
  <c r="C15" i="6"/>
  <c r="C15" i="7"/>
  <c r="V17" i="1"/>
  <c r="B673" i="1" s="1"/>
  <c r="C674" i="1" s="1"/>
  <c r="U17" i="1"/>
  <c r="B634" i="1" s="1"/>
  <c r="C635" i="1" s="1"/>
  <c r="T17" i="1"/>
  <c r="B595" i="1" s="1"/>
  <c r="C596" i="1" s="1"/>
  <c r="S17" i="1"/>
  <c r="B556" i="1" s="1"/>
  <c r="C557" i="1" s="1"/>
  <c r="R17" i="1"/>
  <c r="B517" i="1" s="1"/>
  <c r="C518" i="1" s="1"/>
  <c r="Q17" i="1"/>
  <c r="B474" i="1" s="1"/>
  <c r="C475" i="1" s="1"/>
  <c r="O17" i="1"/>
  <c r="B392" i="1" s="1"/>
  <c r="C393" i="1" s="1"/>
  <c r="N17" i="1"/>
  <c r="B353" i="1" s="1"/>
  <c r="C354" i="1" s="1"/>
  <c r="B107" i="1"/>
  <c r="C107" i="1" s="1"/>
  <c r="B59" i="1"/>
  <c r="C59" i="1" s="1"/>
  <c r="V23" i="1"/>
  <c r="B698" i="1" s="1"/>
  <c r="C702" i="1" s="1"/>
  <c r="U23" i="1"/>
  <c r="B659" i="1" s="1"/>
  <c r="C663" i="1" s="1"/>
  <c r="T23" i="1"/>
  <c r="B620" i="1" s="1"/>
  <c r="C624" i="1" s="1"/>
  <c r="S23" i="1"/>
  <c r="B581" i="1" s="1"/>
  <c r="C585" i="1" s="1"/>
  <c r="R23" i="1"/>
  <c r="B538" i="1" s="1"/>
  <c r="C542" i="1" s="1"/>
  <c r="Q23" i="1"/>
  <c r="B499" i="1" s="1"/>
  <c r="C503" i="1" s="1"/>
  <c r="P23" i="1"/>
  <c r="B460" i="1" s="1"/>
  <c r="C464" i="1" s="1"/>
  <c r="O23" i="1"/>
  <c r="B417" i="1" s="1"/>
  <c r="C421" i="1" s="1"/>
  <c r="V20" i="1"/>
  <c r="B684" i="1" s="1"/>
  <c r="C688" i="1" s="1"/>
  <c r="U20" i="1"/>
  <c r="B645" i="1" s="1"/>
  <c r="C649" i="1" s="1"/>
  <c r="T20" i="1"/>
  <c r="B606" i="1" s="1"/>
  <c r="C610" i="1" s="1"/>
  <c r="S20" i="1"/>
  <c r="B567" i="1" s="1"/>
  <c r="C571" i="1" s="1"/>
  <c r="R20" i="1"/>
  <c r="B528" i="1" s="1"/>
  <c r="C532" i="1" s="1"/>
  <c r="Q20" i="1"/>
  <c r="B485" i="1" s="1"/>
  <c r="C489" i="1" s="1"/>
  <c r="O20" i="1"/>
  <c r="B403" i="1" s="1"/>
  <c r="C407" i="1" s="1"/>
  <c r="V13" i="1"/>
  <c r="U13" i="1"/>
  <c r="T13" i="1"/>
  <c r="S13" i="1"/>
  <c r="R13" i="1"/>
  <c r="Q13" i="1"/>
  <c r="P13" i="1"/>
  <c r="O13" i="1"/>
  <c r="J10" i="4"/>
  <c r="K10" i="4"/>
  <c r="L10" i="4"/>
  <c r="M10" i="4"/>
  <c r="N10" i="4"/>
  <c r="O10" i="4"/>
  <c r="J14" i="4"/>
  <c r="B156" i="4" s="1"/>
  <c r="C157" i="4" s="1"/>
  <c r="K14" i="4"/>
  <c r="B199" i="4" s="1"/>
  <c r="C200" i="4" s="1"/>
  <c r="L14" i="4"/>
  <c r="B242" i="4" s="1"/>
  <c r="C243" i="4" s="1"/>
  <c r="M14" i="4"/>
  <c r="N14" i="4"/>
  <c r="O14" i="4"/>
  <c r="B371" i="4" s="1"/>
  <c r="C372" i="4" s="1"/>
  <c r="J17" i="4"/>
  <c r="B167" i="4" s="1"/>
  <c r="C171" i="4" s="1"/>
  <c r="K17" i="4"/>
  <c r="B210" i="4" s="1"/>
  <c r="C214" i="4" s="1"/>
  <c r="L17" i="4"/>
  <c r="B253" i="4" s="1"/>
  <c r="C257" i="4" s="1"/>
  <c r="M17" i="4"/>
  <c r="B296" i="4" s="1"/>
  <c r="C300" i="4" s="1"/>
  <c r="N17" i="4"/>
  <c r="B339" i="4" s="1"/>
  <c r="C343" i="4" s="1"/>
  <c r="O17" i="4"/>
  <c r="B382" i="4" s="1"/>
  <c r="C386" i="4" s="1"/>
  <c r="J20" i="4"/>
  <c r="B181" i="4" s="1"/>
  <c r="C185" i="4" s="1"/>
  <c r="K20" i="4"/>
  <c r="B224" i="4" s="1"/>
  <c r="C228" i="4" s="1"/>
  <c r="L20" i="4"/>
  <c r="B267" i="4" s="1"/>
  <c r="C271" i="4" s="1"/>
  <c r="M20" i="4"/>
  <c r="N20" i="4"/>
  <c r="B353" i="4" s="1"/>
  <c r="C357" i="4" s="1"/>
  <c r="O20" i="4"/>
  <c r="B396" i="4" s="1"/>
  <c r="C400" i="4" s="1"/>
  <c r="L14" i="5"/>
  <c r="L17" i="5"/>
  <c r="C44" i="5"/>
  <c r="N14" i="7"/>
  <c r="B328" i="7" s="1"/>
  <c r="C329" i="7" s="1"/>
  <c r="M14" i="7"/>
  <c r="B285" i="7" s="1"/>
  <c r="C286" i="7" s="1"/>
  <c r="L14" i="7"/>
  <c r="B242" i="7" s="1"/>
  <c r="C243" i="7" s="1"/>
  <c r="K14" i="7"/>
  <c r="B199" i="7" s="1"/>
  <c r="C200" i="7" s="1"/>
  <c r="J14" i="7"/>
  <c r="I14" i="7"/>
  <c r="B113" i="7" s="1"/>
  <c r="C114" i="7" s="1"/>
  <c r="H14" i="7"/>
  <c r="L14" i="6"/>
  <c r="B224" i="6" s="1"/>
  <c r="C225" i="6" s="1"/>
  <c r="K14" i="6"/>
  <c r="J14" i="6"/>
  <c r="B138" i="6" s="1"/>
  <c r="C139" i="6" s="1"/>
  <c r="I14" i="6"/>
  <c r="B95" i="6" s="1"/>
  <c r="C96" i="6" s="1"/>
  <c r="H14" i="6"/>
  <c r="B52" i="6" s="1"/>
  <c r="C53" i="6" s="1"/>
  <c r="B224" i="5"/>
  <c r="C225" i="5" s="1"/>
  <c r="K14" i="5"/>
  <c r="B181" i="5" s="1"/>
  <c r="C182" i="5" s="1"/>
  <c r="J14" i="5"/>
  <c r="I14" i="5"/>
  <c r="H14" i="5"/>
  <c r="I14" i="4"/>
  <c r="B113" i="4" s="1"/>
  <c r="C114" i="4" s="1"/>
  <c r="H14" i="4"/>
  <c r="B70" i="4" s="1"/>
  <c r="C71" i="4" s="1"/>
  <c r="L14" i="3"/>
  <c r="B224" i="3" s="1"/>
  <c r="C225" i="3" s="1"/>
  <c r="K14" i="3"/>
  <c r="B181" i="3" s="1"/>
  <c r="C182" i="3" s="1"/>
  <c r="J14" i="3"/>
  <c r="B138" i="3" s="1"/>
  <c r="C139" i="3" s="1"/>
  <c r="I14" i="3"/>
  <c r="B95" i="3" s="1"/>
  <c r="C96" i="3" s="1"/>
  <c r="H14" i="3"/>
  <c r="B52" i="3" s="1"/>
  <c r="C53" i="3" s="1"/>
  <c r="H14" i="2"/>
  <c r="B28" i="2" s="1"/>
  <c r="C29" i="2" s="1"/>
  <c r="M17" i="1"/>
  <c r="B314" i="1" s="1"/>
  <c r="C315" i="1" s="1"/>
  <c r="L17" i="1"/>
  <c r="B275" i="1" s="1"/>
  <c r="C276" i="1" s="1"/>
  <c r="K17" i="1"/>
  <c r="B232" i="1" s="1"/>
  <c r="C233" i="1" s="1"/>
  <c r="J17" i="1"/>
  <c r="B193" i="1" s="1"/>
  <c r="C194" i="1" s="1"/>
  <c r="I17" i="1"/>
  <c r="B154" i="1" s="1"/>
  <c r="C155" i="1" s="1"/>
  <c r="H17" i="1"/>
  <c r="B115" i="1" s="1"/>
  <c r="C116" i="1" s="1"/>
  <c r="H20" i="1"/>
  <c r="B126" i="1" s="1"/>
  <c r="C130" i="1" s="1"/>
  <c r="B235" i="5"/>
  <c r="C239" i="5" s="1"/>
  <c r="L10" i="5"/>
  <c r="O20" i="7"/>
  <c r="O17" i="7"/>
  <c r="B382" i="7" s="1"/>
  <c r="C386" i="7" s="1"/>
  <c r="O14" i="7"/>
  <c r="B371" i="7" s="1"/>
  <c r="C372" i="7" s="1"/>
  <c r="O10" i="7"/>
  <c r="C2670" i="7"/>
  <c r="C2664" i="7"/>
  <c r="C2534" i="7"/>
  <c r="C2528" i="7"/>
  <c r="C2398" i="7"/>
  <c r="C2392" i="7"/>
  <c r="C2262" i="7"/>
  <c r="C2256" i="7"/>
  <c r="C2126" i="7"/>
  <c r="C2120" i="7"/>
  <c r="C1990" i="7"/>
  <c r="C1984" i="7"/>
  <c r="C1854" i="7"/>
  <c r="C1848" i="7"/>
  <c r="C1718" i="7"/>
  <c r="C1712" i="7"/>
  <c r="C1310" i="7"/>
  <c r="C1304" i="7"/>
  <c r="C1174" i="7"/>
  <c r="C1168" i="7"/>
  <c r="C496" i="7"/>
  <c r="C492" i="7"/>
  <c r="C488" i="7"/>
  <c r="C480" i="7"/>
  <c r="C476" i="7"/>
  <c r="C468" i="7"/>
  <c r="C464" i="7"/>
  <c r="C456" i="7"/>
  <c r="C452" i="7"/>
  <c r="B444" i="7"/>
  <c r="C444" i="7" s="1"/>
  <c r="C442" i="7"/>
  <c r="C440" i="7"/>
  <c r="C439" i="7"/>
  <c r="C438" i="7"/>
  <c r="C434" i="7"/>
  <c r="C426" i="7"/>
  <c r="B426" i="7"/>
  <c r="C430" i="7" s="1"/>
  <c r="C424" i="7"/>
  <c r="C423" i="7"/>
  <c r="C419" i="7"/>
  <c r="C411" i="7"/>
  <c r="B411" i="7"/>
  <c r="C415" i="7" s="1"/>
  <c r="C409" i="7"/>
  <c r="C404" i="7"/>
  <c r="B398" i="7"/>
  <c r="C408" i="7" s="1"/>
  <c r="B397" i="7"/>
  <c r="B396" i="7"/>
  <c r="C400" i="7" s="1"/>
  <c r="C395" i="7"/>
  <c r="B384" i="7"/>
  <c r="C394" i="7" s="1"/>
  <c r="B383" i="7"/>
  <c r="C390" i="7" s="1"/>
  <c r="C381" i="7"/>
  <c r="B373" i="7"/>
  <c r="C380" i="7" s="1"/>
  <c r="B372" i="7"/>
  <c r="C376" i="7" s="1"/>
  <c r="B370" i="7"/>
  <c r="B369" i="7"/>
  <c r="B368" i="7"/>
  <c r="C366" i="7"/>
  <c r="B355" i="7"/>
  <c r="C365" i="7" s="1"/>
  <c r="B354" i="7"/>
  <c r="C361" i="7" s="1"/>
  <c r="C352" i="7"/>
  <c r="B341" i="7"/>
  <c r="C351" i="7" s="1"/>
  <c r="B340" i="7"/>
  <c r="C347" i="7" s="1"/>
  <c r="C338" i="7"/>
  <c r="B330" i="7"/>
  <c r="C337" i="7" s="1"/>
  <c r="B329" i="7"/>
  <c r="C333" i="7" s="1"/>
  <c r="B327" i="7"/>
  <c r="B326" i="7"/>
  <c r="B325" i="7"/>
  <c r="C353" i="7" s="1"/>
  <c r="C323" i="7"/>
  <c r="B312" i="7"/>
  <c r="C322" i="7" s="1"/>
  <c r="B311" i="7"/>
  <c r="C318" i="7" s="1"/>
  <c r="C309" i="7"/>
  <c r="B298" i="7"/>
  <c r="C308" i="7" s="1"/>
  <c r="B297" i="7"/>
  <c r="C304" i="7" s="1"/>
  <c r="C295" i="7"/>
  <c r="C294" i="7"/>
  <c r="B287" i="7"/>
  <c r="B286" i="7"/>
  <c r="C290" i="7" s="1"/>
  <c r="B284" i="7"/>
  <c r="B283" i="7"/>
  <c r="B282" i="7"/>
  <c r="C280" i="7"/>
  <c r="B269" i="7"/>
  <c r="C279" i="7" s="1"/>
  <c r="B268" i="7"/>
  <c r="C275" i="7" s="1"/>
  <c r="C266" i="7"/>
  <c r="B255" i="7"/>
  <c r="C265" i="7" s="1"/>
  <c r="B254" i="7"/>
  <c r="C261" i="7" s="1"/>
  <c r="C252" i="7"/>
  <c r="B244" i="7"/>
  <c r="C251" i="7" s="1"/>
  <c r="B243" i="7"/>
  <c r="C247" i="7" s="1"/>
  <c r="B241" i="7"/>
  <c r="B240" i="7"/>
  <c r="B239" i="7"/>
  <c r="C237" i="7"/>
  <c r="B226" i="7"/>
  <c r="C236" i="7" s="1"/>
  <c r="B225" i="7"/>
  <c r="C232" i="7" s="1"/>
  <c r="C223" i="7"/>
  <c r="B212" i="7"/>
  <c r="C222" i="7" s="1"/>
  <c r="B211" i="7"/>
  <c r="C218" i="7" s="1"/>
  <c r="C209" i="7"/>
  <c r="B201" i="7"/>
  <c r="C208" i="7" s="1"/>
  <c r="B200" i="7"/>
  <c r="C204" i="7" s="1"/>
  <c r="B198" i="7"/>
  <c r="B197" i="7"/>
  <c r="B196" i="7"/>
  <c r="C194" i="7"/>
  <c r="B183" i="7"/>
  <c r="C193" i="7" s="1"/>
  <c r="B182" i="7"/>
  <c r="C189" i="7" s="1"/>
  <c r="C180" i="7"/>
  <c r="B169" i="7"/>
  <c r="C179" i="7" s="1"/>
  <c r="B168" i="7"/>
  <c r="C175" i="7" s="1"/>
  <c r="C166" i="7"/>
  <c r="B158" i="7"/>
  <c r="C165" i="7" s="1"/>
  <c r="B157" i="7"/>
  <c r="C161" i="7" s="1"/>
  <c r="B155" i="7"/>
  <c r="B154" i="7"/>
  <c r="B153" i="7"/>
  <c r="C151" i="7"/>
  <c r="B140" i="7"/>
  <c r="C150" i="7" s="1"/>
  <c r="B139" i="7"/>
  <c r="C146" i="7" s="1"/>
  <c r="C137" i="7"/>
  <c r="B126" i="7"/>
  <c r="C136" i="7" s="1"/>
  <c r="B125" i="7"/>
  <c r="C132" i="7" s="1"/>
  <c r="C123" i="7"/>
  <c r="B115" i="7"/>
  <c r="C122" i="7" s="1"/>
  <c r="B114" i="7"/>
  <c r="C118" i="7" s="1"/>
  <c r="B112" i="7"/>
  <c r="B111" i="7"/>
  <c r="B110" i="7"/>
  <c r="C108" i="7"/>
  <c r="B97" i="7"/>
  <c r="C107" i="7" s="1"/>
  <c r="B96" i="7"/>
  <c r="C103" i="7" s="1"/>
  <c r="C94" i="7"/>
  <c r="B83" i="7"/>
  <c r="C93" i="7" s="1"/>
  <c r="B82" i="7"/>
  <c r="C89" i="7" s="1"/>
  <c r="C80" i="7"/>
  <c r="B72" i="7"/>
  <c r="C79" i="7" s="1"/>
  <c r="B71" i="7"/>
  <c r="C75" i="7" s="1"/>
  <c r="B69" i="7"/>
  <c r="B68" i="7"/>
  <c r="B67" i="7"/>
  <c r="C64" i="7"/>
  <c r="C62" i="7"/>
  <c r="C60" i="7"/>
  <c r="C59" i="7"/>
  <c r="C367" i="7" s="1"/>
  <c r="C58" i="7"/>
  <c r="C56" i="7"/>
  <c r="C54" i="7"/>
  <c r="C53" i="7"/>
  <c r="C324" i="7" s="1"/>
  <c r="C52" i="7"/>
  <c r="C50" i="7"/>
  <c r="C48" i="7"/>
  <c r="C47" i="7"/>
  <c r="C281" i="7" s="1"/>
  <c r="C46" i="7"/>
  <c r="C44" i="7"/>
  <c r="C42" i="7"/>
  <c r="C41" i="7"/>
  <c r="C238" i="7" s="1"/>
  <c r="C40" i="7"/>
  <c r="C38" i="7"/>
  <c r="C36" i="7"/>
  <c r="C35" i="7"/>
  <c r="C195" i="7" s="1"/>
  <c r="C34" i="7"/>
  <c r="C32" i="7"/>
  <c r="C30" i="7"/>
  <c r="C29" i="7"/>
  <c r="C152" i="7" s="1"/>
  <c r="C28" i="7"/>
  <c r="C26" i="7"/>
  <c r="C24" i="7"/>
  <c r="C23" i="7"/>
  <c r="C109" i="7" s="1"/>
  <c r="C22" i="7"/>
  <c r="N20" i="7"/>
  <c r="B353" i="7" s="1"/>
  <c r="C357" i="7" s="1"/>
  <c r="M20" i="7"/>
  <c r="B310" i="7" s="1"/>
  <c r="C314" i="7" s="1"/>
  <c r="L20" i="7"/>
  <c r="B267" i="7" s="1"/>
  <c r="C271" i="7" s="1"/>
  <c r="K20" i="7"/>
  <c r="B224" i="7" s="1"/>
  <c r="C228" i="7" s="1"/>
  <c r="J20" i="7"/>
  <c r="B181" i="7" s="1"/>
  <c r="C185" i="7" s="1"/>
  <c r="I20" i="7"/>
  <c r="B138" i="7" s="1"/>
  <c r="C142" i="7" s="1"/>
  <c r="H20" i="7"/>
  <c r="B95" i="7" s="1"/>
  <c r="C99" i="7" s="1"/>
  <c r="C20" i="7"/>
  <c r="C18" i="7"/>
  <c r="N17" i="7"/>
  <c r="B339" i="7" s="1"/>
  <c r="C343" i="7" s="1"/>
  <c r="M17" i="7"/>
  <c r="B296" i="7" s="1"/>
  <c r="C300" i="7" s="1"/>
  <c r="L17" i="7"/>
  <c r="B253" i="7" s="1"/>
  <c r="C257" i="7" s="1"/>
  <c r="K17" i="7"/>
  <c r="B210" i="7" s="1"/>
  <c r="C214" i="7" s="1"/>
  <c r="J17" i="7"/>
  <c r="B167" i="7" s="1"/>
  <c r="C171" i="7" s="1"/>
  <c r="I17" i="7"/>
  <c r="B124" i="7" s="1"/>
  <c r="C128" i="7" s="1"/>
  <c r="H17" i="7"/>
  <c r="B81" i="7" s="1"/>
  <c r="C85" i="7" s="1"/>
  <c r="C17" i="7"/>
  <c r="C66" i="7" s="1"/>
  <c r="B156" i="7"/>
  <c r="C157" i="7" s="1"/>
  <c r="B70" i="7"/>
  <c r="C71" i="7" s="1"/>
  <c r="C13" i="7"/>
  <c r="C11" i="7"/>
  <c r="N10" i="7"/>
  <c r="M10" i="7"/>
  <c r="L10" i="7"/>
  <c r="K10" i="7"/>
  <c r="J10" i="7"/>
  <c r="I10" i="7"/>
  <c r="H10" i="7"/>
  <c r="L9" i="7"/>
  <c r="C9" i="7"/>
  <c r="L8" i="7"/>
  <c r="L7" i="7"/>
  <c r="L6" i="7"/>
  <c r="C6" i="7"/>
  <c r="L5" i="7"/>
  <c r="L4" i="7"/>
  <c r="C4" i="7"/>
  <c r="L3" i="7"/>
  <c r="C2" i="7"/>
  <c r="B27" i="6"/>
  <c r="B20" i="6"/>
  <c r="B33" i="6"/>
  <c r="C32" i="6" s="1"/>
  <c r="C2523" i="6"/>
  <c r="C2517" i="6"/>
  <c r="C2387" i="6"/>
  <c r="C2381" i="6"/>
  <c r="C2251" i="6"/>
  <c r="C2245" i="6"/>
  <c r="C2115" i="6"/>
  <c r="C2109" i="6"/>
  <c r="C1979" i="6"/>
  <c r="C1973" i="6"/>
  <c r="C1843" i="6"/>
  <c r="C1837" i="6"/>
  <c r="C1707" i="6"/>
  <c r="C1701" i="6"/>
  <c r="C1571" i="6"/>
  <c r="C1565" i="6"/>
  <c r="C1163" i="6"/>
  <c r="C1157" i="6"/>
  <c r="C1027" i="6"/>
  <c r="C1021" i="6"/>
  <c r="C349" i="6"/>
  <c r="C345" i="6"/>
  <c r="C341" i="6"/>
  <c r="C333" i="6"/>
  <c r="C329" i="6"/>
  <c r="C321" i="6"/>
  <c r="C317" i="6"/>
  <c r="C309" i="6"/>
  <c r="C305" i="6"/>
  <c r="B297" i="6"/>
  <c r="C297" i="6" s="1"/>
  <c r="C295" i="6"/>
  <c r="C293" i="6"/>
  <c r="C292" i="6"/>
  <c r="C291" i="6"/>
  <c r="C287" i="6"/>
  <c r="C279" i="6"/>
  <c r="B279" i="6"/>
  <c r="C283" i="6" s="1"/>
  <c r="C277" i="6"/>
  <c r="C276" i="6"/>
  <c r="C272" i="6"/>
  <c r="C264" i="6"/>
  <c r="B264" i="6"/>
  <c r="C268" i="6" s="1"/>
  <c r="C262" i="6"/>
  <c r="C257" i="6"/>
  <c r="B251" i="6"/>
  <c r="C261" i="6" s="1"/>
  <c r="B250" i="6"/>
  <c r="C248" i="6"/>
  <c r="B237" i="6"/>
  <c r="C247" i="6" s="1"/>
  <c r="B236" i="6"/>
  <c r="C243" i="6" s="1"/>
  <c r="C234" i="6"/>
  <c r="B226" i="6"/>
  <c r="C233" i="6" s="1"/>
  <c r="B225" i="6"/>
  <c r="C229" i="6" s="1"/>
  <c r="B223" i="6"/>
  <c r="C249" i="6" s="1"/>
  <c r="B222" i="6"/>
  <c r="B221" i="6"/>
  <c r="C219" i="6"/>
  <c r="C214" i="6"/>
  <c r="B208" i="6"/>
  <c r="C218" i="6" s="1"/>
  <c r="B207" i="6"/>
  <c r="C205" i="6"/>
  <c r="B194" i="6"/>
  <c r="C204" i="6" s="1"/>
  <c r="B193" i="6"/>
  <c r="C200" i="6" s="1"/>
  <c r="C191" i="6"/>
  <c r="B183" i="6"/>
  <c r="C190" i="6" s="1"/>
  <c r="B182" i="6"/>
  <c r="C186" i="6" s="1"/>
  <c r="B180" i="6"/>
  <c r="C206" i="6" s="1"/>
  <c r="B179" i="6"/>
  <c r="B178" i="6"/>
  <c r="C176" i="6"/>
  <c r="B165" i="6"/>
  <c r="C175" i="6" s="1"/>
  <c r="B164" i="6"/>
  <c r="C171" i="6" s="1"/>
  <c r="C162" i="6"/>
  <c r="B151" i="6"/>
  <c r="C161" i="6" s="1"/>
  <c r="B150" i="6"/>
  <c r="C157" i="6" s="1"/>
  <c r="C148" i="6"/>
  <c r="B140" i="6"/>
  <c r="C147" i="6" s="1"/>
  <c r="B139" i="6"/>
  <c r="C143" i="6" s="1"/>
  <c r="B137" i="6"/>
  <c r="B136" i="6"/>
  <c r="B135" i="6"/>
  <c r="C133" i="6"/>
  <c r="C128" i="6"/>
  <c r="B122" i="6"/>
  <c r="C132" i="6" s="1"/>
  <c r="B121" i="6"/>
  <c r="C119" i="6"/>
  <c r="C114" i="6"/>
  <c r="B108" i="6"/>
  <c r="C118" i="6" s="1"/>
  <c r="B107" i="6"/>
  <c r="C105" i="6"/>
  <c r="C100" i="6"/>
  <c r="B97" i="6"/>
  <c r="C104" i="6" s="1"/>
  <c r="B96" i="6"/>
  <c r="B94" i="6"/>
  <c r="B93" i="6"/>
  <c r="B92" i="6"/>
  <c r="C90" i="6"/>
  <c r="B79" i="6"/>
  <c r="C89" i="6" s="1"/>
  <c r="B78" i="6"/>
  <c r="C85" i="6" s="1"/>
  <c r="C76" i="6"/>
  <c r="B65" i="6"/>
  <c r="C75" i="6" s="1"/>
  <c r="B64" i="6"/>
  <c r="C71" i="6" s="1"/>
  <c r="C62" i="6"/>
  <c r="B54" i="6"/>
  <c r="C61" i="6" s="1"/>
  <c r="B53" i="6"/>
  <c r="C57" i="6" s="1"/>
  <c r="B51" i="6"/>
  <c r="B50" i="6"/>
  <c r="B49" i="6"/>
  <c r="C46" i="6"/>
  <c r="C44" i="6"/>
  <c r="C42" i="6"/>
  <c r="C41" i="6"/>
  <c r="C220" i="6" s="1"/>
  <c r="C40" i="6"/>
  <c r="C38" i="6"/>
  <c r="C36" i="6"/>
  <c r="C35" i="6"/>
  <c r="C177" i="6" s="1"/>
  <c r="C34" i="6"/>
  <c r="C30" i="6"/>
  <c r="C29" i="6"/>
  <c r="C134" i="6" s="1"/>
  <c r="C28" i="6"/>
  <c r="C26" i="6"/>
  <c r="C24" i="6"/>
  <c r="C23" i="6"/>
  <c r="C91" i="6" s="1"/>
  <c r="C22" i="6"/>
  <c r="L20" i="6"/>
  <c r="B249" i="6" s="1"/>
  <c r="C253" i="6" s="1"/>
  <c r="K20" i="6"/>
  <c r="B206" i="6" s="1"/>
  <c r="C210" i="6" s="1"/>
  <c r="J20" i="6"/>
  <c r="B163" i="6" s="1"/>
  <c r="C167" i="6" s="1"/>
  <c r="I20" i="6"/>
  <c r="B120" i="6" s="1"/>
  <c r="C124" i="6" s="1"/>
  <c r="H20" i="6"/>
  <c r="B77" i="6" s="1"/>
  <c r="C81" i="6" s="1"/>
  <c r="C20" i="6"/>
  <c r="C18" i="6"/>
  <c r="L17" i="6"/>
  <c r="B235" i="6" s="1"/>
  <c r="C239" i="6" s="1"/>
  <c r="K17" i="6"/>
  <c r="B192" i="6" s="1"/>
  <c r="C196" i="6" s="1"/>
  <c r="J17" i="6"/>
  <c r="B149" i="6" s="1"/>
  <c r="C153" i="6" s="1"/>
  <c r="I17" i="6"/>
  <c r="B106" i="6" s="1"/>
  <c r="C110" i="6" s="1"/>
  <c r="H17" i="6"/>
  <c r="B63" i="6" s="1"/>
  <c r="C67" i="6" s="1"/>
  <c r="C17" i="6"/>
  <c r="C48" i="6" s="1"/>
  <c r="B181" i="6"/>
  <c r="C182" i="6" s="1"/>
  <c r="C13" i="6"/>
  <c r="C11" i="6"/>
  <c r="L10" i="6"/>
  <c r="K10" i="6"/>
  <c r="J10" i="6"/>
  <c r="I10" i="6"/>
  <c r="H10" i="6"/>
  <c r="L9" i="6"/>
  <c r="C9" i="6"/>
  <c r="L8" i="6"/>
  <c r="L7" i="6"/>
  <c r="L6" i="6"/>
  <c r="C6" i="6"/>
  <c r="L5" i="6"/>
  <c r="L4" i="6"/>
  <c r="C4" i="6"/>
  <c r="L3" i="6"/>
  <c r="C2" i="6"/>
  <c r="C2523" i="5"/>
  <c r="C2517" i="5"/>
  <c r="C2387" i="5"/>
  <c r="C2381" i="5"/>
  <c r="C2251" i="5"/>
  <c r="C2245" i="5"/>
  <c r="C2115" i="5"/>
  <c r="C2109" i="5"/>
  <c r="C1979" i="5"/>
  <c r="C1973" i="5"/>
  <c r="C1843" i="5"/>
  <c r="C1837" i="5"/>
  <c r="C1707" i="5"/>
  <c r="C1701" i="5"/>
  <c r="C1571" i="5"/>
  <c r="C1565" i="5"/>
  <c r="C1163" i="5"/>
  <c r="C1157" i="5"/>
  <c r="C1027" i="5"/>
  <c r="C1021" i="5"/>
  <c r="C349" i="5"/>
  <c r="C345" i="5"/>
  <c r="C341" i="5"/>
  <c r="C333" i="5"/>
  <c r="C329" i="5"/>
  <c r="C321" i="5"/>
  <c r="C317" i="5"/>
  <c r="C309" i="5"/>
  <c r="C305" i="5"/>
  <c r="B297" i="5"/>
  <c r="C297" i="5" s="1"/>
  <c r="C295" i="5"/>
  <c r="C293" i="5"/>
  <c r="C292" i="5"/>
  <c r="C291" i="5"/>
  <c r="C287" i="5"/>
  <c r="C279" i="5"/>
  <c r="B279" i="5"/>
  <c r="C283" i="5" s="1"/>
  <c r="C277" i="5"/>
  <c r="C276" i="5"/>
  <c r="C272" i="5"/>
  <c r="C264" i="5"/>
  <c r="B264" i="5"/>
  <c r="C268" i="5" s="1"/>
  <c r="C262" i="5"/>
  <c r="B251" i="5"/>
  <c r="C261" i="5" s="1"/>
  <c r="B250" i="5"/>
  <c r="C257" i="5" s="1"/>
  <c r="C248" i="5"/>
  <c r="B237" i="5"/>
  <c r="C247" i="5" s="1"/>
  <c r="B236" i="5"/>
  <c r="C243" i="5" s="1"/>
  <c r="C234" i="5"/>
  <c r="B226" i="5"/>
  <c r="C233" i="5" s="1"/>
  <c r="B225" i="5"/>
  <c r="C229" i="5" s="1"/>
  <c r="B223" i="5"/>
  <c r="B222" i="5"/>
  <c r="B221" i="5"/>
  <c r="C219" i="5"/>
  <c r="B208" i="5"/>
  <c r="C218" i="5" s="1"/>
  <c r="B207" i="5"/>
  <c r="C214" i="5" s="1"/>
  <c r="C205" i="5"/>
  <c r="B194" i="5"/>
  <c r="C204" i="5" s="1"/>
  <c r="B193" i="5"/>
  <c r="C200" i="5" s="1"/>
  <c r="C191" i="5"/>
  <c r="B183" i="5"/>
  <c r="C190" i="5" s="1"/>
  <c r="B182" i="5"/>
  <c r="C186" i="5" s="1"/>
  <c r="B180" i="5"/>
  <c r="B179" i="5"/>
  <c r="B178" i="5"/>
  <c r="C176" i="5"/>
  <c r="B165" i="5"/>
  <c r="C175" i="5" s="1"/>
  <c r="B164" i="5"/>
  <c r="C171" i="5" s="1"/>
  <c r="C162" i="5"/>
  <c r="B151" i="5"/>
  <c r="C161" i="5" s="1"/>
  <c r="B150" i="5"/>
  <c r="C157" i="5" s="1"/>
  <c r="C148" i="5"/>
  <c r="B140" i="5"/>
  <c r="C147" i="5" s="1"/>
  <c r="B139" i="5"/>
  <c r="C143" i="5" s="1"/>
  <c r="B138" i="5"/>
  <c r="C139" i="5" s="1"/>
  <c r="B137" i="5"/>
  <c r="B136" i="5"/>
  <c r="B135" i="5"/>
  <c r="C133" i="5"/>
  <c r="B122" i="5"/>
  <c r="C132" i="5" s="1"/>
  <c r="B121" i="5"/>
  <c r="C128" i="5" s="1"/>
  <c r="C119" i="5"/>
  <c r="B108" i="5"/>
  <c r="C118" i="5" s="1"/>
  <c r="B107" i="5"/>
  <c r="C114" i="5" s="1"/>
  <c r="C105" i="5"/>
  <c r="B97" i="5"/>
  <c r="C104" i="5" s="1"/>
  <c r="B96" i="5"/>
  <c r="C100" i="5" s="1"/>
  <c r="B94" i="5"/>
  <c r="B93" i="5"/>
  <c r="B92" i="5"/>
  <c r="C90" i="5"/>
  <c r="B79" i="5"/>
  <c r="C89" i="5" s="1"/>
  <c r="B78" i="5"/>
  <c r="C85" i="5" s="1"/>
  <c r="C76" i="5"/>
  <c r="B65" i="5"/>
  <c r="C75" i="5" s="1"/>
  <c r="B64" i="5"/>
  <c r="C71" i="5" s="1"/>
  <c r="C62" i="5"/>
  <c r="B54" i="5"/>
  <c r="C61" i="5" s="1"/>
  <c r="B53" i="5"/>
  <c r="C57" i="5" s="1"/>
  <c r="B52" i="5"/>
  <c r="C53" i="5" s="1"/>
  <c r="B51" i="5"/>
  <c r="B50" i="5"/>
  <c r="B49" i="5"/>
  <c r="C46" i="5"/>
  <c r="C42" i="5"/>
  <c r="C41" i="5"/>
  <c r="C220" i="5" s="1"/>
  <c r="C40" i="5"/>
  <c r="C38" i="5"/>
  <c r="C36" i="5"/>
  <c r="C35" i="5"/>
  <c r="C177" i="5" s="1"/>
  <c r="C34" i="5"/>
  <c r="C32" i="5"/>
  <c r="C30" i="5"/>
  <c r="C29" i="5"/>
  <c r="C134" i="5" s="1"/>
  <c r="C28" i="5"/>
  <c r="C26" i="5"/>
  <c r="C24" i="5"/>
  <c r="C23" i="5"/>
  <c r="C91" i="5" s="1"/>
  <c r="C22" i="5"/>
  <c r="L20" i="5"/>
  <c r="B249" i="5" s="1"/>
  <c r="C253" i="5" s="1"/>
  <c r="K20" i="5"/>
  <c r="B206" i="5" s="1"/>
  <c r="C210" i="5" s="1"/>
  <c r="J20" i="5"/>
  <c r="B163" i="5" s="1"/>
  <c r="C167" i="5" s="1"/>
  <c r="I20" i="5"/>
  <c r="B120" i="5" s="1"/>
  <c r="C124" i="5" s="1"/>
  <c r="H20" i="5"/>
  <c r="B77" i="5" s="1"/>
  <c r="C81" i="5" s="1"/>
  <c r="C20" i="5"/>
  <c r="C18" i="5"/>
  <c r="K17" i="5"/>
  <c r="B192" i="5" s="1"/>
  <c r="C196" i="5" s="1"/>
  <c r="J17" i="5"/>
  <c r="B149" i="5" s="1"/>
  <c r="C153" i="5" s="1"/>
  <c r="I17" i="5"/>
  <c r="B106" i="5" s="1"/>
  <c r="C110" i="5" s="1"/>
  <c r="H17" i="5"/>
  <c r="B63" i="5" s="1"/>
  <c r="C67" i="5" s="1"/>
  <c r="C17" i="5"/>
  <c r="C48" i="5" s="1"/>
  <c r="B95" i="5"/>
  <c r="C96" i="5" s="1"/>
  <c r="C13" i="5"/>
  <c r="C11" i="5"/>
  <c r="K10" i="5"/>
  <c r="J10" i="5"/>
  <c r="I10" i="5"/>
  <c r="H10" i="5"/>
  <c r="L9" i="5"/>
  <c r="C9" i="5"/>
  <c r="L8" i="5"/>
  <c r="L7" i="5"/>
  <c r="L6" i="5"/>
  <c r="C6" i="5"/>
  <c r="L5" i="5"/>
  <c r="L4" i="5"/>
  <c r="C4" i="5"/>
  <c r="L3" i="5"/>
  <c r="C2" i="5"/>
  <c r="C38" i="4"/>
  <c r="B62" i="4"/>
  <c r="C62" i="4" s="1"/>
  <c r="B50" i="4"/>
  <c r="C2670" i="4"/>
  <c r="C2664" i="4"/>
  <c r="C2534" i="4"/>
  <c r="C2528" i="4"/>
  <c r="C2398" i="4"/>
  <c r="C2392" i="4"/>
  <c r="C2262" i="4"/>
  <c r="C2256" i="4"/>
  <c r="C2126" i="4"/>
  <c r="C2120" i="4"/>
  <c r="C1990" i="4"/>
  <c r="C1984" i="4"/>
  <c r="C1854" i="4"/>
  <c r="C1848" i="4"/>
  <c r="C1718" i="4"/>
  <c r="C1712" i="4"/>
  <c r="C1310" i="4"/>
  <c r="C1304" i="4"/>
  <c r="C1174" i="4"/>
  <c r="C1168" i="4"/>
  <c r="C496" i="4"/>
  <c r="C492" i="4"/>
  <c r="C488" i="4"/>
  <c r="C480" i="4"/>
  <c r="C476" i="4"/>
  <c r="C468" i="4"/>
  <c r="C464" i="4"/>
  <c r="C456" i="4"/>
  <c r="C452" i="4"/>
  <c r="B444" i="4"/>
  <c r="C444" i="4" s="1"/>
  <c r="C442" i="4"/>
  <c r="C440" i="4"/>
  <c r="C439" i="4"/>
  <c r="C438" i="4"/>
  <c r="C434" i="4"/>
  <c r="C426" i="4"/>
  <c r="B426" i="4"/>
  <c r="C430" i="4" s="1"/>
  <c r="C424" i="4"/>
  <c r="C423" i="4"/>
  <c r="C419" i="4"/>
  <c r="C411" i="4"/>
  <c r="B411" i="4"/>
  <c r="C415" i="4" s="1"/>
  <c r="C409" i="4"/>
  <c r="B398" i="4"/>
  <c r="C408" i="4" s="1"/>
  <c r="B397" i="4"/>
  <c r="C404" i="4" s="1"/>
  <c r="C395" i="4"/>
  <c r="B384" i="4"/>
  <c r="C394" i="4" s="1"/>
  <c r="B383" i="4"/>
  <c r="C390" i="4" s="1"/>
  <c r="C381" i="4"/>
  <c r="B373" i="4"/>
  <c r="C380" i="4" s="1"/>
  <c r="B372" i="4"/>
  <c r="C376" i="4" s="1"/>
  <c r="B370" i="4"/>
  <c r="B369" i="4"/>
  <c r="B368" i="4"/>
  <c r="C366" i="4"/>
  <c r="B355" i="4"/>
  <c r="C365" i="4" s="1"/>
  <c r="B354" i="4"/>
  <c r="C361" i="4" s="1"/>
  <c r="C352" i="4"/>
  <c r="C347" i="4"/>
  <c r="B341" i="4"/>
  <c r="C351" i="4" s="1"/>
  <c r="B340" i="4"/>
  <c r="C338" i="4"/>
  <c r="B330" i="4"/>
  <c r="C337" i="4" s="1"/>
  <c r="B329" i="4"/>
  <c r="C333" i="4" s="1"/>
  <c r="B327" i="4"/>
  <c r="B326" i="4"/>
  <c r="B325" i="4"/>
  <c r="C323" i="4"/>
  <c r="B312" i="4"/>
  <c r="C322" i="4" s="1"/>
  <c r="B311" i="4"/>
  <c r="C318" i="4" s="1"/>
  <c r="C309" i="4"/>
  <c r="B298" i="4"/>
  <c r="C308" i="4" s="1"/>
  <c r="B297" i="4"/>
  <c r="C304" i="4" s="1"/>
  <c r="C295" i="4"/>
  <c r="B287" i="4"/>
  <c r="C294" i="4" s="1"/>
  <c r="B286" i="4"/>
  <c r="C290" i="4" s="1"/>
  <c r="B284" i="4"/>
  <c r="B283" i="4"/>
  <c r="B282" i="4"/>
  <c r="C280" i="4"/>
  <c r="B269" i="4"/>
  <c r="C279" i="4" s="1"/>
  <c r="B268" i="4"/>
  <c r="C275" i="4" s="1"/>
  <c r="C266" i="4"/>
  <c r="B255" i="4"/>
  <c r="C265" i="4" s="1"/>
  <c r="B254" i="4"/>
  <c r="C261" i="4" s="1"/>
  <c r="C252" i="4"/>
  <c r="B244" i="4"/>
  <c r="C251" i="4" s="1"/>
  <c r="B243" i="4"/>
  <c r="C247" i="4" s="1"/>
  <c r="B241" i="4"/>
  <c r="B240" i="4"/>
  <c r="B239" i="4"/>
  <c r="C237" i="4"/>
  <c r="B226" i="4"/>
  <c r="C236" i="4" s="1"/>
  <c r="B225" i="4"/>
  <c r="C232" i="4" s="1"/>
  <c r="C223" i="4"/>
  <c r="B212" i="4"/>
  <c r="C222" i="4" s="1"/>
  <c r="B211" i="4"/>
  <c r="C218" i="4" s="1"/>
  <c r="C209" i="4"/>
  <c r="C208" i="4"/>
  <c r="B201" i="4"/>
  <c r="B200" i="4"/>
  <c r="C204" i="4" s="1"/>
  <c r="B198" i="4"/>
  <c r="B197" i="4"/>
  <c r="B196" i="4"/>
  <c r="C194" i="4"/>
  <c r="C193" i="4"/>
  <c r="C189" i="4"/>
  <c r="B183" i="4"/>
  <c r="B182" i="4"/>
  <c r="C180" i="4"/>
  <c r="C175" i="4"/>
  <c r="B169" i="4"/>
  <c r="C179" i="4" s="1"/>
  <c r="B168" i="4"/>
  <c r="C166" i="4"/>
  <c r="C165" i="4"/>
  <c r="B158" i="4"/>
  <c r="B157" i="4"/>
  <c r="C161" i="4" s="1"/>
  <c r="B155" i="4"/>
  <c r="B154" i="4"/>
  <c r="B153" i="4"/>
  <c r="C151" i="4"/>
  <c r="C146" i="4"/>
  <c r="B140" i="4"/>
  <c r="C150" i="4" s="1"/>
  <c r="B139" i="4"/>
  <c r="C137" i="4"/>
  <c r="C136" i="4"/>
  <c r="C132" i="4"/>
  <c r="B126" i="4"/>
  <c r="B125" i="4"/>
  <c r="C123" i="4"/>
  <c r="C122" i="4"/>
  <c r="B115" i="4"/>
  <c r="B114" i="4"/>
  <c r="C118" i="4" s="1"/>
  <c r="B112" i="4"/>
  <c r="B111" i="4"/>
  <c r="B110" i="4"/>
  <c r="C108" i="4"/>
  <c r="C103" i="4"/>
  <c r="B97" i="4"/>
  <c r="C107" i="4" s="1"/>
  <c r="B96" i="4"/>
  <c r="C94" i="4"/>
  <c r="B83" i="4"/>
  <c r="C93" i="4" s="1"/>
  <c r="B82" i="4"/>
  <c r="C89" i="4" s="1"/>
  <c r="C80" i="4"/>
  <c r="B72" i="4"/>
  <c r="C79" i="4" s="1"/>
  <c r="B71" i="4"/>
  <c r="C75" i="4" s="1"/>
  <c r="B69" i="4"/>
  <c r="B68" i="4"/>
  <c r="B67" i="4"/>
  <c r="C64" i="4"/>
  <c r="C60" i="4"/>
  <c r="C59" i="4"/>
  <c r="C367" i="4" s="1"/>
  <c r="C58" i="4"/>
  <c r="C56" i="4"/>
  <c r="C54" i="4"/>
  <c r="C53" i="4"/>
  <c r="C324" i="4" s="1"/>
  <c r="C52" i="4"/>
  <c r="C50" i="4"/>
  <c r="C48" i="4"/>
  <c r="C47" i="4"/>
  <c r="C281" i="4" s="1"/>
  <c r="C46" i="4"/>
  <c r="C44" i="4"/>
  <c r="C42" i="4"/>
  <c r="C41" i="4"/>
  <c r="C238" i="4" s="1"/>
  <c r="C40" i="4"/>
  <c r="C36" i="4"/>
  <c r="C35" i="4"/>
  <c r="C195" i="4" s="1"/>
  <c r="C34" i="4"/>
  <c r="C32" i="4"/>
  <c r="C30" i="4"/>
  <c r="C29" i="4"/>
  <c r="C152" i="4" s="1"/>
  <c r="C28" i="4"/>
  <c r="C26" i="4"/>
  <c r="C24" i="4"/>
  <c r="C23" i="4"/>
  <c r="C109" i="4" s="1"/>
  <c r="C22" i="4"/>
  <c r="B310" i="4"/>
  <c r="C314" i="4" s="1"/>
  <c r="I20" i="4"/>
  <c r="B138" i="4" s="1"/>
  <c r="C142" i="4" s="1"/>
  <c r="H20" i="4"/>
  <c r="B95" i="4" s="1"/>
  <c r="C99" i="4" s="1"/>
  <c r="C20" i="4"/>
  <c r="C18" i="4"/>
  <c r="I17" i="4"/>
  <c r="B124" i="4" s="1"/>
  <c r="C128" i="4" s="1"/>
  <c r="H17" i="4"/>
  <c r="B81" i="4" s="1"/>
  <c r="C85" i="4" s="1"/>
  <c r="C17" i="4"/>
  <c r="C66" i="4" s="1"/>
  <c r="B328" i="4"/>
  <c r="C329" i="4" s="1"/>
  <c r="B285" i="4"/>
  <c r="C286" i="4" s="1"/>
  <c r="C13" i="4"/>
  <c r="C11" i="4"/>
  <c r="I10" i="4"/>
  <c r="H10" i="4"/>
  <c r="L9" i="4"/>
  <c r="C9" i="4"/>
  <c r="L8" i="4"/>
  <c r="L7" i="4"/>
  <c r="L6" i="4"/>
  <c r="C6" i="4"/>
  <c r="L5" i="4"/>
  <c r="L4" i="4"/>
  <c r="C4" i="4"/>
  <c r="L3" i="4"/>
  <c r="C2" i="4"/>
  <c r="C2523" i="3"/>
  <c r="C2517" i="3"/>
  <c r="C2387" i="3"/>
  <c r="C2381" i="3"/>
  <c r="C2251" i="3"/>
  <c r="C2245" i="3"/>
  <c r="C2115" i="3"/>
  <c r="C2109" i="3"/>
  <c r="C1979" i="3"/>
  <c r="C1973" i="3"/>
  <c r="C1843" i="3"/>
  <c r="C1837" i="3"/>
  <c r="C1707" i="3"/>
  <c r="C1701" i="3"/>
  <c r="C1571" i="3"/>
  <c r="C1565" i="3"/>
  <c r="C1163" i="3"/>
  <c r="C1157" i="3"/>
  <c r="C1027" i="3"/>
  <c r="C1021" i="3"/>
  <c r="C349" i="3"/>
  <c r="C345" i="3"/>
  <c r="C341" i="3"/>
  <c r="C333" i="3"/>
  <c r="C329" i="3"/>
  <c r="C321" i="3"/>
  <c r="C317" i="3"/>
  <c r="C309" i="3"/>
  <c r="C305" i="3"/>
  <c r="B297" i="3"/>
  <c r="C297" i="3" s="1"/>
  <c r="C295" i="3"/>
  <c r="C293" i="3"/>
  <c r="C292" i="3"/>
  <c r="C291" i="3"/>
  <c r="C287" i="3"/>
  <c r="C283" i="3"/>
  <c r="C279" i="3"/>
  <c r="B279" i="3"/>
  <c r="C277" i="3"/>
  <c r="C276" i="3"/>
  <c r="C272" i="3"/>
  <c r="C264" i="3"/>
  <c r="B264" i="3"/>
  <c r="C268" i="3" s="1"/>
  <c r="C262" i="3"/>
  <c r="B251" i="3"/>
  <c r="C261" i="3" s="1"/>
  <c r="B250" i="3"/>
  <c r="C257" i="3" s="1"/>
  <c r="C248" i="3"/>
  <c r="B237" i="3"/>
  <c r="C247" i="3" s="1"/>
  <c r="B236" i="3"/>
  <c r="C243" i="3" s="1"/>
  <c r="C234" i="3"/>
  <c r="B226" i="3"/>
  <c r="C233" i="3" s="1"/>
  <c r="B225" i="3"/>
  <c r="C229" i="3" s="1"/>
  <c r="B223" i="3"/>
  <c r="B222" i="3"/>
  <c r="B221" i="3"/>
  <c r="C235" i="3" s="1"/>
  <c r="C219" i="3"/>
  <c r="B208" i="3"/>
  <c r="C218" i="3" s="1"/>
  <c r="B207" i="3"/>
  <c r="C214" i="3" s="1"/>
  <c r="B206" i="3"/>
  <c r="C210" i="3" s="1"/>
  <c r="C205" i="3"/>
  <c r="B194" i="3"/>
  <c r="C204" i="3" s="1"/>
  <c r="B193" i="3"/>
  <c r="C200" i="3" s="1"/>
  <c r="C191" i="3"/>
  <c r="C186" i="3"/>
  <c r="B183" i="3"/>
  <c r="C190" i="3" s="1"/>
  <c r="B182" i="3"/>
  <c r="B180" i="3"/>
  <c r="B179" i="3"/>
  <c r="B178" i="3"/>
  <c r="C192" i="3" s="1"/>
  <c r="C176" i="3"/>
  <c r="B165" i="3"/>
  <c r="C175" i="3" s="1"/>
  <c r="B164" i="3"/>
  <c r="C171" i="3" s="1"/>
  <c r="C162" i="3"/>
  <c r="B151" i="3"/>
  <c r="C161" i="3" s="1"/>
  <c r="B150" i="3"/>
  <c r="C157" i="3" s="1"/>
  <c r="C148" i="3"/>
  <c r="B140" i="3"/>
  <c r="C147" i="3" s="1"/>
  <c r="B139" i="3"/>
  <c r="C143" i="3" s="1"/>
  <c r="B137" i="3"/>
  <c r="B136" i="3"/>
  <c r="C149" i="3" s="1"/>
  <c r="B135" i="3"/>
  <c r="C133" i="3"/>
  <c r="B122" i="3"/>
  <c r="C132" i="3" s="1"/>
  <c r="B121" i="3"/>
  <c r="C128" i="3" s="1"/>
  <c r="C119" i="3"/>
  <c r="B108" i="3"/>
  <c r="C118" i="3" s="1"/>
  <c r="B107" i="3"/>
  <c r="C114" i="3" s="1"/>
  <c r="C105" i="3"/>
  <c r="B97" i="3"/>
  <c r="C104" i="3" s="1"/>
  <c r="B96" i="3"/>
  <c r="C100" i="3" s="1"/>
  <c r="B94" i="3"/>
  <c r="B93" i="3"/>
  <c r="B92" i="3"/>
  <c r="C90" i="3"/>
  <c r="B79" i="3"/>
  <c r="C89" i="3" s="1"/>
  <c r="B78" i="3"/>
  <c r="C85" i="3" s="1"/>
  <c r="C76" i="3"/>
  <c r="B65" i="3"/>
  <c r="C75" i="3" s="1"/>
  <c r="B64" i="3"/>
  <c r="C71" i="3" s="1"/>
  <c r="C62" i="3"/>
  <c r="B54" i="3"/>
  <c r="C61" i="3" s="1"/>
  <c r="B53" i="3"/>
  <c r="C57" i="3" s="1"/>
  <c r="B51" i="3"/>
  <c r="B50" i="3"/>
  <c r="B49" i="3"/>
  <c r="C46" i="3"/>
  <c r="C44" i="3"/>
  <c r="C42" i="3"/>
  <c r="C41" i="3"/>
  <c r="C220" i="3" s="1"/>
  <c r="C40" i="3"/>
  <c r="C38" i="3"/>
  <c r="C36" i="3"/>
  <c r="C35" i="3"/>
  <c r="C177" i="3" s="1"/>
  <c r="C34" i="3"/>
  <c r="C32" i="3"/>
  <c r="C30" i="3"/>
  <c r="C29" i="3"/>
  <c r="C134" i="3" s="1"/>
  <c r="C28" i="3"/>
  <c r="C26" i="3"/>
  <c r="C24" i="3"/>
  <c r="C23" i="3"/>
  <c r="C91" i="3" s="1"/>
  <c r="C22" i="3"/>
  <c r="L20" i="3"/>
  <c r="B249" i="3" s="1"/>
  <c r="C253" i="3" s="1"/>
  <c r="K20" i="3"/>
  <c r="J20" i="3"/>
  <c r="B163" i="3" s="1"/>
  <c r="C167" i="3" s="1"/>
  <c r="I20" i="3"/>
  <c r="B120" i="3" s="1"/>
  <c r="C124" i="3" s="1"/>
  <c r="H20" i="3"/>
  <c r="B77" i="3" s="1"/>
  <c r="C81" i="3" s="1"/>
  <c r="C20" i="3"/>
  <c r="C18" i="3"/>
  <c r="L17" i="3"/>
  <c r="B235" i="3" s="1"/>
  <c r="C239" i="3" s="1"/>
  <c r="K17" i="3"/>
  <c r="B192" i="3" s="1"/>
  <c r="C196" i="3" s="1"/>
  <c r="J17" i="3"/>
  <c r="B149" i="3" s="1"/>
  <c r="C153" i="3" s="1"/>
  <c r="I17" i="3"/>
  <c r="B106" i="3" s="1"/>
  <c r="C110" i="3" s="1"/>
  <c r="H17" i="3"/>
  <c r="B63" i="3" s="1"/>
  <c r="C67" i="3" s="1"/>
  <c r="C17" i="3"/>
  <c r="C48" i="3" s="1"/>
  <c r="C13" i="3"/>
  <c r="C11" i="3"/>
  <c r="L10" i="3"/>
  <c r="K10" i="3"/>
  <c r="J10" i="3"/>
  <c r="I10" i="3"/>
  <c r="H10" i="3"/>
  <c r="L9" i="3"/>
  <c r="C9" i="3"/>
  <c r="L8" i="3"/>
  <c r="L7" i="3"/>
  <c r="L6" i="3"/>
  <c r="C6" i="3"/>
  <c r="L5" i="3"/>
  <c r="L4" i="3"/>
  <c r="C4" i="3"/>
  <c r="L3" i="3"/>
  <c r="C2" i="3"/>
  <c r="C2327" i="2"/>
  <c r="C2321" i="2"/>
  <c r="C2191" i="2"/>
  <c r="C2185" i="2"/>
  <c r="C2055" i="2"/>
  <c r="C2049" i="2"/>
  <c r="C1919" i="2"/>
  <c r="C1913" i="2"/>
  <c r="C1783" i="2"/>
  <c r="C1777" i="2"/>
  <c r="C1647" i="2"/>
  <c r="C1641" i="2"/>
  <c r="C1511" i="2"/>
  <c r="C1505" i="2"/>
  <c r="C1375" i="2"/>
  <c r="C1369" i="2"/>
  <c r="C967" i="2"/>
  <c r="C961" i="2"/>
  <c r="C831" i="2"/>
  <c r="C825" i="2"/>
  <c r="C153" i="2"/>
  <c r="C149" i="2"/>
  <c r="C145" i="2"/>
  <c r="C137" i="2"/>
  <c r="C133" i="2"/>
  <c r="C125" i="2"/>
  <c r="C121" i="2"/>
  <c r="C113" i="2"/>
  <c r="C109" i="2"/>
  <c r="B101" i="2"/>
  <c r="C101" i="2" s="1"/>
  <c r="C99" i="2"/>
  <c r="C97" i="2"/>
  <c r="C96" i="2"/>
  <c r="C95" i="2"/>
  <c r="C91" i="2"/>
  <c r="C83" i="2"/>
  <c r="B83" i="2"/>
  <c r="C87" i="2" s="1"/>
  <c r="C81" i="2"/>
  <c r="C80" i="2"/>
  <c r="C76" i="2"/>
  <c r="C68" i="2"/>
  <c r="B68" i="2"/>
  <c r="C72" i="2" s="1"/>
  <c r="C66" i="2"/>
  <c r="B55" i="2"/>
  <c r="C65" i="2" s="1"/>
  <c r="B54" i="2"/>
  <c r="C61" i="2" s="1"/>
  <c r="C52" i="2"/>
  <c r="B41" i="2"/>
  <c r="C51" i="2" s="1"/>
  <c r="B40" i="2"/>
  <c r="C47" i="2" s="1"/>
  <c r="C38" i="2"/>
  <c r="B30" i="2"/>
  <c r="C37" i="2" s="1"/>
  <c r="B29" i="2"/>
  <c r="C33" i="2" s="1"/>
  <c r="B27" i="2"/>
  <c r="B26" i="2"/>
  <c r="B25" i="2"/>
  <c r="C22" i="2"/>
  <c r="H20" i="2"/>
  <c r="B53" i="2" s="1"/>
  <c r="C57" i="2" s="1"/>
  <c r="C20" i="2"/>
  <c r="C18" i="2"/>
  <c r="H17" i="2"/>
  <c r="B39" i="2" s="1"/>
  <c r="C43" i="2" s="1"/>
  <c r="C17" i="2"/>
  <c r="C24" i="2" s="1"/>
  <c r="C13" i="2"/>
  <c r="C11" i="2"/>
  <c r="H10" i="2"/>
  <c r="L9" i="2"/>
  <c r="C9" i="2"/>
  <c r="L8" i="2"/>
  <c r="L7" i="2"/>
  <c r="L6" i="2"/>
  <c r="C6" i="2"/>
  <c r="L5" i="2"/>
  <c r="L4" i="2"/>
  <c r="C4" i="2"/>
  <c r="L3" i="2"/>
  <c r="C2" i="2"/>
  <c r="H13" i="1"/>
  <c r="C2924" i="1"/>
  <c r="C2918" i="1"/>
  <c r="C2788" i="1"/>
  <c r="C2782" i="1"/>
  <c r="C2652" i="1"/>
  <c r="C2646" i="1"/>
  <c r="C2516" i="1"/>
  <c r="C2510" i="1"/>
  <c r="C2380" i="1"/>
  <c r="C2374" i="1"/>
  <c r="C2244" i="1"/>
  <c r="C2238" i="1"/>
  <c r="C2108" i="1"/>
  <c r="C2102" i="1"/>
  <c r="C1972" i="1"/>
  <c r="C1966" i="1"/>
  <c r="C1564" i="1"/>
  <c r="C1558" i="1"/>
  <c r="C1428" i="1"/>
  <c r="C1422" i="1"/>
  <c r="C734" i="1"/>
  <c r="C733" i="1"/>
  <c r="C732" i="1"/>
  <c r="C724" i="1"/>
  <c r="B724" i="1"/>
  <c r="C728" i="1" s="1"/>
  <c r="C722" i="1"/>
  <c r="C721" i="1"/>
  <c r="C717" i="1"/>
  <c r="C709" i="1"/>
  <c r="B709" i="1"/>
  <c r="C713" i="1" s="1"/>
  <c r="C707" i="1"/>
  <c r="B700" i="1"/>
  <c r="C706" i="1" s="1"/>
  <c r="B699" i="1"/>
  <c r="C697" i="1"/>
  <c r="B686" i="1"/>
  <c r="C696" i="1" s="1"/>
  <c r="B685" i="1"/>
  <c r="C692" i="1" s="1"/>
  <c r="C683" i="1"/>
  <c r="B675" i="1"/>
  <c r="C682" i="1" s="1"/>
  <c r="B674" i="1"/>
  <c r="C678" i="1" s="1"/>
  <c r="B672" i="1"/>
  <c r="B671" i="1"/>
  <c r="B670" i="1"/>
  <c r="C668" i="1"/>
  <c r="B661" i="1"/>
  <c r="C667" i="1" s="1"/>
  <c r="B660" i="1"/>
  <c r="C658" i="1"/>
  <c r="B647" i="1"/>
  <c r="C657" i="1" s="1"/>
  <c r="B646" i="1"/>
  <c r="C653" i="1" s="1"/>
  <c r="C644" i="1"/>
  <c r="B636" i="1"/>
  <c r="C643" i="1" s="1"/>
  <c r="B635" i="1"/>
  <c r="C639" i="1" s="1"/>
  <c r="B633" i="1"/>
  <c r="B632" i="1"/>
  <c r="B631" i="1"/>
  <c r="C629" i="1"/>
  <c r="B622" i="1"/>
  <c r="C628" i="1" s="1"/>
  <c r="B621" i="1"/>
  <c r="C619" i="1"/>
  <c r="B608" i="1"/>
  <c r="C618" i="1" s="1"/>
  <c r="B607" i="1"/>
  <c r="C614" i="1" s="1"/>
  <c r="C605" i="1"/>
  <c r="B597" i="1"/>
  <c r="C604" i="1" s="1"/>
  <c r="B596" i="1"/>
  <c r="C600" i="1" s="1"/>
  <c r="B594" i="1"/>
  <c r="B593" i="1"/>
  <c r="B592" i="1"/>
  <c r="C590" i="1"/>
  <c r="B583" i="1"/>
  <c r="C589" i="1" s="1"/>
  <c r="B582" i="1"/>
  <c r="C580" i="1"/>
  <c r="B569" i="1"/>
  <c r="C579" i="1" s="1"/>
  <c r="B568" i="1"/>
  <c r="C575" i="1" s="1"/>
  <c r="C566" i="1"/>
  <c r="B558" i="1"/>
  <c r="C565" i="1" s="1"/>
  <c r="B557" i="1"/>
  <c r="C561" i="1" s="1"/>
  <c r="B555" i="1"/>
  <c r="B554" i="1"/>
  <c r="B553" i="1"/>
  <c r="C551" i="1"/>
  <c r="B540" i="1"/>
  <c r="C550" i="1" s="1"/>
  <c r="B539" i="1"/>
  <c r="C546" i="1" s="1"/>
  <c r="C537" i="1"/>
  <c r="B530" i="1"/>
  <c r="C536" i="1" s="1"/>
  <c r="B529" i="1"/>
  <c r="C527" i="1"/>
  <c r="B519" i="1"/>
  <c r="C526" i="1" s="1"/>
  <c r="B518" i="1"/>
  <c r="C522" i="1" s="1"/>
  <c r="B516" i="1"/>
  <c r="B515" i="1"/>
  <c r="B514" i="1"/>
  <c r="C512" i="1"/>
  <c r="B501" i="1"/>
  <c r="C511" i="1" s="1"/>
  <c r="B500" i="1"/>
  <c r="C507" i="1" s="1"/>
  <c r="C498" i="1"/>
  <c r="B487" i="1"/>
  <c r="C497" i="1" s="1"/>
  <c r="B486" i="1"/>
  <c r="C493" i="1" s="1"/>
  <c r="C484" i="1"/>
  <c r="B476" i="1"/>
  <c r="C483" i="1" s="1"/>
  <c r="B475" i="1"/>
  <c r="C479" i="1" s="1"/>
  <c r="B473" i="1"/>
  <c r="B472" i="1"/>
  <c r="B471" i="1"/>
  <c r="C469" i="1"/>
  <c r="B462" i="1"/>
  <c r="C468" i="1" s="1"/>
  <c r="B461" i="1"/>
  <c r="C459" i="1"/>
  <c r="B448" i="1"/>
  <c r="C458" i="1" s="1"/>
  <c r="B447" i="1"/>
  <c r="C454" i="1" s="1"/>
  <c r="C445" i="1"/>
  <c r="B437" i="1"/>
  <c r="C444" i="1" s="1"/>
  <c r="B436" i="1"/>
  <c r="C440" i="1" s="1"/>
  <c r="B434" i="1"/>
  <c r="B433" i="1"/>
  <c r="B432" i="1"/>
  <c r="C430" i="1"/>
  <c r="B419" i="1"/>
  <c r="C429" i="1" s="1"/>
  <c r="B418" i="1"/>
  <c r="C425" i="1" s="1"/>
  <c r="C416" i="1"/>
  <c r="B405" i="1"/>
  <c r="C415" i="1" s="1"/>
  <c r="B404" i="1"/>
  <c r="C411" i="1" s="1"/>
  <c r="C402" i="1"/>
  <c r="B394" i="1"/>
  <c r="C401" i="1" s="1"/>
  <c r="B393" i="1"/>
  <c r="C397" i="1" s="1"/>
  <c r="B391" i="1"/>
  <c r="B390" i="1"/>
  <c r="B389" i="1"/>
  <c r="C387" i="1"/>
  <c r="B380" i="1"/>
  <c r="C386" i="1" s="1"/>
  <c r="B379" i="1"/>
  <c r="C377" i="1"/>
  <c r="B366" i="1"/>
  <c r="C376" i="1" s="1"/>
  <c r="B365" i="1"/>
  <c r="C372" i="1" s="1"/>
  <c r="C363" i="1"/>
  <c r="B355" i="1"/>
  <c r="C362" i="1" s="1"/>
  <c r="B354" i="1"/>
  <c r="C358" i="1" s="1"/>
  <c r="B352" i="1"/>
  <c r="B351" i="1"/>
  <c r="B350" i="1"/>
  <c r="C348" i="1"/>
  <c r="B341" i="1"/>
  <c r="C347" i="1" s="1"/>
  <c r="B340" i="1"/>
  <c r="C338" i="1"/>
  <c r="B327" i="1"/>
  <c r="C337" i="1" s="1"/>
  <c r="B326" i="1"/>
  <c r="C333" i="1" s="1"/>
  <c r="C324" i="1"/>
  <c r="B316" i="1"/>
  <c r="C323" i="1" s="1"/>
  <c r="B315" i="1"/>
  <c r="C319" i="1" s="1"/>
  <c r="B313" i="1"/>
  <c r="B312" i="1"/>
  <c r="B311" i="1"/>
  <c r="C309" i="1"/>
  <c r="B302" i="1"/>
  <c r="C308" i="1" s="1"/>
  <c r="B301" i="1"/>
  <c r="C299" i="1"/>
  <c r="B288" i="1"/>
  <c r="C298" i="1" s="1"/>
  <c r="B287" i="1"/>
  <c r="C294" i="1" s="1"/>
  <c r="C285" i="1"/>
  <c r="B277" i="1"/>
  <c r="C284" i="1" s="1"/>
  <c r="B276" i="1"/>
  <c r="C280" i="1" s="1"/>
  <c r="B274" i="1"/>
  <c r="B273" i="1"/>
  <c r="B272" i="1"/>
  <c r="C270" i="1"/>
  <c r="B259" i="1"/>
  <c r="C269" i="1" s="1"/>
  <c r="B258" i="1"/>
  <c r="C265" i="1" s="1"/>
  <c r="C256" i="1"/>
  <c r="B245" i="1"/>
  <c r="C255" i="1" s="1"/>
  <c r="B244" i="1"/>
  <c r="C251" i="1" s="1"/>
  <c r="C242" i="1"/>
  <c r="B234" i="1"/>
  <c r="C241" i="1" s="1"/>
  <c r="B233" i="1"/>
  <c r="C237" i="1" s="1"/>
  <c r="B231" i="1"/>
  <c r="B230" i="1"/>
  <c r="B229" i="1"/>
  <c r="C227" i="1"/>
  <c r="B220" i="1"/>
  <c r="C226" i="1" s="1"/>
  <c r="B219" i="1"/>
  <c r="C217" i="1"/>
  <c r="B206" i="1"/>
  <c r="C216" i="1" s="1"/>
  <c r="B205" i="1"/>
  <c r="C212" i="1" s="1"/>
  <c r="C203" i="1"/>
  <c r="B195" i="1"/>
  <c r="C202" i="1" s="1"/>
  <c r="B194" i="1"/>
  <c r="C198" i="1" s="1"/>
  <c r="B192" i="1"/>
  <c r="B191" i="1"/>
  <c r="B190" i="1"/>
  <c r="C188" i="1"/>
  <c r="B181" i="1"/>
  <c r="C187" i="1" s="1"/>
  <c r="B180" i="1"/>
  <c r="C178" i="1"/>
  <c r="B167" i="1"/>
  <c r="C177" i="1" s="1"/>
  <c r="B166" i="1"/>
  <c r="C173" i="1" s="1"/>
  <c r="C164" i="1"/>
  <c r="B156" i="1"/>
  <c r="C163" i="1" s="1"/>
  <c r="B155" i="1"/>
  <c r="C159" i="1" s="1"/>
  <c r="B153" i="1"/>
  <c r="B152" i="1"/>
  <c r="B151" i="1"/>
  <c r="C149" i="1"/>
  <c r="B142" i="1"/>
  <c r="C148" i="1" s="1"/>
  <c r="B141" i="1"/>
  <c r="C139" i="1"/>
  <c r="B128" i="1"/>
  <c r="C138" i="1" s="1"/>
  <c r="B127" i="1"/>
  <c r="C134" i="1" s="1"/>
  <c r="C125" i="1"/>
  <c r="B117" i="1"/>
  <c r="C124" i="1" s="1"/>
  <c r="B116" i="1"/>
  <c r="C120" i="1" s="1"/>
  <c r="B114" i="1"/>
  <c r="B113" i="1"/>
  <c r="B112" i="1"/>
  <c r="C109" i="1"/>
  <c r="C105" i="1"/>
  <c r="C104" i="1"/>
  <c r="C669" i="1" s="1"/>
  <c r="C103" i="1"/>
  <c r="C101" i="1"/>
  <c r="C99" i="1"/>
  <c r="C98" i="1"/>
  <c r="C630" i="1" s="1"/>
  <c r="C97" i="1"/>
  <c r="C95" i="1"/>
  <c r="C93" i="1"/>
  <c r="C92" i="1"/>
  <c r="C591" i="1" s="1"/>
  <c r="C91" i="1"/>
  <c r="C89" i="1"/>
  <c r="C87" i="1"/>
  <c r="C86" i="1"/>
  <c r="C552" i="1" s="1"/>
  <c r="C85" i="1"/>
  <c r="B83" i="1"/>
  <c r="C83" i="1" s="1"/>
  <c r="C81" i="1"/>
  <c r="C80" i="1"/>
  <c r="C513" i="1" s="1"/>
  <c r="C79" i="1"/>
  <c r="C77" i="1"/>
  <c r="C75" i="1"/>
  <c r="C74" i="1"/>
  <c r="C470" i="1" s="1"/>
  <c r="C73" i="1"/>
  <c r="C69" i="1"/>
  <c r="C68" i="1"/>
  <c r="C431" i="1" s="1"/>
  <c r="C67" i="1"/>
  <c r="C65" i="1"/>
  <c r="C63" i="1"/>
  <c r="C62" i="1"/>
  <c r="C388" i="1" s="1"/>
  <c r="C61" i="1"/>
  <c r="C57" i="1"/>
  <c r="C56" i="1"/>
  <c r="C349" i="1" s="1"/>
  <c r="C55" i="1"/>
  <c r="C53" i="1"/>
  <c r="C51" i="1"/>
  <c r="C50" i="1"/>
  <c r="C310" i="1" s="1"/>
  <c r="C49" i="1"/>
  <c r="C47" i="1"/>
  <c r="C45" i="1"/>
  <c r="C44" i="1"/>
  <c r="C271" i="1" s="1"/>
  <c r="C43" i="1"/>
  <c r="C41" i="1"/>
  <c r="C39" i="1"/>
  <c r="C38" i="1"/>
  <c r="C228" i="1" s="1"/>
  <c r="C37" i="1"/>
  <c r="C35" i="1"/>
  <c r="C33" i="1"/>
  <c r="C32" i="1"/>
  <c r="C189" i="1" s="1"/>
  <c r="C31" i="1"/>
  <c r="C29" i="1"/>
  <c r="C27" i="1"/>
  <c r="C26" i="1"/>
  <c r="C150" i="1" s="1"/>
  <c r="C25" i="1"/>
  <c r="N23" i="1"/>
  <c r="B378" i="1" s="1"/>
  <c r="C382" i="1" s="1"/>
  <c r="M23" i="1"/>
  <c r="B339" i="1" s="1"/>
  <c r="C343" i="1" s="1"/>
  <c r="L23" i="1"/>
  <c r="B300" i="1" s="1"/>
  <c r="C304" i="1" s="1"/>
  <c r="K23" i="1"/>
  <c r="B257" i="1" s="1"/>
  <c r="C261" i="1" s="1"/>
  <c r="J23" i="1"/>
  <c r="B218" i="1" s="1"/>
  <c r="C222" i="1" s="1"/>
  <c r="I23" i="1"/>
  <c r="B179" i="1" s="1"/>
  <c r="C183" i="1" s="1"/>
  <c r="H23" i="1"/>
  <c r="B140" i="1" s="1"/>
  <c r="C144" i="1" s="1"/>
  <c r="C23" i="1"/>
  <c r="C21" i="1"/>
  <c r="N20" i="1"/>
  <c r="B364" i="1" s="1"/>
  <c r="C368" i="1" s="1"/>
  <c r="M20" i="1"/>
  <c r="B325" i="1" s="1"/>
  <c r="C329" i="1" s="1"/>
  <c r="L20" i="1"/>
  <c r="B286" i="1" s="1"/>
  <c r="C290" i="1" s="1"/>
  <c r="K20" i="1"/>
  <c r="B243" i="1" s="1"/>
  <c r="C247" i="1" s="1"/>
  <c r="J20" i="1"/>
  <c r="B204" i="1" s="1"/>
  <c r="C208" i="1" s="1"/>
  <c r="I20" i="1"/>
  <c r="B165" i="1" s="1"/>
  <c r="C169" i="1" s="1"/>
  <c r="C20" i="1"/>
  <c r="C111" i="1" s="1"/>
  <c r="C16" i="1"/>
  <c r="N13" i="1"/>
  <c r="M13" i="1"/>
  <c r="L13" i="1"/>
  <c r="K13" i="1"/>
  <c r="J13" i="1"/>
  <c r="I13" i="1"/>
  <c r="L12" i="1"/>
  <c r="L11" i="1"/>
  <c r="L10" i="1"/>
  <c r="C10" i="1"/>
  <c r="L9" i="1"/>
  <c r="L8" i="1"/>
  <c r="C8" i="1"/>
  <c r="L7" i="1"/>
  <c r="C6" i="1"/>
  <c r="C698" i="1" l="1"/>
  <c r="C670" i="1"/>
  <c r="C684" i="1"/>
  <c r="C581" i="1"/>
  <c r="C606" i="1"/>
  <c r="C592" i="1"/>
  <c r="C620" i="1"/>
  <c r="C659" i="1"/>
  <c r="C645" i="1"/>
  <c r="C631" i="1"/>
  <c r="C74" i="15"/>
  <c r="C31" i="15"/>
  <c r="C45" i="15"/>
  <c r="C59" i="15"/>
  <c r="C88" i="15"/>
  <c r="C102" i="15"/>
  <c r="C39" i="11"/>
  <c r="C53" i="11"/>
  <c r="C178" i="10"/>
  <c r="C135" i="10"/>
  <c r="C92" i="10"/>
  <c r="C49" i="10"/>
  <c r="C106" i="10"/>
  <c r="C192" i="10"/>
  <c r="C235" i="10"/>
  <c r="C63" i="10"/>
  <c r="C77" i="10"/>
  <c r="C120" i="10"/>
  <c r="C149" i="10"/>
  <c r="C163" i="10"/>
  <c r="C206" i="10"/>
  <c r="C249" i="10"/>
  <c r="C210" i="7"/>
  <c r="C310" i="7"/>
  <c r="C67" i="4"/>
  <c r="C95" i="7"/>
  <c r="C267" i="7"/>
  <c r="C138" i="7"/>
  <c r="C325" i="7"/>
  <c r="C239" i="7"/>
  <c r="C178" i="5"/>
  <c r="C120" i="5"/>
  <c r="C206" i="5"/>
  <c r="C92" i="5"/>
  <c r="C192" i="6"/>
  <c r="C135" i="6"/>
  <c r="C49" i="6"/>
  <c r="C221" i="6"/>
  <c r="C221" i="5"/>
  <c r="C339" i="7"/>
  <c r="C253" i="7"/>
  <c r="C396" i="7"/>
  <c r="C181" i="7"/>
  <c r="C167" i="7"/>
  <c r="C153" i="7"/>
  <c r="C81" i="7"/>
  <c r="C67" i="7"/>
  <c r="C382" i="7"/>
  <c r="C124" i="7"/>
  <c r="C196" i="7"/>
  <c r="C224" i="7"/>
  <c r="C296" i="7"/>
  <c r="C368" i="7"/>
  <c r="C110" i="7"/>
  <c r="C282" i="7"/>
  <c r="C92" i="6"/>
  <c r="C149" i="6"/>
  <c r="C63" i="6"/>
  <c r="C106" i="6"/>
  <c r="C163" i="6"/>
  <c r="C77" i="6"/>
  <c r="C120" i="6"/>
  <c r="C178" i="6"/>
  <c r="C235" i="6"/>
  <c r="C135" i="5"/>
  <c r="C163" i="5"/>
  <c r="C49" i="5"/>
  <c r="C77" i="5"/>
  <c r="C235" i="5"/>
  <c r="C63" i="5"/>
  <c r="C106" i="5"/>
  <c r="C149" i="5"/>
  <c r="C192" i="5"/>
  <c r="C249" i="5"/>
  <c r="C110" i="4"/>
  <c r="C153" i="4"/>
  <c r="C196" i="4"/>
  <c r="C224" i="4"/>
  <c r="C239" i="4"/>
  <c r="C282" i="4"/>
  <c r="C382" i="4"/>
  <c r="C296" i="4"/>
  <c r="C310" i="4"/>
  <c r="C210" i="4"/>
  <c r="C124" i="4"/>
  <c r="C138" i="4"/>
  <c r="C81" i="4"/>
  <c r="C181" i="4"/>
  <c r="C253" i="4"/>
  <c r="C353" i="4"/>
  <c r="C325" i="4"/>
  <c r="C95" i="4"/>
  <c r="C167" i="4"/>
  <c r="C267" i="4"/>
  <c r="C339" i="4"/>
  <c r="C396" i="4"/>
  <c r="C368" i="4"/>
  <c r="C49" i="3"/>
  <c r="C77" i="3"/>
  <c r="C63" i="3"/>
  <c r="C92" i="3"/>
  <c r="C120" i="3"/>
  <c r="C106" i="3"/>
  <c r="C135" i="3"/>
  <c r="C178" i="3"/>
  <c r="C221" i="3"/>
  <c r="C163" i="3"/>
  <c r="C206" i="3"/>
  <c r="C249" i="3"/>
  <c r="C25" i="2"/>
  <c r="C53" i="2"/>
  <c r="C39" i="2"/>
  <c r="C300" i="1"/>
  <c r="C339" i="1"/>
  <c r="C179" i="1"/>
  <c r="C140" i="1"/>
  <c r="C229" i="1"/>
  <c r="C243" i="1"/>
  <c r="C350" i="1"/>
  <c r="C364" i="1"/>
  <c r="C378" i="1"/>
  <c r="C151" i="1"/>
  <c r="C165" i="1"/>
  <c r="C272" i="1"/>
  <c r="C286" i="1"/>
  <c r="C471" i="1"/>
  <c r="C485" i="1"/>
  <c r="C499" i="1"/>
  <c r="C190" i="1"/>
  <c r="C204" i="1"/>
  <c r="C218" i="1"/>
  <c r="C311" i="1"/>
  <c r="C325" i="1"/>
  <c r="C432" i="1"/>
  <c r="C389" i="1"/>
  <c r="C403" i="1"/>
  <c r="C417" i="1"/>
  <c r="C112" i="1"/>
  <c r="C126" i="1"/>
  <c r="C257" i="1"/>
  <c r="C446" i="1"/>
  <c r="C460" i="1"/>
  <c r="C514" i="1"/>
  <c r="C528" i="1"/>
  <c r="C538" i="1"/>
  <c r="C553" i="1"/>
  <c r="C567" i="1"/>
</calcChain>
</file>

<file path=xl/sharedStrings.xml><?xml version="1.0" encoding="utf-8"?>
<sst xmlns="http://schemas.openxmlformats.org/spreadsheetml/2006/main" count="6585" uniqueCount="557">
  <si>
    <t>Type</t>
  </si>
  <si>
    <t>Value</t>
  </si>
  <si>
    <t>Paragraph</t>
  </si>
  <si>
    <t>Gene</t>
  </si>
  <si>
    <t>A70699095G</t>
  </si>
  <si>
    <t>rs1160742</t>
  </si>
  <si>
    <t>rs3763619</t>
  </si>
  <si>
    <t>Intro</t>
  </si>
  <si>
    <t>T70795494C</t>
  </si>
  <si>
    <t>rs4454352</t>
  </si>
  <si>
    <t>C70801146T</t>
  </si>
  <si>
    <t>rs1328153</t>
  </si>
  <si>
    <t>Chromosome</t>
  </si>
  <si>
    <t>A70610886C</t>
  </si>
  <si>
    <t>Item</t>
  </si>
  <si>
    <t>protein</t>
  </si>
  <si>
    <t>G70589515A</t>
  </si>
  <si>
    <t>rs7865858</t>
  </si>
  <si>
    <t>Area</t>
  </si>
  <si>
    <t>C71302037T</t>
  </si>
  <si>
    <t>rs1504401</t>
  </si>
  <si>
    <t>Tissue</t>
  </si>
  <si>
    <t>C70691635A</t>
  </si>
  <si>
    <t>rs10115622</t>
  </si>
  <si>
    <t>Interval</t>
  </si>
  <si>
    <t>Variant Number</t>
  </si>
  <si>
    <t xml:space="preserve"> </t>
  </si>
  <si>
    <t>You are in the Moderate Loss of Function category. See below for more information.</t>
  </si>
  <si>
    <t>This variant is not associated with increased risk.</t>
  </si>
  <si>
    <t>Gene Location</t>
  </si>
  <si>
    <t>Name</t>
  </si>
  <si>
    <t>Original</t>
  </si>
  <si>
    <t>adenine (A)</t>
  </si>
  <si>
    <t>Change</t>
  </si>
  <si>
    <t>guanine (G)</t>
  </si>
  <si>
    <t>Variant</t>
  </si>
  <si>
    <t>thymine (T)</t>
  </si>
  <si>
    <t>HGVS</t>
  </si>
  <si>
    <t xml:space="preserve">    # What does this mean?</t>
  </si>
  <si>
    <t>het meaning</t>
  </si>
  <si>
    <t>het effect</t>
  </si>
  <si>
    <t>percentage</t>
  </si>
  <si>
    <t xml:space="preserve">    # What is the effect of this variant?</t>
  </si>
  <si>
    <t xml:space="preserve">    # How common is this genotype in the general population?</t>
  </si>
  <si>
    <t>hom meaning</t>
  </si>
  <si>
    <t>hom effect</t>
  </si>
  <si>
    <t>wild meaning</t>
  </si>
  <si>
    <t>wild effect</t>
  </si>
  <si>
    <t>&lt;# unknown #&gt;</t>
  </si>
  <si>
    <t>unknown</t>
  </si>
  <si>
    <t>The effect is unknown.</t>
  </si>
  <si>
    <t>&lt;# wildtype #&gt;</t>
  </si>
  <si>
    <t>Your variant is not associated with any loss of function.</t>
  </si>
  <si>
    <t>Effect</t>
  </si>
  <si>
    <t>&lt;# G71427327T (T;T) T70790948C (T;C) T70790948C (C;C) C71402258T (T;T) C70616746T (C;C) T71417232G (T;T) A70605775G (A;A) C71403580T (T;T) T70610886A (A;A) T71365306C (C;C) G70820112A (G;G) #&gt;</t>
  </si>
  <si>
    <t>| Variant       |Population %           | Odds Ratio           |
| :-------------: |:-------------:| :-------------:|
| G71427327T (T;T) | 58.6% | 5.14 |
| T70790948C (T;C) | 49.7%     | 3.39 |
| T70790948C (C;C) | 16.3%     | 1.07 |
| C71402258T (T;T) | 13.3%     | 4.06 |
| C70616746T (C;C) | 18.6%     | 2.5 |
| T71417232G (T;T) | 17.8%     | 3.13 |
| A70605775G (A;A) | 17.4%     | 2.703 |
| C71403580T (T;T) | 19.6%     | 3.64 |
| T70610886A (A;A) | 13.2%     | 2.222 |
| T71365306C (C;C) | 12.3%     | 5.63 |
| G70820112A (G;G) | 76.4%     | 10.9 |</t>
  </si>
  <si>
    <t># Moderate Risk</t>
  </si>
  <si>
    <t>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t>
  </si>
  <si>
    <t># What should I do about this?</t>
  </si>
  <si>
    <t>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</si>
  <si>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&lt;#  A70822908G (A;G)  #&gt;</t>
  </si>
  <si>
    <t xml:space="preserve">| Variant       |Population %           | Odds Ratio           |
| :-------------: |:-------------:| :-------------:|
| A70822908G (A;G) | 44.8%     | 7.88 |
</t>
  </si>
  <si>
    <t>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t>
  </si>
  <si>
    <t>[Anti-CD20 intervention](https://www.ncbi.nlm.nih.gov/pubmed/27834303) may help CFS patients, and has shown to increase muscarinic antibody positivity and reduced symptoms.</t>
  </si>
  <si>
    <t>&lt;#  A70699095G (A;G)  A70699095G (G;G) T70795494C (T;C) T70795494C (T;T)  C70801146T (C;T) C70801146T (C;C)  A70610886C (A;C)A70610886C (C;C)  G70589515A (G;A) G70589515A (G;G) C71302037T (C;T)  C71302037T (C;C)  C70691635A (C;A)  C70691635A (C;C)   #&gt;</t>
  </si>
  <si>
    <t xml:space="preserve">| Variant       |Population %           | 
| :-------------: |:-------------:| 
| A70699095G (A;G) | 50% | 
| A70699095G (G;G) | 37.2% | 
| T70795494C (T;C) | 35.3%     | 
| T70795494C (T;T) | 50.6%     | 
| C70801146T (C;T) | 47.6%     | 
| C70801146T (C;C) | 6.1%     | 
| A70610886C (A;C) | 49.6%     | 
| A70610886C (C;C) | 45.4%     | 
| G70589515A (G;A) | 47.6%     | 
| G70589515A (G;G) | 25.2%     | 
| C71302037T (C;T) | 31.9%     | 
| C71302037T (C;C) | 56.1%     | 
| C70691635A (C;A) | 48.3%     | 
| C70691635A (C;C) | 23%     | </t>
  </si>
  <si>
    <t>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t>
  </si>
  <si>
    <t>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</si>
  <si>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&lt;# C37T (C;T)  #&gt;</t>
  </si>
  <si>
    <t xml:space="preserve">| Variant       |Population %           | 
| :-------------: |:-------------:|
| C37T (C;T) | 0.01%     |
</t>
  </si>
  <si>
    <t># High Risk</t>
  </si>
  <si>
    <t>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t>
  </si>
  <si>
    <t>Symptoms may improve after removal of cataracts, and should be monitored carefully to prevent further lens and iris adhesion due to [incorrect surgery](https://www.ncbi.nlm.nih.gov/pubmed/19246951).</t>
  </si>
  <si>
    <t>Symptoms</t>
  </si>
  <si>
    <t xml:space="preserve"> vision problems D014786 pain D010146 chills and night sweats D023341 multiple chemical sensitivity/allergies D018777 inflamation D007249</t>
  </si>
  <si>
    <t>NR3C1</t>
  </si>
  <si>
    <t xml:space="preserve">NC_000005.10:g.143380220A&gt;G </t>
  </si>
  <si>
    <t>NC_000005.10:g.143342788T&gt;C</t>
  </si>
  <si>
    <t>NC_000005.10:g.</t>
  </si>
  <si>
    <t>[143380220=]</t>
  </si>
  <si>
    <t>[143380220A&gt;G]</t>
  </si>
  <si>
    <t>[143342788T&gt;C]</t>
  </si>
  <si>
    <t>[143342788=]</t>
  </si>
  <si>
    <t>[143282324A&gt;G]</t>
  </si>
  <si>
    <t>[143282324=]</t>
  </si>
  <si>
    <t>[143316471G&gt;A]</t>
  </si>
  <si>
    <t>[143316471=]</t>
  </si>
  <si>
    <t>[143307929A&gt;G]</t>
  </si>
  <si>
    <t>[143307929=]</t>
  </si>
  <si>
    <t>[143281925A&gt;G]</t>
  </si>
  <si>
    <t>[143281925=]</t>
  </si>
  <si>
    <t>[143300779C&gt;A]</t>
  </si>
  <si>
    <t>[143300779=]</t>
  </si>
  <si>
    <t>cytosine (C)</t>
  </si>
  <si>
    <t>NC_000005.10:g.143300779C&gt;A</t>
  </si>
  <si>
    <t>NC_000005.10:g.143281925A&gt;G</t>
  </si>
  <si>
    <t>NC_000005.10:g.143307929A&gt;G</t>
  </si>
  <si>
    <t>NC_000005.10:g.143282324A&gt;G</t>
  </si>
  <si>
    <t>[T2298C (p.Asn766=)](https://www.ncbi.nlm.nih.gov/projects/SNP/snp_ref.cgi?rs=852977)</t>
  </si>
  <si>
    <t>A143380220G</t>
  </si>
  <si>
    <t>[A143380220G](https://www.ncbi.nlm.nih.gov/projects/SNP/snp_ref.cgi?rs=1866388)</t>
  </si>
  <si>
    <t>T158189C</t>
  </si>
  <si>
    <t>[T158189C](https://www.ncbi.nlm.nih.gov/projects/SNP/snp_ref.cgi?rs=258750)</t>
  </si>
  <si>
    <t>T143342788C</t>
  </si>
  <si>
    <t>[T143342788C](https://www.ncbi.nlm.nih.gov/projects/SNP/snp_ref.cgi?rs=2918419)</t>
  </si>
  <si>
    <t>G1469-16T</t>
  </si>
  <si>
    <t>[G1469-16T](https://www.ncbi.nlm.nih.gov/projects/SNP/snp_ref.cgi?rs=6188)</t>
  </si>
  <si>
    <t>A143281925G</t>
  </si>
  <si>
    <t>[A143281925G](https://www.ncbi.nlm.nih.gov/clinvar/variation/351364/)</t>
  </si>
  <si>
    <t>A143307929G</t>
  </si>
  <si>
    <t>NC_000005.10:g.143277931_143435512</t>
  </si>
  <si>
    <t>adipose tissue and lungs.</t>
  </si>
  <si>
    <t>glucocortisoid receptor</t>
  </si>
  <si>
    <t>NPAS2</t>
  </si>
  <si>
    <t>NC_000002.12:g.100923328G&gt;A</t>
  </si>
  <si>
    <t>NC_000002.12:g.</t>
  </si>
  <si>
    <t>[100923328G&gt;A]</t>
  </si>
  <si>
    <t>[100923328=]</t>
  </si>
  <si>
    <t>one</t>
  </si>
  <si>
    <t>G100923328A</t>
  </si>
  <si>
    <t>[G100923328A](https://www.ncbi.nlm.nih.gov/projects/SNP/snp_ref.cgi?rs=356653)</t>
  </si>
  <si>
    <t>esophagus and bladder.</t>
  </si>
  <si>
    <t xml:space="preserve">gastrointestinal tract D041981 Kidney and urinary bladder D005221 </t>
  </si>
  <si>
    <t>NC_000002.12:g.100820151_100996829</t>
  </si>
  <si>
    <t>three</t>
  </si>
  <si>
    <t>HSD11B1</t>
  </si>
  <si>
    <t>NC_000001.11:g.209711973C&gt;A</t>
  </si>
  <si>
    <t>NC_000001.11:g.</t>
  </si>
  <si>
    <t>[209711973C&gt;A]</t>
  </si>
  <si>
    <t>[209711973=]</t>
  </si>
  <si>
    <t>[209714373T&gt;C]</t>
  </si>
  <si>
    <t>[209714373=]</t>
  </si>
  <si>
    <t>[209732389G&gt;C]</t>
  </si>
  <si>
    <t>[209732389=]</t>
  </si>
  <si>
    <t>NC_000001.11:g.209714373T&gt;C</t>
  </si>
  <si>
    <t>NC_000001.11:g.209732389G&gt;C</t>
  </si>
  <si>
    <t>liver and placenta.</t>
  </si>
  <si>
    <t>NC_000001.11:g.209686180_209734950</t>
  </si>
  <si>
    <t>G209732389C</t>
  </si>
  <si>
    <t>C209711973A</t>
  </si>
  <si>
    <t>T209714373C</t>
  </si>
  <si>
    <t>[C209711973A](https://www.ncbi.nlm.nih.gov/projects/SNP/snp_ref.cgi?rs=11119328)</t>
  </si>
  <si>
    <t>[T209714373C](https://www.ncbi.nlm.nih.gov/projects/SNP/snp_ref.cgi?rs=846906)</t>
  </si>
  <si>
    <t>[G209732389C](https://www.ncbi.nlm.nih.gov/projects/SNP/snp_ref.cgi?rs=932335)</t>
  </si>
  <si>
    <t>DRD2</t>
  </si>
  <si>
    <t>eight</t>
  </si>
  <si>
    <t>adrenal glands, endometrium, testis, salivary gland, and prostate.</t>
  </si>
  <si>
    <t>NC_000011.10:g.113409595_113475279</t>
  </si>
  <si>
    <t>[C932G (p.Ser311Cys](https://www.ncbi.nlm.nih.gov/clinvar/variation/256813/)</t>
  </si>
  <si>
    <t>NC_000011.10:g.113412762G&gt;C</t>
  </si>
  <si>
    <t>C932G</t>
  </si>
  <si>
    <t>G811-83T</t>
  </si>
  <si>
    <t>[G811-83T](https://www.ncbi.nlm.nih.gov/clinvar/variation/375655/)</t>
  </si>
  <si>
    <t>NC_000011.10:g.113412966C&gt;A</t>
  </si>
  <si>
    <t>NC_000011.9:g.113282275C&gt;A</t>
  </si>
  <si>
    <t>NC_000011.10:g.113475529_113475530insA</t>
  </si>
  <si>
    <t>[G2137A (p.Glu713Lys)](https://www.ncbi.nlm.nih.gov/clinvar/variation/2105/)</t>
  </si>
  <si>
    <t>G2137A</t>
  </si>
  <si>
    <t>NC_000011.10:g.113400106G&gt;A</t>
  </si>
  <si>
    <t>NC_000011.10:g.113411553C&gt;A</t>
  </si>
  <si>
    <t>C113411553A</t>
  </si>
  <si>
    <t>[C113411553A](https://www.ncbi.nlm.nih.gov/projects/SNP/snp_ref.cgi?rs=rs46220755)</t>
  </si>
  <si>
    <t>NC_000011.10:g.113460810G&gt;A</t>
  </si>
  <si>
    <t>G113460810A</t>
  </si>
  <si>
    <t>[G113460810A](https://www.ncbi.nlm.nih.gov/projects/SNP/snp_ref.cgi?rs=rs4648317)</t>
  </si>
  <si>
    <t>[C957T (p.Pro319=)](https://www.ncbi.nlm.nih.gov/clinvar/variation/198436/)</t>
  </si>
  <si>
    <t>C957T</t>
  </si>
  <si>
    <t>NC_000011.10:g.113412737G&gt;A</t>
  </si>
  <si>
    <t>NC_000011.10:g.</t>
  </si>
  <si>
    <t>[113412737G&gt;A]</t>
  </si>
  <si>
    <t>[113412737=]</t>
  </si>
  <si>
    <t>[113460810G&gt;A]</t>
  </si>
  <si>
    <t>[113460810=]</t>
  </si>
  <si>
    <t>[113411553C&gt;A]</t>
  </si>
  <si>
    <t>[113411553=]</t>
  </si>
  <si>
    <t>[113400106G&gt;A]</t>
  </si>
  <si>
    <t>[113400106=]</t>
  </si>
  <si>
    <t>[113475529_113475530insA]</t>
  </si>
  <si>
    <t>[113475529_113475530=]</t>
  </si>
  <si>
    <t>NC_000011.9:g.</t>
  </si>
  <si>
    <t>[113282275C&gt;A]</t>
  </si>
  <si>
    <t>[113282275=]</t>
  </si>
  <si>
    <t>[113412966C&gt;A]</t>
  </si>
  <si>
    <t>[113412966=]</t>
  </si>
  <si>
    <t>[113412762G&gt;C]</t>
  </si>
  <si>
    <t>[113412762=]</t>
  </si>
  <si>
    <t>C113282275A</t>
  </si>
  <si>
    <t>[C113282275A](https://www.ncbi.nlm.nih.gov/SNP/snp_ref.cgi?rs=rs1124492)</t>
  </si>
  <si>
    <t>113475530insA</t>
  </si>
  <si>
    <t>[113475530insA](https://www.ncbi.nlm.nih.gov/projects/SNP/snp_ref.cgi?rs=rs1799732)</t>
  </si>
  <si>
    <t>POMC</t>
  </si>
  <si>
    <t>NC_000002.12:g.25164312T&gt;G</t>
  </si>
  <si>
    <t>NC_000002.12:g.25161964T&gt;C</t>
  </si>
  <si>
    <t>NC_000002.12:g.25166355A&gt;G</t>
  </si>
  <si>
    <t>A25166355G</t>
  </si>
  <si>
    <t>[A25166355G](https://www.ncbi.nlm.nih.gov/projects/SNP/snp_ref.cgi?rs=934778)</t>
  </si>
  <si>
    <t>T25161964C</t>
  </si>
  <si>
    <t>[T25161964C](https://www.ncbi.nlm.nih.gov/projects/SNP/snp_ref.cgi?rs=6713532)</t>
  </si>
  <si>
    <t>[T25164312G](https://www.ncbi.nlm.nih.gov/projects/SNP/snp_ref.cgi?rs=12473543)</t>
  </si>
  <si>
    <t>T25164312G</t>
  </si>
  <si>
    <t>[25164312T&gt;G]</t>
  </si>
  <si>
    <t>[25164312=]</t>
  </si>
  <si>
    <t>[25161964T&gt;C]</t>
  </si>
  <si>
    <t>[25161964=]</t>
  </si>
  <si>
    <t>[25166355A&gt;G]</t>
  </si>
  <si>
    <t>[25166355=]</t>
  </si>
  <si>
    <t>testis and pancreas.</t>
  </si>
  <si>
    <t>NC_000002.12:g.25160853_25168851</t>
  </si>
  <si>
    <t>male tissue D005837 pancreas D010179</t>
  </si>
  <si>
    <t>CHRNA2</t>
  </si>
  <si>
    <t>NC_000008.11:g.27459761_27479296</t>
  </si>
  <si>
    <t>brain and prostate.</t>
  </si>
  <si>
    <t>male tissue D005837 brain D001921</t>
  </si>
  <si>
    <t>[C65T (p.Thr22Ile)](https://www.ncbi.nlm.nih.gov/clinvar/variation/128740/)</t>
  </si>
  <si>
    <t>C65T</t>
  </si>
  <si>
    <t>NC_000008.11:g.27468610A&gt;G</t>
  </si>
  <si>
    <t>NC_000008.11:g.27470994G&gt;A</t>
  </si>
  <si>
    <t>NC_000008.11:g.</t>
  </si>
  <si>
    <t>[27470994G&gt;A]</t>
  </si>
  <si>
    <t>[27470994=]</t>
  </si>
  <si>
    <t>A27468610G</t>
  </si>
  <si>
    <t>[A27468610G](https://www.ncbi.nlm.nih.gov/projects/SNP/snp_ref.cgi?rs=2741343)</t>
  </si>
  <si>
    <t>[A373G (p.Thr125Ala)](https://www.ncbi.nlm.nih.gov/clinvar/variation/128739/)</t>
  </si>
  <si>
    <t>A373G</t>
  </si>
  <si>
    <t>NC_000008.11:g.27467305T&gt;C</t>
  </si>
  <si>
    <t>[27468610A&gt;G]</t>
  </si>
  <si>
    <t>[27468610=]</t>
  </si>
  <si>
    <t>[27467305T&gt;C]</t>
  </si>
  <si>
    <t>[27467305=]</t>
  </si>
  <si>
    <t>NC_000013.11:g.46895805G&gt;A</t>
  </si>
  <si>
    <t>NC_000013.11:g.46847701C&gt;T</t>
  </si>
  <si>
    <t>NC_000013.11:g.46848951T&gt;C</t>
  </si>
  <si>
    <t>NC_000013.11:g.46892414T&gt;C</t>
  </si>
  <si>
    <t>NC_000013.11:g.46897343C&gt;T</t>
  </si>
  <si>
    <t>NC_000013.11:g.46834899G&gt;A</t>
  </si>
  <si>
    <t>NC_000013.11:g.46837850A&gt;G</t>
  </si>
  <si>
    <t>NC_000013.11:g.46866425C&gt;T</t>
  </si>
  <si>
    <t>Ser34</t>
  </si>
  <si>
    <t>[Ser34=](https://www.ncbi.nlm.nih.gov/projects/SNP/snp_ref.cgi?rs=6313)</t>
  </si>
  <si>
    <t>C46847701T</t>
  </si>
  <si>
    <t>[C46847701T](https://www.ncbi.nlm.nih.gov/projects/SNP/snp_ref.cgi?rs=1923884)</t>
  </si>
  <si>
    <t>T46848951C</t>
  </si>
  <si>
    <t>[T46848951C](https://www.ncbi.nlm.nih.gov/projects/SNP/snp_ref.cgi?rs=1923885)</t>
  </si>
  <si>
    <t>C46897343T</t>
  </si>
  <si>
    <t>[C46897343T](https://www.ncbi.nlm.nih.gov/projects/SNP/snp_ref.cgi?rs=6304)</t>
  </si>
  <si>
    <t>[C46897343T](https://www.ncbi.nlm.nih.gov/projects/SNP/snp_ref.cgi?rs=6311)</t>
  </si>
  <si>
    <t>His452Tyr</t>
  </si>
  <si>
    <t>[His452Tyr](https://www.ncbi.nlm.nih.gov/projects/SNP/snp_ref.cgi?rs=6314)</t>
  </si>
  <si>
    <t>T614-2211C</t>
  </si>
  <si>
    <t>[T614-2211C](https://www.ncbi.nlm.nih.gov/projects/SNP/snp_ref.cgi?rs=6314)</t>
  </si>
  <si>
    <t>C46866425T</t>
  </si>
  <si>
    <t>[C46866425T](https://www.ncbi.nlm.nih.gov/projects/SNP/snp_ref.cgi?rs=2770296)</t>
  </si>
  <si>
    <t>Ile197Val</t>
  </si>
  <si>
    <t>NC_000013.11:g.</t>
  </si>
  <si>
    <t>[46895805G&gt;A]</t>
  </si>
  <si>
    <t>[46895805=]</t>
  </si>
  <si>
    <t>[46847701C&gt;T]</t>
  </si>
  <si>
    <t>[46847701=]</t>
  </si>
  <si>
    <t>[46848951T&gt;C]</t>
  </si>
  <si>
    <t>[46848951=]</t>
  </si>
  <si>
    <t>[6892414T&gt;C]</t>
  </si>
  <si>
    <t>[6892414=]</t>
  </si>
  <si>
    <t>[46897343C&gt;T]</t>
  </si>
  <si>
    <t>[46897343=]</t>
  </si>
  <si>
    <t>[46834899G&gt;A]</t>
  </si>
  <si>
    <t>[46834899=]</t>
  </si>
  <si>
    <t>[46837850A&gt;G]</t>
  </si>
  <si>
    <t>[46837850=]</t>
  </si>
  <si>
    <t>[46866425C&gt;T]</t>
  </si>
  <si>
    <t>[46866425=]</t>
  </si>
  <si>
    <t>HTR2A</t>
  </si>
  <si>
    <t>brain and gall bladder.</t>
  </si>
  <si>
    <t>brain D001921 gallbladder D001659</t>
  </si>
  <si>
    <t>NC_000013.11:g.46831542_46897076</t>
  </si>
  <si>
    <t>IL12B</t>
  </si>
  <si>
    <t>immune system.</t>
  </si>
  <si>
    <t>NC_000005.10:g.159314783_159330473</t>
  </si>
  <si>
    <t>NC_000005.10:g.159315006G&gt;T</t>
  </si>
  <si>
    <t>[159315006G&gt;T]</t>
  </si>
  <si>
    <t>[159315006=]</t>
  </si>
  <si>
    <t>NC_000005.10:g.159323005T&gt;C</t>
  </si>
  <si>
    <t>[159323005T&gt;C]</t>
  </si>
  <si>
    <t>[159323005=]</t>
  </si>
  <si>
    <t>NC_000005.10:g.159315942T&gt;G</t>
  </si>
  <si>
    <t>A159C</t>
  </si>
  <si>
    <t>C1095A</t>
  </si>
  <si>
    <t>T159323005C</t>
  </si>
  <si>
    <t>[C1095A](https://www.ncbi.nlm.nih.gov/clinvar/variation/352554/)</t>
  </si>
  <si>
    <t>[T159323005C](https://www.ncbi.nlm.nih.gov/projects/SNP/snp_ref.cgi?rs=2288831)</t>
  </si>
  <si>
    <t>[A159C](https://www.ncbi.nlm.nih.gov/clinvar/variation/352569/)</t>
  </si>
  <si>
    <t>TRPC4</t>
  </si>
  <si>
    <t>NC_000013.11:g.37668344G&gt;T</t>
  </si>
  <si>
    <t>NC_000013.11:g.37656405G&gt;A</t>
  </si>
  <si>
    <t>NC_000013.11:g.37793875G&gt;T</t>
  </si>
  <si>
    <t>[37668344G&gt;T]</t>
  </si>
  <si>
    <t>[37668344=]</t>
  </si>
  <si>
    <t>[37656405G&gt;A]</t>
  </si>
  <si>
    <t>[37656405=]</t>
  </si>
  <si>
    <t>[37793875G&gt;T]</t>
  </si>
  <si>
    <t>[37793875=]</t>
  </si>
  <si>
    <t>[159315942T&gt;G]</t>
  </si>
  <si>
    <t>[159315942=]</t>
  </si>
  <si>
    <t>endometrium and prostate.</t>
  </si>
  <si>
    <t>NC_000013.11:g.37632063_37870425</t>
  </si>
  <si>
    <t>male tissue D005837 female tissue D005836</t>
  </si>
  <si>
    <t>male tissue D005837  female tissue D005836  endocrine tissues D004703</t>
  </si>
  <si>
    <t>G3628856T</t>
  </si>
  <si>
    <t>G37793875T</t>
  </si>
  <si>
    <t>G37668344T</t>
  </si>
  <si>
    <t>[G37668344T](https://www.ncbi.nlm.nih.gov/projects/SNP/snp_ref.cgi?rs=1570612)</t>
  </si>
  <si>
    <t>[T159323005C](https://www.ncbi.nlm.nih.gov/projects/SNP/snp_ref.cgi?rs=2985167)</t>
  </si>
  <si>
    <t>[G37793875T](https://www.ncbi.nlm.nih.gov/projects/SNP/snp_ref.cgi?rs=655207)</t>
  </si>
  <si>
    <t>NC_000008.11:g.27463607A&gt;T</t>
  </si>
  <si>
    <t>[T836A (p.Ile279Asn)](https://www.ncbi.nlm.nih.gov/clinvar/variation/17504/)</t>
  </si>
  <si>
    <t>T836A</t>
  </si>
  <si>
    <t>NC_000008.11:g.27463554T&gt;A</t>
  </si>
  <si>
    <t>T889A</t>
  </si>
  <si>
    <t>[889A&gt;T (p.Ile297Phe)](https://www.ncbi.nlm.nih.gov/clinvar/variation/522582/)</t>
  </si>
  <si>
    <t>[20_21insGGGCCCTCGGGGGCCCCTCGGGTGG (p.Ser7Argfs)](https://www.ncbi.nlm.nih.gov/clinvar/variation/520619/)</t>
  </si>
  <si>
    <t>Ser7Argfs</t>
  </si>
  <si>
    <t>NC_000002.12:g.25164752_25164753insCCACCCGAGGGGCCCCCGAGGGCCC</t>
  </si>
  <si>
    <t>CCACCCGAGGGGCCCCCGAGGGCCC</t>
  </si>
  <si>
    <t>NC_000002.12:g.25161754T&gt;G</t>
  </si>
  <si>
    <t>A133-2C</t>
  </si>
  <si>
    <t>[A133-2C](https://www.ncbi.nlm.nih.gov/clinvar/variation/436364/)</t>
  </si>
  <si>
    <t>NC_000002.12:g.2</t>
  </si>
  <si>
    <t>[5161754T&gt;G]</t>
  </si>
  <si>
    <t>[5161754=]</t>
  </si>
  <si>
    <t>[25164752_25164753insCCACCCGAGGGGCCCCCGAGGGCCC]</t>
  </si>
  <si>
    <t>[25164752_25164753=]</t>
  </si>
  <si>
    <t>five</t>
  </si>
  <si>
    <t>LYS187ASN</t>
  </si>
  <si>
    <t>[LYS187ASN](https://www.ncbi.nlm.nih.gov/clinvar/variation/31589/)</t>
  </si>
  <si>
    <t>NC_000001.11:g.209707020C&gt;T</t>
  </si>
  <si>
    <t>C409T</t>
  </si>
  <si>
    <t>[C409T (p.Arg137Cys)](https://www.ncbi.nlm.nih.gov/clinvar/variation/31588/)</t>
  </si>
  <si>
    <t>G1430A</t>
  </si>
  <si>
    <t>NC_000005.10:g.143310135C&gt;T</t>
  </si>
  <si>
    <t>NC_000005.10:g.143300520A&gt;G</t>
  </si>
  <si>
    <t>NC_000005.10:g.143298666_143298669delACTC</t>
  </si>
  <si>
    <t>NC_000005.10:g.143295561T&gt;A</t>
  </si>
  <si>
    <t>NC_000005.10:g.143282714C&gt;T</t>
  </si>
  <si>
    <t>NC_000005.10:g.143281964T&gt;A</t>
  </si>
  <si>
    <t>NC_000005.10:g.143281905A&gt;G</t>
  </si>
  <si>
    <t>sixteen</t>
  </si>
  <si>
    <t>1891_1892+2delGAGT</t>
  </si>
  <si>
    <t>G2035A</t>
  </si>
  <si>
    <t>NC_000005.10:g.143282014A&gt;G</t>
  </si>
  <si>
    <t>T2259A</t>
  </si>
  <si>
    <t>T2318C</t>
  </si>
  <si>
    <t>A1676G</t>
  </si>
  <si>
    <t>C1712T</t>
  </si>
  <si>
    <t>GAGT</t>
  </si>
  <si>
    <t>C2209T</t>
  </si>
  <si>
    <t>T1922A</t>
  </si>
  <si>
    <t>[T2318C (p.Leu773Pro)](https://www.ncbi.nlm.nih.gov/projects/SNP/snp_ref.cgi?rs=1891301)</t>
  </si>
  <si>
    <t>[T2259A (p.Leu753Phe)](https://www.ncbi.nlm.nih.gov/projects/SNP/snp_ref.cgi?rs=12682832)</t>
  </si>
  <si>
    <t>[C2209T (p.Phe737Leu)](https://www.ncbi.nlm.nih.gov/clinvar/variation/16158/)</t>
  </si>
  <si>
    <t>[G2035A (p.Gly679Ser)](https://www.ncbi.nlm.nih.gov/clinvar/variation/16157/)</t>
  </si>
  <si>
    <t>[T1922T (p.Asp641Val)](https://www.ncbi.nlm.nih.gov/clinvar/variation/16147/)</t>
  </si>
  <si>
    <t>[1891_1892+2delGAGT](https://www.ncbi.nlm.nih.gov/clinvar/variation/16148/)</t>
  </si>
  <si>
    <t>[C1712T (p.Val571Ala)](https://www.ncbi.nlm.nih.gov/clinvar/variation/16153/)</t>
  </si>
  <si>
    <t>[A1676G (p.Ile559Asn)](https://www.ncbi.nlm.nih.gov/clinvar/variation/16151/)</t>
  </si>
  <si>
    <t>[G1430A (p.Arg477His)](https://www.ncbi.nlm.nih.gov/clinvar/variation/16156/)</t>
  </si>
  <si>
    <t>[143300520A&gt;G]</t>
  </si>
  <si>
    <t>[143300520=]</t>
  </si>
  <si>
    <t>[143298666_143298669delACTC]</t>
  </si>
  <si>
    <t>[143298666_143298669=]</t>
  </si>
  <si>
    <t>[143295561T&gt;A]</t>
  </si>
  <si>
    <t>[143295561=]</t>
  </si>
  <si>
    <t>[143282714C&gt;T]</t>
  </si>
  <si>
    <t>[143282014A&gt;G]</t>
  </si>
  <si>
    <t>[143282014=]</t>
  </si>
  <si>
    <t>[143281964T&gt;A]</t>
  </si>
  <si>
    <t>[143281964=]</t>
  </si>
  <si>
    <t>[143281905A&gt;G]</t>
  </si>
  <si>
    <t>[143281905=]</t>
  </si>
  <si>
    <t>[143310135C&gt;T]</t>
  </si>
  <si>
    <t>[143310135=]</t>
  </si>
  <si>
    <t>NOS3</t>
  </si>
  <si>
    <t>NC_000007.14:g.150998920A&gt;G</t>
  </si>
  <si>
    <t>NC_000007.14:g.151010400C&gt;T</t>
  </si>
  <si>
    <t>NC_000007.14:g.151011001A&gt;G</t>
  </si>
  <si>
    <t>NC_000007.14:g.150999023T&gt;G</t>
  </si>
  <si>
    <t>NC_000007.14:g.150992991C=</t>
  </si>
  <si>
    <t>A2984+15G</t>
  </si>
  <si>
    <t>[A2984+15G](https://www.ncbi.nlm.nih.gov/clinvar/variation/403250/)</t>
  </si>
  <si>
    <t>[-51-762C=](https://www.ncbi.nlm.nih.gov/clinvar/variation/14016/)</t>
  </si>
  <si>
    <t>T894G</t>
  </si>
  <si>
    <t>[T894G (p.Asp298Glu)](https://www.ncbi.nlm.nih.gov/clinvar/variation/14015/)</t>
  </si>
  <si>
    <t>[A150998920G](https://www.ncbi.nlm.nih.gov/projects/SNP/snp_ref.cgi?rs=1007311
)</t>
  </si>
  <si>
    <t>A150998920G</t>
  </si>
  <si>
    <t>C151010400T</t>
  </si>
  <si>
    <t>[C151010400T](https://www.ncbi.nlm.nih.gov/projects/SNP/snp_ref.cgi?rs=2741343)</t>
  </si>
  <si>
    <t>NC_000007.14:g.</t>
  </si>
  <si>
    <t>[150998920A&gt;G]</t>
  </si>
  <si>
    <t>[150998920=]</t>
  </si>
  <si>
    <t>[151010400C&gt;T]</t>
  </si>
  <si>
    <t>[151010400=]</t>
  </si>
  <si>
    <t>[151011001A&gt;G]</t>
  </si>
  <si>
    <t>[151011001=]</t>
  </si>
  <si>
    <t>[150999023T&gt;G]</t>
  </si>
  <si>
    <t>[150999023=]</t>
  </si>
  <si>
    <t>[150992991C=]</t>
  </si>
  <si>
    <t>[150992991=]</t>
  </si>
  <si>
    <t>spleen and placenta.</t>
  </si>
  <si>
    <t>NC_000007.14:g.150991056_151014599</t>
  </si>
  <si>
    <t xml:space="preserve">female tissue D005836 bone marrow and immune system D007107  </t>
  </si>
  <si>
    <t>GRIK2</t>
  </si>
  <si>
    <t>NC_000006.12:g.101518578A&gt;G</t>
  </si>
  <si>
    <t>NC_000006.12:g.</t>
  </si>
  <si>
    <t>[101518578A&gt;G]</t>
  </si>
  <si>
    <t>[101518578=]</t>
  </si>
  <si>
    <t>You are in the Severe Loss of Function category. See below for more information.</t>
  </si>
  <si>
    <t>A101518578G</t>
  </si>
  <si>
    <t>[A101518578G](https://www.ncbi.nlm.nih.gov/projects/SNP/snp_ref.cgi?rs=2247215)</t>
  </si>
  <si>
    <t>brain and heart.</t>
  </si>
  <si>
    <t xml:space="preserve">brain D001921 circulatory and cardiovascular system D002319   </t>
  </si>
  <si>
    <t>NC_000006.12:g.101393708_102070083</t>
  </si>
  <si>
    <t>NC_000011.10:g.3628856G&gt;T</t>
  </si>
  <si>
    <t>[3628856G&gt;T]</t>
  </si>
  <si>
    <t>[3628856=]</t>
  </si>
  <si>
    <t>[G3628856T](https://www.ncbi.nlm.nih.gov/projects/SNP/snp_ref.cgi?rs=7108612)</t>
  </si>
  <si>
    <t>TRPC2</t>
  </si>
  <si>
    <t>bone marrow and lungs.</t>
  </si>
  <si>
    <t xml:space="preserve">respiratory system and lung D012137  bone marrow and immune system D007107  </t>
  </si>
  <si>
    <t>NC_000011.10:g.3626460_3637559</t>
  </si>
  <si>
    <t>CRHR1</t>
  </si>
  <si>
    <t>NC_000012.12:g.68156382A&gt;G</t>
  </si>
  <si>
    <t>NC_000005.10:g.40831840C&gt;T</t>
  </si>
  <si>
    <t>NC_000017.11:g.45815234A&gt;G</t>
  </si>
  <si>
    <t>NC_000017.11:g.45825631G&gt;A</t>
  </si>
  <si>
    <t>[T159323005C](https://www.ncbi.nlm.nih.gov/projects/SNP/snp_ref.cgi?rs=685828)</t>
  </si>
  <si>
    <t>endometrium and brain.</t>
  </si>
  <si>
    <t>NC_000017.11:g.45784280_45835828</t>
  </si>
  <si>
    <t>A45815234G</t>
  </si>
  <si>
    <t>[A45815234G](https://www.ncbi.nlm.nih.gov/projects/SNP/snp_ref.cgi?rs=242940)</t>
  </si>
  <si>
    <t>[G45825631A](https://www.ncbi.nlm.nih.gov/projects/SNP/snp_ref.cgi?rs=1396862)</t>
  </si>
  <si>
    <t>G45825631A</t>
  </si>
  <si>
    <t>NC_000011.10:g.101073644G&gt;T</t>
  </si>
  <si>
    <t>NC_000017.11:g.</t>
  </si>
  <si>
    <t>[45825631G&gt;A]</t>
  </si>
  <si>
    <t>[45825631=]</t>
  </si>
  <si>
    <t>[101073644G&gt;T]</t>
  </si>
  <si>
    <t>[101073644=]</t>
  </si>
  <si>
    <t>[45815234A&gt;G]</t>
  </si>
  <si>
    <t>[45815234=]</t>
  </si>
  <si>
    <t>TPH2</t>
  </si>
  <si>
    <t>four</t>
  </si>
  <si>
    <t>NC_000012.12:g.71942732A&gt;G</t>
  </si>
  <si>
    <t>NC_000012.12:g.72018440A&gt;G</t>
  </si>
  <si>
    <t>NC_000012.12:g.71966484A&gt;G</t>
  </si>
  <si>
    <t>NC_000012.12:g.71978821C&gt;T</t>
  </si>
  <si>
    <t>NC_000012.12:g.</t>
  </si>
  <si>
    <t>[71978821C&gt;T]</t>
  </si>
  <si>
    <t>[71978821=]</t>
  </si>
  <si>
    <t>[71942732A&gt;G]</t>
  </si>
  <si>
    <t>[71942732=]</t>
  </si>
  <si>
    <t>[72018440A&gt;G]</t>
  </si>
  <si>
    <t>[72018440=]</t>
  </si>
  <si>
    <t>[71966484A&gt;G]</t>
  </si>
  <si>
    <t>[71966484=]</t>
  </si>
  <si>
    <t>NC_000012.12:g.71938846_72032441</t>
  </si>
  <si>
    <t>brain.</t>
  </si>
  <si>
    <t>C71978821T</t>
  </si>
  <si>
    <t>[C71978821T](https://www.ncbi.nlm.nih.gov/clinvar/variation/14016/)</t>
  </si>
  <si>
    <t>A71966484G</t>
  </si>
  <si>
    <t>[A71966484G](https://www.ncbi.nlm.nih.gov/clinvar/variation/403250/)</t>
  </si>
  <si>
    <t>A72018440G</t>
  </si>
  <si>
    <t>[A72018440G](https://www.ncbi.nlm.nih.gov/projects/SNP/snp_ref.cgi?rs=2741343)</t>
  </si>
  <si>
    <t>A71942732G</t>
  </si>
  <si>
    <t>[A71942732G](https://www.ncbi.nlm.nih.gov/projects/SNP/snp_ref.cgi?rs=1007311)</t>
  </si>
  <si>
    <t>IFNG</t>
  </si>
  <si>
    <t>bone marrow and lymph nodes.</t>
  </si>
  <si>
    <t xml:space="preserve">endocrine tissues D004703   bone marrow and immune system D007107  </t>
  </si>
  <si>
    <t>NC_000012.12:g.68154770_68159741</t>
  </si>
  <si>
    <t>two</t>
  </si>
  <si>
    <t>G-179T</t>
  </si>
  <si>
    <t>[G-179T](https://www.ncbi.nlm.nih.gov/clinvar/variation/14724/)</t>
  </si>
  <si>
    <t>A68156382G</t>
  </si>
  <si>
    <t>[A68156382G](https://www.ncbi.nlm.nih.gov/projects/SNP/snp_ref.cgi?rs=2069718)</t>
  </si>
  <si>
    <t>[40831840C&gt;T]</t>
  </si>
  <si>
    <t>[40831840=]</t>
  </si>
  <si>
    <t>[68156382A&gt;G]</t>
  </si>
  <si>
    <t>[68156382=]</t>
  </si>
  <si>
    <t>NC_000013.11:g.37793812C&gt;T</t>
  </si>
  <si>
    <t>[37793812C&gt;T]</t>
  </si>
  <si>
    <t>[37793812=]</t>
  </si>
  <si>
    <t>C37793812T</t>
  </si>
  <si>
    <t>[C37793812T](https://www.ncbi.nlm.nih.gov/SNP/snp_ref.cgi?rs=6650469)</t>
  </si>
  <si>
    <t>IFNG [(Interferon gamma)](http://www.uniprot.org/uniprot/P01579) encodes a cytokine, also known as a small protein, that is involved in cell signaling and immunomodulating. The INF-gamma cytokine is produced by lymphocytes (a type of white blood cell) when activated by antigens such as viruses or microbial infections. It has antiviral properties, immunoregulatory functions, and antitumor effects. Variations in this gene are associated with autoimmune disorders including [systemic lupus erythematosus](https://www.ncbi.nlm.nih.gov/pubmed/19919944), [increased susceptibility to viral, bacterial, and parasitical infections](https://www.ncbi.nlm.nih.gov/gene/3458) such as [tuberculosis](https://www.ncbi.nlm.nih.gov/pubmed/24529854), [asthma](https://www.ncbi.nlm.nih.gov/pubmed/18385742), [aplastic anemia](http://www.uniprot.org/citations/15327519), [increased progression of acquired immunodeficiency syndrome](https://www.ncbi.nlm.nih.gov/pubmed/12854077) and [ME/CFS]( https://www.ncbi.nlm.nih.gov/pubmed/26063326).</t>
  </si>
  <si>
    <t>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t>
  </si>
  <si>
    <t>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t>
  </si>
  <si>
    <t>&lt;# A68156382G(T;T) A68156382G(C;T) #&gt;</t>
  </si>
  <si>
    <t>&lt;# G-179T (T;T) #&gt;</t>
  </si>
  <si>
    <t>This pathogenic, or disease causing variant, is associated with [rapid progression to acquired immunodeficiency syndrome](https://www.ncbi.nlm.nih.gov/medgen/C4016227).  The -179T allele is a risk factor, as IFN-gamma production is increased, causing CD4 cell depletion. This reduction weakens the immune system and [hastens the onset of AIDS after infection with HIV](https://www.ncbi.nlm.nih.gov/pubmed/16724074).</t>
  </si>
  <si>
    <t>People who are HIV positive should carefully monitor CD4 levels.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t>
  </si>
  <si>
    <t>fatigue D005221 pain D010146 muscle aches and pain D063806 tender lymph nodes D000072281 inflamation D007249</t>
  </si>
  <si>
    <t xml:space="preserve">| Variant       |Population %           | 
| :-------------: |:-------------:| 
| G-179T (T;T) | 0.5%     | 
| G-179T (C;T) | 1.7%     | 
</t>
  </si>
  <si>
    <t xml:space="preserve">| Variant       |Population %           |
| :-------------: |:-------------:| 
| A68156382G (T;T) | 26.5% | 
| A68156382G (C;T) |  47.3%   | </t>
  </si>
  <si>
    <t>NC_000011.9:g.3638061G&gt;A</t>
  </si>
  <si>
    <t>G3638061A</t>
  </si>
  <si>
    <t>[3638061G&gt;A]</t>
  </si>
  <si>
    <t>[3638061=]</t>
  </si>
  <si>
    <t>[G3638061A](https://www.ncbi.nlm.nih.gov/projects/SNP/snp_ref.cgi?rs=6578398)</t>
  </si>
  <si>
    <t xml:space="preserve">| Variant       |Population %           |
| :-------------: |:-------------:| 
| G3628856T (G;T) | 26.7% | 
| G3638061A (A;A) |  23.8%   | </t>
  </si>
  <si>
    <t>&lt;#  G3628856T (G;T) G3638061A (A;A) #&gt;</t>
  </si>
  <si>
    <t xml:space="preserve">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t>
  </si>
  <si>
    <t>fatigue D005221 pain D010146 tender lymph nodes D000072281 inflamation D007249</t>
  </si>
  <si>
    <t xml:space="preserve">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people, TRPC2 is considered a pseudogene, which is a segment of DNA that has lost some functionality due to loss of segments. Also known as “junk DNA,” pseudogenes may perform some regulatory functions and contain evolutionary histories. 
The following variants may be related to a decrease gene expression in both the DNA and RNA, causing significant reduction in NKC activity.
- [G3628856T (G;T](https://www.ncbi.nlm.nih.gov/pubmed/27099524) is [3.76X] more common in CFS patients. 
- [G3638061A (A;A)](https://www.ncbi.nlm.nih.gov/pubmed/27099524) is [1.9X] more common in CFS patients. </t>
  </si>
  <si>
    <t>TPRC [(transient receptor potential cation channel, subfamily C, member 2)](https://www.ncbi.nlm.nih.gov/gene/7221) is a pseudogene, or partially functional gene found in other species such as mouse and monkey, that encodes a protein. This may help form [permeable calcium cation channels](https://www.ncbi.nlm.nih.gov/pubmed/17517433) that are active in [neurons and sperm cells](https://www.ncbi.nlm.nih.gov/pubmed/17217050). These pathways are activated by pheromones and moderate [aggression and the immune system](https://www.ncbi.nlm.nih.gov/pubmed/17217050). Variants have been linked to [ME/CFS](https://www.ncbi.nlm.nih.gov/pubmed/27099524) due to impaired natural killer cell activity.</t>
  </si>
  <si>
    <t>Gene_Name</t>
  </si>
  <si>
    <t>GeneName_full</t>
  </si>
  <si>
    <t>symptoms</t>
  </si>
  <si>
    <t>Tissue List</t>
  </si>
  <si>
    <t>Pathways</t>
  </si>
  <si>
    <t>Nicotine metabolism, ion transport, ion channel gating</t>
  </si>
  <si>
    <t>D011978 D017136 D015640</t>
  </si>
  <si>
    <t>Diseases</t>
  </si>
  <si>
    <t>cancer; cancer, lung cancer; Disease susceptibility - increased susceptibility to viral, bacterial, and parasitical infections; disease, Genetic Predisposition to Disease; nicotine dependency;</t>
  </si>
  <si>
    <t>D009369 D008175 D004198 D01402</t>
  </si>
  <si>
    <t>D014786 D010146 D023341 D018777 D007249</t>
  </si>
  <si>
    <t xml:space="preserve"> vision problems; pain; chills and night sweats; multiple chemical sensitivity/allergies; inflamation;</t>
  </si>
  <si>
    <t>adipose and soft tissue; respiratory system and lung;</t>
  </si>
  <si>
    <t xml:space="preserve">D000273 D012137 </t>
  </si>
  <si>
    <t>brain; female tissue;</t>
  </si>
  <si>
    <t>D001921 D005836</t>
  </si>
  <si>
    <t>brain;</t>
  </si>
  <si>
    <t>D001921</t>
  </si>
  <si>
    <t>brain</t>
  </si>
  <si>
    <t xml:space="preserve">gastrointestinal tract; Kidney and urinary bladder; </t>
  </si>
  <si>
    <t xml:space="preserve">D041981 D005221 </t>
  </si>
  <si>
    <t xml:space="preserve">brain; circulatory and cardiovascular system; </t>
  </si>
  <si>
    <t xml:space="preserve">D001921 D002319   </t>
  </si>
  <si>
    <t>transient receptor potential cation channel, subfamily C, member 2</t>
  </si>
  <si>
    <t>TPRC2</t>
  </si>
  <si>
    <t xml:space="preserve">respiratory system and lung;  bone marrow and immune system;  </t>
  </si>
  <si>
    <t xml:space="preserve">D012137 D007107  </t>
  </si>
  <si>
    <t>D005221 D010146 D000072281 D007249</t>
  </si>
  <si>
    <t>fatigue; pain; tender lymph nodes; inflamation;</t>
  </si>
  <si>
    <t>#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people, TRPC2 is considered a pseudogene, which is a segment of DNA that has lost some functionality due to loss of segments. Also known as “junk DNA,” pseudogenes may perform some regulatory functions and contain evolutionary histories.     
    The following variants may be related to a decrease gene expression in both the DNA and RNA, causing significant reduction in NKC activity.
    - [G3628856T (G;T](https://www.ncbi.nlm.nih.gov/pubmed/27099524) is [3.76X] more common in CFS patients. 
    - [G3638061A (A;A)](https://www.ncbi.nlm.nih.gov/pubmed/27099524) is [1.9X]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</si>
  <si>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Interferon gamma</t>
  </si>
  <si>
    <t xml:space="preserve">D004703 D007107  </t>
  </si>
  <si>
    <t xml:space="preserve">endocrine tissues; bone marrow and immune system; </t>
  </si>
  <si>
    <t># Moderate Risk
    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
    # What should I do about this?
    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t>
  </si>
  <si>
    <t xml:space="preserve"> # Moderate Risk
    This pathogenic, or disease causing variant, is associated with [rapid progression to acquired immunodeficiency syndrome](https://www.ncbi.nlm.nih.gov/medgen/C4016227).  The -179T allele is a risk factor, as IFN-gamma production is increased, causing CD4 cell depletion. This reduction weakens the immune system and [hastens the onset of AIDS after infection with HIV](https://www.ncbi.nlm.nih.gov/pubmed/16724074).
    # What should I do about this?
    People who are HIV positive should carefully monitor CD4 levels.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t>
  </si>
  <si>
    <t xml:space="preserve">male tissue; female tissue; </t>
  </si>
  <si>
    <t>D005837 D005836</t>
  </si>
  <si>
    <t xml:space="preserve">D005836 D007107  </t>
  </si>
  <si>
    <t>female tissue; bone marrow and immune system;</t>
  </si>
  <si>
    <t>D005837 D001921</t>
  </si>
  <si>
    <t>male tissue; brain;</t>
  </si>
  <si>
    <t>D005837 D010179</t>
  </si>
  <si>
    <t>male tissue; pancreas;</t>
  </si>
  <si>
    <t>gastrointestinal tract; Kidney and urinary bladder;</t>
  </si>
  <si>
    <t>D005837 D005836 D004703</t>
  </si>
  <si>
    <t>male tissue; female tissue; endocrine tissues;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</si>
</sst>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color theme="1"/>
      <name val="Calibri"/>
      <family val="2"/>
    </font>
    <font>
      <sz val="12"/>
      <color theme="1"/>
      <name val="Calibri"/>
      <family val="2"/>
    </font>
    <font>
      <sz val="10"/>
      <color theme="1"/>
      <name val="Times New Roman"/>
      <family val="1"/>
    </font>
    <font>
      <sz val="12"/>
      <color theme="1"/>
      <name val="Times New Roman"/>
      <family val="1"/>
    </font>
    <font>
      <sz val="12"/>
      <color rgb="FF24292E"/>
      <name val="Calibri"/>
      <family val="2"/>
    </font>
    <font>
      <sz val="11"/>
      <color rgb="FF000000"/>
      <name val="Calibri"/>
      <family val="2"/>
      <scheme val="minor"/>
    </font>
    <font>
      <sz val="12"/>
      <color rgb="FF000000"/>
      <name val="Calibri"/>
      <family val="2"/>
    </font>
    <font>
      <sz val="10"/>
      <color rgb="FF000000"/>
      <name val="Arial"/>
      <family val="2"/>
    </font>
    <font>
      <sz val="11"/>
      <color rgb="FF00000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1">
    <xf numFmtId="0" fontId="0" fillId="0" borderId="0" xfId="0"/>
    <xf numFmtId="0" fontId="1" fillId="0" borderId="0" xfId="0" applyFont="1" applyAlignment="1"/>
    <xf numFmtId="0" fontId="1" fillId="0" borderId="0" xfId="0" applyFont="1" applyAlignment="1">
      <alignment horizontal="left"/>
    </xf>
    <xf numFmtId="0" fontId="2" fillId="0" borderId="0" xfId="0" applyFont="1" applyAlignment="1"/>
    <xf numFmtId="0" fontId="2" fillId="0" borderId="0" xfId="0" applyFont="1" applyFill="1" applyAlignment="1"/>
    <xf numFmtId="0" fontId="0" fillId="0" borderId="0" xfId="0" applyFont="1" applyFill="1"/>
    <xf numFmtId="0" fontId="3" fillId="0" borderId="0" xfId="0" applyFont="1"/>
    <xf numFmtId="0" fontId="4" fillId="0" borderId="0" xfId="0" applyFont="1"/>
    <xf numFmtId="0" fontId="5" fillId="0" borderId="0" xfId="0" applyFont="1" applyAlignment="1">
      <alignment horizontal="left" vertical="center"/>
    </xf>
    <xf numFmtId="0" fontId="2" fillId="0" borderId="0" xfId="0" applyFont="1" applyAlignment="1">
      <alignment horizontal="left"/>
    </xf>
    <xf numFmtId="0" fontId="3" fillId="0" borderId="0" xfId="0" applyFont="1" applyAlignment="1">
      <alignment vertical="center" wrapText="1"/>
    </xf>
    <xf numFmtId="0" fontId="0" fillId="0" borderId="0" xfId="0" applyFont="1"/>
    <xf numFmtId="0" fontId="0" fillId="0" borderId="0" xfId="0" applyFill="1"/>
    <xf numFmtId="0" fontId="2" fillId="0" borderId="0" xfId="0" applyFont="1" applyAlignment="1">
      <alignment wrapText="1"/>
    </xf>
    <xf numFmtId="0" fontId="5" fillId="0" borderId="0" xfId="0" applyFont="1" applyAlignment="1">
      <alignment horizontal="left"/>
    </xf>
    <xf numFmtId="0" fontId="2" fillId="0" borderId="0" xfId="0" applyFont="1" applyAlignment="1">
      <alignment horizontal="left" vertical="center"/>
    </xf>
    <xf numFmtId="0" fontId="5" fillId="2" borderId="0" xfId="0" applyFont="1" applyFill="1" applyAlignment="1">
      <alignment horizontal="left" vertical="center"/>
    </xf>
    <xf numFmtId="0" fontId="2" fillId="2" borderId="0" xfId="0" applyFont="1" applyFill="1" applyAlignment="1">
      <alignment horizontal="left"/>
    </xf>
    <xf numFmtId="0" fontId="2" fillId="2" borderId="0" xfId="0" applyFont="1" applyFill="1" applyAlignment="1"/>
    <xf numFmtId="0" fontId="6" fillId="0" borderId="0" xfId="0" applyFont="1"/>
    <xf numFmtId="0" fontId="7" fillId="2" borderId="0" xfId="0" applyFont="1" applyFill="1" applyAlignment="1"/>
    <xf numFmtId="0" fontId="7" fillId="0" borderId="0" xfId="0" applyFont="1" applyAlignment="1">
      <alignment horizontal="left"/>
    </xf>
    <xf numFmtId="0" fontId="2" fillId="0" borderId="0" xfId="0" applyFont="1" applyFill="1" applyAlignment="1">
      <alignment horizontal="left" vertical="center"/>
    </xf>
    <xf numFmtId="0" fontId="2" fillId="0" borderId="0" xfId="0" applyFont="1" applyFill="1" applyAlignment="1">
      <alignment horizontal="left"/>
    </xf>
    <xf numFmtId="0" fontId="5" fillId="0" borderId="0" xfId="0" applyFont="1" applyFill="1" applyAlignment="1">
      <alignment horizontal="left" vertical="center"/>
    </xf>
    <xf numFmtId="0" fontId="7" fillId="0" borderId="0" xfId="0" applyFont="1" applyFill="1" applyAlignment="1">
      <alignment horizontal="left"/>
    </xf>
    <xf numFmtId="0" fontId="7" fillId="0" borderId="0" xfId="0" applyFont="1" applyFill="1" applyAlignment="1"/>
    <xf numFmtId="0" fontId="2" fillId="2" borderId="0" xfId="0" applyFont="1" applyFill="1" applyAlignment="1">
      <alignment horizontal="left" vertical="center"/>
    </xf>
    <xf numFmtId="0" fontId="8" fillId="0" borderId="0" xfId="0" applyFont="1" applyAlignment="1">
      <alignment horizontal="left" vertical="center" wrapText="1" indent="1"/>
    </xf>
    <xf numFmtId="0" fontId="6" fillId="0" borderId="0" xfId="0" applyFont="1" applyAlignment="1">
      <alignment wrapText="1"/>
    </xf>
    <xf numFmtId="0" fontId="2" fillId="0" borderId="0" xfId="0" applyFont="1" applyAlignment="1">
      <alignment horizontal="left" wrapText="1"/>
    </xf>
    <xf numFmtId="0" fontId="8" fillId="0" borderId="0" xfId="0" applyFont="1"/>
    <xf numFmtId="0" fontId="0" fillId="0" borderId="0" xfId="0" applyFont="1" applyAlignment="1">
      <alignment vertical="center"/>
    </xf>
    <xf numFmtId="0" fontId="0" fillId="0" borderId="0" xfId="0" applyFill="1" applyAlignment="1">
      <alignment vertical="center"/>
    </xf>
    <xf numFmtId="0" fontId="2" fillId="0" borderId="0" xfId="0" applyFont="1" applyAlignment="1">
      <alignment vertical="center"/>
    </xf>
    <xf numFmtId="0" fontId="1" fillId="0" borderId="0" xfId="0" applyFont="1" applyAlignment="1">
      <alignment vertical="center"/>
    </xf>
    <xf numFmtId="0" fontId="5" fillId="0" borderId="0" xfId="0" applyFont="1" applyAlignment="1">
      <alignment vertical="center"/>
    </xf>
    <xf numFmtId="0" fontId="2" fillId="2" borderId="0" xfId="0" applyFont="1" applyFill="1" applyAlignment="1">
      <alignment vertical="center"/>
    </xf>
    <xf numFmtId="0" fontId="6" fillId="0" borderId="0" xfId="0" applyFont="1" applyAlignment="1">
      <alignment vertical="center" wrapText="1"/>
    </xf>
    <xf numFmtId="0" fontId="7" fillId="0" borderId="0" xfId="0" applyFont="1" applyAlignment="1">
      <alignment vertical="center"/>
    </xf>
    <xf numFmtId="0" fontId="9" fillId="0" borderId="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654B7-EA6C-4D86-861D-EF6E2B2578D9}">
  <dimension ref="A1:AJ2670"/>
  <sheetViews>
    <sheetView topLeftCell="I7" workbookViewId="0">
      <selection activeCell="H11" sqref="H11:O22"/>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270</v>
      </c>
      <c r="C2" s="3" t="str">
        <f>CONCATENATE("# What does the ",B2," gene do?")</f>
        <v># What does the HTR2A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13</v>
      </c>
      <c r="C6" s="3" t="str">
        <f>CONCATENATE("This gene is located on chromosome ",B6,". The ",B7," it creates acts in your ",B8)</f>
        <v>This gene is located on chromosome 13. The protein it creates acts in your brain and gall bladder.</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271</v>
      </c>
      <c r="H8" s="3" t="s">
        <v>19</v>
      </c>
      <c r="I8" s="11" t="s">
        <v>20</v>
      </c>
      <c r="J8" s="3">
        <v>0.17299999999999999</v>
      </c>
      <c r="K8" s="3">
        <v>0.1</v>
      </c>
      <c r="L8" s="3">
        <f t="shared" si="0"/>
        <v>1.7299999999999998</v>
      </c>
      <c r="Y8" s="6"/>
      <c r="AC8" s="10"/>
    </row>
    <row r="9" spans="1:36" x14ac:dyDescent="0.25">
      <c r="A9" s="15" t="s">
        <v>21</v>
      </c>
      <c r="B9" s="9" t="s">
        <v>272</v>
      </c>
      <c r="C9" s="3" t="str">
        <f>CONCATENATE("&lt;TissueList ",B9," /&gt;")</f>
        <v>&lt;TissueList brain D001921 gallbladder D001659 /&gt;</v>
      </c>
      <c r="H9" s="3" t="s">
        <v>22</v>
      </c>
      <c r="I9" s="11" t="s">
        <v>23</v>
      </c>
      <c r="J9" s="3">
        <v>0.435</v>
      </c>
      <c r="K9" s="3">
        <v>0.33500000000000002</v>
      </c>
      <c r="L9" s="3">
        <f t="shared" si="0"/>
        <v>1.2985074626865671</v>
      </c>
      <c r="Y9" s="6"/>
      <c r="AC9" s="10"/>
    </row>
    <row r="10" spans="1:36" s="18" customFormat="1" x14ac:dyDescent="0.25">
      <c r="A10" s="16"/>
      <c r="B10" s="17"/>
      <c r="H10" s="18" t="str">
        <f>B19</f>
        <v>Ser34</v>
      </c>
      <c r="I10" s="18" t="str">
        <f>B25</f>
        <v>C46847701T</v>
      </c>
      <c r="J10" s="18" t="str">
        <f>B31</f>
        <v>T46848951C</v>
      </c>
      <c r="K10" s="18" t="str">
        <f>B37</f>
        <v>Ile197Val</v>
      </c>
      <c r="L10" s="18" t="str">
        <f>B43</f>
        <v>C46897343T</v>
      </c>
      <c r="M10" s="18" t="str">
        <f>B49</f>
        <v>His452Tyr</v>
      </c>
      <c r="N10" s="18" t="str">
        <f>B55</f>
        <v>T614-2211C</v>
      </c>
      <c r="O10" s="18" t="str">
        <f>B61</f>
        <v>C46866425T</v>
      </c>
    </row>
    <row r="11" spans="1:36" x14ac:dyDescent="0.25">
      <c r="A11" s="8" t="s">
        <v>3</v>
      </c>
      <c r="B11" s="9" t="s">
        <v>270</v>
      </c>
      <c r="C11" s="3" t="str">
        <f>CONCATENATE("&lt;GeneAnalysis gene=",CHAR(34),B11,CHAR(34)," interval=",CHAR(34),B12,CHAR(34),"&gt; ")</f>
        <v xml:space="preserve">&lt;GeneAnalysis gene="HTR2A" interval="NC_000013.11:g.46831542_46897076"&gt; </v>
      </c>
      <c r="H11" s="19" t="s">
        <v>253</v>
      </c>
      <c r="I11" s="19" t="s">
        <v>253</v>
      </c>
      <c r="J11" s="19" t="s">
        <v>253</v>
      </c>
      <c r="K11" s="19" t="s">
        <v>253</v>
      </c>
      <c r="L11" s="19" t="s">
        <v>253</v>
      </c>
      <c r="M11" s="19" t="s">
        <v>253</v>
      </c>
      <c r="N11" s="19" t="s">
        <v>253</v>
      </c>
      <c r="O11" s="25" t="s">
        <v>253</v>
      </c>
      <c r="P11" s="20"/>
      <c r="Q11" s="20"/>
      <c r="R11" s="20"/>
      <c r="S11" s="20"/>
      <c r="T11" s="20"/>
      <c r="U11" s="20"/>
      <c r="V11" s="20"/>
      <c r="W11" s="20"/>
      <c r="X11" s="20"/>
      <c r="Y11" s="20"/>
      <c r="Z11" s="20"/>
    </row>
    <row r="12" spans="1:36" x14ac:dyDescent="0.25">
      <c r="A12" s="8" t="s">
        <v>24</v>
      </c>
      <c r="B12" s="9" t="s">
        <v>273</v>
      </c>
      <c r="H12" s="9" t="s">
        <v>254</v>
      </c>
      <c r="I12" s="9" t="s">
        <v>256</v>
      </c>
      <c r="J12" s="9" t="s">
        <v>258</v>
      </c>
      <c r="K12" s="9" t="s">
        <v>260</v>
      </c>
      <c r="L12" s="9" t="s">
        <v>262</v>
      </c>
      <c r="M12" s="9" t="s">
        <v>264</v>
      </c>
      <c r="N12" s="9" t="s">
        <v>266</v>
      </c>
      <c r="O12" s="9" t="s">
        <v>268</v>
      </c>
      <c r="P12" s="9"/>
      <c r="Q12" s="9"/>
      <c r="R12" s="9"/>
      <c r="S12" s="9"/>
      <c r="T12" s="9"/>
      <c r="U12" s="9"/>
      <c r="V12" s="9"/>
      <c r="W12" s="9"/>
      <c r="X12" s="9"/>
      <c r="Y12" s="9"/>
      <c r="Z12" s="9"/>
    </row>
    <row r="13" spans="1:36" x14ac:dyDescent="0.25">
      <c r="A13" s="8" t="s">
        <v>25</v>
      </c>
      <c r="B13" s="9" t="s">
        <v>145</v>
      </c>
      <c r="C13" s="3" t="str">
        <f>CONCATENATE("# What are some common mutations of ",B11,"?")</f>
        <v># What are some common mutations of HTR2A?</v>
      </c>
      <c r="H13" s="9" t="s">
        <v>255</v>
      </c>
      <c r="I13" s="9" t="s">
        <v>257</v>
      </c>
      <c r="J13" s="9" t="s">
        <v>259</v>
      </c>
      <c r="K13" s="9" t="s">
        <v>261</v>
      </c>
      <c r="L13" s="9" t="s">
        <v>263</v>
      </c>
      <c r="M13" s="9" t="s">
        <v>265</v>
      </c>
      <c r="N13" s="9" t="s">
        <v>267</v>
      </c>
      <c r="O13" s="9" t="s">
        <v>269</v>
      </c>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[Ser34=](https://www.ncbi.nlm.nih.gov/projects/SNP/snp_ref.cgi?rs=6313)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[C46847701T](https://www.ncbi.nlm.nih.gov/projects/SNP/snp_ref.cgi?rs=1923884)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[T46848951C](https://www.ncbi.nlm.nih.gov/projects/SNP/snp_ref.cgi?rs=1923885)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[C46897343T](https://www.ncbi.nlm.nih.gov/projects/SNP/snp_ref.cgi?rs=6304)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[C46897343T](https://www.ncbi.nlm.nih.gov/projects/SNP/snp_ref.cgi?rs=6311) variant. This substitution of a single nucleotide is known as a missense mutation.</v>
      </c>
      <c r="M14" s="9" t="str">
        <f>CONCATENATE("People with this variant have one copy of the ",B52," variant. This substitution of a single nucleotide is known as a missense mutation.")</f>
        <v>People with this variant have one copy of the [His452Tyr](https://www.ncbi.nlm.nih.gov/projects/SNP/snp_ref.cgi?rs=6314) variant. This substitution of a single nucleotide is known as a missense mutation.</v>
      </c>
      <c r="N14" s="9" t="str">
        <f>CONCATENATE("People with this variant have one copy of the ",B58," variant. This substitution of a single nucleotide is known as a missense mutation.")</f>
        <v>People with this variant have one copy of the [T614-2211C](https://www.ncbi.nlm.nih.gov/projects/SNP/snp_ref.cgi?rs=6314) variant. This substitution of a single nucleotide is known as a missense mutation.</v>
      </c>
      <c r="O14" s="9" t="str">
        <f>CONCATENATE("People with this variant have one copy of the ",B64)</f>
        <v>People with this variant have one copy of the [C46866425T](https://www.ncbi.nlm.nih.gov/projects/SNP/snp_ref.cgi?rs=2770296)</v>
      </c>
      <c r="P14" s="9"/>
      <c r="Q14" s="9"/>
      <c r="R14" s="9"/>
      <c r="S14" s="9"/>
      <c r="T14" s="9"/>
      <c r="U14" s="9"/>
      <c r="V14" s="9"/>
      <c r="W14" s="9"/>
      <c r="X14" s="9"/>
      <c r="Y14" s="9"/>
      <c r="Z14" s="9"/>
    </row>
    <row r="15" spans="1:36" x14ac:dyDescent="0.25">
      <c r="C15" s="3" t="str">
        <f>CONCATENATE("There are ",B13," common variants in ",B11,": ",B22,", ",B28,", ",B34,", ",B40,", ",B46,", ",B52,", ",B58,", and ",B64,".")</f>
        <v>There are eight common variants in HTR2A: [Ser34=](https://www.ncbi.nlm.nih.gov/projects/SNP/snp_ref.cgi?rs=6313), [C46847701T](https://www.ncbi.nlm.nih.gov/projects/SNP/snp_ref.cgi?rs=1923884), [T46848951C](https://www.ncbi.nlm.nih.gov/projects/SNP/snp_ref.cgi?rs=1923885), [C46897343T](https://www.ncbi.nlm.nih.gov/projects/SNP/snp_ref.cgi?rs=6304), [C46897343T](https://www.ncbi.nlm.nih.gov/projects/SNP/snp_ref.cgi?rs=6311), [His452Tyr](https://www.ncbi.nlm.nih.gov/projects/SNP/snp_ref.cgi?rs=6314), [T614-2211C](https://www.ncbi.nlm.nih.gov/projects/SNP/snp_ref.cgi?rs=6314), and [C46866425T](https://www.ncbi.nlm.nih.gov/projects/SNP/snp_ref.cgi?rs=2770296).</v>
      </c>
      <c r="H15" s="9" t="s">
        <v>27</v>
      </c>
      <c r="I15" s="9" t="s">
        <v>27</v>
      </c>
      <c r="J15" s="9" t="s">
        <v>26</v>
      </c>
      <c r="K15" s="9"/>
      <c r="L15" s="9" t="s">
        <v>27</v>
      </c>
      <c r="M15" s="9" t="s">
        <v>26</v>
      </c>
      <c r="N15" s="9"/>
      <c r="O15" s="9" t="s">
        <v>27</v>
      </c>
      <c r="P15" s="9"/>
      <c r="Q15" s="9"/>
      <c r="R15" s="9"/>
      <c r="S15" s="9"/>
      <c r="T15" s="9"/>
      <c r="U15" s="9"/>
      <c r="V15" s="9"/>
      <c r="W15" s="9"/>
      <c r="X15" s="9"/>
      <c r="Y15" s="9"/>
      <c r="Z15" s="9"/>
    </row>
    <row r="16" spans="1:36" x14ac:dyDescent="0.25">
      <c r="H16" s="9">
        <v>48.3</v>
      </c>
      <c r="I16" s="9">
        <v>24.3</v>
      </c>
      <c r="J16" s="9">
        <v>45.4</v>
      </c>
      <c r="K16" s="9">
        <v>1.3</v>
      </c>
      <c r="L16" s="9">
        <v>49.4</v>
      </c>
      <c r="M16" s="9">
        <v>14.5</v>
      </c>
      <c r="N16" s="9">
        <v>39.700000000000003</v>
      </c>
      <c r="O16" s="9">
        <v>36.200000000000003</v>
      </c>
      <c r="P16" s="9"/>
      <c r="Q16" s="9"/>
      <c r="R16" s="9"/>
      <c r="S16" s="9"/>
      <c r="T16" s="9"/>
      <c r="U16" s="9"/>
      <c r="V16" s="9"/>
      <c r="W16" s="9"/>
      <c r="X16" s="9"/>
      <c r="Y16" s="9"/>
      <c r="Z16" s="9"/>
    </row>
    <row r="17" spans="1:26" x14ac:dyDescent="0.25">
      <c r="C17" s="3" t="str">
        <f>CONCATENATE("&lt;# ",B19," #&gt;")</f>
        <v>&lt;# Ser34 #&gt;</v>
      </c>
      <c r="H17" s="9" t="str">
        <f>CONCATENATE("People with this variant have two copies of the ",B22," variant. This substitution of a single nucleotide is known as a missense mutation.")</f>
        <v>People with this variant have two copies of the [Ser34=](https://www.ncbi.nlm.nih.gov/projects/SNP/snp_ref.cgi?rs=6313)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[C46847701T](https://www.ncbi.nlm.nih.gov/projects/SNP/snp_ref.cgi?rs=1923884)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[T46848951C](https://www.ncbi.nlm.nih.gov/projects/SNP/snp_ref.cgi?rs=1923885)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[C46897343T](https://www.ncbi.nlm.nih.gov/projects/SNP/snp_ref.cgi?rs=6304)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[C46897343T](https://www.ncbi.nlm.nih.gov/projects/SNP/snp_ref.cgi?rs=6311)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[His452Tyr](https://www.ncbi.nlm.nih.gov/projects/SNP/snp_ref.cgi?rs=6314)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[T614-2211C](https://www.ncbi.nlm.nih.gov/projects/SNP/snp_ref.cgi?rs=6314) variant. This substitution of a single nucleotide is known as a missense mutation.</v>
      </c>
      <c r="O17" s="9" t="str">
        <f>CONCATENATE("People with this variant have two copies of the ",B64," variant. This substitution of a single nucleotide is known as a missense mutation.")</f>
        <v>People with this variant have two copies of the [C46866425T](https://www.ncbi.nlm.nih.gov/projects/SNP/snp_ref.cgi?rs=2770296) variant. This substitution of a single nucleotide is known as a missense mutation.</v>
      </c>
      <c r="P17" s="9"/>
      <c r="Q17" s="9"/>
      <c r="R17" s="9"/>
      <c r="S17" s="9"/>
      <c r="T17" s="9"/>
      <c r="U17" s="9"/>
      <c r="V17" s="9"/>
      <c r="W17" s="9"/>
      <c r="X17" s="9"/>
      <c r="Y17" s="9"/>
      <c r="Z17" s="9"/>
    </row>
    <row r="18" spans="1:26" x14ac:dyDescent="0.25">
      <c r="A18" s="8" t="s">
        <v>29</v>
      </c>
      <c r="B18" s="19" t="s">
        <v>229</v>
      </c>
      <c r="C18" s="3" t="str">
        <f>CONCATENATE("  &lt;Variant hgvs=",CHAR(34),B18,CHAR(34)," name=",CHAR(34),B19,CHAR(34),"&gt; ")</f>
        <v xml:space="preserve">  &lt;Variant hgvs="NC_000013.11:g.46895805G&gt;A" name="Ser34"&gt; </v>
      </c>
      <c r="H18" s="9" t="s">
        <v>27</v>
      </c>
      <c r="I18" s="9" t="s">
        <v>27</v>
      </c>
      <c r="J18" s="9" t="s">
        <v>26</v>
      </c>
      <c r="K18" s="9"/>
      <c r="L18" s="9" t="s">
        <v>27</v>
      </c>
      <c r="M18" s="9" t="s">
        <v>26</v>
      </c>
      <c r="N18" s="9"/>
      <c r="O18" s="9" t="s">
        <v>27</v>
      </c>
      <c r="P18" s="9"/>
      <c r="Q18" s="9"/>
      <c r="R18" s="9"/>
      <c r="S18" s="9"/>
      <c r="T18" s="9"/>
      <c r="U18" s="9"/>
      <c r="V18" s="9"/>
      <c r="W18" s="9"/>
      <c r="X18" s="9"/>
      <c r="Y18" s="9"/>
      <c r="Z18" s="9"/>
    </row>
    <row r="19" spans="1:26" x14ac:dyDescent="0.25">
      <c r="A19" s="15" t="s">
        <v>30</v>
      </c>
      <c r="B19" s="21" t="s">
        <v>237</v>
      </c>
      <c r="H19" s="9">
        <v>32.1</v>
      </c>
      <c r="I19" s="9">
        <v>13.1</v>
      </c>
      <c r="J19" s="9">
        <v>23.5</v>
      </c>
      <c r="K19" s="9">
        <v>1.8</v>
      </c>
      <c r="L19" s="9">
        <v>32</v>
      </c>
      <c r="M19" s="9">
        <v>3.8</v>
      </c>
      <c r="N19" s="9">
        <v>17.399999999999999</v>
      </c>
      <c r="O19" s="9">
        <v>14.7</v>
      </c>
      <c r="P19" s="9"/>
      <c r="Q19" s="9"/>
      <c r="R19" s="9"/>
      <c r="S19" s="9"/>
      <c r="T19" s="9"/>
      <c r="U19" s="9"/>
      <c r="V19" s="9"/>
      <c r="W19" s="9"/>
      <c r="X19" s="9"/>
      <c r="Y19" s="9"/>
      <c r="Z19" s="9"/>
    </row>
    <row r="20" spans="1:26" x14ac:dyDescent="0.25">
      <c r="A20" s="15" t="s">
        <v>31</v>
      </c>
      <c r="B20" s="9" t="s">
        <v>34</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HTR2A gene from guanine (G) to adenine (A) resulting in incorrect protein function. This substitution of a single nucleotide is known as a missense variant.</v>
      </c>
      <c r="H20" s="9" t="str">
        <f>CONCATENATE("Your ",B11," gene has no variants. A normal gene is referred to as a ",CHAR(34),"wild-type",CHAR(34)," gene.")</f>
        <v>Your HTR2A gene has no variants. A normal gene is referred to as a "wild-type" gene.</v>
      </c>
      <c r="I20" s="9" t="str">
        <f>CONCATENATE("Your ",B11," gene has no variants. A normal gene is referred to as a ",CHAR(34),"wild-type",CHAR(34)," gene.")</f>
        <v>Your HTR2A gene has no variants. A normal gene is referred to as a "wild-type" gene.</v>
      </c>
      <c r="J20" s="9" t="str">
        <f>CONCATENATE("Your ",B11," gene has no variants. A normal gene is referred to as a ",CHAR(34),"wild-type",CHAR(34)," gene.")</f>
        <v>Your HTR2A gene has no variants. A normal gene is referred to as a "wild-type" gene.</v>
      </c>
      <c r="K20" s="9" t="str">
        <f>CONCATENATE("Your ",B11," gene has no variants. A normal gene is referred to as a ",CHAR(34),"wild-type",CHAR(34)," gene.")</f>
        <v>Your HTR2A gene has no variants. A normal gene is referred to as a "wild-type" gene.</v>
      </c>
      <c r="L20" s="9" t="str">
        <f>CONCATENATE("Your ",B11," gene has no variants. A normal gene is referred to as a ",CHAR(34),"wild-type",CHAR(34)," gene.")</f>
        <v>Your HTR2A gene has no variants. A normal gene is referred to as a "wild-type" gene.</v>
      </c>
      <c r="M20" s="9" t="str">
        <f>CONCATENATE("Your ",B11," gene has no variants. A normal gene is referred to as a ",CHAR(34),"wild-type",CHAR(34)," gene.")</f>
        <v>Your HTR2A gene has no variants. A normal gene is referred to as a "wild-type" gene.</v>
      </c>
      <c r="N20" s="9" t="str">
        <f>CONCATENATE("Your ",B11," gene has no variants. A normal gene is referred to as a ",CHAR(34),"wild-type",CHAR(34)," gene.")</f>
        <v>Your HTR2A gene has no variants. A normal gene is referred to as a "wild-type" gene.</v>
      </c>
      <c r="O20" s="9" t="str">
        <f>CONCATENATE("Your ",B11," gene has no variants. A normal gene is referred to as a ",CHAR(34),"wild-type",CHAR(34)," gene.")</f>
        <v>Your HTR2A gene has no variants. A normal gene is referred to as a "wild-type" gene.</v>
      </c>
      <c r="P20" s="9"/>
      <c r="Q20" s="9"/>
      <c r="R20" s="9"/>
      <c r="S20" s="9"/>
      <c r="T20" s="9"/>
      <c r="U20" s="9"/>
      <c r="V20" s="9"/>
      <c r="W20" s="9"/>
      <c r="X20" s="9"/>
      <c r="Y20" s="9"/>
      <c r="Z20" s="9"/>
    </row>
    <row r="21" spans="1:26" x14ac:dyDescent="0.25">
      <c r="A21" s="15" t="s">
        <v>33</v>
      </c>
      <c r="B21" s="9" t="s">
        <v>32</v>
      </c>
      <c r="H21" s="9" t="s">
        <v>28</v>
      </c>
      <c r="I21" s="9" t="s">
        <v>28</v>
      </c>
      <c r="J21" s="9" t="s">
        <v>26</v>
      </c>
      <c r="K21" s="9"/>
      <c r="L21" s="9" t="s">
        <v>28</v>
      </c>
      <c r="M21" s="9" t="s">
        <v>26</v>
      </c>
      <c r="N21" s="9"/>
      <c r="O21" s="9" t="s">
        <v>28</v>
      </c>
      <c r="P21" s="9"/>
      <c r="Q21" s="9"/>
      <c r="R21" s="9"/>
      <c r="S21" s="9"/>
      <c r="T21" s="9"/>
      <c r="U21" s="9"/>
      <c r="V21" s="9"/>
      <c r="W21" s="9"/>
      <c r="X21" s="9"/>
      <c r="Y21" s="9"/>
      <c r="Z21" s="9"/>
    </row>
    <row r="22" spans="1:26" x14ac:dyDescent="0.25">
      <c r="A22" s="15" t="s">
        <v>35</v>
      </c>
      <c r="B22" s="9" t="s">
        <v>238</v>
      </c>
      <c r="C22" s="3" t="str">
        <f>"  &lt;/Variant&gt;"</f>
        <v xml:space="preserve">  &lt;/Variant&gt;</v>
      </c>
      <c r="H22" s="9">
        <v>19.600000000000001</v>
      </c>
      <c r="I22" s="9">
        <v>62.6</v>
      </c>
      <c r="J22" s="9">
        <v>31.2</v>
      </c>
      <c r="K22" s="9">
        <v>96.9</v>
      </c>
      <c r="L22" s="9">
        <v>18.600000000000001</v>
      </c>
      <c r="M22" s="9">
        <v>81.7</v>
      </c>
      <c r="N22" s="9">
        <v>42.9</v>
      </c>
      <c r="O22" s="9">
        <v>49.2</v>
      </c>
      <c r="P22" s="9"/>
      <c r="Q22" s="9"/>
      <c r="R22" s="9"/>
      <c r="S22" s="9"/>
      <c r="T22" s="9"/>
      <c r="U22" s="9"/>
      <c r="V22" s="9"/>
      <c r="W22" s="9"/>
      <c r="X22" s="9"/>
      <c r="Y22" s="9"/>
      <c r="Z22" s="9"/>
    </row>
    <row r="23" spans="1:26" x14ac:dyDescent="0.25">
      <c r="A23" s="15"/>
      <c r="C23" s="3" t="str">
        <f>CONCATENATE("&lt;# ",B25," #&gt;")</f>
        <v>&lt;# C46847701T #&gt;</v>
      </c>
    </row>
    <row r="24" spans="1:26" x14ac:dyDescent="0.25">
      <c r="A24" s="8" t="s">
        <v>29</v>
      </c>
      <c r="B24" s="29" t="s">
        <v>230</v>
      </c>
      <c r="C24" s="3" t="str">
        <f>CONCATENATE("  &lt;Variant hgvs=",CHAR(34),B24,CHAR(34)," name=",CHAR(34),B25,CHAR(34),"&gt; ")</f>
        <v xml:space="preserve">  &lt;Variant hgvs="NC_000013.11:g.46847701C&gt;T" name="C46847701T"&gt; </v>
      </c>
    </row>
    <row r="25" spans="1:26" x14ac:dyDescent="0.25">
      <c r="A25" s="15" t="s">
        <v>30</v>
      </c>
      <c r="B25" s="9" t="s">
        <v>239</v>
      </c>
    </row>
    <row r="26" spans="1:26" x14ac:dyDescent="0.25">
      <c r="A26" s="15" t="s">
        <v>31</v>
      </c>
      <c r="B26" s="9" t="s">
        <v>93</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row>
    <row r="27" spans="1:26" x14ac:dyDescent="0.25">
      <c r="A27" s="15" t="s">
        <v>33</v>
      </c>
      <c r="B27" s="9" t="s">
        <v>36</v>
      </c>
    </row>
    <row r="28" spans="1:26" x14ac:dyDescent="0.25">
      <c r="A28" s="15" t="s">
        <v>35</v>
      </c>
      <c r="B28" s="9" t="s">
        <v>240</v>
      </c>
      <c r="C28" s="3" t="str">
        <f>"  &lt;/Variant&gt;"</f>
        <v xml:space="preserve">  &lt;/Variant&gt;</v>
      </c>
    </row>
    <row r="29" spans="1:26" x14ac:dyDescent="0.25">
      <c r="A29" s="8"/>
      <c r="C29" s="3" t="str">
        <f>CONCATENATE("&lt;# ",B31," #&gt;")</f>
        <v>&lt;# T46848951C #&gt;</v>
      </c>
    </row>
    <row r="30" spans="1:26" x14ac:dyDescent="0.25">
      <c r="A30" s="8" t="s">
        <v>29</v>
      </c>
      <c r="B30" s="19" t="s">
        <v>231</v>
      </c>
      <c r="C30" s="3" t="str">
        <f>CONCATENATE("  &lt;Variant hgvs=",CHAR(34),B30,CHAR(34)," name=",CHAR(34),B31,CHAR(34),"&gt; ")</f>
        <v xml:space="preserve">  &lt;Variant hgvs="NC_000013.11:g.46848951T&gt;C" name="T46848951C"&gt; </v>
      </c>
    </row>
    <row r="31" spans="1:26" x14ac:dyDescent="0.25">
      <c r="A31" s="15" t="s">
        <v>30</v>
      </c>
      <c r="B31" s="9" t="s">
        <v>241</v>
      </c>
    </row>
    <row r="32" spans="1:26" x14ac:dyDescent="0.25">
      <c r="A32" s="15" t="s">
        <v>31</v>
      </c>
      <c r="B32" s="9" t="s">
        <v>36</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33" spans="1:3" x14ac:dyDescent="0.25">
      <c r="A33" s="15" t="s">
        <v>33</v>
      </c>
      <c r="B33" s="9" t="s">
        <v>93</v>
      </c>
    </row>
    <row r="34" spans="1:3" x14ac:dyDescent="0.25">
      <c r="A34" s="15" t="s">
        <v>35</v>
      </c>
      <c r="B34" s="9" t="s">
        <v>242</v>
      </c>
      <c r="C34" s="3" t="str">
        <f>"  &lt;/Variant&gt;"</f>
        <v xml:space="preserve">  &lt;/Variant&gt;</v>
      </c>
    </row>
    <row r="35" spans="1:3" x14ac:dyDescent="0.25">
      <c r="A35" s="15"/>
      <c r="C35" s="3" t="str">
        <f>CONCATENATE("&lt;# ",B37," #&gt;")</f>
        <v>&lt;# Ile197Val #&gt;</v>
      </c>
    </row>
    <row r="36" spans="1:3" x14ac:dyDescent="0.25">
      <c r="A36" s="8" t="s">
        <v>29</v>
      </c>
      <c r="B36" s="19" t="s">
        <v>232</v>
      </c>
      <c r="C36" s="3" t="str">
        <f>CONCATENATE("  &lt;Variant hgvs=",CHAR(34),B36,CHAR(34)," name=",CHAR(34),B37,CHAR(34),"&gt; ")</f>
        <v xml:space="preserve">  &lt;Variant hgvs="NC_000013.11:g.46892414T&gt;C" name="Ile197Val"&gt; </v>
      </c>
    </row>
    <row r="37" spans="1:3" x14ac:dyDescent="0.25">
      <c r="A37" s="15" t="s">
        <v>30</v>
      </c>
      <c r="B37" s="9" t="s">
        <v>252</v>
      </c>
    </row>
    <row r="38" spans="1:3" x14ac:dyDescent="0.25">
      <c r="A38" s="15" t="s">
        <v>31</v>
      </c>
      <c r="B38" s="9" t="s">
        <v>36</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39" spans="1:3" x14ac:dyDescent="0.25">
      <c r="A39" s="15" t="s">
        <v>33</v>
      </c>
      <c r="B39" s="9" t="s">
        <v>93</v>
      </c>
    </row>
    <row r="40" spans="1:3" x14ac:dyDescent="0.25">
      <c r="A40" s="15" t="s">
        <v>35</v>
      </c>
      <c r="B40" s="9" t="s">
        <v>244</v>
      </c>
      <c r="C40" s="3" t="str">
        <f>"  &lt;/Variant&gt;"</f>
        <v xml:space="preserve">  &lt;/Variant&gt;</v>
      </c>
    </row>
    <row r="41" spans="1:3" x14ac:dyDescent="0.25">
      <c r="A41" s="15"/>
      <c r="C41" s="3" t="str">
        <f>CONCATENATE("&lt;# ",B43," #&gt;")</f>
        <v>&lt;# C46897343T #&gt;</v>
      </c>
    </row>
    <row r="42" spans="1:3" x14ac:dyDescent="0.25">
      <c r="A42" s="8" t="s">
        <v>29</v>
      </c>
      <c r="B42" s="19" t="s">
        <v>233</v>
      </c>
      <c r="C42" s="3" t="str">
        <f>CONCATENATE("  &lt;Variant hgvs=",CHAR(34),B42,CHAR(34)," name=",CHAR(34),B43,CHAR(34),"&gt; ")</f>
        <v xml:space="preserve">  &lt;Variant hgvs="NC_000013.11:g.46897343C&gt;T" name="C46897343T"&gt; </v>
      </c>
    </row>
    <row r="43" spans="1:3" x14ac:dyDescent="0.25">
      <c r="A43" s="15" t="s">
        <v>30</v>
      </c>
      <c r="B43" s="9" t="s">
        <v>243</v>
      </c>
    </row>
    <row r="44" spans="1:3" x14ac:dyDescent="0.25">
      <c r="A44" s="15" t="s">
        <v>31</v>
      </c>
      <c r="B44" s="9" t="s">
        <v>93</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row>
    <row r="45" spans="1:3" x14ac:dyDescent="0.25">
      <c r="A45" s="15" t="s">
        <v>33</v>
      </c>
      <c r="B45" s="9" t="s">
        <v>36</v>
      </c>
    </row>
    <row r="46" spans="1:3" x14ac:dyDescent="0.25">
      <c r="A46" s="15" t="s">
        <v>35</v>
      </c>
      <c r="B46" s="9" t="s">
        <v>245</v>
      </c>
      <c r="C46" s="3" t="str">
        <f>"  &lt;/Variant&gt;"</f>
        <v xml:space="preserve">  &lt;/Variant&gt;</v>
      </c>
    </row>
    <row r="47" spans="1:3" x14ac:dyDescent="0.25">
      <c r="A47" s="15"/>
      <c r="C47" s="3" t="str">
        <f>CONCATENATE("&lt;# ",B49," #&gt;")</f>
        <v>&lt;# His452Tyr #&gt;</v>
      </c>
    </row>
    <row r="48" spans="1:3" x14ac:dyDescent="0.25">
      <c r="A48" s="8" t="s">
        <v>29</v>
      </c>
      <c r="B48" s="19" t="s">
        <v>234</v>
      </c>
      <c r="C48" s="3" t="str">
        <f>CONCATENATE("  &lt;Variant hgvs=",CHAR(34),B48,CHAR(34)," name=",CHAR(34),B49,CHAR(34),"&gt; ")</f>
        <v xml:space="preserve">  &lt;Variant hgvs="NC_000013.11:g.46834899G&gt;A" name="His452Tyr"&gt; </v>
      </c>
    </row>
    <row r="49" spans="1:16" x14ac:dyDescent="0.25">
      <c r="A49" s="15" t="s">
        <v>30</v>
      </c>
      <c r="B49" s="9" t="s">
        <v>246</v>
      </c>
    </row>
    <row r="50" spans="1:16" x14ac:dyDescent="0.25">
      <c r="A50" s="15" t="s">
        <v>31</v>
      </c>
      <c r="B50" s="9" t="s">
        <v>34</v>
      </c>
      <c r="C50" s="3" t="str">
        <f>CONCATENATE("    This variant is a change at a specific point in the ",B11," gene from ",B50," to ",B51," resulting in incorrect ",B7," function. This substitution of a single nucleotide is known as a missense variant.")</f>
        <v xml:space="preserve">    This variant is a change at a specific point in the HTR2A gene from guanine (G) to adenine (A) resulting in incorrect protein function. This substitution of a single nucleotide is known as a missense variant.</v>
      </c>
    </row>
    <row r="51" spans="1:16" x14ac:dyDescent="0.25">
      <c r="A51" s="15" t="s">
        <v>33</v>
      </c>
      <c r="B51" s="9" t="s">
        <v>32</v>
      </c>
    </row>
    <row r="52" spans="1:16" x14ac:dyDescent="0.25">
      <c r="A52" s="15" t="s">
        <v>35</v>
      </c>
      <c r="B52" s="23" t="s">
        <v>247</v>
      </c>
      <c r="C52" s="3" t="str">
        <f>"  &lt;/Variant&gt;"</f>
        <v xml:space="preserve">  &lt;/Variant&gt;</v>
      </c>
    </row>
    <row r="53" spans="1:16" x14ac:dyDescent="0.25">
      <c r="A53" s="15"/>
      <c r="C53" s="3" t="str">
        <f>CONCATENATE("&lt;# ",B55," #&gt;")</f>
        <v>&lt;# T614-2211C #&gt;</v>
      </c>
    </row>
    <row r="54" spans="1:16" x14ac:dyDescent="0.25">
      <c r="A54" s="8" t="s">
        <v>29</v>
      </c>
      <c r="B54" s="19" t="s">
        <v>235</v>
      </c>
      <c r="C54" s="3" t="str">
        <f>CONCATENATE("  &lt;Variant hgvs=",CHAR(34),B54,CHAR(34)," name=",CHAR(34),B55,CHAR(34),"&gt; ")</f>
        <v xml:space="preserve">  &lt;Variant hgvs="NC_000013.11:g.46837850A&gt;G" name="T614-2211C"&gt; </v>
      </c>
    </row>
    <row r="55" spans="1:16" x14ac:dyDescent="0.25">
      <c r="A55" s="15" t="s">
        <v>30</v>
      </c>
      <c r="B55" s="9" t="s">
        <v>248</v>
      </c>
    </row>
    <row r="56" spans="1:16" x14ac:dyDescent="0.25">
      <c r="A56" s="15" t="s">
        <v>31</v>
      </c>
      <c r="B56" s="9" t="s">
        <v>36</v>
      </c>
      <c r="C56" s="3" t="str">
        <f>CONCATENATE("    This variant is a change at a specific point in the ",B11," gene from ",B56," to ",B57,"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57" spans="1:16" x14ac:dyDescent="0.25">
      <c r="A57" s="15" t="s">
        <v>33</v>
      </c>
      <c r="B57" s="9" t="s">
        <v>93</v>
      </c>
    </row>
    <row r="58" spans="1:16" s="4" customFormat="1" x14ac:dyDescent="0.25">
      <c r="A58" s="22" t="s">
        <v>35</v>
      </c>
      <c r="B58" s="23" t="s">
        <v>249</v>
      </c>
      <c r="C58" s="4" t="str">
        <f>"  &lt;/Variant&gt;"</f>
        <v xml:space="preserve">  &lt;/Variant&gt;</v>
      </c>
    </row>
    <row r="59" spans="1:16" s="4" customFormat="1" x14ac:dyDescent="0.25">
      <c r="A59" s="24"/>
      <c r="B59" s="23"/>
      <c r="C59" s="4" t="str">
        <f>CONCATENATE("&lt;# ",B61," #&gt;")</f>
        <v>&lt;# C46866425T #&gt;</v>
      </c>
    </row>
    <row r="60" spans="1:16" s="4" customFormat="1" x14ac:dyDescent="0.25">
      <c r="A60" s="24" t="s">
        <v>29</v>
      </c>
      <c r="B60" s="25" t="s">
        <v>236</v>
      </c>
      <c r="C60" s="4" t="str">
        <f>CONCATENATE("  &lt;Variant hgvs=",CHAR(34),B60,CHAR(34)," name=",CHAR(34),B61,CHAR(34),"&gt; ")</f>
        <v xml:space="preserve">  &lt;Variant hgvs="NC_000013.11:g.46866425C&gt;T" name="C46866425T"&gt; </v>
      </c>
      <c r="H60" s="26"/>
      <c r="I60" s="26"/>
      <c r="J60" s="26"/>
      <c r="K60" s="26"/>
      <c r="L60" s="26"/>
      <c r="M60" s="26"/>
      <c r="N60" s="26"/>
      <c r="O60" s="26"/>
      <c r="P60" s="26"/>
    </row>
    <row r="61" spans="1:16" s="4" customFormat="1" x14ac:dyDescent="0.25">
      <c r="A61" s="22" t="s">
        <v>30</v>
      </c>
      <c r="B61" s="23" t="s">
        <v>250</v>
      </c>
      <c r="H61" s="23"/>
      <c r="I61" s="23"/>
      <c r="J61" s="23"/>
      <c r="K61" s="23"/>
      <c r="L61" s="23"/>
      <c r="M61" s="23"/>
      <c r="N61" s="23"/>
      <c r="O61" s="23"/>
      <c r="P61" s="23"/>
    </row>
    <row r="62" spans="1:16" x14ac:dyDescent="0.25">
      <c r="A62" s="15" t="s">
        <v>31</v>
      </c>
      <c r="B62" s="9" t="s">
        <v>93</v>
      </c>
      <c r="C62" s="3" t="str">
        <f>CONCATENATE("    This variant is a change at a specific point in the ",B11," gene from ",B62," to ",B63,"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c r="H62" s="9"/>
      <c r="I62" s="9"/>
      <c r="J62" s="9"/>
      <c r="K62" s="9"/>
      <c r="L62" s="9"/>
      <c r="M62" s="9"/>
      <c r="N62" s="9"/>
      <c r="O62" s="9"/>
      <c r="P62" s="9"/>
    </row>
    <row r="63" spans="1:16" x14ac:dyDescent="0.25">
      <c r="A63" s="15" t="s">
        <v>33</v>
      </c>
      <c r="B63" s="9" t="s">
        <v>36</v>
      </c>
      <c r="C63" s="3" t="s">
        <v>26</v>
      </c>
      <c r="H63" s="9"/>
      <c r="I63" s="9"/>
      <c r="J63" s="9"/>
      <c r="K63" s="9"/>
      <c r="L63" s="9"/>
      <c r="M63" s="9"/>
      <c r="N63" s="9"/>
      <c r="O63" s="9"/>
      <c r="P63" s="9"/>
    </row>
    <row r="64" spans="1:16" x14ac:dyDescent="0.25">
      <c r="A64" s="15" t="s">
        <v>35</v>
      </c>
      <c r="B64" s="9" t="s">
        <v>251</v>
      </c>
      <c r="C64" s="3" t="str">
        <f>"  &lt;/Variant&gt;"</f>
        <v xml:space="preserve">  &lt;/Variant&gt;</v>
      </c>
      <c r="H64" s="9"/>
      <c r="I64" s="9"/>
      <c r="J64" s="9"/>
      <c r="K64" s="9"/>
      <c r="L64" s="9"/>
      <c r="M64" s="9"/>
      <c r="N64" s="9"/>
      <c r="O64" s="9"/>
      <c r="P64" s="9"/>
    </row>
    <row r="65" spans="1:3" s="18" customFormat="1" x14ac:dyDescent="0.25">
      <c r="A65" s="27"/>
      <c r="B65" s="17"/>
    </row>
    <row r="66" spans="1:3" s="18" customFormat="1" x14ac:dyDescent="0.25">
      <c r="A66" s="27"/>
      <c r="B66" s="17"/>
      <c r="C66" s="18" t="str">
        <f>C17</f>
        <v>&lt;# Ser34 #&gt;</v>
      </c>
    </row>
    <row r="67" spans="1:3" x14ac:dyDescent="0.25">
      <c r="A67" s="15" t="s">
        <v>37</v>
      </c>
      <c r="B67" s="21" t="str">
        <f>H11</f>
        <v>NC_000013.11:g.</v>
      </c>
      <c r="C67" s="3" t="str">
        <f>CONCATENATE("  &lt;Genotype hgvs=",CHAR(34),B67,B68,";",B69,CHAR(34)," name=",CHAR(34),B19,CHAR(34),"&gt; ")</f>
        <v xml:space="preserve">  &lt;Genotype hgvs="NC_000013.11:g.[46895805G&gt;A];[46895805=]" name="Ser34"&gt; </v>
      </c>
    </row>
    <row r="68" spans="1:3" x14ac:dyDescent="0.25">
      <c r="A68" s="15" t="s">
        <v>35</v>
      </c>
      <c r="B68" s="21" t="str">
        <f t="shared" ref="B68:B72" si="1">H12</f>
        <v>[46895805G&gt;A]</v>
      </c>
    </row>
    <row r="69" spans="1:3" x14ac:dyDescent="0.25">
      <c r="A69" s="15" t="s">
        <v>31</v>
      </c>
      <c r="B69" s="21" t="str">
        <f t="shared" si="1"/>
        <v>[46895805=]</v>
      </c>
      <c r="C69" s="3" t="s">
        <v>38</v>
      </c>
    </row>
    <row r="70" spans="1:3" x14ac:dyDescent="0.25">
      <c r="A70" s="15" t="s">
        <v>39</v>
      </c>
      <c r="B70" s="21" t="str">
        <f t="shared" si="1"/>
        <v>People with this variant have one copy of the [Ser34=](https://www.ncbi.nlm.nih.gov/projects/SNP/snp_ref.cgi?rs=6313) variant. This substitution of a single nucleotide is known as a missense mutation.</v>
      </c>
      <c r="C70" s="3" t="s">
        <v>26</v>
      </c>
    </row>
    <row r="71" spans="1:3" x14ac:dyDescent="0.25">
      <c r="A71" s="8" t="s">
        <v>40</v>
      </c>
      <c r="B71" s="21" t="str">
        <f t="shared" si="1"/>
        <v>You are in the Moderate Loss of Function category. See below for more information.</v>
      </c>
      <c r="C71" s="3" t="str">
        <f>CONCATENATE("    ",B70)</f>
        <v xml:space="preserve">    People with this variant have one copy of the [Ser34=](https://www.ncbi.nlm.nih.gov/projects/SNP/snp_ref.cgi?rs=6313) variant. This substitution of a single nucleotide is known as a missense mutation.</v>
      </c>
    </row>
    <row r="72" spans="1:3" x14ac:dyDescent="0.25">
      <c r="A72" s="8" t="s">
        <v>41</v>
      </c>
      <c r="B72" s="21">
        <f t="shared" si="1"/>
        <v>48.3</v>
      </c>
    </row>
    <row r="73" spans="1:3" x14ac:dyDescent="0.25">
      <c r="A73" s="15"/>
      <c r="C73" s="3" t="s">
        <v>42</v>
      </c>
    </row>
    <row r="74" spans="1:3" x14ac:dyDescent="0.25">
      <c r="A74" s="8"/>
    </row>
    <row r="75" spans="1:3" x14ac:dyDescent="0.25">
      <c r="A75" s="8"/>
      <c r="C75" s="3" t="str">
        <f>CONCATENATE("    ",B71)</f>
        <v xml:space="preserve">    You are in the Moderate Loss of Function category. See below for more information.</v>
      </c>
    </row>
    <row r="76" spans="1:3" x14ac:dyDescent="0.25">
      <c r="A76" s="8"/>
    </row>
    <row r="77" spans="1:3" x14ac:dyDescent="0.25">
      <c r="A77" s="8"/>
      <c r="C77" s="3" t="s">
        <v>43</v>
      </c>
    </row>
    <row r="78" spans="1:3" x14ac:dyDescent="0.25">
      <c r="A78" s="15"/>
    </row>
    <row r="79" spans="1:3" x14ac:dyDescent="0.25">
      <c r="A79" s="15"/>
      <c r="C79" s="3" t="str">
        <f>CONCATENATE( "    &lt;piechart percentage=",B72," /&gt;")</f>
        <v xml:space="preserve">    &lt;piechart percentage=48.3 /&gt;</v>
      </c>
    </row>
    <row r="80" spans="1:3" x14ac:dyDescent="0.25">
      <c r="A80" s="15"/>
      <c r="C80" s="3" t="str">
        <f>"  &lt;/Genotype&gt;"</f>
        <v xml:space="preserve">  &lt;/Genotype&gt;</v>
      </c>
    </row>
    <row r="81" spans="1:3" x14ac:dyDescent="0.25">
      <c r="A81" s="15" t="s">
        <v>44</v>
      </c>
      <c r="B81" s="9" t="str">
        <f>H17</f>
        <v>People with this variant have two copies of the [Ser34=](https://www.ncbi.nlm.nih.gov/projects/SNP/snp_ref.cgi?rs=6313) variant. This substitution of a single nucleotide is known as a missense mutation.</v>
      </c>
      <c r="C81" s="3" t="str">
        <f>CONCATENATE("  &lt;Genotype hgvs=",CHAR(34),B67,B68,";",B68,CHAR(34)," name=",CHAR(34),B19,CHAR(34),"&gt; ")</f>
        <v xml:space="preserve">  &lt;Genotype hgvs="NC_000013.11:g.[46895805G&gt;A];[46895805G&gt;A]" name="Ser34"&gt; </v>
      </c>
    </row>
    <row r="82" spans="1:3" x14ac:dyDescent="0.25">
      <c r="A82" s="8" t="s">
        <v>45</v>
      </c>
      <c r="B82" s="9" t="str">
        <f t="shared" ref="B82:B83" si="2">H18</f>
        <v>You are in the Moderate Loss of Function category. See below for more information.</v>
      </c>
      <c r="C82" s="3" t="s">
        <v>26</v>
      </c>
    </row>
    <row r="83" spans="1:3" x14ac:dyDescent="0.25">
      <c r="A83" s="8" t="s">
        <v>41</v>
      </c>
      <c r="B83" s="9">
        <f t="shared" si="2"/>
        <v>32.1</v>
      </c>
      <c r="C83" s="3" t="s">
        <v>38</v>
      </c>
    </row>
    <row r="84" spans="1:3" x14ac:dyDescent="0.25">
      <c r="A84" s="8"/>
    </row>
    <row r="85" spans="1:3" x14ac:dyDescent="0.25">
      <c r="A85" s="15"/>
      <c r="C85" s="3" t="str">
        <f>CONCATENATE("    ",B81)</f>
        <v xml:space="preserve">    People with this variant have two copies of the [Ser34=](https://www.ncbi.nlm.nih.gov/projects/SNP/snp_ref.cgi?rs=6313) variant. This substitution of a single nucleotide is known as a missense mutation.</v>
      </c>
    </row>
    <row r="86" spans="1:3" x14ac:dyDescent="0.25">
      <c r="A86" s="8"/>
    </row>
    <row r="87" spans="1:3" x14ac:dyDescent="0.25">
      <c r="A87" s="8"/>
      <c r="C87" s="3" t="s">
        <v>42</v>
      </c>
    </row>
    <row r="88" spans="1:3" x14ac:dyDescent="0.25">
      <c r="A88" s="8"/>
    </row>
    <row r="89" spans="1:3" x14ac:dyDescent="0.25">
      <c r="A89" s="8"/>
      <c r="C89" s="3" t="str">
        <f>CONCATENATE("    ",B82)</f>
        <v xml:space="preserve">    You are in the Moderate Loss of Function category. See below for more information.</v>
      </c>
    </row>
    <row r="90" spans="1:3" x14ac:dyDescent="0.25">
      <c r="A90" s="8"/>
    </row>
    <row r="91" spans="1:3" x14ac:dyDescent="0.25">
      <c r="A91" s="15"/>
      <c r="C91" s="3" t="s">
        <v>43</v>
      </c>
    </row>
    <row r="92" spans="1:3" x14ac:dyDescent="0.25">
      <c r="A92" s="15"/>
    </row>
    <row r="93" spans="1:3" x14ac:dyDescent="0.25">
      <c r="A93" s="15"/>
      <c r="C93" s="3" t="str">
        <f>CONCATENATE( "    &lt;piechart percentage=",B83," /&gt;")</f>
        <v xml:space="preserve">    &lt;piechart percentage=32.1 /&gt;</v>
      </c>
    </row>
    <row r="94" spans="1:3" x14ac:dyDescent="0.25">
      <c r="A94" s="15"/>
      <c r="C94" s="3" t="str">
        <f>"  &lt;/Genotype&gt;"</f>
        <v xml:space="preserve">  &lt;/Genotype&gt;</v>
      </c>
    </row>
    <row r="95" spans="1:3" x14ac:dyDescent="0.25">
      <c r="A95" s="15" t="s">
        <v>46</v>
      </c>
      <c r="B95" s="9" t="str">
        <f>H20</f>
        <v>Your HTR2A gene has no variants. A normal gene is referred to as a "wild-type" gene.</v>
      </c>
      <c r="C95" s="3" t="str">
        <f>CONCATENATE("  &lt;Genotype hgvs=",CHAR(34),B67,B69,";",B69,CHAR(34)," name=",CHAR(34),B19,CHAR(34),"&gt; ")</f>
        <v xml:space="preserve">  &lt;Genotype hgvs="NC_000013.11:g.[46895805=];[46895805=]" name="Ser34"&gt; </v>
      </c>
    </row>
    <row r="96" spans="1:3" x14ac:dyDescent="0.25">
      <c r="A96" s="8" t="s">
        <v>47</v>
      </c>
      <c r="B96" s="9" t="str">
        <f t="shared" ref="B96:B97" si="3">H21</f>
        <v>This variant is not associated with increased risk.</v>
      </c>
      <c r="C96" s="3" t="s">
        <v>26</v>
      </c>
    </row>
    <row r="97" spans="1:3" x14ac:dyDescent="0.25">
      <c r="A97" s="8" t="s">
        <v>41</v>
      </c>
      <c r="B97" s="9">
        <f t="shared" si="3"/>
        <v>19.600000000000001</v>
      </c>
      <c r="C97" s="3" t="s">
        <v>38</v>
      </c>
    </row>
    <row r="98" spans="1:3" x14ac:dyDescent="0.25">
      <c r="A98" s="15"/>
    </row>
    <row r="99" spans="1:3" x14ac:dyDescent="0.25">
      <c r="A99" s="8"/>
      <c r="C99" s="3" t="str">
        <f>CONCATENATE("    ",B95)</f>
        <v xml:space="preserve">    Your HTR2A gene has no variants. A normal gene is referred to as a "wild-type" gene.</v>
      </c>
    </row>
    <row r="100" spans="1:3" x14ac:dyDescent="0.25">
      <c r="A100" s="8"/>
    </row>
    <row r="101" spans="1:3" x14ac:dyDescent="0.25">
      <c r="A101" s="8"/>
      <c r="C101" s="3" t="s">
        <v>42</v>
      </c>
    </row>
    <row r="102" spans="1:3" x14ac:dyDescent="0.25">
      <c r="A102" s="8"/>
    </row>
    <row r="103" spans="1:3" x14ac:dyDescent="0.25">
      <c r="A103" s="8"/>
      <c r="C103" s="3" t="str">
        <f>CONCATENATE("    ",B96)</f>
        <v xml:space="preserve">    This variant is not associated with increased risk.</v>
      </c>
    </row>
    <row r="104" spans="1:3" x14ac:dyDescent="0.25">
      <c r="A104" s="15"/>
    </row>
    <row r="105" spans="1:3" x14ac:dyDescent="0.25">
      <c r="A105" s="15"/>
      <c r="C105" s="3" t="s">
        <v>43</v>
      </c>
    </row>
    <row r="106" spans="1:3" x14ac:dyDescent="0.25">
      <c r="A106" s="15"/>
    </row>
    <row r="107" spans="1:3" x14ac:dyDescent="0.25">
      <c r="A107" s="15"/>
      <c r="C107" s="3" t="str">
        <f>CONCATENATE( "    &lt;piechart percentage=",B97," /&gt;")</f>
        <v xml:space="preserve">    &lt;piechart percentage=19.6 /&gt;</v>
      </c>
    </row>
    <row r="108" spans="1:3" x14ac:dyDescent="0.25">
      <c r="A108" s="15"/>
      <c r="C108" s="3" t="str">
        <f>"  &lt;/Genotype&gt;"</f>
        <v xml:space="preserve">  &lt;/Genotype&gt;</v>
      </c>
    </row>
    <row r="109" spans="1:3" x14ac:dyDescent="0.25">
      <c r="A109" s="15"/>
      <c r="C109" s="3" t="str">
        <f>C23</f>
        <v>&lt;# C46847701T #&gt;</v>
      </c>
    </row>
    <row r="110" spans="1:3" x14ac:dyDescent="0.25">
      <c r="A110" s="15" t="s">
        <v>37</v>
      </c>
      <c r="B110" s="21" t="str">
        <f>I11</f>
        <v>NC_000013.11:g.</v>
      </c>
      <c r="C110" s="3" t="str">
        <f>CONCATENATE("  &lt;Genotype hgvs=",CHAR(34),B110,B111,";",B112,CHAR(34)," name=",CHAR(34),B25,CHAR(34),"&gt; ")</f>
        <v xml:space="preserve">  &lt;Genotype hgvs="NC_000013.11:g.[46847701C&gt;T];[46847701=]" name="C46847701T"&gt; </v>
      </c>
    </row>
    <row r="111" spans="1:3" x14ac:dyDescent="0.25">
      <c r="A111" s="15" t="s">
        <v>35</v>
      </c>
      <c r="B111" s="21" t="str">
        <f t="shared" ref="B111:B115" si="4">I12</f>
        <v>[46847701C&gt;T]</v>
      </c>
    </row>
    <row r="112" spans="1:3" x14ac:dyDescent="0.25">
      <c r="A112" s="15" t="s">
        <v>31</v>
      </c>
      <c r="B112" s="21" t="str">
        <f t="shared" si="4"/>
        <v>[46847701=]</v>
      </c>
      <c r="C112" s="3" t="s">
        <v>38</v>
      </c>
    </row>
    <row r="113" spans="1:3" x14ac:dyDescent="0.25">
      <c r="A113" s="15" t="s">
        <v>39</v>
      </c>
      <c r="B113" s="21" t="str">
        <f t="shared" si="4"/>
        <v>People with this variant have one copy of the [C46847701T](https://www.ncbi.nlm.nih.gov/projects/SNP/snp_ref.cgi?rs=1923884) variant. This substitution of a single nucleotide is known as a missense mutation.</v>
      </c>
      <c r="C113" s="3" t="s">
        <v>26</v>
      </c>
    </row>
    <row r="114" spans="1:3" x14ac:dyDescent="0.25">
      <c r="A114" s="8" t="s">
        <v>40</v>
      </c>
      <c r="B114" s="21" t="str">
        <f t="shared" si="4"/>
        <v>You are in the Moderate Loss of Function category. See below for more information.</v>
      </c>
      <c r="C114" s="3" t="str">
        <f>CONCATENATE("    ",B113)</f>
        <v xml:space="preserve">    People with this variant have one copy of the [C46847701T](https://www.ncbi.nlm.nih.gov/projects/SNP/snp_ref.cgi?rs=1923884) variant. This substitution of a single nucleotide is known as a missense mutation.</v>
      </c>
    </row>
    <row r="115" spans="1:3" x14ac:dyDescent="0.25">
      <c r="A115" s="8" t="s">
        <v>41</v>
      </c>
      <c r="B115" s="21">
        <f t="shared" si="4"/>
        <v>24.3</v>
      </c>
    </row>
    <row r="116" spans="1:3" x14ac:dyDescent="0.25">
      <c r="A116" s="15"/>
      <c r="C116" s="3" t="s">
        <v>42</v>
      </c>
    </row>
    <row r="117" spans="1:3" x14ac:dyDescent="0.25">
      <c r="A117" s="8"/>
    </row>
    <row r="118" spans="1:3" x14ac:dyDescent="0.25">
      <c r="A118" s="8"/>
      <c r="C118" s="3" t="str">
        <f>CONCATENATE("    ",B114)</f>
        <v xml:space="preserve">    You are in the Moderate Loss of Function category. See below for more information.</v>
      </c>
    </row>
    <row r="119" spans="1:3" x14ac:dyDescent="0.25">
      <c r="A119" s="8"/>
    </row>
    <row r="120" spans="1:3" x14ac:dyDescent="0.25">
      <c r="A120" s="8"/>
      <c r="C120" s="3" t="s">
        <v>43</v>
      </c>
    </row>
    <row r="121" spans="1:3" x14ac:dyDescent="0.25">
      <c r="A121" s="15"/>
    </row>
    <row r="122" spans="1:3" x14ac:dyDescent="0.25">
      <c r="A122" s="15"/>
      <c r="C122" s="3" t="str">
        <f>CONCATENATE( "    &lt;piechart percentage=",B115," /&gt;")</f>
        <v xml:space="preserve">    &lt;piechart percentage=24.3 /&gt;</v>
      </c>
    </row>
    <row r="123" spans="1:3" x14ac:dyDescent="0.25">
      <c r="A123" s="15"/>
      <c r="C123" s="3" t="str">
        <f>"  &lt;/Genotype&gt;"</f>
        <v xml:space="preserve">  &lt;/Genotype&gt;</v>
      </c>
    </row>
    <row r="124" spans="1:3" x14ac:dyDescent="0.25">
      <c r="A124" s="15" t="s">
        <v>44</v>
      </c>
      <c r="B124" s="9" t="str">
        <f>I17</f>
        <v>People with this variant have two copies of the [C46847701T](https://www.ncbi.nlm.nih.gov/projects/SNP/snp_ref.cgi?rs=1923884) variant. This substitution of a single nucleotide is known as a missense mutation.</v>
      </c>
      <c r="C124" s="3" t="str">
        <f>CONCATENATE("  &lt;Genotype hgvs=",CHAR(34),B110,B111,";",B111,CHAR(34)," name=",CHAR(34),B25,CHAR(34),"&gt; ")</f>
        <v xml:space="preserve">  &lt;Genotype hgvs="NC_000013.11:g.[46847701C&gt;T];[46847701C&gt;T]" name="C46847701T"&gt; </v>
      </c>
    </row>
    <row r="125" spans="1:3" x14ac:dyDescent="0.25">
      <c r="A125" s="8" t="s">
        <v>45</v>
      </c>
      <c r="B125" s="9" t="str">
        <f t="shared" ref="B125:B126" si="5">I18</f>
        <v>You are in the Moderate Loss of Function category. See below for more information.</v>
      </c>
      <c r="C125" s="3" t="s">
        <v>26</v>
      </c>
    </row>
    <row r="126" spans="1:3" x14ac:dyDescent="0.25">
      <c r="A126" s="8" t="s">
        <v>41</v>
      </c>
      <c r="B126" s="9">
        <f t="shared" si="5"/>
        <v>13.1</v>
      </c>
      <c r="C126" s="3" t="s">
        <v>38</v>
      </c>
    </row>
    <row r="127" spans="1:3" x14ac:dyDescent="0.25">
      <c r="A127" s="8"/>
    </row>
    <row r="128" spans="1:3" x14ac:dyDescent="0.25">
      <c r="A128" s="15"/>
      <c r="C128" s="3" t="str">
        <f>CONCATENATE("    ",B124)</f>
        <v xml:space="preserve">    People with this variant have two copies of the [C46847701T](https://www.ncbi.nlm.nih.gov/projects/SNP/snp_ref.cgi?rs=1923884) variant. This substitution of a single nucleotide is known as a missense mutation.</v>
      </c>
    </row>
    <row r="129" spans="1:3" x14ac:dyDescent="0.25">
      <c r="A129" s="8"/>
    </row>
    <row r="130" spans="1:3" x14ac:dyDescent="0.25">
      <c r="A130" s="8"/>
      <c r="C130" s="3" t="s">
        <v>42</v>
      </c>
    </row>
    <row r="131" spans="1:3" x14ac:dyDescent="0.25">
      <c r="A131" s="8"/>
    </row>
    <row r="132" spans="1:3" x14ac:dyDescent="0.25">
      <c r="A132" s="8"/>
      <c r="C132" s="3" t="str">
        <f>CONCATENATE("    ",B125)</f>
        <v xml:space="preserve">    You are in the Moderate Loss of Function category. See below for more information.</v>
      </c>
    </row>
    <row r="133" spans="1:3" x14ac:dyDescent="0.25">
      <c r="A133" s="8"/>
    </row>
    <row r="134" spans="1:3" x14ac:dyDescent="0.25">
      <c r="A134" s="15"/>
      <c r="C134" s="3" t="s">
        <v>43</v>
      </c>
    </row>
    <row r="135" spans="1:3" x14ac:dyDescent="0.25">
      <c r="A135" s="15"/>
    </row>
    <row r="136" spans="1:3" x14ac:dyDescent="0.25">
      <c r="A136" s="15"/>
      <c r="C136" s="3" t="str">
        <f>CONCATENATE( "    &lt;piechart percentage=",B126," /&gt;")</f>
        <v xml:space="preserve">    &lt;piechart percentage=13.1 /&gt;</v>
      </c>
    </row>
    <row r="137" spans="1:3" x14ac:dyDescent="0.25">
      <c r="A137" s="15"/>
      <c r="C137" s="3" t="str">
        <f>"  &lt;/Genotype&gt;"</f>
        <v xml:space="preserve">  &lt;/Genotype&gt;</v>
      </c>
    </row>
    <row r="138" spans="1:3" x14ac:dyDescent="0.25">
      <c r="A138" s="15" t="s">
        <v>46</v>
      </c>
      <c r="B138" s="9" t="str">
        <f>I20</f>
        <v>Your HTR2A gene has no variants. A normal gene is referred to as a "wild-type" gene.</v>
      </c>
      <c r="C138" s="3" t="str">
        <f>CONCATENATE("  &lt;Genotype hgvs=",CHAR(34),B110,B112,";",B112,CHAR(34)," name=",CHAR(34),B25,CHAR(34),"&gt; ")</f>
        <v xml:space="preserve">  &lt;Genotype hgvs="NC_000013.11:g.[46847701=];[46847701=]" name="C46847701T"&gt; </v>
      </c>
    </row>
    <row r="139" spans="1:3" x14ac:dyDescent="0.25">
      <c r="A139" s="8" t="s">
        <v>47</v>
      </c>
      <c r="B139" s="9" t="str">
        <f t="shared" ref="B139:B140" si="6">I21</f>
        <v>This variant is not associated with increased risk.</v>
      </c>
      <c r="C139" s="3" t="s">
        <v>26</v>
      </c>
    </row>
    <row r="140" spans="1:3" x14ac:dyDescent="0.25">
      <c r="A140" s="8" t="s">
        <v>41</v>
      </c>
      <c r="B140" s="9">
        <f t="shared" si="6"/>
        <v>62.6</v>
      </c>
      <c r="C140" s="3" t="s">
        <v>38</v>
      </c>
    </row>
    <row r="141" spans="1:3" x14ac:dyDescent="0.25">
      <c r="A141" s="15"/>
    </row>
    <row r="142" spans="1:3" x14ac:dyDescent="0.25">
      <c r="A142" s="8"/>
      <c r="C142" s="3" t="str">
        <f>CONCATENATE("    ",B138)</f>
        <v xml:space="preserve">    Your HTR2A gene has no variants. A normal gene is referred to as a "wild-type" gene.</v>
      </c>
    </row>
    <row r="143" spans="1:3" x14ac:dyDescent="0.25">
      <c r="A143" s="8"/>
    </row>
    <row r="144" spans="1:3" x14ac:dyDescent="0.25">
      <c r="A144" s="8"/>
      <c r="C144" s="3" t="s">
        <v>42</v>
      </c>
    </row>
    <row r="145" spans="1:3" x14ac:dyDescent="0.25">
      <c r="A145" s="8"/>
    </row>
    <row r="146" spans="1:3" x14ac:dyDescent="0.25">
      <c r="A146" s="8"/>
      <c r="C146" s="3" t="str">
        <f>CONCATENATE("    ",B139)</f>
        <v xml:space="preserve">    This variant is not associated with increased risk.</v>
      </c>
    </row>
    <row r="147" spans="1:3" x14ac:dyDescent="0.25">
      <c r="A147" s="15"/>
    </row>
    <row r="148" spans="1:3" x14ac:dyDescent="0.25">
      <c r="A148" s="15"/>
      <c r="C148" s="3" t="s">
        <v>43</v>
      </c>
    </row>
    <row r="149" spans="1:3" x14ac:dyDescent="0.25">
      <c r="A149" s="15"/>
    </row>
    <row r="150" spans="1:3" x14ac:dyDescent="0.25">
      <c r="A150" s="15"/>
      <c r="C150" s="3" t="str">
        <f>CONCATENATE( "    &lt;piechart percentage=",B140," /&gt;")</f>
        <v xml:space="preserve">    &lt;piechart percentage=62.6 /&gt;</v>
      </c>
    </row>
    <row r="151" spans="1:3" x14ac:dyDescent="0.25">
      <c r="A151" s="15"/>
      <c r="C151" s="3" t="str">
        <f>"  &lt;/Genotype&gt;"</f>
        <v xml:space="preserve">  &lt;/Genotype&gt;</v>
      </c>
    </row>
    <row r="152" spans="1:3" x14ac:dyDescent="0.25">
      <c r="A152" s="15"/>
      <c r="C152" s="3" t="str">
        <f>C29</f>
        <v>&lt;# T46848951C #&gt;</v>
      </c>
    </row>
    <row r="153" spans="1:3" x14ac:dyDescent="0.25">
      <c r="A153" s="15" t="s">
        <v>37</v>
      </c>
      <c r="B153" s="21" t="str">
        <f>J11</f>
        <v>NC_000013.11:g.</v>
      </c>
      <c r="C153" s="3" t="str">
        <f>CONCATENATE("  &lt;Genotype hgvs=",CHAR(34),B153,B154,";",B155,CHAR(34)," name=",CHAR(34),B31,CHAR(34),"&gt; ")</f>
        <v xml:space="preserve">  &lt;Genotype hgvs="NC_000013.11:g.[46848951T&gt;C];[46848951=]" name="T46848951C"&gt; </v>
      </c>
    </row>
    <row r="154" spans="1:3" x14ac:dyDescent="0.25">
      <c r="A154" s="15" t="s">
        <v>35</v>
      </c>
      <c r="B154" s="21" t="str">
        <f t="shared" ref="B154:B158" si="7">J12</f>
        <v>[46848951T&gt;C]</v>
      </c>
    </row>
    <row r="155" spans="1:3" x14ac:dyDescent="0.25">
      <c r="A155" s="15" t="s">
        <v>31</v>
      </c>
      <c r="B155" s="21" t="str">
        <f t="shared" si="7"/>
        <v>[46848951=]</v>
      </c>
      <c r="C155" s="3" t="s">
        <v>38</v>
      </c>
    </row>
    <row r="156" spans="1:3" x14ac:dyDescent="0.25">
      <c r="A156" s="15" t="s">
        <v>39</v>
      </c>
      <c r="B156" s="21" t="str">
        <f t="shared" si="7"/>
        <v>People with this variant have one copy of the [T46848951C](https://www.ncbi.nlm.nih.gov/projects/SNP/snp_ref.cgi?rs=1923885) variant. This substitution of a single nucleotide is known as a missense mutation.</v>
      </c>
      <c r="C156" s="3" t="s">
        <v>26</v>
      </c>
    </row>
    <row r="157" spans="1:3" x14ac:dyDescent="0.25">
      <c r="A157" s="8" t="s">
        <v>40</v>
      </c>
      <c r="B157" s="21" t="str">
        <f t="shared" si="7"/>
        <v xml:space="preserve"> </v>
      </c>
      <c r="C157" s="3" t="str">
        <f>CONCATENATE("    ",B156)</f>
        <v xml:space="preserve">    People with this variant have one copy of the [T46848951C](https://www.ncbi.nlm.nih.gov/projects/SNP/snp_ref.cgi?rs=1923885) variant. This substitution of a single nucleotide is known as a missense mutation.</v>
      </c>
    </row>
    <row r="158" spans="1:3" x14ac:dyDescent="0.25">
      <c r="A158" s="8" t="s">
        <v>41</v>
      </c>
      <c r="B158" s="21">
        <f t="shared" si="7"/>
        <v>45.4</v>
      </c>
    </row>
    <row r="159" spans="1:3" x14ac:dyDescent="0.25">
      <c r="A159" s="15"/>
      <c r="C159" s="3" t="s">
        <v>42</v>
      </c>
    </row>
    <row r="160" spans="1:3" x14ac:dyDescent="0.25">
      <c r="A160" s="8"/>
    </row>
    <row r="161" spans="1:3" x14ac:dyDescent="0.25">
      <c r="A161" s="8"/>
      <c r="C161" s="3" t="str">
        <f>CONCATENATE("    ",B157)</f>
        <v xml:space="preserve">     </v>
      </c>
    </row>
    <row r="162" spans="1:3" x14ac:dyDescent="0.25">
      <c r="A162" s="8"/>
    </row>
    <row r="163" spans="1:3" x14ac:dyDescent="0.25">
      <c r="A163" s="8"/>
      <c r="C163" s="3" t="s">
        <v>43</v>
      </c>
    </row>
    <row r="164" spans="1:3" x14ac:dyDescent="0.25">
      <c r="A164" s="15"/>
    </row>
    <row r="165" spans="1:3" x14ac:dyDescent="0.25">
      <c r="A165" s="15"/>
      <c r="C165" s="3" t="str">
        <f>CONCATENATE( "    &lt;piechart percentage=",B158," /&gt;")</f>
        <v xml:space="preserve">    &lt;piechart percentage=45.4 /&gt;</v>
      </c>
    </row>
    <row r="166" spans="1:3" x14ac:dyDescent="0.25">
      <c r="A166" s="15"/>
      <c r="C166" s="3" t="str">
        <f>"  &lt;/Genotype&gt;"</f>
        <v xml:space="preserve">  &lt;/Genotype&gt;</v>
      </c>
    </row>
    <row r="167" spans="1:3" x14ac:dyDescent="0.25">
      <c r="A167" s="15" t="s">
        <v>44</v>
      </c>
      <c r="B167" s="9" t="str">
        <f>J17</f>
        <v>People with this variant have two copies of the [T46848951C](https://www.ncbi.nlm.nih.gov/projects/SNP/snp_ref.cgi?rs=1923885) variant. This substitution of a single nucleotide is known as a missense mutation.</v>
      </c>
      <c r="C167" s="3" t="str">
        <f>CONCATENATE("  &lt;Genotype hgvs=",CHAR(34),B153,B154,";",B154,CHAR(34)," name=",CHAR(34),B31,CHAR(34),"&gt; ")</f>
        <v xml:space="preserve">  &lt;Genotype hgvs="NC_000013.11:g.[46848951T&gt;C];[46848951T&gt;C]" name="T46848951C"&gt; </v>
      </c>
    </row>
    <row r="168" spans="1:3" x14ac:dyDescent="0.25">
      <c r="A168" s="8" t="s">
        <v>45</v>
      </c>
      <c r="B168" s="9" t="str">
        <f t="shared" ref="B168:B169" si="8">J18</f>
        <v xml:space="preserve"> </v>
      </c>
      <c r="C168" s="3" t="s">
        <v>26</v>
      </c>
    </row>
    <row r="169" spans="1:3" x14ac:dyDescent="0.25">
      <c r="A169" s="8" t="s">
        <v>41</v>
      </c>
      <c r="B169" s="9">
        <f t="shared" si="8"/>
        <v>23.5</v>
      </c>
      <c r="C169" s="3" t="s">
        <v>38</v>
      </c>
    </row>
    <row r="170" spans="1:3" x14ac:dyDescent="0.25">
      <c r="A170" s="8"/>
    </row>
    <row r="171" spans="1:3" x14ac:dyDescent="0.25">
      <c r="A171" s="15"/>
      <c r="C171" s="3" t="str">
        <f>CONCATENATE("    ",B167)</f>
        <v xml:space="preserve">    People with this variant have two copies of the [T46848951C](https://www.ncbi.nlm.nih.gov/projects/SNP/snp_ref.cgi?rs=1923885) variant. This substitution of a single nucleotide is known as a missense mutation.</v>
      </c>
    </row>
    <row r="172" spans="1:3" x14ac:dyDescent="0.25">
      <c r="A172" s="8"/>
    </row>
    <row r="173" spans="1:3" x14ac:dyDescent="0.25">
      <c r="A173" s="8"/>
      <c r="C173" s="3" t="s">
        <v>42</v>
      </c>
    </row>
    <row r="174" spans="1:3" x14ac:dyDescent="0.25">
      <c r="A174" s="8"/>
    </row>
    <row r="175" spans="1:3" x14ac:dyDescent="0.25">
      <c r="A175" s="8"/>
      <c r="C175" s="3" t="str">
        <f>CONCATENATE("    ",B168)</f>
        <v xml:space="preserve">     </v>
      </c>
    </row>
    <row r="176" spans="1:3" x14ac:dyDescent="0.25">
      <c r="A176" s="8"/>
    </row>
    <row r="177" spans="1:3" x14ac:dyDescent="0.25">
      <c r="A177" s="15"/>
      <c r="C177" s="3" t="s">
        <v>43</v>
      </c>
    </row>
    <row r="178" spans="1:3" x14ac:dyDescent="0.25">
      <c r="A178" s="15"/>
    </row>
    <row r="179" spans="1:3" x14ac:dyDescent="0.25">
      <c r="A179" s="15"/>
      <c r="C179" s="3" t="str">
        <f>CONCATENATE( "    &lt;piechart percentage=",B169," /&gt;")</f>
        <v xml:space="preserve">    &lt;piechart percentage=23.5 /&gt;</v>
      </c>
    </row>
    <row r="180" spans="1:3" x14ac:dyDescent="0.25">
      <c r="A180" s="15"/>
      <c r="C180" s="3" t="str">
        <f>"  &lt;/Genotype&gt;"</f>
        <v xml:space="preserve">  &lt;/Genotype&gt;</v>
      </c>
    </row>
    <row r="181" spans="1:3" x14ac:dyDescent="0.25">
      <c r="A181" s="15" t="s">
        <v>46</v>
      </c>
      <c r="B181" s="9" t="str">
        <f>J20</f>
        <v>Your HTR2A gene has no variants. A normal gene is referred to as a "wild-type" gene.</v>
      </c>
      <c r="C181" s="3" t="str">
        <f>CONCATENATE("  &lt;Genotype hgvs=",CHAR(34),B153,B155,";",B155,CHAR(34)," name=",CHAR(34),B31,CHAR(34),"&gt; ")</f>
        <v xml:space="preserve">  &lt;Genotype hgvs="NC_000013.11:g.[46848951=];[46848951=]" name="T46848951C"&gt; </v>
      </c>
    </row>
    <row r="182" spans="1:3" x14ac:dyDescent="0.25">
      <c r="A182" s="8" t="s">
        <v>47</v>
      </c>
      <c r="B182" s="9" t="str">
        <f t="shared" ref="B182:B183" si="9">J21</f>
        <v xml:space="preserve"> </v>
      </c>
      <c r="C182" s="3" t="s">
        <v>26</v>
      </c>
    </row>
    <row r="183" spans="1:3" x14ac:dyDescent="0.25">
      <c r="A183" s="8" t="s">
        <v>41</v>
      </c>
      <c r="B183" s="9">
        <f t="shared" si="9"/>
        <v>31.2</v>
      </c>
      <c r="C183" s="3" t="s">
        <v>38</v>
      </c>
    </row>
    <row r="184" spans="1:3" x14ac:dyDescent="0.25">
      <c r="A184" s="15"/>
    </row>
    <row r="185" spans="1:3" x14ac:dyDescent="0.25">
      <c r="A185" s="8"/>
      <c r="C185" s="3" t="str">
        <f>CONCATENATE("    ",B181)</f>
        <v xml:space="preserve">    Your HTR2A gene has no variants. A normal gene is referred to as a "wild-type" gene.</v>
      </c>
    </row>
    <row r="186" spans="1:3" x14ac:dyDescent="0.25">
      <c r="A186" s="8"/>
    </row>
    <row r="187" spans="1:3" x14ac:dyDescent="0.25">
      <c r="A187" s="8"/>
      <c r="C187" s="3" t="s">
        <v>42</v>
      </c>
    </row>
    <row r="188" spans="1:3" x14ac:dyDescent="0.25">
      <c r="A188" s="8"/>
    </row>
    <row r="189" spans="1:3" x14ac:dyDescent="0.25">
      <c r="A189" s="8"/>
      <c r="C189" s="3" t="str">
        <f>CONCATENATE("    ",B182)</f>
        <v xml:space="preserve">     </v>
      </c>
    </row>
    <row r="190" spans="1:3" x14ac:dyDescent="0.25">
      <c r="A190" s="15"/>
    </row>
    <row r="191" spans="1:3" x14ac:dyDescent="0.25">
      <c r="A191" s="15"/>
      <c r="C191" s="3" t="s">
        <v>43</v>
      </c>
    </row>
    <row r="192" spans="1:3" x14ac:dyDescent="0.25">
      <c r="A192" s="15"/>
    </row>
    <row r="193" spans="1:3" x14ac:dyDescent="0.25">
      <c r="A193" s="15"/>
      <c r="C193" s="3" t="str">
        <f>CONCATENATE( "    &lt;piechart percentage=",B183," /&gt;")</f>
        <v xml:space="preserve">    &lt;piechart percentage=31.2 /&gt;</v>
      </c>
    </row>
    <row r="194" spans="1:3" x14ac:dyDescent="0.25">
      <c r="A194" s="15"/>
      <c r="C194" s="3" t="str">
        <f>"  &lt;/Genotype&gt;"</f>
        <v xml:space="preserve">  &lt;/Genotype&gt;</v>
      </c>
    </row>
    <row r="195" spans="1:3" x14ac:dyDescent="0.25">
      <c r="A195" s="15"/>
      <c r="C195" s="3" t="str">
        <f>C35</f>
        <v>&lt;# Ile197Val #&gt;</v>
      </c>
    </row>
    <row r="196" spans="1:3" x14ac:dyDescent="0.25">
      <c r="A196" s="15" t="s">
        <v>37</v>
      </c>
      <c r="B196" s="21" t="str">
        <f>K11</f>
        <v>NC_000013.11:g.</v>
      </c>
      <c r="C196" s="3" t="str">
        <f>CONCATENATE("  &lt;Genotype hgvs=",CHAR(34),B196,B197,";",B198,CHAR(34)," name=",CHAR(34),B37,CHAR(34),"&gt; ")</f>
        <v xml:space="preserve">  &lt;Genotype hgvs="NC_000013.11:g.[6892414T&gt;C];[6892414=]" name="Ile197Val"&gt; </v>
      </c>
    </row>
    <row r="197" spans="1:3" x14ac:dyDescent="0.25">
      <c r="A197" s="15" t="s">
        <v>35</v>
      </c>
      <c r="B197" s="21" t="str">
        <f t="shared" ref="B197:B201" si="10">K12</f>
        <v>[6892414T&gt;C]</v>
      </c>
    </row>
    <row r="198" spans="1:3" x14ac:dyDescent="0.25">
      <c r="A198" s="15" t="s">
        <v>31</v>
      </c>
      <c r="B198" s="21" t="str">
        <f t="shared" si="10"/>
        <v>[6892414=]</v>
      </c>
      <c r="C198" s="3" t="s">
        <v>38</v>
      </c>
    </row>
    <row r="199" spans="1:3" x14ac:dyDescent="0.25">
      <c r="A199" s="15" t="s">
        <v>39</v>
      </c>
      <c r="B199" s="21" t="str">
        <f t="shared" si="10"/>
        <v>People with this variant have one copy of the [C46897343T](https://www.ncbi.nlm.nih.gov/projects/SNP/snp_ref.cgi?rs=6304) variant. This substitution of a single nucleotide is known as a missense mutation.</v>
      </c>
      <c r="C199" s="3" t="s">
        <v>26</v>
      </c>
    </row>
    <row r="200" spans="1:3" x14ac:dyDescent="0.25">
      <c r="A200" s="8" t="s">
        <v>40</v>
      </c>
      <c r="B200" s="21">
        <f t="shared" si="10"/>
        <v>0</v>
      </c>
      <c r="C200" s="3" t="str">
        <f>CONCATENATE("    ",B199)</f>
        <v xml:space="preserve">    People with this variant have one copy of the [C46897343T](https://www.ncbi.nlm.nih.gov/projects/SNP/snp_ref.cgi?rs=6304) variant. This substitution of a single nucleotide is known as a missense mutation.</v>
      </c>
    </row>
    <row r="201" spans="1:3" x14ac:dyDescent="0.25">
      <c r="A201" s="8" t="s">
        <v>41</v>
      </c>
      <c r="B201" s="21">
        <f t="shared" si="10"/>
        <v>1.3</v>
      </c>
    </row>
    <row r="202" spans="1:3" x14ac:dyDescent="0.25">
      <c r="A202" s="15"/>
      <c r="C202" s="3" t="s">
        <v>42</v>
      </c>
    </row>
    <row r="203" spans="1:3" x14ac:dyDescent="0.25">
      <c r="A203" s="8"/>
    </row>
    <row r="204" spans="1:3" x14ac:dyDescent="0.25">
      <c r="A204" s="8"/>
      <c r="C204" s="3" t="str">
        <f>CONCATENATE("    ",B200)</f>
        <v xml:space="preserve">    0</v>
      </c>
    </row>
    <row r="205" spans="1:3" x14ac:dyDescent="0.25">
      <c r="A205" s="8"/>
    </row>
    <row r="206" spans="1:3" x14ac:dyDescent="0.25">
      <c r="A206" s="8"/>
      <c r="C206" s="3" t="s">
        <v>43</v>
      </c>
    </row>
    <row r="207" spans="1:3" x14ac:dyDescent="0.25">
      <c r="A207" s="15"/>
    </row>
    <row r="208" spans="1:3" x14ac:dyDescent="0.25">
      <c r="A208" s="15"/>
      <c r="C208" s="3" t="str">
        <f>CONCATENATE( "    &lt;piechart percentage=",B201," /&gt;")</f>
        <v xml:space="preserve">    &lt;piechart percentage=1.3 /&gt;</v>
      </c>
    </row>
    <row r="209" spans="1:3" x14ac:dyDescent="0.25">
      <c r="A209" s="15"/>
      <c r="C209" s="3" t="str">
        <f>"  &lt;/Genotype&gt;"</f>
        <v xml:space="preserve">  &lt;/Genotype&gt;</v>
      </c>
    </row>
    <row r="210" spans="1:3" x14ac:dyDescent="0.25">
      <c r="A210" s="15" t="s">
        <v>44</v>
      </c>
      <c r="B210" s="9" t="str">
        <f>K17</f>
        <v>People with this variant have two copies of the [C46897343T](https://www.ncbi.nlm.nih.gov/projects/SNP/snp_ref.cgi?rs=6304) variant. This substitution of a single nucleotide is known as a missense mutation.</v>
      </c>
      <c r="C210" s="3" t="str">
        <f>CONCATENATE("  &lt;Genotype hgvs=",CHAR(34),B196,B197,";",B197,CHAR(34)," name=",CHAR(34),B37,CHAR(34),"&gt; ")</f>
        <v xml:space="preserve">  &lt;Genotype hgvs="NC_000013.11:g.[6892414T&gt;C];[6892414T&gt;C]" name="Ile197Val"&gt; </v>
      </c>
    </row>
    <row r="211" spans="1:3" x14ac:dyDescent="0.25">
      <c r="A211" s="8" t="s">
        <v>45</v>
      </c>
      <c r="B211" s="9">
        <f t="shared" ref="B211:B212" si="11">K18</f>
        <v>0</v>
      </c>
      <c r="C211" s="3" t="s">
        <v>26</v>
      </c>
    </row>
    <row r="212" spans="1:3" x14ac:dyDescent="0.25">
      <c r="A212" s="8" t="s">
        <v>41</v>
      </c>
      <c r="B212" s="9">
        <f t="shared" si="11"/>
        <v>1.8</v>
      </c>
      <c r="C212" s="3" t="s">
        <v>38</v>
      </c>
    </row>
    <row r="213" spans="1:3" x14ac:dyDescent="0.25">
      <c r="A213" s="8"/>
    </row>
    <row r="214" spans="1:3" x14ac:dyDescent="0.25">
      <c r="A214" s="15"/>
      <c r="C214" s="3" t="str">
        <f>CONCATENATE("    ",B210)</f>
        <v xml:space="preserve">    People with this variant have two copies of the [C46897343T](https://www.ncbi.nlm.nih.gov/projects/SNP/snp_ref.cgi?rs=6304) variant. This substitution of a single nucleotide is known as a missense mutation.</v>
      </c>
    </row>
    <row r="215" spans="1:3" x14ac:dyDescent="0.25">
      <c r="A215" s="8"/>
    </row>
    <row r="216" spans="1:3" x14ac:dyDescent="0.25">
      <c r="A216" s="8"/>
      <c r="C216" s="3" t="s">
        <v>42</v>
      </c>
    </row>
    <row r="217" spans="1:3" x14ac:dyDescent="0.25">
      <c r="A217" s="8"/>
    </row>
    <row r="218" spans="1:3" x14ac:dyDescent="0.25">
      <c r="A218" s="8"/>
      <c r="C218" s="3" t="str">
        <f>CONCATENATE("    ",B211)</f>
        <v xml:space="preserve">    0</v>
      </c>
    </row>
    <row r="219" spans="1:3" x14ac:dyDescent="0.25">
      <c r="A219" s="8"/>
    </row>
    <row r="220" spans="1:3" x14ac:dyDescent="0.25">
      <c r="A220" s="15"/>
      <c r="C220" s="3" t="s">
        <v>43</v>
      </c>
    </row>
    <row r="221" spans="1:3" x14ac:dyDescent="0.25">
      <c r="A221" s="15"/>
    </row>
    <row r="222" spans="1:3" x14ac:dyDescent="0.25">
      <c r="A222" s="15"/>
      <c r="C222" s="3" t="str">
        <f>CONCATENATE( "    &lt;piechart percentage=",B212," /&gt;")</f>
        <v xml:space="preserve">    &lt;piechart percentage=1.8 /&gt;</v>
      </c>
    </row>
    <row r="223" spans="1:3" x14ac:dyDescent="0.25">
      <c r="A223" s="15"/>
      <c r="C223" s="3" t="str">
        <f>"  &lt;/Genotype&gt;"</f>
        <v xml:space="preserve">  &lt;/Genotype&gt;</v>
      </c>
    </row>
    <row r="224" spans="1:3" x14ac:dyDescent="0.25">
      <c r="A224" s="15" t="s">
        <v>46</v>
      </c>
      <c r="B224" s="9" t="str">
        <f>K20</f>
        <v>Your HTR2A gene has no variants. A normal gene is referred to as a "wild-type" gene.</v>
      </c>
      <c r="C224" s="3" t="str">
        <f>CONCATENATE("  &lt;Genotype hgvs=",CHAR(34),B196,B198,";",B198,CHAR(34)," name=",CHAR(34),B37,CHAR(34),"&gt; ")</f>
        <v xml:space="preserve">  &lt;Genotype hgvs="NC_000013.11:g.[6892414=];[6892414=]" name="Ile197Val"&gt; </v>
      </c>
    </row>
    <row r="225" spans="1:3" x14ac:dyDescent="0.25">
      <c r="A225" s="8" t="s">
        <v>47</v>
      </c>
      <c r="B225" s="9">
        <f t="shared" ref="B225:B226" si="12">K21</f>
        <v>0</v>
      </c>
      <c r="C225" s="3" t="s">
        <v>26</v>
      </c>
    </row>
    <row r="226" spans="1:3" x14ac:dyDescent="0.25">
      <c r="A226" s="8" t="s">
        <v>41</v>
      </c>
      <c r="B226" s="9">
        <f t="shared" si="12"/>
        <v>96.9</v>
      </c>
      <c r="C226" s="3" t="s">
        <v>38</v>
      </c>
    </row>
    <row r="227" spans="1:3" x14ac:dyDescent="0.25">
      <c r="A227" s="15"/>
    </row>
    <row r="228" spans="1:3" x14ac:dyDescent="0.25">
      <c r="A228" s="8"/>
      <c r="C228" s="3" t="str">
        <f>CONCATENATE("    ",B224)</f>
        <v xml:space="preserve">    Your HTR2A gene has no variants. A normal gene is referred to as a "wild-type" gene.</v>
      </c>
    </row>
    <row r="229" spans="1:3" x14ac:dyDescent="0.25">
      <c r="A229" s="8"/>
    </row>
    <row r="230" spans="1:3" x14ac:dyDescent="0.25">
      <c r="A230" s="8"/>
      <c r="C230" s="3" t="s">
        <v>42</v>
      </c>
    </row>
    <row r="231" spans="1:3" x14ac:dyDescent="0.25">
      <c r="A231" s="8"/>
    </row>
    <row r="232" spans="1:3" x14ac:dyDescent="0.25">
      <c r="A232" s="8"/>
      <c r="C232" s="3" t="str">
        <f>CONCATENATE("    ",B225)</f>
        <v xml:space="preserve">    0</v>
      </c>
    </row>
    <row r="233" spans="1:3" x14ac:dyDescent="0.25">
      <c r="A233" s="15"/>
    </row>
    <row r="234" spans="1:3" x14ac:dyDescent="0.25">
      <c r="A234" s="15"/>
      <c r="C234" s="3" t="s">
        <v>43</v>
      </c>
    </row>
    <row r="235" spans="1:3" x14ac:dyDescent="0.25">
      <c r="A235" s="15"/>
    </row>
    <row r="236" spans="1:3" x14ac:dyDescent="0.25">
      <c r="A236" s="15"/>
      <c r="C236" s="3" t="str">
        <f>CONCATENATE( "    &lt;piechart percentage=",B226," /&gt;")</f>
        <v xml:space="preserve">    &lt;piechart percentage=96.9 /&gt;</v>
      </c>
    </row>
    <row r="237" spans="1:3" x14ac:dyDescent="0.25">
      <c r="A237" s="15"/>
      <c r="C237" s="3" t="str">
        <f>"  &lt;/Genotype&gt;"</f>
        <v xml:space="preserve">  &lt;/Genotype&gt;</v>
      </c>
    </row>
    <row r="238" spans="1:3" x14ac:dyDescent="0.25">
      <c r="A238" s="15"/>
      <c r="C238" s="3" t="str">
        <f>C41</f>
        <v>&lt;# C46897343T #&gt;</v>
      </c>
    </row>
    <row r="239" spans="1:3" x14ac:dyDescent="0.25">
      <c r="A239" s="15" t="s">
        <v>37</v>
      </c>
      <c r="B239" s="21" t="str">
        <f>L11</f>
        <v>NC_000013.11:g.</v>
      </c>
      <c r="C239" s="3" t="str">
        <f>CONCATENATE("  &lt;Genotype hgvs=",CHAR(34),B239,B240,";",B241,CHAR(34)," name=",CHAR(34),B43,CHAR(34),"&gt; ")</f>
        <v xml:space="preserve">  &lt;Genotype hgvs="NC_000013.11:g.[46897343C&gt;T];[46897343=]" name="C46897343T"&gt; </v>
      </c>
    </row>
    <row r="240" spans="1:3" x14ac:dyDescent="0.25">
      <c r="A240" s="15" t="s">
        <v>35</v>
      </c>
      <c r="B240" s="21" t="str">
        <f t="shared" ref="B240:B244" si="13">L12</f>
        <v>[46897343C&gt;T]</v>
      </c>
    </row>
    <row r="241" spans="1:3" x14ac:dyDescent="0.25">
      <c r="A241" s="15" t="s">
        <v>31</v>
      </c>
      <c r="B241" s="21" t="str">
        <f t="shared" si="13"/>
        <v>[46897343=]</v>
      </c>
      <c r="C241" s="3" t="s">
        <v>38</v>
      </c>
    </row>
    <row r="242" spans="1:3" x14ac:dyDescent="0.25">
      <c r="A242" s="15" t="s">
        <v>39</v>
      </c>
      <c r="B242" s="21" t="str">
        <f t="shared" si="13"/>
        <v>People with this variant have one copy of the [C46897343T](https://www.ncbi.nlm.nih.gov/projects/SNP/snp_ref.cgi?rs=6311) variant. This substitution of a single nucleotide is known as a missense mutation.</v>
      </c>
      <c r="C242" s="3" t="s">
        <v>26</v>
      </c>
    </row>
    <row r="243" spans="1:3" x14ac:dyDescent="0.25">
      <c r="A243" s="8" t="s">
        <v>40</v>
      </c>
      <c r="B243" s="21" t="str">
        <f t="shared" si="13"/>
        <v>You are in the Moderate Loss of Function category. See below for more information.</v>
      </c>
      <c r="C243" s="3" t="str">
        <f>CONCATENATE("    ",B242)</f>
        <v xml:space="preserve">    People with this variant have one copy of the [C46897343T](https://www.ncbi.nlm.nih.gov/projects/SNP/snp_ref.cgi?rs=6311) variant. This substitution of a single nucleotide is known as a missense mutation.</v>
      </c>
    </row>
    <row r="244" spans="1:3" x14ac:dyDescent="0.25">
      <c r="A244" s="8" t="s">
        <v>41</v>
      </c>
      <c r="B244" s="21">
        <f t="shared" si="13"/>
        <v>49.4</v>
      </c>
    </row>
    <row r="245" spans="1:3" x14ac:dyDescent="0.25">
      <c r="A245" s="15"/>
      <c r="C245" s="3" t="s">
        <v>42</v>
      </c>
    </row>
    <row r="246" spans="1:3" x14ac:dyDescent="0.25">
      <c r="A246" s="8"/>
    </row>
    <row r="247" spans="1:3" x14ac:dyDescent="0.25">
      <c r="A247" s="8"/>
      <c r="C247" s="3" t="str">
        <f>CONCATENATE("    ",B243)</f>
        <v xml:space="preserve">    You are in the Moderate Loss of Function category. See below for more information.</v>
      </c>
    </row>
    <row r="248" spans="1:3" x14ac:dyDescent="0.25">
      <c r="A248" s="8"/>
    </row>
    <row r="249" spans="1:3" x14ac:dyDescent="0.25">
      <c r="A249" s="8"/>
      <c r="C249" s="3" t="s">
        <v>43</v>
      </c>
    </row>
    <row r="250" spans="1:3" x14ac:dyDescent="0.25">
      <c r="A250" s="15"/>
    </row>
    <row r="251" spans="1:3" x14ac:dyDescent="0.25">
      <c r="A251" s="15"/>
      <c r="C251" s="3" t="str">
        <f>CONCATENATE( "    &lt;piechart percentage=",B244," /&gt;")</f>
        <v xml:space="preserve">    &lt;piechart percentage=49.4 /&gt;</v>
      </c>
    </row>
    <row r="252" spans="1:3" x14ac:dyDescent="0.25">
      <c r="A252" s="15"/>
      <c r="C252" s="3" t="str">
        <f>"  &lt;/Genotype&gt;"</f>
        <v xml:space="preserve">  &lt;/Genotype&gt;</v>
      </c>
    </row>
    <row r="253" spans="1:3" x14ac:dyDescent="0.25">
      <c r="A253" s="15" t="s">
        <v>44</v>
      </c>
      <c r="B253" s="9" t="str">
        <f>L17</f>
        <v>People with this variant have two copies of the [C46897343T](https://www.ncbi.nlm.nih.gov/projects/SNP/snp_ref.cgi?rs=6311) variant. This substitution of a single nucleotide is known as a missense mutation.</v>
      </c>
      <c r="C253" s="3" t="str">
        <f>CONCATENATE("  &lt;Genotype hgvs=",CHAR(34),B239,B240,";",B240,CHAR(34)," name=",CHAR(34),B43,CHAR(34),"&gt; ")</f>
        <v xml:space="preserve">  &lt;Genotype hgvs="NC_000013.11:g.[46897343C&gt;T];[46897343C&gt;T]" name="C46897343T"&gt; </v>
      </c>
    </row>
    <row r="254" spans="1:3" x14ac:dyDescent="0.25">
      <c r="A254" s="8" t="s">
        <v>45</v>
      </c>
      <c r="B254" s="9" t="str">
        <f t="shared" ref="B254:B255" si="14">L18</f>
        <v>You are in the Moderate Loss of Function category. See below for more information.</v>
      </c>
      <c r="C254" s="3" t="s">
        <v>26</v>
      </c>
    </row>
    <row r="255" spans="1:3" x14ac:dyDescent="0.25">
      <c r="A255" s="8" t="s">
        <v>41</v>
      </c>
      <c r="B255" s="9">
        <f t="shared" si="14"/>
        <v>32</v>
      </c>
      <c r="C255" s="3" t="s">
        <v>38</v>
      </c>
    </row>
    <row r="256" spans="1:3" x14ac:dyDescent="0.25">
      <c r="A256" s="8"/>
    </row>
    <row r="257" spans="1:3" x14ac:dyDescent="0.25">
      <c r="A257" s="15"/>
      <c r="C257" s="3" t="str">
        <f>CONCATENATE("    ",B253)</f>
        <v xml:space="preserve">    People with this variant have two copies of the [C46897343T](https://www.ncbi.nlm.nih.gov/projects/SNP/snp_ref.cgi?rs=6311) variant. This substitution of a single nucleotide is known as a missense mutation.</v>
      </c>
    </row>
    <row r="258" spans="1:3" x14ac:dyDescent="0.25">
      <c r="A258" s="8"/>
    </row>
    <row r="259" spans="1:3" x14ac:dyDescent="0.25">
      <c r="A259" s="8"/>
      <c r="C259" s="3" t="s">
        <v>42</v>
      </c>
    </row>
    <row r="260" spans="1:3" x14ac:dyDescent="0.25">
      <c r="A260" s="8"/>
    </row>
    <row r="261" spans="1:3" x14ac:dyDescent="0.25">
      <c r="A261" s="8"/>
      <c r="C261" s="3" t="str">
        <f>CONCATENATE("    ",B254)</f>
        <v xml:space="preserve">    You are in the Moderate Loss of Function category. See below for more information.</v>
      </c>
    </row>
    <row r="262" spans="1:3" x14ac:dyDescent="0.25">
      <c r="A262" s="8"/>
    </row>
    <row r="263" spans="1:3" x14ac:dyDescent="0.25">
      <c r="A263" s="15"/>
      <c r="C263" s="3" t="s">
        <v>43</v>
      </c>
    </row>
    <row r="264" spans="1:3" x14ac:dyDescent="0.25">
      <c r="A264" s="15"/>
    </row>
    <row r="265" spans="1:3" x14ac:dyDescent="0.25">
      <c r="A265" s="15"/>
      <c r="C265" s="3" t="str">
        <f>CONCATENATE( "    &lt;piechart percentage=",B255," /&gt;")</f>
        <v xml:space="preserve">    &lt;piechart percentage=32 /&gt;</v>
      </c>
    </row>
    <row r="266" spans="1:3" x14ac:dyDescent="0.25">
      <c r="A266" s="15"/>
      <c r="C266" s="3" t="str">
        <f>"  &lt;/Genotype&gt;"</f>
        <v xml:space="preserve">  &lt;/Genotype&gt;</v>
      </c>
    </row>
    <row r="267" spans="1:3" x14ac:dyDescent="0.25">
      <c r="A267" s="15" t="s">
        <v>46</v>
      </c>
      <c r="B267" s="9" t="str">
        <f>L20</f>
        <v>Your HTR2A gene has no variants. A normal gene is referred to as a "wild-type" gene.</v>
      </c>
      <c r="C267" s="3" t="str">
        <f>CONCATENATE("  &lt;Genotype hgvs=",CHAR(34),B239,B241,";",B241,CHAR(34)," name=",CHAR(34),B43,CHAR(34),"&gt; ")</f>
        <v xml:space="preserve">  &lt;Genotype hgvs="NC_000013.11:g.[46897343=];[46897343=]" name="C46897343T"&gt; </v>
      </c>
    </row>
    <row r="268" spans="1:3" x14ac:dyDescent="0.25">
      <c r="A268" s="8" t="s">
        <v>47</v>
      </c>
      <c r="B268" s="9" t="str">
        <f t="shared" ref="B268:B269" si="15">L21</f>
        <v>This variant is not associated with increased risk.</v>
      </c>
      <c r="C268" s="3" t="s">
        <v>26</v>
      </c>
    </row>
    <row r="269" spans="1:3" x14ac:dyDescent="0.25">
      <c r="A269" s="8" t="s">
        <v>41</v>
      </c>
      <c r="B269" s="9">
        <f t="shared" si="15"/>
        <v>18.600000000000001</v>
      </c>
      <c r="C269" s="3" t="s">
        <v>38</v>
      </c>
    </row>
    <row r="270" spans="1:3" x14ac:dyDescent="0.25">
      <c r="A270" s="15"/>
    </row>
    <row r="271" spans="1:3" x14ac:dyDescent="0.25">
      <c r="A271" s="8"/>
      <c r="C271" s="3" t="str">
        <f>CONCATENATE("    ",B267)</f>
        <v xml:space="preserve">    Your HTR2A gene has no variants. A normal gene is referred to as a "wild-type" gene.</v>
      </c>
    </row>
    <row r="272" spans="1:3" x14ac:dyDescent="0.25">
      <c r="A272" s="8"/>
    </row>
    <row r="273" spans="1:3" x14ac:dyDescent="0.25">
      <c r="A273" s="8"/>
      <c r="C273" s="3" t="s">
        <v>42</v>
      </c>
    </row>
    <row r="274" spans="1:3" x14ac:dyDescent="0.25">
      <c r="A274" s="8"/>
    </row>
    <row r="275" spans="1:3" x14ac:dyDescent="0.25">
      <c r="A275" s="8"/>
      <c r="C275" s="3" t="str">
        <f>CONCATENATE("    ",B268)</f>
        <v xml:space="preserve">    This variant is not associated with increased risk.</v>
      </c>
    </row>
    <row r="276" spans="1:3" x14ac:dyDescent="0.25">
      <c r="A276" s="15"/>
    </row>
    <row r="277" spans="1:3" x14ac:dyDescent="0.25">
      <c r="A277" s="15"/>
      <c r="C277" s="3" t="s">
        <v>43</v>
      </c>
    </row>
    <row r="278" spans="1:3" x14ac:dyDescent="0.25">
      <c r="A278" s="15"/>
    </row>
    <row r="279" spans="1:3" x14ac:dyDescent="0.25">
      <c r="A279" s="15"/>
      <c r="C279" s="3" t="str">
        <f>CONCATENATE( "    &lt;piechart percentage=",B269," /&gt;")</f>
        <v xml:space="preserve">    &lt;piechart percentage=18.6 /&gt;</v>
      </c>
    </row>
    <row r="280" spans="1:3" x14ac:dyDescent="0.25">
      <c r="A280" s="15"/>
      <c r="C280" s="3" t="str">
        <f>"  &lt;/Genotype&gt;"</f>
        <v xml:space="preserve">  &lt;/Genotype&gt;</v>
      </c>
    </row>
    <row r="281" spans="1:3" x14ac:dyDescent="0.25">
      <c r="A281" s="15"/>
      <c r="C281" s="3" t="str">
        <f>C47</f>
        <v>&lt;# His452Tyr #&gt;</v>
      </c>
    </row>
    <row r="282" spans="1:3" x14ac:dyDescent="0.25">
      <c r="A282" s="15" t="s">
        <v>37</v>
      </c>
      <c r="B282" s="21" t="str">
        <f>M11</f>
        <v>NC_000013.11:g.</v>
      </c>
      <c r="C282" s="3" t="str">
        <f>CONCATENATE("  &lt;Genotype hgvs=",CHAR(34),B282,B283,";",B284,CHAR(34)," name=",CHAR(34),B49,CHAR(34),"&gt; ")</f>
        <v xml:space="preserve">  &lt;Genotype hgvs="NC_000013.11:g.[46834899G&gt;A];[46834899=]" name="His452Tyr"&gt; </v>
      </c>
    </row>
    <row r="283" spans="1:3" x14ac:dyDescent="0.25">
      <c r="A283" s="15" t="s">
        <v>35</v>
      </c>
      <c r="B283" s="21" t="str">
        <f t="shared" ref="B283:B287" si="16">M12</f>
        <v>[46834899G&gt;A]</v>
      </c>
    </row>
    <row r="284" spans="1:3" x14ac:dyDescent="0.25">
      <c r="A284" s="15" t="s">
        <v>31</v>
      </c>
      <c r="B284" s="21" t="str">
        <f t="shared" si="16"/>
        <v>[46834899=]</v>
      </c>
      <c r="C284" s="3" t="s">
        <v>38</v>
      </c>
    </row>
    <row r="285" spans="1:3" x14ac:dyDescent="0.25">
      <c r="A285" s="15" t="s">
        <v>39</v>
      </c>
      <c r="B285" s="21" t="str">
        <f t="shared" si="16"/>
        <v>People with this variant have one copy of the [His452Tyr](https://www.ncbi.nlm.nih.gov/projects/SNP/snp_ref.cgi?rs=6314) variant. This substitution of a single nucleotide is known as a missense mutation.</v>
      </c>
      <c r="C285" s="3" t="s">
        <v>26</v>
      </c>
    </row>
    <row r="286" spans="1:3" x14ac:dyDescent="0.25">
      <c r="A286" s="8" t="s">
        <v>40</v>
      </c>
      <c r="B286" s="21" t="str">
        <f t="shared" si="16"/>
        <v xml:space="preserve"> </v>
      </c>
      <c r="C286" s="3" t="str">
        <f>CONCATENATE("    ",B285)</f>
        <v xml:space="preserve">    People with this variant have one copy of the [His452Tyr](https://www.ncbi.nlm.nih.gov/projects/SNP/snp_ref.cgi?rs=6314) variant. This substitution of a single nucleotide is known as a missense mutation.</v>
      </c>
    </row>
    <row r="287" spans="1:3" x14ac:dyDescent="0.25">
      <c r="A287" s="8" t="s">
        <v>41</v>
      </c>
      <c r="B287" s="21">
        <f t="shared" si="16"/>
        <v>14.5</v>
      </c>
    </row>
    <row r="288" spans="1:3" x14ac:dyDescent="0.25">
      <c r="A288" s="15"/>
      <c r="C288" s="3" t="s">
        <v>42</v>
      </c>
    </row>
    <row r="289" spans="1:3" x14ac:dyDescent="0.25">
      <c r="A289" s="8"/>
    </row>
    <row r="290" spans="1:3" x14ac:dyDescent="0.25">
      <c r="A290" s="8"/>
      <c r="C290" s="3" t="str">
        <f>CONCATENATE("    ",B286)</f>
        <v xml:space="preserve">     </v>
      </c>
    </row>
    <row r="291" spans="1:3" x14ac:dyDescent="0.25">
      <c r="A291" s="8"/>
    </row>
    <row r="292" spans="1:3" x14ac:dyDescent="0.25">
      <c r="A292" s="8"/>
      <c r="C292" s="3" t="s">
        <v>43</v>
      </c>
    </row>
    <row r="293" spans="1:3" x14ac:dyDescent="0.25">
      <c r="A293" s="15"/>
    </row>
    <row r="294" spans="1:3" x14ac:dyDescent="0.25">
      <c r="A294" s="15"/>
      <c r="C294" s="3" t="str">
        <f>CONCATENATE( "    &lt;piechart percentage=",B287," /&gt;")</f>
        <v xml:space="preserve">    &lt;piechart percentage=14.5 /&gt;</v>
      </c>
    </row>
    <row r="295" spans="1:3" x14ac:dyDescent="0.25">
      <c r="A295" s="15"/>
      <c r="C295" s="3" t="str">
        <f>"  &lt;/Genotype&gt;"</f>
        <v xml:space="preserve">  &lt;/Genotype&gt;</v>
      </c>
    </row>
    <row r="296" spans="1:3" x14ac:dyDescent="0.25">
      <c r="A296" s="15" t="s">
        <v>44</v>
      </c>
      <c r="B296" s="9" t="str">
        <f>M17</f>
        <v>People with this variant have two copies of the [His452Tyr](https://www.ncbi.nlm.nih.gov/projects/SNP/snp_ref.cgi?rs=6314) variant. This substitution of a single nucleotide is known as a missense mutation.</v>
      </c>
      <c r="C296" s="3" t="str">
        <f>CONCATENATE("  &lt;Genotype hgvs=",CHAR(34),B282,B283,";",B283,CHAR(34)," name=",CHAR(34),B49,CHAR(34),"&gt; ")</f>
        <v xml:space="preserve">  &lt;Genotype hgvs="NC_000013.11:g.[46834899G&gt;A];[46834899G&gt;A]" name="His452Tyr"&gt; </v>
      </c>
    </row>
    <row r="297" spans="1:3" x14ac:dyDescent="0.25">
      <c r="A297" s="8" t="s">
        <v>45</v>
      </c>
      <c r="B297" s="9" t="str">
        <f t="shared" ref="B297:B298" si="17">M18</f>
        <v xml:space="preserve"> </v>
      </c>
      <c r="C297" s="3" t="s">
        <v>26</v>
      </c>
    </row>
    <row r="298" spans="1:3" x14ac:dyDescent="0.25">
      <c r="A298" s="8" t="s">
        <v>41</v>
      </c>
      <c r="B298" s="9">
        <f t="shared" si="17"/>
        <v>3.8</v>
      </c>
      <c r="C298" s="3" t="s">
        <v>38</v>
      </c>
    </row>
    <row r="299" spans="1:3" x14ac:dyDescent="0.25">
      <c r="A299" s="8"/>
    </row>
    <row r="300" spans="1:3" x14ac:dyDescent="0.25">
      <c r="A300" s="15"/>
      <c r="C300" s="3" t="str">
        <f>CONCATENATE("    ",B296)</f>
        <v xml:space="preserve">    People with this variant have two copies of the [His452Tyr](https://www.ncbi.nlm.nih.gov/projects/SNP/snp_ref.cgi?rs=6314) variant. This substitution of a single nucleotide is known as a missense mutation.</v>
      </c>
    </row>
    <row r="301" spans="1:3" x14ac:dyDescent="0.25">
      <c r="A301" s="8"/>
    </row>
    <row r="302" spans="1:3" x14ac:dyDescent="0.25">
      <c r="A302" s="8"/>
      <c r="C302" s="3" t="s">
        <v>42</v>
      </c>
    </row>
    <row r="303" spans="1:3" x14ac:dyDescent="0.25">
      <c r="A303" s="8"/>
    </row>
    <row r="304" spans="1:3" x14ac:dyDescent="0.25">
      <c r="A304" s="8"/>
      <c r="C304" s="3" t="str">
        <f>CONCATENATE("    ",B297)</f>
        <v xml:space="preserve">     </v>
      </c>
    </row>
    <row r="305" spans="1:3" x14ac:dyDescent="0.25">
      <c r="A305" s="8"/>
    </row>
    <row r="306" spans="1:3" x14ac:dyDescent="0.25">
      <c r="A306" s="15"/>
      <c r="C306" s="3" t="s">
        <v>43</v>
      </c>
    </row>
    <row r="307" spans="1:3" x14ac:dyDescent="0.25">
      <c r="A307" s="15"/>
    </row>
    <row r="308" spans="1:3" x14ac:dyDescent="0.25">
      <c r="A308" s="15"/>
      <c r="C308" s="3" t="str">
        <f>CONCATENATE( "    &lt;piechart percentage=",B298," /&gt;")</f>
        <v xml:space="preserve">    &lt;piechart percentage=3.8 /&gt;</v>
      </c>
    </row>
    <row r="309" spans="1:3" x14ac:dyDescent="0.25">
      <c r="A309" s="15"/>
      <c r="C309" s="3" t="str">
        <f>"  &lt;/Genotype&gt;"</f>
        <v xml:space="preserve">  &lt;/Genotype&gt;</v>
      </c>
    </row>
    <row r="310" spans="1:3" x14ac:dyDescent="0.25">
      <c r="A310" s="15" t="s">
        <v>46</v>
      </c>
      <c r="B310" s="9" t="str">
        <f>M20</f>
        <v>Your HTR2A gene has no variants. A normal gene is referred to as a "wild-type" gene.</v>
      </c>
      <c r="C310" s="3" t="str">
        <f>CONCATENATE("  &lt;Genotype hgvs=",CHAR(34),B282,B284,";",B284,CHAR(34)," name=",CHAR(34),B49,CHAR(34),"&gt; ")</f>
        <v xml:space="preserve">  &lt;Genotype hgvs="NC_000013.11:g.[46834899=];[46834899=]" name="His452Tyr"&gt; </v>
      </c>
    </row>
    <row r="311" spans="1:3" x14ac:dyDescent="0.25">
      <c r="A311" s="8" t="s">
        <v>47</v>
      </c>
      <c r="B311" s="9" t="str">
        <f t="shared" ref="B311:B312" si="18">M21</f>
        <v xml:space="preserve"> </v>
      </c>
      <c r="C311" s="3" t="s">
        <v>26</v>
      </c>
    </row>
    <row r="312" spans="1:3" x14ac:dyDescent="0.25">
      <c r="A312" s="8" t="s">
        <v>41</v>
      </c>
      <c r="B312" s="9">
        <f t="shared" si="18"/>
        <v>81.7</v>
      </c>
      <c r="C312" s="3" t="s">
        <v>38</v>
      </c>
    </row>
    <row r="313" spans="1:3" x14ac:dyDescent="0.25">
      <c r="A313" s="15"/>
    </row>
    <row r="314" spans="1:3" x14ac:dyDescent="0.25">
      <c r="A314" s="8"/>
      <c r="C314" s="3" t="str">
        <f>CONCATENATE("    ",B310)</f>
        <v xml:space="preserve">    Your HTR2A gene has no variants. A normal gene is referred to as a "wild-type" gene.</v>
      </c>
    </row>
    <row r="315" spans="1:3" x14ac:dyDescent="0.25">
      <c r="A315" s="8"/>
    </row>
    <row r="316" spans="1:3" x14ac:dyDescent="0.25">
      <c r="A316" s="8"/>
      <c r="C316" s="3" t="s">
        <v>42</v>
      </c>
    </row>
    <row r="317" spans="1:3" x14ac:dyDescent="0.25">
      <c r="A317" s="8"/>
    </row>
    <row r="318" spans="1:3" x14ac:dyDescent="0.25">
      <c r="A318" s="8"/>
      <c r="C318" s="3" t="str">
        <f>CONCATENATE("    ",B311)</f>
        <v xml:space="preserve">     </v>
      </c>
    </row>
    <row r="319" spans="1:3" x14ac:dyDescent="0.25">
      <c r="A319" s="15"/>
    </row>
    <row r="320" spans="1:3" x14ac:dyDescent="0.25">
      <c r="A320" s="15"/>
      <c r="C320" s="3" t="s">
        <v>43</v>
      </c>
    </row>
    <row r="321" spans="1:3" x14ac:dyDescent="0.25">
      <c r="A321" s="15"/>
    </row>
    <row r="322" spans="1:3" x14ac:dyDescent="0.25">
      <c r="A322" s="15"/>
      <c r="C322" s="3" t="str">
        <f>CONCATENATE( "    &lt;piechart percentage=",B312," /&gt;")</f>
        <v xml:space="preserve">    &lt;piechart percentage=81.7 /&gt;</v>
      </c>
    </row>
    <row r="323" spans="1:3" x14ac:dyDescent="0.25">
      <c r="A323" s="15"/>
      <c r="C323" s="3" t="str">
        <f>"  &lt;/Genotype&gt;"</f>
        <v xml:space="preserve">  &lt;/Genotype&gt;</v>
      </c>
    </row>
    <row r="324" spans="1:3" x14ac:dyDescent="0.25">
      <c r="A324" s="15"/>
      <c r="C324" s="3" t="str">
        <f>C53</f>
        <v>&lt;# T614-2211C #&gt;</v>
      </c>
    </row>
    <row r="325" spans="1:3" x14ac:dyDescent="0.25">
      <c r="A325" s="15" t="s">
        <v>37</v>
      </c>
      <c r="B325" s="21" t="str">
        <f>N11</f>
        <v>NC_000013.11:g.</v>
      </c>
      <c r="C325" s="3" t="str">
        <f>CONCATENATE("  &lt;Genotype hgvs=",CHAR(34),B325,B326,";",B327,CHAR(34)," name=",CHAR(34),B55,CHAR(34),"&gt; ")</f>
        <v xml:space="preserve">  &lt;Genotype hgvs="NC_000013.11:g.[46837850A&gt;G];[46837850=]" name="T614-2211C"&gt; </v>
      </c>
    </row>
    <row r="326" spans="1:3" x14ac:dyDescent="0.25">
      <c r="A326" s="15" t="s">
        <v>35</v>
      </c>
      <c r="B326" s="21" t="str">
        <f t="shared" ref="B326:B330" si="19">N12</f>
        <v>[46837850A&gt;G]</v>
      </c>
    </row>
    <row r="327" spans="1:3" x14ac:dyDescent="0.25">
      <c r="A327" s="15" t="s">
        <v>31</v>
      </c>
      <c r="B327" s="21" t="str">
        <f t="shared" si="19"/>
        <v>[46837850=]</v>
      </c>
      <c r="C327" s="3" t="s">
        <v>38</v>
      </c>
    </row>
    <row r="328" spans="1:3" x14ac:dyDescent="0.25">
      <c r="A328" s="15" t="s">
        <v>39</v>
      </c>
      <c r="B328" s="21" t="str">
        <f t="shared" si="19"/>
        <v>People with this variant have one copy of the [T614-2211C](https://www.ncbi.nlm.nih.gov/projects/SNP/snp_ref.cgi?rs=6314) variant. This substitution of a single nucleotide is known as a missense mutation.</v>
      </c>
      <c r="C328" s="3" t="s">
        <v>26</v>
      </c>
    </row>
    <row r="329" spans="1:3" x14ac:dyDescent="0.25">
      <c r="A329" s="8" t="s">
        <v>40</v>
      </c>
      <c r="B329" s="21">
        <f t="shared" si="19"/>
        <v>0</v>
      </c>
      <c r="C329" s="3" t="str">
        <f>CONCATENATE("    ",B328)</f>
        <v xml:space="preserve">    People with this variant have one copy of the [T614-2211C](https://www.ncbi.nlm.nih.gov/projects/SNP/snp_ref.cgi?rs=6314) variant. This substitution of a single nucleotide is known as a missense mutation.</v>
      </c>
    </row>
    <row r="330" spans="1:3" x14ac:dyDescent="0.25">
      <c r="A330" s="8" t="s">
        <v>41</v>
      </c>
      <c r="B330" s="21">
        <f t="shared" si="19"/>
        <v>39.700000000000003</v>
      </c>
    </row>
    <row r="331" spans="1:3" x14ac:dyDescent="0.25">
      <c r="A331" s="15"/>
      <c r="C331" s="3" t="s">
        <v>42</v>
      </c>
    </row>
    <row r="332" spans="1:3" x14ac:dyDescent="0.25">
      <c r="A332" s="8"/>
    </row>
    <row r="333" spans="1:3" x14ac:dyDescent="0.25">
      <c r="A333" s="8"/>
      <c r="C333" s="3" t="str">
        <f>CONCATENATE("    ",B329)</f>
        <v xml:space="preserve">    0</v>
      </c>
    </row>
    <row r="334" spans="1:3" x14ac:dyDescent="0.25">
      <c r="A334" s="8"/>
    </row>
    <row r="335" spans="1:3" x14ac:dyDescent="0.25">
      <c r="A335" s="8"/>
      <c r="C335" s="3" t="s">
        <v>43</v>
      </c>
    </row>
    <row r="336" spans="1:3" x14ac:dyDescent="0.25">
      <c r="A336" s="15"/>
    </row>
    <row r="337" spans="1:3" x14ac:dyDescent="0.25">
      <c r="A337" s="15"/>
      <c r="C337" s="3" t="str">
        <f>CONCATENATE( "    &lt;piechart percentage=",B330," /&gt;")</f>
        <v xml:space="preserve">    &lt;piechart percentage=39.7 /&gt;</v>
      </c>
    </row>
    <row r="338" spans="1:3" x14ac:dyDescent="0.25">
      <c r="A338" s="15"/>
      <c r="C338" s="3" t="str">
        <f>"  &lt;/Genotype&gt;"</f>
        <v xml:space="preserve">  &lt;/Genotype&gt;</v>
      </c>
    </row>
    <row r="339" spans="1:3" x14ac:dyDescent="0.25">
      <c r="A339" s="15" t="s">
        <v>44</v>
      </c>
      <c r="B339" s="9" t="str">
        <f>N17</f>
        <v>People with this variant have two copies of the [T614-2211C](https://www.ncbi.nlm.nih.gov/projects/SNP/snp_ref.cgi?rs=6314) variant. This substitution of a single nucleotide is known as a missense mutation.</v>
      </c>
      <c r="C339" s="3" t="str">
        <f>CONCATENATE("  &lt;Genotype hgvs=",CHAR(34),B325,B326,";",B326,CHAR(34)," name=",CHAR(34),B55,CHAR(34),"&gt; ")</f>
        <v xml:space="preserve">  &lt;Genotype hgvs="NC_000013.11:g.[46837850A&gt;G];[46837850A&gt;G]" name="T614-2211C"&gt; </v>
      </c>
    </row>
    <row r="340" spans="1:3" x14ac:dyDescent="0.25">
      <c r="A340" s="8" t="s">
        <v>45</v>
      </c>
      <c r="B340" s="9">
        <f t="shared" ref="B340:B341" si="20">N18</f>
        <v>0</v>
      </c>
      <c r="C340" s="3" t="s">
        <v>26</v>
      </c>
    </row>
    <row r="341" spans="1:3" x14ac:dyDescent="0.25">
      <c r="A341" s="8" t="s">
        <v>41</v>
      </c>
      <c r="B341" s="9">
        <f t="shared" si="20"/>
        <v>17.399999999999999</v>
      </c>
      <c r="C341" s="3" t="s">
        <v>38</v>
      </c>
    </row>
    <row r="342" spans="1:3" x14ac:dyDescent="0.25">
      <c r="A342" s="8"/>
    </row>
    <row r="343" spans="1:3" x14ac:dyDescent="0.25">
      <c r="A343" s="15"/>
      <c r="C343" s="3" t="str">
        <f>CONCATENATE("    ",B339)</f>
        <v xml:space="preserve">    People with this variant have two copies of the [T614-2211C](https://www.ncbi.nlm.nih.gov/projects/SNP/snp_ref.cgi?rs=6314) variant. This substitution of a single nucleotide is known as a missense mutation.</v>
      </c>
    </row>
    <row r="344" spans="1:3" x14ac:dyDescent="0.25">
      <c r="A344" s="8"/>
    </row>
    <row r="345" spans="1:3" x14ac:dyDescent="0.25">
      <c r="A345" s="8"/>
      <c r="C345" s="3" t="s">
        <v>42</v>
      </c>
    </row>
    <row r="346" spans="1:3" x14ac:dyDescent="0.25">
      <c r="A346" s="8"/>
    </row>
    <row r="347" spans="1:3" x14ac:dyDescent="0.25">
      <c r="A347" s="8"/>
      <c r="C347" s="3" t="str">
        <f>CONCATENATE("    ",B340)</f>
        <v xml:space="preserve">    0</v>
      </c>
    </row>
    <row r="348" spans="1:3" x14ac:dyDescent="0.25">
      <c r="A348" s="8"/>
    </row>
    <row r="349" spans="1:3" x14ac:dyDescent="0.25">
      <c r="A349" s="15"/>
      <c r="C349" s="3" t="s">
        <v>43</v>
      </c>
    </row>
    <row r="350" spans="1:3" x14ac:dyDescent="0.25">
      <c r="A350" s="15"/>
    </row>
    <row r="351" spans="1:3" x14ac:dyDescent="0.25">
      <c r="A351" s="15"/>
      <c r="C351" s="3" t="str">
        <f>CONCATENATE( "    &lt;piechart percentage=",B341," /&gt;")</f>
        <v xml:space="preserve">    &lt;piechart percentage=17.4 /&gt;</v>
      </c>
    </row>
    <row r="352" spans="1:3" x14ac:dyDescent="0.25">
      <c r="A352" s="15"/>
      <c r="C352" s="3" t="str">
        <f>"  &lt;/Genotype&gt;"</f>
        <v xml:space="preserve">  &lt;/Genotype&gt;</v>
      </c>
    </row>
    <row r="353" spans="1:3" x14ac:dyDescent="0.25">
      <c r="A353" s="15" t="s">
        <v>46</v>
      </c>
      <c r="B353" s="9" t="str">
        <f>N20</f>
        <v>Your HTR2A gene has no variants. A normal gene is referred to as a "wild-type" gene.</v>
      </c>
      <c r="C353" s="3" t="str">
        <f>CONCATENATE("  &lt;Genotype hgvs=",CHAR(34),B325,B327,";",B327,CHAR(34)," name=",CHAR(34),B55,CHAR(34),"&gt; ")</f>
        <v xml:space="preserve">  &lt;Genotype hgvs="NC_000013.11:g.[46837850=];[46837850=]" name="T614-2211C"&gt; </v>
      </c>
    </row>
    <row r="354" spans="1:3" x14ac:dyDescent="0.25">
      <c r="A354" s="8" t="s">
        <v>47</v>
      </c>
      <c r="B354" s="9">
        <f t="shared" ref="B354:B355" si="21">N21</f>
        <v>0</v>
      </c>
      <c r="C354" s="3" t="s">
        <v>26</v>
      </c>
    </row>
    <row r="355" spans="1:3" x14ac:dyDescent="0.25">
      <c r="A355" s="8" t="s">
        <v>41</v>
      </c>
      <c r="B355" s="9">
        <f t="shared" si="21"/>
        <v>42.9</v>
      </c>
      <c r="C355" s="3" t="s">
        <v>38</v>
      </c>
    </row>
    <row r="356" spans="1:3" x14ac:dyDescent="0.25">
      <c r="A356" s="15"/>
    </row>
    <row r="357" spans="1:3" x14ac:dyDescent="0.25">
      <c r="A357" s="8"/>
      <c r="C357" s="3" t="str">
        <f>CONCATENATE("    ",B353)</f>
        <v xml:space="preserve">    Your HTR2A gene has no variants. A normal gene is referred to as a "wild-type" gene.</v>
      </c>
    </row>
    <row r="358" spans="1:3" x14ac:dyDescent="0.25">
      <c r="A358" s="8"/>
    </row>
    <row r="359" spans="1:3" x14ac:dyDescent="0.25">
      <c r="A359" s="8"/>
      <c r="C359" s="3" t="s">
        <v>42</v>
      </c>
    </row>
    <row r="360" spans="1:3" x14ac:dyDescent="0.25">
      <c r="A360" s="8"/>
    </row>
    <row r="361" spans="1:3" x14ac:dyDescent="0.25">
      <c r="A361" s="8"/>
      <c r="C361" s="3" t="str">
        <f>CONCATENATE("    ",B354)</f>
        <v xml:space="preserve">    0</v>
      </c>
    </row>
    <row r="362" spans="1:3" x14ac:dyDescent="0.25">
      <c r="A362" s="15"/>
    </row>
    <row r="363" spans="1:3" x14ac:dyDescent="0.25">
      <c r="A363" s="15"/>
      <c r="C363" s="3" t="s">
        <v>43</v>
      </c>
    </row>
    <row r="364" spans="1:3" x14ac:dyDescent="0.25">
      <c r="A364" s="15"/>
    </row>
    <row r="365" spans="1:3" x14ac:dyDescent="0.25">
      <c r="A365" s="15"/>
      <c r="C365" s="3" t="str">
        <f>CONCATENATE( "    &lt;piechart percentage=",B355," /&gt;")</f>
        <v xml:space="preserve">    &lt;piechart percentage=42.9 /&gt;</v>
      </c>
    </row>
    <row r="366" spans="1:3" x14ac:dyDescent="0.25">
      <c r="A366" s="15"/>
      <c r="C366" s="3" t="str">
        <f>"  &lt;/Genotype&gt;"</f>
        <v xml:space="preserve">  &lt;/Genotype&gt;</v>
      </c>
    </row>
    <row r="367" spans="1:3" x14ac:dyDescent="0.25">
      <c r="A367" s="27"/>
      <c r="B367" s="17"/>
      <c r="C367" s="3" t="str">
        <f>C59</f>
        <v>&lt;# C46866425T #&gt;</v>
      </c>
    </row>
    <row r="368" spans="1:3" x14ac:dyDescent="0.25">
      <c r="A368" s="15" t="s">
        <v>37</v>
      </c>
      <c r="B368" s="21" t="str">
        <f t="shared" ref="B368:B373" si="22">O11</f>
        <v>NC_000013.11:g.</v>
      </c>
      <c r="C368" s="3" t="str">
        <f>CONCATENATE("  &lt;Genotype hgvs=",CHAR(34),B368,B369,";",B370,CHAR(34)," name=",CHAR(34),B61,CHAR(34),"&gt; ")</f>
        <v xml:space="preserve">  &lt;Genotype hgvs="NC_000013.11:g.[46866425C&gt;T];[46866425=]" name="C46866425T"&gt; </v>
      </c>
    </row>
    <row r="369" spans="1:3" x14ac:dyDescent="0.25">
      <c r="A369" s="15" t="s">
        <v>35</v>
      </c>
      <c r="B369" s="21" t="str">
        <f t="shared" si="22"/>
        <v>[46866425C&gt;T]</v>
      </c>
    </row>
    <row r="370" spans="1:3" x14ac:dyDescent="0.25">
      <c r="A370" s="15" t="s">
        <v>31</v>
      </c>
      <c r="B370" s="21" t="str">
        <f t="shared" si="22"/>
        <v>[46866425=]</v>
      </c>
      <c r="C370" s="3" t="s">
        <v>38</v>
      </c>
    </row>
    <row r="371" spans="1:3" x14ac:dyDescent="0.25">
      <c r="A371" s="15" t="s">
        <v>39</v>
      </c>
      <c r="B371" s="21" t="str">
        <f t="shared" si="22"/>
        <v>People with this variant have one copy of the [C46866425T](https://www.ncbi.nlm.nih.gov/projects/SNP/snp_ref.cgi?rs=2770296)</v>
      </c>
      <c r="C371" s="3" t="s">
        <v>26</v>
      </c>
    </row>
    <row r="372" spans="1:3" x14ac:dyDescent="0.25">
      <c r="A372" s="8" t="s">
        <v>40</v>
      </c>
      <c r="B372" s="21" t="str">
        <f t="shared" si="22"/>
        <v>You are in the Moderate Loss of Function category. See below for more information.</v>
      </c>
      <c r="C372" s="3" t="str">
        <f>CONCATENATE("    ",B371)</f>
        <v xml:space="preserve">    People with this variant have one copy of the [C46866425T](https://www.ncbi.nlm.nih.gov/projects/SNP/snp_ref.cgi?rs=2770296)</v>
      </c>
    </row>
    <row r="373" spans="1:3" x14ac:dyDescent="0.25">
      <c r="A373" s="8" t="s">
        <v>41</v>
      </c>
      <c r="B373" s="21">
        <f t="shared" si="22"/>
        <v>36.200000000000003</v>
      </c>
    </row>
    <row r="374" spans="1:3" x14ac:dyDescent="0.25">
      <c r="A374" s="15"/>
      <c r="B374" s="21"/>
      <c r="C374" s="3" t="s">
        <v>42</v>
      </c>
    </row>
    <row r="375" spans="1:3" x14ac:dyDescent="0.25">
      <c r="A375" s="8"/>
      <c r="B375" s="21"/>
    </row>
    <row r="376" spans="1:3" x14ac:dyDescent="0.25">
      <c r="A376" s="8"/>
      <c r="B376" s="21"/>
      <c r="C376" s="3" t="str">
        <f>CONCATENATE("    ",B372)</f>
        <v xml:space="preserve">    You are in the Moderate Loss of Function category. See below for more information.</v>
      </c>
    </row>
    <row r="377" spans="1:3" x14ac:dyDescent="0.25">
      <c r="A377" s="8"/>
      <c r="B377" s="21"/>
    </row>
    <row r="378" spans="1:3" x14ac:dyDescent="0.25">
      <c r="A378" s="8"/>
      <c r="B378" s="21"/>
      <c r="C378" s="3" t="s">
        <v>43</v>
      </c>
    </row>
    <row r="379" spans="1:3" x14ac:dyDescent="0.25">
      <c r="A379" s="15"/>
      <c r="B379" s="21"/>
    </row>
    <row r="380" spans="1:3" x14ac:dyDescent="0.25">
      <c r="A380" s="15"/>
      <c r="C380" s="3" t="str">
        <f>CONCATENATE( "    &lt;piechart percentage=",B373," /&gt;")</f>
        <v xml:space="preserve">    &lt;piechart percentage=36.2 /&gt;</v>
      </c>
    </row>
    <row r="381" spans="1:3" x14ac:dyDescent="0.25">
      <c r="A381" s="15"/>
      <c r="C381" s="3" t="str">
        <f>"  &lt;/Genotype&gt;"</f>
        <v xml:space="preserve">  &lt;/Genotype&gt;</v>
      </c>
    </row>
    <row r="382" spans="1:3" x14ac:dyDescent="0.25">
      <c r="A382" s="15" t="s">
        <v>44</v>
      </c>
      <c r="B382" s="9" t="str">
        <f>O17</f>
        <v>People with this variant have two copies of the [C46866425T](https://www.ncbi.nlm.nih.gov/projects/SNP/snp_ref.cgi?rs=2770296) variant. This substitution of a single nucleotide is known as a missense mutation.</v>
      </c>
      <c r="C382" s="3" t="str">
        <f>CONCATENATE("  &lt;Genotype hgvs=",CHAR(34),B368,B369,";",B369,CHAR(34)," name=",CHAR(34),B61,CHAR(34),"&gt; ")</f>
        <v xml:space="preserve">  &lt;Genotype hgvs="NC_000013.11:g.[46866425C&gt;T];[46866425C&gt;T]" name="C46866425T"&gt; </v>
      </c>
    </row>
    <row r="383" spans="1:3" x14ac:dyDescent="0.25">
      <c r="A383" s="8" t="s">
        <v>45</v>
      </c>
      <c r="B383" s="9" t="str">
        <f t="shared" ref="B383:B384" si="23">O18</f>
        <v>You are in the Moderate Loss of Function category. See below for more information.</v>
      </c>
      <c r="C383" s="3" t="s">
        <v>26</v>
      </c>
    </row>
    <row r="384" spans="1:3" x14ac:dyDescent="0.25">
      <c r="A384" s="8" t="s">
        <v>41</v>
      </c>
      <c r="B384" s="9">
        <f t="shared" si="23"/>
        <v>14.7</v>
      </c>
      <c r="C384" s="3" t="s">
        <v>38</v>
      </c>
    </row>
    <row r="385" spans="1:3" x14ac:dyDescent="0.25">
      <c r="A385" s="8"/>
    </row>
    <row r="386" spans="1:3" x14ac:dyDescent="0.25">
      <c r="A386" s="15"/>
      <c r="C386" s="3" t="str">
        <f>CONCATENATE("    ",B382)</f>
        <v xml:space="preserve">    People with this variant have two copies of the [C46866425T](https://www.ncbi.nlm.nih.gov/projects/SNP/snp_ref.cgi?rs=2770296) variant. This substitution of a single nucleotide is known as a missense mutation.</v>
      </c>
    </row>
    <row r="387" spans="1:3" x14ac:dyDescent="0.25">
      <c r="A387" s="8"/>
    </row>
    <row r="388" spans="1:3" x14ac:dyDescent="0.25">
      <c r="A388" s="8"/>
      <c r="C388" s="3" t="s">
        <v>42</v>
      </c>
    </row>
    <row r="389" spans="1:3" x14ac:dyDescent="0.25">
      <c r="A389" s="8"/>
    </row>
    <row r="390" spans="1:3" x14ac:dyDescent="0.25">
      <c r="A390" s="8"/>
      <c r="C390" s="3" t="str">
        <f>CONCATENATE("    ",B383)</f>
        <v xml:space="preserve">    You are in the Moderate Loss of Function category. See below for more information.</v>
      </c>
    </row>
    <row r="391" spans="1:3" x14ac:dyDescent="0.25">
      <c r="A391" s="8"/>
    </row>
    <row r="392" spans="1:3" x14ac:dyDescent="0.25">
      <c r="A392" s="15"/>
      <c r="C392" s="3" t="s">
        <v>43</v>
      </c>
    </row>
    <row r="393" spans="1:3" x14ac:dyDescent="0.25">
      <c r="A393" s="15"/>
    </row>
    <row r="394" spans="1:3" x14ac:dyDescent="0.25">
      <c r="A394" s="15"/>
      <c r="C394" s="3" t="str">
        <f>CONCATENATE( "    &lt;piechart percentage=",B384," /&gt;")</f>
        <v xml:space="preserve">    &lt;piechart percentage=14.7 /&gt;</v>
      </c>
    </row>
    <row r="395" spans="1:3" x14ac:dyDescent="0.25">
      <c r="A395" s="15"/>
      <c r="C395" s="3" t="str">
        <f>"  &lt;/Genotype&gt;"</f>
        <v xml:space="preserve">  &lt;/Genotype&gt;</v>
      </c>
    </row>
    <row r="396" spans="1:3" x14ac:dyDescent="0.25">
      <c r="A396" s="15" t="s">
        <v>46</v>
      </c>
      <c r="B396" s="9" t="str">
        <f>O20</f>
        <v>Your HTR2A gene has no variants. A normal gene is referred to as a "wild-type" gene.</v>
      </c>
      <c r="C396" s="3" t="str">
        <f>CONCATENATE("  &lt;Genotype hgvs=",CHAR(34),B368,B370,";",B370,CHAR(34)," name=",CHAR(34),B61,CHAR(34),"&gt; ")</f>
        <v xml:space="preserve">  &lt;Genotype hgvs="NC_000013.11:g.[46866425=];[46866425=]" name="C46866425T"&gt; </v>
      </c>
    </row>
    <row r="397" spans="1:3" x14ac:dyDescent="0.25">
      <c r="A397" s="8" t="s">
        <v>47</v>
      </c>
      <c r="B397" s="9" t="str">
        <f t="shared" ref="B397:B398" si="24">O21</f>
        <v>This variant is not associated with increased risk.</v>
      </c>
      <c r="C397" s="3" t="s">
        <v>26</v>
      </c>
    </row>
    <row r="398" spans="1:3" x14ac:dyDescent="0.25">
      <c r="A398" s="8" t="s">
        <v>41</v>
      </c>
      <c r="B398" s="9">
        <f t="shared" si="24"/>
        <v>49.2</v>
      </c>
      <c r="C398" s="3" t="s">
        <v>38</v>
      </c>
    </row>
    <row r="399" spans="1:3" x14ac:dyDescent="0.25">
      <c r="A399" s="15"/>
    </row>
    <row r="400" spans="1:3" x14ac:dyDescent="0.25">
      <c r="A400" s="8"/>
      <c r="C400" s="3" t="str">
        <f>CONCATENATE("    ",B396)</f>
        <v xml:space="preserve">    Your HTR2A gene has no variants. A normal gene is referred to as a "wild-type" gene.</v>
      </c>
    </row>
    <row r="401" spans="1:3" x14ac:dyDescent="0.25">
      <c r="A401" s="8"/>
    </row>
    <row r="402" spans="1:3" x14ac:dyDescent="0.25">
      <c r="A402" s="8"/>
      <c r="C402" s="3" t="s">
        <v>42</v>
      </c>
    </row>
    <row r="403" spans="1:3" x14ac:dyDescent="0.25">
      <c r="A403" s="8"/>
    </row>
    <row r="404" spans="1:3" x14ac:dyDescent="0.25">
      <c r="A404" s="8"/>
      <c r="C404" s="3" t="str">
        <f>CONCATENATE("    ",B397)</f>
        <v xml:space="preserve">    This variant is not associated with increased risk.</v>
      </c>
    </row>
    <row r="405" spans="1:3" x14ac:dyDescent="0.25">
      <c r="A405" s="15"/>
    </row>
    <row r="406" spans="1:3" x14ac:dyDescent="0.25">
      <c r="A406" s="15"/>
      <c r="C406" s="3" t="s">
        <v>43</v>
      </c>
    </row>
    <row r="407" spans="1:3" x14ac:dyDescent="0.25">
      <c r="A407" s="15"/>
    </row>
    <row r="408" spans="1:3" x14ac:dyDescent="0.25">
      <c r="A408" s="15"/>
      <c r="C408" s="3" t="str">
        <f>CONCATENATE( "    &lt;piechart percentage=",B398," /&gt;")</f>
        <v xml:space="preserve">    &lt;piechart percentage=49.2 /&gt;</v>
      </c>
    </row>
    <row r="409" spans="1:3" x14ac:dyDescent="0.25">
      <c r="A409" s="15"/>
      <c r="C409" s="3" t="str">
        <f>"  &lt;/Genotype&gt;"</f>
        <v xml:space="preserve">  &lt;/Genotype&gt;</v>
      </c>
    </row>
    <row r="410" spans="1:3" x14ac:dyDescent="0.25">
      <c r="A410" s="15"/>
      <c r="C410" s="3" t="s">
        <v>48</v>
      </c>
    </row>
    <row r="411" spans="1:3" x14ac:dyDescent="0.25">
      <c r="A411" s="15" t="s">
        <v>49</v>
      </c>
      <c r="B411" s="9" t="str">
        <f>CONCATENATE("Your ",B11," gene has an unknown variant.")</f>
        <v>Your HTR2A gene has an unknown variant.</v>
      </c>
      <c r="C411" s="3" t="str">
        <f>CONCATENATE("  &lt;Genotype hgvs=",CHAR(34),"unknown",CHAR(34),"&gt; ")</f>
        <v xml:space="preserve">  &lt;Genotype hgvs="unknown"&gt; </v>
      </c>
    </row>
    <row r="412" spans="1:3" x14ac:dyDescent="0.25">
      <c r="A412" s="8" t="s">
        <v>49</v>
      </c>
      <c r="B412" s="9" t="s">
        <v>50</v>
      </c>
      <c r="C412" s="3" t="s">
        <v>26</v>
      </c>
    </row>
    <row r="413" spans="1:3" x14ac:dyDescent="0.25">
      <c r="A413" s="8" t="s">
        <v>41</v>
      </c>
      <c r="C413" s="3" t="s">
        <v>38</v>
      </c>
    </row>
    <row r="414" spans="1:3" x14ac:dyDescent="0.25">
      <c r="A414" s="8"/>
    </row>
    <row r="415" spans="1:3" x14ac:dyDescent="0.25">
      <c r="A415" s="8"/>
      <c r="C415" s="3" t="str">
        <f>CONCATENATE("    ",B411)</f>
        <v xml:space="preserve">    Your HTR2A gene has an unknown variant.</v>
      </c>
    </row>
    <row r="416" spans="1:3" x14ac:dyDescent="0.25">
      <c r="A416" s="8"/>
    </row>
    <row r="417" spans="1:3" x14ac:dyDescent="0.25">
      <c r="A417" s="8"/>
      <c r="C417" s="3" t="s">
        <v>42</v>
      </c>
    </row>
    <row r="418" spans="1:3" x14ac:dyDescent="0.25">
      <c r="A418" s="8"/>
    </row>
    <row r="419" spans="1:3" x14ac:dyDescent="0.25">
      <c r="A419" s="15"/>
      <c r="C419" s="3" t="str">
        <f>CONCATENATE("    ",B412)</f>
        <v xml:space="preserve">    The effect is unknown.</v>
      </c>
    </row>
    <row r="420" spans="1:3" x14ac:dyDescent="0.25">
      <c r="A420" s="8"/>
    </row>
    <row r="421" spans="1:3" x14ac:dyDescent="0.25">
      <c r="A421" s="15"/>
      <c r="C421" s="3" t="s">
        <v>43</v>
      </c>
    </row>
    <row r="422" spans="1:3" x14ac:dyDescent="0.25">
      <c r="A422" s="15"/>
    </row>
    <row r="423" spans="1:3" x14ac:dyDescent="0.25">
      <c r="A423" s="15"/>
      <c r="C423" s="3" t="str">
        <f>CONCATENATE( "    &lt;piechart percentage=",B413," /&gt;")</f>
        <v xml:space="preserve">    &lt;piechart percentage= /&gt;</v>
      </c>
    </row>
    <row r="424" spans="1:3" x14ac:dyDescent="0.25">
      <c r="A424" s="15"/>
      <c r="C424" s="3" t="str">
        <f>"  &lt;/Genotype&gt;"</f>
        <v xml:space="preserve">  &lt;/Genotype&gt;</v>
      </c>
    </row>
    <row r="425" spans="1:3" x14ac:dyDescent="0.25">
      <c r="A425" s="15"/>
      <c r="C425" s="3" t="s">
        <v>51</v>
      </c>
    </row>
    <row r="426" spans="1:3" x14ac:dyDescent="0.25">
      <c r="A426" s="15" t="s">
        <v>46</v>
      </c>
      <c r="B426" s="9" t="str">
        <f>CONCATENATE("Your ",B11," gene has no variants. A normal gene is referred to as a ",CHAR(34),"wild-type",CHAR(34)," gene.")</f>
        <v>Your HTR2A gene has no variants. A normal gene is referred to as a "wild-type" gene.</v>
      </c>
      <c r="C426" s="3" t="str">
        <f>CONCATENATE("  &lt;Genotype hgvs=",CHAR(34),"wildtype",CHAR(34),"&gt;")</f>
        <v xml:space="preserve">  &lt;Genotype hgvs="wildtype"&gt;</v>
      </c>
    </row>
    <row r="427" spans="1:3" x14ac:dyDescent="0.25">
      <c r="A427" s="8" t="s">
        <v>47</v>
      </c>
      <c r="B427" s="9" t="s">
        <v>52</v>
      </c>
      <c r="C427" s="3" t="s">
        <v>26</v>
      </c>
    </row>
    <row r="428" spans="1:3" x14ac:dyDescent="0.25">
      <c r="A428" s="8" t="s">
        <v>41</v>
      </c>
      <c r="C428" s="3" t="s">
        <v>38</v>
      </c>
    </row>
    <row r="429" spans="1:3" x14ac:dyDescent="0.25">
      <c r="A429" s="8"/>
    </row>
    <row r="430" spans="1:3" x14ac:dyDescent="0.25">
      <c r="A430" s="8"/>
      <c r="C430" s="3" t="str">
        <f>CONCATENATE("    ",B426)</f>
        <v xml:space="preserve">    Your HTR2A gene has no variants. A normal gene is referred to as a "wild-type" gene.</v>
      </c>
    </row>
    <row r="431" spans="1:3" x14ac:dyDescent="0.25">
      <c r="A431" s="8"/>
    </row>
    <row r="432" spans="1:3" x14ac:dyDescent="0.25">
      <c r="A432" s="8"/>
      <c r="C432" s="3" t="s">
        <v>42</v>
      </c>
    </row>
    <row r="433" spans="1:3" x14ac:dyDescent="0.25">
      <c r="A433" s="8"/>
    </row>
    <row r="434" spans="1:3" x14ac:dyDescent="0.25">
      <c r="A434" s="8"/>
      <c r="C434" s="3" t="str">
        <f>CONCATENATE("    ",B427)</f>
        <v xml:space="preserve">    Your variant is not associated with any loss of function.</v>
      </c>
    </row>
    <row r="435" spans="1:3" x14ac:dyDescent="0.25">
      <c r="A435" s="8"/>
    </row>
    <row r="436" spans="1:3" x14ac:dyDescent="0.25">
      <c r="A436" s="8"/>
      <c r="C436" s="3" t="s">
        <v>43</v>
      </c>
    </row>
    <row r="437" spans="1:3" x14ac:dyDescent="0.25">
      <c r="A437" s="15"/>
    </row>
    <row r="438" spans="1:3" x14ac:dyDescent="0.25">
      <c r="A438" s="8"/>
      <c r="C438" s="3" t="str">
        <f>CONCATENATE( "    &lt;piechart percentage=",B428," /&gt;")</f>
        <v xml:space="preserve">    &lt;piechart percentage= /&gt;</v>
      </c>
    </row>
    <row r="439" spans="1:3" x14ac:dyDescent="0.25">
      <c r="A439" s="8"/>
      <c r="C439" s="3" t="str">
        <f>"  &lt;/Genotype&gt;"</f>
        <v xml:space="preserve">  &lt;/Genotype&gt;</v>
      </c>
    </row>
    <row r="440" spans="1:3" x14ac:dyDescent="0.25">
      <c r="A440" s="8"/>
      <c r="C440" s="3" t="str">
        <f>"&lt;/GeneAnalysis&gt;"</f>
        <v>&lt;/GeneAnalysis&gt;</v>
      </c>
    </row>
    <row r="441" spans="1:3" s="18" customFormat="1" x14ac:dyDescent="0.25">
      <c r="A441" s="27"/>
      <c r="B441" s="17"/>
    </row>
    <row r="442" spans="1:3" x14ac:dyDescent="0.25">
      <c r="A442" s="15"/>
      <c r="C442" s="3" t="str">
        <f>CONCATENATE("# How do changes in ",B11," affect people?")</f>
        <v># How do changes in HTR2A affect people?</v>
      </c>
    </row>
    <row r="443" spans="1:3" x14ac:dyDescent="0.25">
      <c r="A443" s="15"/>
    </row>
    <row r="444" spans="1:3" x14ac:dyDescent="0.25">
      <c r="A444" s="15" t="s">
        <v>53</v>
      </c>
      <c r="B444"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HTR2A variants is small and does not impact treatment. It is possible that variants in this gene interact with other gene variants, which is the reason for our inclusion of this gene.</v>
      </c>
      <c r="C444" s="3" t="str">
        <f>B444</f>
        <v>For the vast majority of people, the overall risk associated with the common HTR2A variants is small and does not impact treatment. It is possible that variants in this gene interact with other gene variants, which is the reason for our inclusion of this gene.</v>
      </c>
    </row>
    <row r="445" spans="1:3" x14ac:dyDescent="0.25">
      <c r="A445" s="15"/>
    </row>
    <row r="446" spans="1:3" s="18" customFormat="1" x14ac:dyDescent="0.25">
      <c r="A446" s="27"/>
      <c r="B446" s="17"/>
      <c r="C446" s="16" t="s">
        <v>54</v>
      </c>
    </row>
    <row r="447" spans="1:3" s="18" customFormat="1" x14ac:dyDescent="0.25">
      <c r="A447" s="27"/>
      <c r="B447" s="17"/>
      <c r="C447" s="16"/>
    </row>
    <row r="448" spans="1:3" s="18" customFormat="1" x14ac:dyDescent="0.25">
      <c r="A448" s="16"/>
      <c r="B448" s="17"/>
      <c r="C448" s="16" t="s">
        <v>55</v>
      </c>
    </row>
    <row r="449" spans="1:3" s="18" customFormat="1" x14ac:dyDescent="0.25">
      <c r="A449" s="16"/>
      <c r="B449" s="17"/>
      <c r="C449" s="16"/>
    </row>
    <row r="450" spans="1:3" x14ac:dyDescent="0.25">
      <c r="A450" s="15"/>
      <c r="C450" s="3" t="s">
        <v>56</v>
      </c>
    </row>
    <row r="451" spans="1:3" x14ac:dyDescent="0.25">
      <c r="A451" s="15"/>
    </row>
    <row r="452" spans="1:3" x14ac:dyDescent="0.25">
      <c r="A452" s="15" t="s">
        <v>26</v>
      </c>
      <c r="B452" s="3" t="s">
        <v>57</v>
      </c>
      <c r="C452" s="3" t="str">
        <f>B452</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453" spans="1:3" x14ac:dyDescent="0.25">
      <c r="A453" s="15"/>
    </row>
    <row r="454" spans="1:3" x14ac:dyDescent="0.25">
      <c r="A454" s="15"/>
      <c r="C454" s="3" t="s">
        <v>58</v>
      </c>
    </row>
    <row r="455" spans="1:3" x14ac:dyDescent="0.25">
      <c r="A455" s="15"/>
    </row>
    <row r="456" spans="1:3" x14ac:dyDescent="0.25">
      <c r="B456" s="3" t="s">
        <v>59</v>
      </c>
      <c r="C456" s="3" t="str">
        <f>B456</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57" spans="1:3" x14ac:dyDescent="0.25">
      <c r="A457" s="15"/>
    </row>
    <row r="458" spans="1:3" s="18" customFormat="1" x14ac:dyDescent="0.25">
      <c r="A458" s="27"/>
      <c r="B458" s="17"/>
      <c r="C458" s="16" t="s">
        <v>60</v>
      </c>
    </row>
    <row r="459" spans="1:3" s="18" customFormat="1" x14ac:dyDescent="0.25">
      <c r="A459" s="27"/>
      <c r="B459" s="17"/>
      <c r="C459" s="16"/>
    </row>
    <row r="460" spans="1:3" s="18" customFormat="1" x14ac:dyDescent="0.25">
      <c r="A460" s="16"/>
      <c r="B460" s="17"/>
      <c r="C460" s="16" t="s">
        <v>61</v>
      </c>
    </row>
    <row r="461" spans="1:3" s="18" customFormat="1" x14ac:dyDescent="0.25">
      <c r="A461" s="16"/>
      <c r="B461" s="17"/>
      <c r="C461" s="16"/>
    </row>
    <row r="462" spans="1:3" x14ac:dyDescent="0.25">
      <c r="A462" s="15"/>
      <c r="C462" s="3" t="s">
        <v>56</v>
      </c>
    </row>
    <row r="463" spans="1:3" x14ac:dyDescent="0.25">
      <c r="A463" s="15"/>
    </row>
    <row r="464" spans="1:3" x14ac:dyDescent="0.25">
      <c r="A464" s="15" t="s">
        <v>26</v>
      </c>
      <c r="B464" s="9" t="s">
        <v>62</v>
      </c>
      <c r="C464" s="3" t="str">
        <f>B464</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465" spans="1:3" x14ac:dyDescent="0.25">
      <c r="A465" s="15"/>
    </row>
    <row r="466" spans="1:3" x14ac:dyDescent="0.25">
      <c r="A466" s="15"/>
      <c r="C466" s="3" t="s">
        <v>58</v>
      </c>
    </row>
    <row r="467" spans="1:3" x14ac:dyDescent="0.25">
      <c r="A467" s="15"/>
    </row>
    <row r="468" spans="1:3" x14ac:dyDescent="0.25">
      <c r="A468" s="15"/>
      <c r="B468" s="9" t="s">
        <v>63</v>
      </c>
      <c r="C468" s="3" t="str">
        <f>B468</f>
        <v>[Anti-CD20 intervention](https://www.ncbi.nlm.nih.gov/pubmed/27834303) may help CFS patients, and has shown to increase muscarinic antibody positivity and reduced symptoms.</v>
      </c>
    </row>
    <row r="470" spans="1:3" s="18" customFormat="1" x14ac:dyDescent="0.25">
      <c r="A470" s="27"/>
      <c r="B470" s="17"/>
      <c r="C470" s="16" t="s">
        <v>64</v>
      </c>
    </row>
    <row r="471" spans="1:3" s="18" customFormat="1" x14ac:dyDescent="0.25">
      <c r="A471" s="27"/>
      <c r="B471" s="17"/>
      <c r="C471" s="16"/>
    </row>
    <row r="472" spans="1:3" s="18" customFormat="1" x14ac:dyDescent="0.25">
      <c r="A472" s="16"/>
      <c r="B472" s="17"/>
      <c r="C472" s="16" t="s">
        <v>65</v>
      </c>
    </row>
    <row r="473" spans="1:3" s="18" customFormat="1" x14ac:dyDescent="0.25">
      <c r="A473" s="16"/>
      <c r="B473" s="17"/>
      <c r="C473" s="16"/>
    </row>
    <row r="474" spans="1:3" x14ac:dyDescent="0.25">
      <c r="A474" s="15"/>
      <c r="C474" s="3" t="s">
        <v>56</v>
      </c>
    </row>
    <row r="475" spans="1:3" x14ac:dyDescent="0.25">
      <c r="A475" s="15"/>
    </row>
    <row r="476" spans="1:3" x14ac:dyDescent="0.25">
      <c r="A476" s="15" t="s">
        <v>26</v>
      </c>
      <c r="B476" s="3" t="s">
        <v>66</v>
      </c>
      <c r="C476" s="3" t="str">
        <f>B476</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477" spans="1:3" x14ac:dyDescent="0.25">
      <c r="A477" s="15"/>
    </row>
    <row r="478" spans="1:3" x14ac:dyDescent="0.25">
      <c r="A478" s="15"/>
      <c r="C478" s="3" t="s">
        <v>58</v>
      </c>
    </row>
    <row r="479" spans="1:3" x14ac:dyDescent="0.25">
      <c r="A479" s="15"/>
    </row>
    <row r="480" spans="1:3" x14ac:dyDescent="0.25">
      <c r="A480" s="15"/>
      <c r="B480" s="3" t="s">
        <v>67</v>
      </c>
      <c r="C480" s="3" t="str">
        <f>B480</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482" spans="1:3" s="18" customFormat="1" x14ac:dyDescent="0.25">
      <c r="A482" s="27"/>
      <c r="B482" s="17"/>
      <c r="C482" s="16" t="s">
        <v>68</v>
      </c>
    </row>
    <row r="483" spans="1:3" s="18" customFormat="1" x14ac:dyDescent="0.25">
      <c r="A483" s="27"/>
      <c r="B483" s="17"/>
      <c r="C483" s="16"/>
    </row>
    <row r="484" spans="1:3" s="18" customFormat="1" x14ac:dyDescent="0.25">
      <c r="A484" s="16"/>
      <c r="B484" s="17"/>
      <c r="C484" s="16" t="s">
        <v>69</v>
      </c>
    </row>
    <row r="485" spans="1:3" s="18" customFormat="1" x14ac:dyDescent="0.25">
      <c r="A485" s="16"/>
      <c r="B485" s="17"/>
      <c r="C485" s="16"/>
    </row>
    <row r="486" spans="1:3" x14ac:dyDescent="0.25">
      <c r="A486" s="15"/>
      <c r="C486" s="3" t="s">
        <v>70</v>
      </c>
    </row>
    <row r="487" spans="1:3" x14ac:dyDescent="0.25">
      <c r="A487" s="15"/>
    </row>
    <row r="488" spans="1:3" x14ac:dyDescent="0.25">
      <c r="A488" s="15" t="s">
        <v>26</v>
      </c>
      <c r="B488" s="9" t="s">
        <v>71</v>
      </c>
      <c r="C488" s="3" t="str">
        <f>B488</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489" spans="1:3" x14ac:dyDescent="0.25">
      <c r="A489" s="15"/>
    </row>
    <row r="490" spans="1:3" x14ac:dyDescent="0.25">
      <c r="A490" s="15"/>
      <c r="C490" s="3" t="s">
        <v>58</v>
      </c>
    </row>
    <row r="491" spans="1:3" x14ac:dyDescent="0.25">
      <c r="A491" s="15"/>
    </row>
    <row r="492" spans="1:3" x14ac:dyDescent="0.25">
      <c r="A492" s="15"/>
      <c r="B492" s="9" t="s">
        <v>72</v>
      </c>
      <c r="C492" s="3" t="str">
        <f>B492</f>
        <v>Symptoms may improve after removal of cataracts, and should be monitored carefully to prevent further lens and iris adhesion due to [incorrect surgery](https://www.ncbi.nlm.nih.gov/pubmed/19246951).</v>
      </c>
    </row>
    <row r="494" spans="1:3" s="18" customFormat="1" x14ac:dyDescent="0.25">
      <c r="B494" s="17"/>
    </row>
    <row r="496" spans="1:3" x14ac:dyDescent="0.25">
      <c r="A496" s="3" t="s">
        <v>73</v>
      </c>
      <c r="B496" s="9" t="s">
        <v>74</v>
      </c>
      <c r="C496" s="3" t="str">
        <f>CONCATENATE("&lt;symptoms ",B496," /&gt;")</f>
        <v>&lt;symptoms  vision problems D014786 pain D010146 chills and night sweats D023341 multiple chemical sensitivity/allergies D018777 inflamation D007249 /&gt;</v>
      </c>
    </row>
    <row r="1168" spans="3:3" x14ac:dyDescent="0.25">
      <c r="C1168" s="3" t="str">
        <f>CONCATENATE("    This variant is a change at a specific point in the ",B1159," gene from ",B1168," to ",B1169,"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74" spans="3:3" x14ac:dyDescent="0.25">
      <c r="C1174" s="3" t="str">
        <f>CONCATENATE("    This variant is a change at a specific point in the ",B1159," gene from ",B1174," to ",B1175,"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04" spans="3:3" x14ac:dyDescent="0.25">
      <c r="C1304" s="3" t="str">
        <f>CONCATENATE("    This variant is a change at a specific point in the ",B1295," gene from ",B1304," to ",B1305,"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10" spans="3:3" x14ac:dyDescent="0.25">
      <c r="C1310" s="3" t="str">
        <f>CONCATENATE("    This variant is a change at a specific point in the ",B1295," gene from ",B1310," to ",B1311,"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2" spans="3:3" x14ac:dyDescent="0.25">
      <c r="C1712" s="3" t="str">
        <f>CONCATENATE("    This variant is a change at a specific point in the ",B1703," gene from ",B1712," to ",B1713,"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8" spans="3:3" x14ac:dyDescent="0.25">
      <c r="C1718" s="3" t="str">
        <f>CONCATENATE("    This variant is a change at a specific point in the ",B1703," gene from ",B1718," to ",B1719,"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8" spans="3:3" x14ac:dyDescent="0.25">
      <c r="C1848" s="3" t="str">
        <f>CONCATENATE("    This variant is a change at a specific point in the ",B1839," gene from ",B1848," to ",B1849,"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54" spans="3:3" x14ac:dyDescent="0.25">
      <c r="C1854" s="3" t="str">
        <f>CONCATENATE("    This variant is a change at a specific point in the ",B1839," gene from ",B1854," to ",B1855,"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84" spans="3:3" x14ac:dyDescent="0.25">
      <c r="C1984" s="3" t="str">
        <f>CONCATENATE("    This variant is a change at a specific point in the ",B1975," gene from ",B1984," to ",B1985,"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0" spans="3:3" x14ac:dyDescent="0.25">
      <c r="C1990" s="3" t="str">
        <f>CONCATENATE("    This variant is a change at a specific point in the ",B1975," gene from ",B1990," to ",B1991,"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0" spans="3:3" x14ac:dyDescent="0.25">
      <c r="C2120" s="3" t="str">
        <f>CONCATENATE("    This variant is a change at a specific point in the ",B2111," gene from ",B2120," to ",B2121,"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6" spans="3:3" x14ac:dyDescent="0.25">
      <c r="C2126" s="3" t="str">
        <f>CONCATENATE("    This variant is a change at a specific point in the ",B2111," gene from ",B2126," to ",B2127,"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6" spans="3:3" x14ac:dyDescent="0.25">
      <c r="C2256" s="3" t="str">
        <f>CONCATENATE("    This variant is a change at a specific point in the ",B2247," gene from ",B2256," to ",B2257,"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62" spans="3:3" x14ac:dyDescent="0.25">
      <c r="C2262" s="3" t="str">
        <f>CONCATENATE("    This variant is a change at a specific point in the ",B2247," gene from ",B2262," to ",B2263,"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2" spans="3:3" x14ac:dyDescent="0.25">
      <c r="C2392" s="3" t="str">
        <f>CONCATENATE("    This variant is a change at a specific point in the ",B2383," gene from ",B2392," to ",B2393,"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8" spans="3:3" x14ac:dyDescent="0.25">
      <c r="C2398" s="3" t="str">
        <f>CONCATENATE("    This variant is a change at a specific point in the ",B2383," gene from ",B2398," to ",B2399,"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8" spans="3:3" x14ac:dyDescent="0.25">
      <c r="C2528" s="3" t="str">
        <f>CONCATENATE("    This variant is a change at a specific point in the ",B2519," gene from ",B2528," to ",B2529,"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34" spans="3:3" x14ac:dyDescent="0.25">
      <c r="C2534" s="3" t="str">
        <f>CONCATENATE("    This variant is a change at a specific point in the ",B2519," gene from ",B2534," to ",B2535,"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4" spans="3:3" x14ac:dyDescent="0.25">
      <c r="C2664" s="3" t="str">
        <f>CONCATENATE("    This variant is a change at a specific point in the ",B2655," gene from ",B2664," to ",B2665,"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70" spans="3:3" x14ac:dyDescent="0.25">
      <c r="C2670" s="3" t="str">
        <f>CONCATENATE("    This variant is a change at a specific point in the ",B2655," gene from ",B2670," to ",B2671,"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CFC69-4513-41EC-918C-B55259FAE93A}">
  <dimension ref="A1:AJ2327"/>
  <sheetViews>
    <sheetView topLeftCell="C5" workbookViewId="0">
      <selection activeCell="H10" sqref="H10:H22"/>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408</v>
      </c>
      <c r="C2" s="3" t="str">
        <f>CONCATENATE("# What does the ",B2," gene do?")</f>
        <v># What does the GRIK2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6</v>
      </c>
      <c r="C6" s="3" t="str">
        <f>CONCATENATE("This gene is located on chromosome ",B6,". The ",B7," it creates acts in your ",B8)</f>
        <v>This gene is located on chromosome 6. The protein it creates acts in your brain and heart.</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416</v>
      </c>
      <c r="H8" s="3" t="s">
        <v>19</v>
      </c>
      <c r="I8" s="11" t="s">
        <v>20</v>
      </c>
      <c r="J8" s="3">
        <v>0.17299999999999999</v>
      </c>
      <c r="K8" s="3">
        <v>0.1</v>
      </c>
      <c r="L8" s="3">
        <f t="shared" si="0"/>
        <v>1.7299999999999998</v>
      </c>
      <c r="Y8" s="6"/>
      <c r="AC8" s="10"/>
    </row>
    <row r="9" spans="1:36" x14ac:dyDescent="0.25">
      <c r="A9" s="15" t="s">
        <v>21</v>
      </c>
      <c r="B9" s="9" t="s">
        <v>417</v>
      </c>
      <c r="C9" s="3" t="str">
        <f>CONCATENATE("&lt;TissueList ",B9," /&gt;")</f>
        <v>&lt;TissueList brain D001921 circulatory and cardiovascular system D002319    /&gt;</v>
      </c>
      <c r="H9" s="3" t="s">
        <v>22</v>
      </c>
      <c r="I9" s="11" t="s">
        <v>23</v>
      </c>
      <c r="J9" s="3">
        <v>0.435</v>
      </c>
      <c r="K9" s="3">
        <v>0.33500000000000002</v>
      </c>
      <c r="L9" s="3">
        <f t="shared" si="0"/>
        <v>1.2985074626865671</v>
      </c>
      <c r="Y9" s="6"/>
      <c r="AC9" s="10"/>
    </row>
    <row r="10" spans="1:36" s="18" customFormat="1" x14ac:dyDescent="0.25">
      <c r="A10" s="16"/>
      <c r="B10" s="17"/>
      <c r="H10" s="18" t="str">
        <f>B19</f>
        <v>A101518578G</v>
      </c>
    </row>
    <row r="11" spans="1:36" x14ac:dyDescent="0.25">
      <c r="A11" s="8" t="s">
        <v>3</v>
      </c>
      <c r="B11" s="9" t="s">
        <v>408</v>
      </c>
      <c r="C11" s="3" t="str">
        <f>CONCATENATE("&lt;GeneAnalysis gene=",CHAR(34),B11,CHAR(34)," interval=",CHAR(34),B12,CHAR(34),"&gt; ")</f>
        <v xml:space="preserve">&lt;GeneAnalysis gene="GRIK2" interval="NC_000006.12:g.101393708_102070083"&gt; </v>
      </c>
      <c r="H11" s="19" t="s">
        <v>410</v>
      </c>
      <c r="I11" s="19"/>
      <c r="J11" s="19"/>
      <c r="K11" s="19"/>
      <c r="L11" s="19"/>
      <c r="M11" s="19"/>
      <c r="N11" s="19"/>
      <c r="O11" s="20"/>
      <c r="P11" s="20"/>
      <c r="Q11" s="20"/>
      <c r="R11" s="20"/>
      <c r="S11" s="20"/>
      <c r="T11" s="20"/>
      <c r="U11" s="20"/>
      <c r="V11" s="20"/>
      <c r="W11" s="20"/>
      <c r="X11" s="20"/>
      <c r="Y11" s="20"/>
      <c r="Z11" s="20"/>
    </row>
    <row r="12" spans="1:36" x14ac:dyDescent="0.25">
      <c r="A12" s="8" t="s">
        <v>24</v>
      </c>
      <c r="B12" s="9" t="s">
        <v>418</v>
      </c>
      <c r="H12" s="9" t="s">
        <v>411</v>
      </c>
      <c r="I12" s="9"/>
      <c r="J12" s="9"/>
      <c r="K12" s="9"/>
      <c r="L12" s="9"/>
      <c r="M12" s="9"/>
      <c r="N12" s="9"/>
      <c r="O12" s="9"/>
      <c r="P12" s="9"/>
      <c r="Q12" s="9"/>
      <c r="R12" s="9"/>
      <c r="S12" s="9"/>
      <c r="T12" s="9"/>
      <c r="U12" s="9"/>
      <c r="V12" s="9"/>
      <c r="W12" s="9"/>
      <c r="X12" s="9"/>
      <c r="Y12" s="9"/>
      <c r="Z12" s="9"/>
    </row>
    <row r="13" spans="1:36" x14ac:dyDescent="0.25">
      <c r="A13" s="8" t="s">
        <v>25</v>
      </c>
      <c r="B13" s="9" t="s">
        <v>118</v>
      </c>
      <c r="C13" s="3" t="str">
        <f>CONCATENATE("# What are some common mutations of ",B11,"?")</f>
        <v># What are some common mutations of GRIK2?</v>
      </c>
      <c r="H13" s="9" t="s">
        <v>412</v>
      </c>
      <c r="I13" s="9"/>
      <c r="J13" s="9"/>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[A101518578G](https://www.ncbi.nlm.nih.gov/projects/SNP/snp_ref.cgi?rs=2247215) variant. This substitution of a single nucleotide is known as a missense mutation.</v>
      </c>
      <c r="I14" s="9"/>
      <c r="J14" s="9"/>
      <c r="K14" s="9"/>
      <c r="L14" s="9"/>
      <c r="M14" s="9"/>
      <c r="N14" s="9"/>
      <c r="O14" s="9"/>
      <c r="P14" s="9"/>
      <c r="Q14" s="9"/>
      <c r="R14" s="9"/>
      <c r="S14" s="9"/>
      <c r="T14" s="9"/>
      <c r="U14" s="9"/>
      <c r="V14" s="9"/>
      <c r="W14" s="9"/>
      <c r="X14" s="9"/>
      <c r="Y14" s="9"/>
      <c r="Z14" s="9"/>
    </row>
    <row r="15" spans="1:36" x14ac:dyDescent="0.25">
      <c r="C15" s="3" t="str">
        <f>CONCATENATE("There is ",B13," common variant in ",B11,": ",B22,".")</f>
        <v>There is one common variant in GRIK2: [A101518578G](https://www.ncbi.nlm.nih.gov/projects/SNP/snp_ref.cgi?rs=2247215).</v>
      </c>
      <c r="H15" s="9" t="s">
        <v>27</v>
      </c>
      <c r="I15" s="9"/>
      <c r="J15" s="9"/>
      <c r="K15" s="9"/>
      <c r="L15" s="9"/>
      <c r="M15" s="9"/>
      <c r="N15" s="9"/>
      <c r="O15" s="9"/>
      <c r="P15" s="9"/>
      <c r="Q15" s="9"/>
      <c r="R15" s="9"/>
      <c r="S15" s="9"/>
      <c r="T15" s="9"/>
      <c r="U15" s="9"/>
      <c r="V15" s="9"/>
      <c r="W15" s="9"/>
      <c r="X15" s="9"/>
      <c r="Y15" s="9"/>
      <c r="Z15" s="9"/>
    </row>
    <row r="16" spans="1:36" x14ac:dyDescent="0.25">
      <c r="H16" s="9">
        <v>49.2</v>
      </c>
      <c r="I16" s="9"/>
      <c r="J16" s="9"/>
      <c r="K16" s="9"/>
      <c r="L16" s="9"/>
      <c r="M16" s="9"/>
      <c r="N16" s="9"/>
      <c r="O16" s="9"/>
      <c r="P16" s="9"/>
      <c r="Q16" s="9"/>
      <c r="R16" s="9"/>
      <c r="S16" s="9"/>
      <c r="T16" s="9"/>
      <c r="U16" s="9"/>
      <c r="V16" s="9"/>
      <c r="W16" s="9"/>
      <c r="X16" s="9"/>
      <c r="Y16" s="9"/>
      <c r="Z16" s="9"/>
    </row>
    <row r="17" spans="1:26" x14ac:dyDescent="0.25">
      <c r="C17" s="3" t="str">
        <f>CONCATENATE("&lt;# ",B19," #&gt;")</f>
        <v>&lt;# A101518578G #&gt;</v>
      </c>
      <c r="H17" s="9" t="str">
        <f>CONCATENATE("People with this variant have two copies of the ",B22," variant. This substitution of a single nucleotide is known as a missense mutation.")</f>
        <v>People with this variant have two copies of the [A101518578G](https://www.ncbi.nlm.nih.gov/projects/SNP/snp_ref.cgi?rs=2247215) variant. This substitution of a single nucleotide is known as a missense mutation.</v>
      </c>
      <c r="I17" s="9"/>
      <c r="J17" s="9"/>
      <c r="K17" s="9"/>
      <c r="L17" s="9"/>
      <c r="M17" s="9"/>
      <c r="N17" s="9"/>
      <c r="O17" s="9"/>
      <c r="P17" s="9"/>
      <c r="Q17" s="9"/>
      <c r="R17" s="9"/>
      <c r="S17" s="9"/>
      <c r="T17" s="9"/>
      <c r="U17" s="9"/>
      <c r="V17" s="9"/>
      <c r="W17" s="9"/>
      <c r="X17" s="9"/>
      <c r="Y17" s="9"/>
      <c r="Z17" s="9"/>
    </row>
    <row r="18" spans="1:26" x14ac:dyDescent="0.25">
      <c r="A18" s="8" t="s">
        <v>29</v>
      </c>
      <c r="B18" s="19" t="s">
        <v>409</v>
      </c>
      <c r="C18" s="3" t="str">
        <f>CONCATENATE("  &lt;Variant hgvs=",CHAR(34),B18,CHAR(34)," name=",CHAR(34),B19,CHAR(34),"&gt; ")</f>
        <v xml:space="preserve">  &lt;Variant hgvs="NC_000006.12:g.101518578A&gt;G" name="A101518578G"&gt; </v>
      </c>
      <c r="H18" s="9" t="s">
        <v>413</v>
      </c>
      <c r="I18" s="9"/>
      <c r="J18" s="9"/>
      <c r="K18" s="9"/>
      <c r="L18" s="9"/>
      <c r="M18" s="9"/>
      <c r="N18" s="9"/>
      <c r="O18" s="9"/>
      <c r="P18" s="9"/>
      <c r="Q18" s="9"/>
      <c r="R18" s="9"/>
      <c r="S18" s="9"/>
      <c r="T18" s="9"/>
      <c r="U18" s="9"/>
      <c r="V18" s="9"/>
      <c r="W18" s="9"/>
      <c r="X18" s="9"/>
      <c r="Y18" s="9"/>
      <c r="Z18" s="9"/>
    </row>
    <row r="19" spans="1:26" x14ac:dyDescent="0.25">
      <c r="A19" s="15" t="s">
        <v>30</v>
      </c>
      <c r="B19" s="21" t="s">
        <v>414</v>
      </c>
      <c r="H19" s="9">
        <v>31.6</v>
      </c>
      <c r="I19" s="9"/>
      <c r="J19" s="9"/>
      <c r="K19" s="9"/>
      <c r="L19" s="9"/>
      <c r="M19" s="9"/>
      <c r="N19" s="9"/>
      <c r="O19" s="9"/>
      <c r="P19" s="9"/>
      <c r="Q19" s="9"/>
      <c r="R19" s="9"/>
      <c r="S19" s="9"/>
      <c r="T19" s="9"/>
      <c r="U19" s="9"/>
      <c r="V19" s="9"/>
      <c r="W19" s="9"/>
      <c r="X19" s="9"/>
      <c r="Y19" s="9"/>
      <c r="Z19" s="9"/>
    </row>
    <row r="20" spans="1:26" x14ac:dyDescent="0.25">
      <c r="A20" s="15" t="s">
        <v>31</v>
      </c>
      <c r="B20" s="9"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GRIK2 gene from adenine (A) to guanine (G) resulting in incorrect protein function. This substitution of a single nucleotide is known as a missense variant.</v>
      </c>
      <c r="H20" s="9" t="str">
        <f>CONCATENATE("Your ",B11," gene has no variants. A normal gene is referred to as a ",CHAR(34),"wild-type",CHAR(34)," gene.")</f>
        <v>Your GRIK2 gene has no variants. A normal gene is referred to as a "wild-type" gene.</v>
      </c>
      <c r="I20" s="9"/>
      <c r="J20" s="9"/>
      <c r="K20" s="9"/>
      <c r="L20" s="9"/>
      <c r="M20" s="9"/>
      <c r="N20" s="9"/>
      <c r="O20" s="9"/>
      <c r="P20" s="9"/>
      <c r="Q20" s="9"/>
      <c r="R20" s="9"/>
      <c r="S20" s="9"/>
      <c r="T20" s="9"/>
      <c r="U20" s="9"/>
      <c r="V20" s="9"/>
      <c r="W20" s="9"/>
      <c r="X20" s="9"/>
      <c r="Y20" s="9"/>
      <c r="Z20" s="9"/>
    </row>
    <row r="21" spans="1:26" x14ac:dyDescent="0.25">
      <c r="A21" s="15" t="s">
        <v>33</v>
      </c>
      <c r="B21" s="9" t="s">
        <v>34</v>
      </c>
      <c r="H21" s="9" t="s">
        <v>28</v>
      </c>
      <c r="I21" s="9"/>
      <c r="J21" s="9"/>
      <c r="K21" s="9"/>
      <c r="L21" s="9"/>
      <c r="M21" s="9"/>
      <c r="N21" s="9"/>
      <c r="O21" s="9"/>
      <c r="P21" s="9"/>
      <c r="Q21" s="9"/>
      <c r="R21" s="9"/>
      <c r="S21" s="9"/>
      <c r="T21" s="9"/>
      <c r="U21" s="9"/>
      <c r="V21" s="9"/>
      <c r="W21" s="9"/>
      <c r="X21" s="9"/>
      <c r="Y21" s="9"/>
      <c r="Z21" s="9"/>
    </row>
    <row r="22" spans="1:26" x14ac:dyDescent="0.25">
      <c r="A22" s="15" t="s">
        <v>35</v>
      </c>
      <c r="B22" s="9" t="s">
        <v>415</v>
      </c>
      <c r="C22" s="3" t="str">
        <f>"  &lt;/Variant&gt;"</f>
        <v xml:space="preserve">  &lt;/Variant&gt;</v>
      </c>
      <c r="H22" s="9">
        <v>19.3</v>
      </c>
      <c r="I22" s="9"/>
      <c r="J22" s="9"/>
      <c r="K22" s="9"/>
      <c r="L22" s="9"/>
      <c r="M22" s="9"/>
      <c r="N22" s="9"/>
      <c r="O22" s="9"/>
      <c r="P22" s="9"/>
      <c r="Q22" s="9"/>
      <c r="R22" s="9"/>
      <c r="S22" s="9"/>
      <c r="T22" s="9"/>
      <c r="U22" s="9"/>
      <c r="V22" s="9"/>
      <c r="W22" s="9"/>
      <c r="X22" s="9"/>
      <c r="Y22" s="9"/>
      <c r="Z22" s="9"/>
    </row>
    <row r="23" spans="1:26" s="18" customFormat="1" x14ac:dyDescent="0.25">
      <c r="A23" s="27"/>
      <c r="B23" s="17"/>
    </row>
    <row r="24" spans="1:26" s="18" customFormat="1" x14ac:dyDescent="0.25">
      <c r="A24" s="27"/>
      <c r="B24" s="17"/>
      <c r="C24" s="18" t="str">
        <f>C17</f>
        <v>&lt;# A101518578G #&gt;</v>
      </c>
    </row>
    <row r="25" spans="1:26" x14ac:dyDescent="0.25">
      <c r="A25" s="15" t="s">
        <v>37</v>
      </c>
      <c r="B25" s="21" t="str">
        <f>H11</f>
        <v>NC_000006.12:g.</v>
      </c>
      <c r="C25" s="3" t="str">
        <f>CONCATENATE("  &lt;Genotype hgvs=",CHAR(34),B25,B26,";",B27,CHAR(34)," name=",CHAR(34),B19,CHAR(34),"&gt; ")</f>
        <v xml:space="preserve">  &lt;Genotype hgvs="NC_000006.12:g.[101518578A&gt;G];[101518578=]" name="A101518578G"&gt; </v>
      </c>
    </row>
    <row r="26" spans="1:26" x14ac:dyDescent="0.25">
      <c r="A26" s="15" t="s">
        <v>35</v>
      </c>
      <c r="B26" s="21" t="str">
        <f t="shared" ref="B26:B30" si="1">H12</f>
        <v>[101518578A&gt;G]</v>
      </c>
    </row>
    <row r="27" spans="1:26" x14ac:dyDescent="0.25">
      <c r="A27" s="15" t="s">
        <v>31</v>
      </c>
      <c r="B27" s="21" t="str">
        <f t="shared" si="1"/>
        <v>[101518578=]</v>
      </c>
      <c r="C27" s="3" t="s">
        <v>38</v>
      </c>
    </row>
    <row r="28" spans="1:26" x14ac:dyDescent="0.25">
      <c r="A28" s="15" t="s">
        <v>39</v>
      </c>
      <c r="B28" s="21" t="str">
        <f t="shared" si="1"/>
        <v>People with this variant have one copy of the [A101518578G](https://www.ncbi.nlm.nih.gov/projects/SNP/snp_ref.cgi?rs=2247215) variant. This substitution of a single nucleotide is known as a missense mutation.</v>
      </c>
      <c r="C28" s="3" t="s">
        <v>26</v>
      </c>
    </row>
    <row r="29" spans="1:26" x14ac:dyDescent="0.25">
      <c r="A29" s="8" t="s">
        <v>40</v>
      </c>
      <c r="B29" s="21" t="str">
        <f t="shared" si="1"/>
        <v>You are in the Moderate Loss of Function category. See below for more information.</v>
      </c>
      <c r="C29" s="3" t="str">
        <f>CONCATENATE("    ",B28)</f>
        <v xml:space="preserve">    People with this variant have one copy of the [A101518578G](https://www.ncbi.nlm.nih.gov/projects/SNP/snp_ref.cgi?rs=2247215) variant. This substitution of a single nucleotide is known as a missense mutation.</v>
      </c>
    </row>
    <row r="30" spans="1:26" x14ac:dyDescent="0.25">
      <c r="A30" s="8" t="s">
        <v>41</v>
      </c>
      <c r="B30" s="21">
        <f t="shared" si="1"/>
        <v>49.2</v>
      </c>
    </row>
    <row r="31" spans="1:26" x14ac:dyDescent="0.25">
      <c r="A31" s="15"/>
      <c r="C31" s="3" t="s">
        <v>42</v>
      </c>
    </row>
    <row r="32" spans="1:26" x14ac:dyDescent="0.25">
      <c r="A32" s="8"/>
    </row>
    <row r="33" spans="1:3" x14ac:dyDescent="0.25">
      <c r="A33" s="8"/>
      <c r="C33" s="3" t="str">
        <f>CONCATENATE("    ",B29)</f>
        <v xml:space="preserve">    You are in the Moderate Loss of Function category. See below for more information.</v>
      </c>
    </row>
    <row r="34" spans="1:3" x14ac:dyDescent="0.25">
      <c r="A34" s="8"/>
    </row>
    <row r="35" spans="1:3" x14ac:dyDescent="0.25">
      <c r="A35" s="8"/>
      <c r="C35" s="3" t="s">
        <v>43</v>
      </c>
    </row>
    <row r="36" spans="1:3" x14ac:dyDescent="0.25">
      <c r="A36" s="15"/>
    </row>
    <row r="37" spans="1:3" x14ac:dyDescent="0.25">
      <c r="A37" s="15"/>
      <c r="C37" s="3" t="str">
        <f>CONCATENATE( "    &lt;piechart percentage=",B30," /&gt;")</f>
        <v xml:space="preserve">    &lt;piechart percentage=49.2 /&gt;</v>
      </c>
    </row>
    <row r="38" spans="1:3" x14ac:dyDescent="0.25">
      <c r="A38" s="15"/>
      <c r="C38" s="3" t="str">
        <f>"  &lt;/Genotype&gt;"</f>
        <v xml:space="preserve">  &lt;/Genotype&gt;</v>
      </c>
    </row>
    <row r="39" spans="1:3" x14ac:dyDescent="0.25">
      <c r="A39" s="15" t="s">
        <v>44</v>
      </c>
      <c r="B39" s="9" t="str">
        <f>H17</f>
        <v>People with this variant have two copies of the [A101518578G](https://www.ncbi.nlm.nih.gov/projects/SNP/snp_ref.cgi?rs=2247215) variant. This substitution of a single nucleotide is known as a missense mutation.</v>
      </c>
      <c r="C39" s="3" t="str">
        <f>CONCATENATE("  &lt;Genotype hgvs=",CHAR(34),B25,B26,";",B26,CHAR(34)," name=",CHAR(34),B19,CHAR(34),"&gt; ")</f>
        <v xml:space="preserve">  &lt;Genotype hgvs="NC_000006.12:g.[101518578A&gt;G];[101518578A&gt;G]" name="A101518578G"&gt; </v>
      </c>
    </row>
    <row r="40" spans="1:3" x14ac:dyDescent="0.25">
      <c r="A40" s="8" t="s">
        <v>45</v>
      </c>
      <c r="B40" s="9" t="str">
        <f t="shared" ref="B40:B41" si="2">H18</f>
        <v>You are in the Severe Loss of Function category. See below for more information.</v>
      </c>
      <c r="C40" s="3" t="s">
        <v>26</v>
      </c>
    </row>
    <row r="41" spans="1:3" x14ac:dyDescent="0.25">
      <c r="A41" s="8" t="s">
        <v>41</v>
      </c>
      <c r="B41" s="9">
        <f t="shared" si="2"/>
        <v>31.6</v>
      </c>
      <c r="C41" s="3" t="s">
        <v>38</v>
      </c>
    </row>
    <row r="42" spans="1:3" x14ac:dyDescent="0.25">
      <c r="A42" s="8"/>
    </row>
    <row r="43" spans="1:3" x14ac:dyDescent="0.25">
      <c r="A43" s="15"/>
      <c r="C43" s="3" t="str">
        <f>CONCATENATE("    ",B39)</f>
        <v xml:space="preserve">    People with this variant have two copies of the [A101518578G](https://www.ncbi.nlm.nih.gov/projects/SNP/snp_ref.cgi?rs=2247215) variant. This substitution of a single nucleotide is known as a missense mutation.</v>
      </c>
    </row>
    <row r="44" spans="1:3" x14ac:dyDescent="0.25">
      <c r="A44" s="8"/>
    </row>
    <row r="45" spans="1:3" x14ac:dyDescent="0.25">
      <c r="A45" s="8"/>
      <c r="C45" s="3" t="s">
        <v>42</v>
      </c>
    </row>
    <row r="46" spans="1:3" x14ac:dyDescent="0.25">
      <c r="A46" s="8"/>
    </row>
    <row r="47" spans="1:3" x14ac:dyDescent="0.25">
      <c r="A47" s="8"/>
      <c r="C47" s="3" t="str">
        <f>CONCATENATE("    ",B40)</f>
        <v xml:space="preserve">    You are in the Severe Loss of Function category. See below for more information.</v>
      </c>
    </row>
    <row r="48" spans="1:3" x14ac:dyDescent="0.25">
      <c r="A48" s="8"/>
    </row>
    <row r="49" spans="1:3" x14ac:dyDescent="0.25">
      <c r="A49" s="15"/>
      <c r="C49" s="3" t="s">
        <v>43</v>
      </c>
    </row>
    <row r="50" spans="1:3" x14ac:dyDescent="0.25">
      <c r="A50" s="15"/>
    </row>
    <row r="51" spans="1:3" x14ac:dyDescent="0.25">
      <c r="A51" s="15"/>
      <c r="C51" s="3" t="str">
        <f>CONCATENATE( "    &lt;piechart percentage=",B41," /&gt;")</f>
        <v xml:space="preserve">    &lt;piechart percentage=31.6 /&gt;</v>
      </c>
    </row>
    <row r="52" spans="1:3" x14ac:dyDescent="0.25">
      <c r="A52" s="15"/>
      <c r="C52" s="3" t="str">
        <f>"  &lt;/Genotype&gt;"</f>
        <v xml:space="preserve">  &lt;/Genotype&gt;</v>
      </c>
    </row>
    <row r="53" spans="1:3" x14ac:dyDescent="0.25">
      <c r="A53" s="15" t="s">
        <v>46</v>
      </c>
      <c r="B53" s="9" t="str">
        <f>H20</f>
        <v>Your GRIK2 gene has no variants. A normal gene is referred to as a "wild-type" gene.</v>
      </c>
      <c r="C53" s="3" t="str">
        <f>CONCATENATE("  &lt;Genotype hgvs=",CHAR(34),B25,B27,";",B27,CHAR(34)," name=",CHAR(34),B19,CHAR(34),"&gt; ")</f>
        <v xml:space="preserve">  &lt;Genotype hgvs="NC_000006.12:g.[101518578=];[101518578=]" name="A101518578G"&gt; </v>
      </c>
    </row>
    <row r="54" spans="1:3" x14ac:dyDescent="0.25">
      <c r="A54" s="8" t="s">
        <v>47</v>
      </c>
      <c r="B54" s="9" t="str">
        <f t="shared" ref="B54:B55" si="3">H21</f>
        <v>This variant is not associated with increased risk.</v>
      </c>
      <c r="C54" s="3" t="s">
        <v>26</v>
      </c>
    </row>
    <row r="55" spans="1:3" x14ac:dyDescent="0.25">
      <c r="A55" s="8" t="s">
        <v>41</v>
      </c>
      <c r="B55" s="9">
        <f t="shared" si="3"/>
        <v>19.3</v>
      </c>
      <c r="C55" s="3" t="s">
        <v>38</v>
      </c>
    </row>
    <row r="56" spans="1:3" x14ac:dyDescent="0.25">
      <c r="A56" s="15"/>
    </row>
    <row r="57" spans="1:3" x14ac:dyDescent="0.25">
      <c r="A57" s="8"/>
      <c r="C57" s="3" t="str">
        <f>CONCATENATE("    ",B53)</f>
        <v xml:space="preserve">    Your GRIK2 gene has no variants. A normal gene is referred to as a "wild-type" gene.</v>
      </c>
    </row>
    <row r="58" spans="1:3" x14ac:dyDescent="0.25">
      <c r="A58" s="8"/>
    </row>
    <row r="59" spans="1:3" x14ac:dyDescent="0.25">
      <c r="A59" s="8"/>
      <c r="C59" s="3" t="s">
        <v>42</v>
      </c>
    </row>
    <row r="60" spans="1:3" x14ac:dyDescent="0.25">
      <c r="A60" s="8"/>
    </row>
    <row r="61" spans="1:3" x14ac:dyDescent="0.25">
      <c r="A61" s="8"/>
      <c r="C61" s="3" t="str">
        <f>CONCATENATE("    ",B54)</f>
        <v xml:space="preserve">    This variant is not associated with increased risk.</v>
      </c>
    </row>
    <row r="62" spans="1:3" x14ac:dyDescent="0.25">
      <c r="A62" s="15"/>
    </row>
    <row r="63" spans="1:3" x14ac:dyDescent="0.25">
      <c r="A63" s="15"/>
      <c r="C63" s="3" t="s">
        <v>43</v>
      </c>
    </row>
    <row r="64" spans="1:3" x14ac:dyDescent="0.25">
      <c r="A64" s="15"/>
    </row>
    <row r="65" spans="1:3" x14ac:dyDescent="0.25">
      <c r="A65" s="15"/>
      <c r="C65" s="3" t="str">
        <f>CONCATENATE( "    &lt;piechart percentage=",B55," /&gt;")</f>
        <v xml:space="preserve">    &lt;piechart percentage=19.3 /&gt;</v>
      </c>
    </row>
    <row r="66" spans="1:3" x14ac:dyDescent="0.25">
      <c r="A66" s="15"/>
      <c r="C66" s="3" t="str">
        <f>"  &lt;/Genotype&gt;"</f>
        <v xml:space="preserve">  &lt;/Genotype&gt;</v>
      </c>
    </row>
    <row r="67" spans="1:3" x14ac:dyDescent="0.25">
      <c r="A67" s="15"/>
      <c r="C67" s="3" t="s">
        <v>48</v>
      </c>
    </row>
    <row r="68" spans="1:3" x14ac:dyDescent="0.25">
      <c r="A68" s="15" t="s">
        <v>49</v>
      </c>
      <c r="B68" s="9" t="str">
        <f>CONCATENATE("Your ",B11," gene has an unknown variant.")</f>
        <v>Your GRIK2 gene has an unknown variant.</v>
      </c>
      <c r="C68" s="3" t="str">
        <f>CONCATENATE("  &lt;Genotype hgvs=",CHAR(34),"unknown",CHAR(34),"&gt; ")</f>
        <v xml:space="preserve">  &lt;Genotype hgvs="unknown"&gt; </v>
      </c>
    </row>
    <row r="69" spans="1:3" x14ac:dyDescent="0.25">
      <c r="A69" s="8" t="s">
        <v>49</v>
      </c>
      <c r="B69" s="9" t="s">
        <v>50</v>
      </c>
      <c r="C69" s="3" t="s">
        <v>26</v>
      </c>
    </row>
    <row r="70" spans="1:3" x14ac:dyDescent="0.25">
      <c r="A70" s="8" t="s">
        <v>41</v>
      </c>
      <c r="C70" s="3" t="s">
        <v>38</v>
      </c>
    </row>
    <row r="71" spans="1:3" x14ac:dyDescent="0.25">
      <c r="A71" s="8"/>
    </row>
    <row r="72" spans="1:3" x14ac:dyDescent="0.25">
      <c r="A72" s="8"/>
      <c r="C72" s="3" t="str">
        <f>CONCATENATE("    ",B68)</f>
        <v xml:space="preserve">    Your GRIK2 gene has an unknown variant.</v>
      </c>
    </row>
    <row r="73" spans="1:3" x14ac:dyDescent="0.25">
      <c r="A73" s="8"/>
    </row>
    <row r="74" spans="1:3" x14ac:dyDescent="0.25">
      <c r="A74" s="8"/>
      <c r="C74" s="3" t="s">
        <v>42</v>
      </c>
    </row>
    <row r="75" spans="1:3" x14ac:dyDescent="0.25">
      <c r="A75" s="8"/>
    </row>
    <row r="76" spans="1:3" x14ac:dyDescent="0.25">
      <c r="A76" s="15"/>
      <c r="C76" s="3" t="str">
        <f>CONCATENATE("    ",B69)</f>
        <v xml:space="preserve">    The effect is unknown.</v>
      </c>
    </row>
    <row r="77" spans="1:3" x14ac:dyDescent="0.25">
      <c r="A77" s="8"/>
    </row>
    <row r="78" spans="1:3" x14ac:dyDescent="0.25">
      <c r="A78" s="15"/>
      <c r="C78" s="3" t="s">
        <v>43</v>
      </c>
    </row>
    <row r="79" spans="1:3" x14ac:dyDescent="0.25">
      <c r="A79" s="15"/>
    </row>
    <row r="80" spans="1:3" x14ac:dyDescent="0.25">
      <c r="A80" s="15"/>
      <c r="C80" s="3" t="str">
        <f>CONCATENATE( "    &lt;piechart percentage=",B70," /&gt;")</f>
        <v xml:space="preserve">    &lt;piechart percentage= /&gt;</v>
      </c>
    </row>
    <row r="81" spans="1:3" x14ac:dyDescent="0.25">
      <c r="A81" s="15"/>
      <c r="C81" s="3" t="str">
        <f>"  &lt;/Genotype&gt;"</f>
        <v xml:space="preserve">  &lt;/Genotype&gt;</v>
      </c>
    </row>
    <row r="82" spans="1:3" x14ac:dyDescent="0.25">
      <c r="A82" s="15"/>
      <c r="C82" s="3" t="s">
        <v>51</v>
      </c>
    </row>
    <row r="83" spans="1:3" x14ac:dyDescent="0.25">
      <c r="A83" s="15" t="s">
        <v>46</v>
      </c>
      <c r="B83" s="9" t="str">
        <f>CONCATENATE("Your ",B11," gene has no variants. A normal gene is referred to as a ",CHAR(34),"wild-type",CHAR(34)," gene.")</f>
        <v>Your GRIK2 gene has no variants. A normal gene is referred to as a "wild-type" gene.</v>
      </c>
      <c r="C83" s="3" t="str">
        <f>CONCATENATE("  &lt;Genotype hgvs=",CHAR(34),"wildtype",CHAR(34),"&gt;")</f>
        <v xml:space="preserve">  &lt;Genotype hgvs="wildtype"&gt;</v>
      </c>
    </row>
    <row r="84" spans="1:3" x14ac:dyDescent="0.25">
      <c r="A84" s="8" t="s">
        <v>47</v>
      </c>
      <c r="B84" s="9" t="s">
        <v>52</v>
      </c>
      <c r="C84" s="3" t="s">
        <v>26</v>
      </c>
    </row>
    <row r="85" spans="1:3" x14ac:dyDescent="0.25">
      <c r="A85" s="8" t="s">
        <v>41</v>
      </c>
      <c r="C85" s="3" t="s">
        <v>38</v>
      </c>
    </row>
    <row r="86" spans="1:3" x14ac:dyDescent="0.25">
      <c r="A86" s="8"/>
    </row>
    <row r="87" spans="1:3" x14ac:dyDescent="0.25">
      <c r="A87" s="8"/>
      <c r="C87" s="3" t="str">
        <f>CONCATENATE("    ",B83)</f>
        <v xml:space="preserve">    Your GRIK2 gene has no variants. A normal gene is referred to as a "wild-type" gene.</v>
      </c>
    </row>
    <row r="88" spans="1:3" x14ac:dyDescent="0.25">
      <c r="A88" s="8"/>
    </row>
    <row r="89" spans="1:3" x14ac:dyDescent="0.25">
      <c r="A89" s="8"/>
      <c r="C89" s="3" t="s">
        <v>42</v>
      </c>
    </row>
    <row r="90" spans="1:3" x14ac:dyDescent="0.25">
      <c r="A90" s="8"/>
    </row>
    <row r="91" spans="1:3" x14ac:dyDescent="0.25">
      <c r="A91" s="8"/>
      <c r="C91" s="3" t="str">
        <f>CONCATENATE("    ",B84)</f>
        <v xml:space="preserve">    Your variant is not associated with any loss of function.</v>
      </c>
    </row>
    <row r="92" spans="1:3" x14ac:dyDescent="0.25">
      <c r="A92" s="8"/>
    </row>
    <row r="93" spans="1:3" x14ac:dyDescent="0.25">
      <c r="A93" s="8"/>
      <c r="C93" s="3" t="s">
        <v>43</v>
      </c>
    </row>
    <row r="94" spans="1:3" x14ac:dyDescent="0.25">
      <c r="A94" s="15"/>
    </row>
    <row r="95" spans="1:3" x14ac:dyDescent="0.25">
      <c r="A95" s="8"/>
      <c r="C95" s="3" t="str">
        <f>CONCATENATE( "    &lt;piechart percentage=",B85," /&gt;")</f>
        <v xml:space="preserve">    &lt;piechart percentage= /&gt;</v>
      </c>
    </row>
    <row r="96" spans="1:3" x14ac:dyDescent="0.25">
      <c r="A96" s="8"/>
      <c r="C96" s="3" t="str">
        <f>"  &lt;/Genotype&gt;"</f>
        <v xml:space="preserve">  &lt;/Genotype&gt;</v>
      </c>
    </row>
    <row r="97" spans="1:3" x14ac:dyDescent="0.25">
      <c r="A97" s="8"/>
      <c r="C97" s="3" t="str">
        <f>"&lt;/GeneAnalysis&gt;"</f>
        <v>&lt;/GeneAnalysis&gt;</v>
      </c>
    </row>
    <row r="98" spans="1:3" s="18" customFormat="1" x14ac:dyDescent="0.25">
      <c r="A98" s="27"/>
      <c r="B98" s="17"/>
    </row>
    <row r="99" spans="1:3" x14ac:dyDescent="0.25">
      <c r="A99" s="15"/>
      <c r="C99" s="3" t="str">
        <f>CONCATENATE("# How do changes in ",B11," affect people?")</f>
        <v># How do changes in GRIK2 affect people?</v>
      </c>
    </row>
    <row r="100" spans="1:3" x14ac:dyDescent="0.25">
      <c r="A100" s="15"/>
    </row>
    <row r="101" spans="1:3" x14ac:dyDescent="0.25">
      <c r="A101" s="15" t="s">
        <v>53</v>
      </c>
      <c r="B101"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GRIK2 variants is small and does not impact treatment. It is possible that variants in this gene interact with other gene variants, which is the reason for our inclusion of this gene.</v>
      </c>
      <c r="C101" s="3" t="str">
        <f>B101</f>
        <v>For the vast majority of people, the overall risk associated with the common GRIK2 variants is small and does not impact treatment. It is possible that variants in this gene interact with other gene variants, which is the reason for our inclusion of this gene.</v>
      </c>
    </row>
    <row r="102" spans="1:3" x14ac:dyDescent="0.25">
      <c r="A102" s="15"/>
    </row>
    <row r="103" spans="1:3" s="18" customFormat="1" x14ac:dyDescent="0.25">
      <c r="A103" s="27"/>
      <c r="B103" s="17"/>
      <c r="C103" s="16" t="s">
        <v>54</v>
      </c>
    </row>
    <row r="104" spans="1:3" s="18" customFormat="1" x14ac:dyDescent="0.25">
      <c r="A104" s="27"/>
      <c r="B104" s="17"/>
      <c r="C104" s="16"/>
    </row>
    <row r="105" spans="1:3" s="18" customFormat="1" x14ac:dyDescent="0.25">
      <c r="A105" s="16"/>
      <c r="B105" s="17"/>
      <c r="C105" s="16" t="s">
        <v>55</v>
      </c>
    </row>
    <row r="106" spans="1:3" s="18" customFormat="1" x14ac:dyDescent="0.25">
      <c r="A106" s="16"/>
      <c r="B106" s="17"/>
      <c r="C106" s="16"/>
    </row>
    <row r="107" spans="1:3" x14ac:dyDescent="0.25">
      <c r="A107" s="15"/>
      <c r="C107" s="3" t="s">
        <v>56</v>
      </c>
    </row>
    <row r="108" spans="1:3" x14ac:dyDescent="0.25">
      <c r="A108" s="15"/>
    </row>
    <row r="109" spans="1:3" x14ac:dyDescent="0.25">
      <c r="A109" s="15" t="s">
        <v>26</v>
      </c>
      <c r="B109" s="3" t="s">
        <v>57</v>
      </c>
      <c r="C109" s="3" t="str">
        <f>B109</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110" spans="1:3" x14ac:dyDescent="0.25">
      <c r="A110" s="15"/>
    </row>
    <row r="111" spans="1:3" x14ac:dyDescent="0.25">
      <c r="A111" s="15"/>
      <c r="C111" s="3" t="s">
        <v>58</v>
      </c>
    </row>
    <row r="112" spans="1:3" x14ac:dyDescent="0.25">
      <c r="A112" s="15"/>
    </row>
    <row r="113" spans="1:3" x14ac:dyDescent="0.25">
      <c r="B113" s="3" t="s">
        <v>59</v>
      </c>
      <c r="C113" s="3" t="str">
        <f>B113</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14" spans="1:3" x14ac:dyDescent="0.25">
      <c r="A114" s="15"/>
    </row>
    <row r="115" spans="1:3" s="18" customFormat="1" x14ac:dyDescent="0.25">
      <c r="A115" s="27"/>
      <c r="B115" s="17"/>
      <c r="C115" s="16" t="s">
        <v>60</v>
      </c>
    </row>
    <row r="116" spans="1:3" s="18" customFormat="1" x14ac:dyDescent="0.25">
      <c r="A116" s="27"/>
      <c r="B116" s="17"/>
      <c r="C116" s="16"/>
    </row>
    <row r="117" spans="1:3" s="18" customFormat="1" x14ac:dyDescent="0.25">
      <c r="A117" s="16"/>
      <c r="B117" s="17"/>
      <c r="C117" s="16" t="s">
        <v>61</v>
      </c>
    </row>
    <row r="118" spans="1:3" s="18" customFormat="1" x14ac:dyDescent="0.25">
      <c r="A118" s="16"/>
      <c r="B118" s="17"/>
      <c r="C118" s="16"/>
    </row>
    <row r="119" spans="1:3" x14ac:dyDescent="0.25">
      <c r="A119" s="15"/>
      <c r="C119" s="3" t="s">
        <v>56</v>
      </c>
    </row>
    <row r="120" spans="1:3" x14ac:dyDescent="0.25">
      <c r="A120" s="15"/>
    </row>
    <row r="121" spans="1:3" x14ac:dyDescent="0.25">
      <c r="A121" s="15" t="s">
        <v>26</v>
      </c>
      <c r="B121" s="9" t="s">
        <v>62</v>
      </c>
      <c r="C121" s="3" t="str">
        <f>B121</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22" spans="1:3" x14ac:dyDescent="0.25">
      <c r="A122" s="15"/>
    </row>
    <row r="123" spans="1:3" x14ac:dyDescent="0.25">
      <c r="A123" s="15"/>
      <c r="C123" s="3" t="s">
        <v>58</v>
      </c>
    </row>
    <row r="124" spans="1:3" x14ac:dyDescent="0.25">
      <c r="A124" s="15"/>
    </row>
    <row r="125" spans="1:3" x14ac:dyDescent="0.25">
      <c r="A125" s="15"/>
      <c r="B125" s="9" t="s">
        <v>63</v>
      </c>
      <c r="C125" s="3" t="str">
        <f>B125</f>
        <v>[Anti-CD20 intervention](https://www.ncbi.nlm.nih.gov/pubmed/27834303) may help CFS patients, and has shown to increase muscarinic antibody positivity and reduced symptoms.</v>
      </c>
    </row>
    <row r="127" spans="1:3" s="18" customFormat="1" x14ac:dyDescent="0.25">
      <c r="A127" s="27"/>
      <c r="B127" s="17"/>
      <c r="C127" s="16" t="s">
        <v>64</v>
      </c>
    </row>
    <row r="128" spans="1:3" s="18" customFormat="1" x14ac:dyDescent="0.25">
      <c r="A128" s="27"/>
      <c r="B128" s="17"/>
      <c r="C128" s="16"/>
    </row>
    <row r="129" spans="1:3" s="18" customFormat="1" x14ac:dyDescent="0.25">
      <c r="A129" s="16"/>
      <c r="B129" s="17"/>
      <c r="C129" s="16" t="s">
        <v>65</v>
      </c>
    </row>
    <row r="130" spans="1:3" s="18" customFormat="1" x14ac:dyDescent="0.25">
      <c r="A130" s="16"/>
      <c r="B130" s="17"/>
      <c r="C130" s="16"/>
    </row>
    <row r="131" spans="1:3" x14ac:dyDescent="0.25">
      <c r="A131" s="15"/>
      <c r="C131" s="3" t="s">
        <v>56</v>
      </c>
    </row>
    <row r="132" spans="1:3" x14ac:dyDescent="0.25">
      <c r="A132" s="15"/>
    </row>
    <row r="133" spans="1:3" x14ac:dyDescent="0.25">
      <c r="A133" s="15" t="s">
        <v>26</v>
      </c>
      <c r="B133" s="3" t="s">
        <v>66</v>
      </c>
      <c r="C133" s="3" t="str">
        <f>B133</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34" spans="1:3" x14ac:dyDescent="0.25">
      <c r="A134" s="15"/>
    </row>
    <row r="135" spans="1:3" x14ac:dyDescent="0.25">
      <c r="A135" s="15"/>
      <c r="C135" s="3" t="s">
        <v>58</v>
      </c>
    </row>
    <row r="136" spans="1:3" x14ac:dyDescent="0.25">
      <c r="A136" s="15"/>
    </row>
    <row r="137" spans="1:3" x14ac:dyDescent="0.25">
      <c r="A137" s="15"/>
      <c r="B137" s="3" t="s">
        <v>67</v>
      </c>
      <c r="C137" s="3" t="str">
        <f>B137</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39" spans="1:3" s="18" customFormat="1" x14ac:dyDescent="0.25">
      <c r="A139" s="27"/>
      <c r="B139" s="17"/>
      <c r="C139" s="16" t="s">
        <v>68</v>
      </c>
    </row>
    <row r="140" spans="1:3" s="18" customFormat="1" x14ac:dyDescent="0.25">
      <c r="A140" s="27"/>
      <c r="B140" s="17"/>
      <c r="C140" s="16"/>
    </row>
    <row r="141" spans="1:3" s="18" customFormat="1" x14ac:dyDescent="0.25">
      <c r="A141" s="16"/>
      <c r="B141" s="17"/>
      <c r="C141" s="16" t="s">
        <v>69</v>
      </c>
    </row>
    <row r="142" spans="1:3" s="18" customFormat="1" x14ac:dyDescent="0.25">
      <c r="A142" s="16"/>
      <c r="B142" s="17"/>
      <c r="C142" s="16"/>
    </row>
    <row r="143" spans="1:3" x14ac:dyDescent="0.25">
      <c r="A143" s="15"/>
      <c r="C143" s="3" t="s">
        <v>70</v>
      </c>
    </row>
    <row r="144" spans="1:3" x14ac:dyDescent="0.25">
      <c r="A144" s="15"/>
    </row>
    <row r="145" spans="1:3" x14ac:dyDescent="0.25">
      <c r="A145" s="15" t="s">
        <v>26</v>
      </c>
      <c r="B145" s="9" t="s">
        <v>71</v>
      </c>
      <c r="C145" s="3" t="str">
        <f>B145</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46" spans="1:3" x14ac:dyDescent="0.25">
      <c r="A146" s="15"/>
    </row>
    <row r="147" spans="1:3" x14ac:dyDescent="0.25">
      <c r="A147" s="15"/>
      <c r="C147" s="3" t="s">
        <v>58</v>
      </c>
    </row>
    <row r="148" spans="1:3" x14ac:dyDescent="0.25">
      <c r="A148" s="15"/>
    </row>
    <row r="149" spans="1:3" x14ac:dyDescent="0.25">
      <c r="A149" s="15"/>
      <c r="B149" s="9" t="s">
        <v>72</v>
      </c>
      <c r="C149" s="3" t="str">
        <f>B149</f>
        <v>Symptoms may improve after removal of cataracts, and should be monitored carefully to prevent further lens and iris adhesion due to [incorrect surgery](https://www.ncbi.nlm.nih.gov/pubmed/19246951).</v>
      </c>
    </row>
    <row r="151" spans="1:3" s="18" customFormat="1" x14ac:dyDescent="0.25">
      <c r="B151" s="17"/>
    </row>
    <row r="153" spans="1:3" x14ac:dyDescent="0.25">
      <c r="A153" s="3" t="s">
        <v>73</v>
      </c>
      <c r="B153" s="9" t="s">
        <v>74</v>
      </c>
      <c r="C153" s="3" t="str">
        <f>CONCATENATE("&lt;symptoms ",B153," /&gt;")</f>
        <v>&lt;symptoms  vision problems D014786 pain D010146 chills and night sweats D023341 multiple chemical sensitivity/allergies D018777 inflamation D007249 /&gt;</v>
      </c>
    </row>
    <row r="825" spans="3:3" x14ac:dyDescent="0.25">
      <c r="C825" s="3" t="str">
        <f>CONCATENATE("    This variant is a change at a specific point in the ",B816," gene from ",B825," to ",B826,"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31" spans="3:3" x14ac:dyDescent="0.25">
      <c r="C831" s="3" t="str">
        <f>CONCATENATE("    This variant is a change at a specific point in the ",B816," gene from ",B831," to ",B832,"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1" spans="3:3" x14ac:dyDescent="0.25">
      <c r="C961" s="3" t="str">
        <f>CONCATENATE("    This variant is a change at a specific point in the ",B952," gene from ",B961," to ",B962,"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7" spans="3:3" x14ac:dyDescent="0.25">
      <c r="C967" s="3" t="str">
        <f>CONCATENATE("    This variant is a change at a specific point in the ",B952," gene from ",B967," to ",B968,"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9" spans="3:3" x14ac:dyDescent="0.25">
      <c r="C1369" s="3" t="str">
        <f>CONCATENATE("    This variant is a change at a specific point in the ",B1360," gene from ",B1369," to ",B1370,"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5" spans="3:3" x14ac:dyDescent="0.25">
      <c r="C1375" s="3" t="str">
        <f>CONCATENATE("    This variant is a change at a specific point in the ",B1360," gene from ",B1375," to ",B1376,"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5" spans="3:3" x14ac:dyDescent="0.25">
      <c r="C1505" s="3" t="str">
        <f>CONCATENATE("    This variant is a change at a specific point in the ",B1496," gene from ",B1505," to ",B1506,"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1" spans="3:3" x14ac:dyDescent="0.25">
      <c r="C1511" s="3" t="str">
        <f>CONCATENATE("    This variant is a change at a specific point in the ",B1496," gene from ",B1511," to ",B1512,"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1" spans="3:3" x14ac:dyDescent="0.25">
      <c r="C1641" s="3" t="str">
        <f>CONCATENATE("    This variant is a change at a specific point in the ",B1632," gene from ",B1641," to ",B1642,"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",B1632," gene from ",B1647," to ",B1648,"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7" spans="3:3" x14ac:dyDescent="0.25">
      <c r="C1777" s="3" t="str">
        <f>CONCATENATE("    This variant is a change at a specific point in the ",B1768," gene from ",B1777," to ",B1778,"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x14ac:dyDescent="0.25">
      <c r="C1783" s="3" t="str">
        <f>CONCATENATE("    This variant is a change at a specific point in the ",B1768," gene from ",B1783," to ",B1784,"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3" spans="3:3" x14ac:dyDescent="0.25">
      <c r="C1913" s="3" t="str">
        <f>CONCATENATE("    This variant is a change at a specific point in the ",B1904," gene from ",B1913," to ",B1914,"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x14ac:dyDescent="0.25">
      <c r="C1919" s="3" t="str">
        <f>CONCATENATE("    This variant is a change at a specific point in the ",B1904," gene from ",B1919," to ",B1920,"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9" spans="3:3" x14ac:dyDescent="0.25">
      <c r="C2049" s="3" t="str">
        <f>CONCATENATE("    This variant is a change at a specific point in the ",B2040," gene from ",B2049," to ",B2050,"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",B2040," gene from ",B2055," to ",B2056,"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5" spans="3:3" x14ac:dyDescent="0.25">
      <c r="C2185" s="3" t="str">
        <f>CONCATENATE("    This variant is a change at a specific point in the ",B2176," gene from ",B2185," to ",B2186,"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",B2176," gene from ",B2191," to ",B2192,"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1" spans="3:3" x14ac:dyDescent="0.25">
      <c r="C2321" s="3" t="str">
        <f>CONCATENATE("    This variant is a change at a specific point in the ",B2312," gene from ",B2321," to ",B2322,"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",B2312," gene from ",B2327," to ",B2328,"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64CFA-E796-43F0-9922-9AFB092143F0}">
  <dimension ref="A1:AJ2670"/>
  <sheetViews>
    <sheetView topLeftCell="A8" workbookViewId="0">
      <selection activeCell="B9" sqref="B9"/>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144</v>
      </c>
      <c r="C2" s="3" t="str">
        <f>CONCATENATE("# What does the ",B2," gene do?")</f>
        <v># What does the DRD2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11</v>
      </c>
      <c r="C6" s="3" t="str">
        <f>CONCATENATE("This gene is located on chromosome ",B6,". The ",B7," it creates acts in your ",B8)</f>
        <v>This gene is located on chromosome 11. The protein it creates acts in your adrenal glands, endometrium, testis, salivary gland, and prostate.</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146</v>
      </c>
      <c r="H8" s="3" t="s">
        <v>19</v>
      </c>
      <c r="I8" s="11" t="s">
        <v>20</v>
      </c>
      <c r="J8" s="3">
        <v>0.17299999999999999</v>
      </c>
      <c r="K8" s="3">
        <v>0.1</v>
      </c>
      <c r="L8" s="3">
        <f t="shared" si="0"/>
        <v>1.7299999999999998</v>
      </c>
      <c r="Y8" s="6"/>
      <c r="AC8" s="10"/>
    </row>
    <row r="9" spans="1:36" x14ac:dyDescent="0.25">
      <c r="A9" s="15" t="s">
        <v>21</v>
      </c>
      <c r="B9" s="9" t="s">
        <v>305</v>
      </c>
      <c r="C9" s="3" t="str">
        <f>CONCATENATE("&lt;TissueList ",B9," /&gt;")</f>
        <v>&lt;TissueList male tissue D005837  female tissue D005836  endocrine tissues D004703 /&gt;</v>
      </c>
      <c r="H9" s="3" t="s">
        <v>22</v>
      </c>
      <c r="I9" s="11" t="s">
        <v>23</v>
      </c>
      <c r="J9" s="3">
        <v>0.435</v>
      </c>
      <c r="K9" s="3">
        <v>0.33500000000000002</v>
      </c>
      <c r="L9" s="3">
        <f t="shared" si="0"/>
        <v>1.2985074626865671</v>
      </c>
      <c r="Y9" s="6"/>
      <c r="AC9" s="10"/>
    </row>
    <row r="10" spans="1:36" s="18" customFormat="1" x14ac:dyDescent="0.25">
      <c r="A10" s="16"/>
      <c r="B10" s="17"/>
      <c r="H10" s="18" t="str">
        <f>B19</f>
        <v>C932G</v>
      </c>
      <c r="I10" s="18" t="str">
        <f>B25</f>
        <v>G811-83T</v>
      </c>
      <c r="J10" s="18" t="str">
        <f>B31</f>
        <v>C113282275A</v>
      </c>
      <c r="K10" s="18" t="str">
        <f>B37</f>
        <v>113475530insA</v>
      </c>
      <c r="L10" s="18" t="str">
        <f>B43</f>
        <v>G2137A</v>
      </c>
      <c r="M10" s="18" t="str">
        <f>B49</f>
        <v>C113411553A</v>
      </c>
      <c r="N10" s="18" t="str">
        <f>B55</f>
        <v>G113460810A</v>
      </c>
      <c r="O10" s="18" t="str">
        <f>B61</f>
        <v>C957T</v>
      </c>
    </row>
    <row r="11" spans="1:36" x14ac:dyDescent="0.25">
      <c r="A11" s="8" t="s">
        <v>3</v>
      </c>
      <c r="B11" s="9" t="s">
        <v>144</v>
      </c>
      <c r="C11" s="3" t="str">
        <f>CONCATENATE("&lt;GeneAnalysis gene=",CHAR(34),B11,CHAR(34)," interval=",CHAR(34),B12,CHAR(34),"&gt; ")</f>
        <v xml:space="preserve">&lt;GeneAnalysis gene="DRD2" interval="NC_000011.10:g.113409595_113475279"&gt; </v>
      </c>
      <c r="H11" s="19" t="s">
        <v>168</v>
      </c>
      <c r="I11" s="19" t="s">
        <v>168</v>
      </c>
      <c r="J11" s="19" t="s">
        <v>179</v>
      </c>
      <c r="K11" s="19" t="s">
        <v>168</v>
      </c>
      <c r="L11" s="19" t="s">
        <v>168</v>
      </c>
      <c r="M11" s="19" t="s">
        <v>168</v>
      </c>
      <c r="N11" s="19" t="s">
        <v>168</v>
      </c>
      <c r="O11" s="25" t="s">
        <v>168</v>
      </c>
      <c r="P11" s="20"/>
      <c r="Q11" s="20"/>
      <c r="R11" s="20"/>
      <c r="S11" s="20"/>
      <c r="T11" s="20"/>
      <c r="U11" s="20"/>
      <c r="V11" s="20"/>
      <c r="W11" s="20"/>
      <c r="X11" s="20"/>
      <c r="Y11" s="20"/>
      <c r="Z11" s="20"/>
    </row>
    <row r="12" spans="1:36" x14ac:dyDescent="0.25">
      <c r="A12" s="8" t="s">
        <v>24</v>
      </c>
      <c r="B12" s="9" t="s">
        <v>147</v>
      </c>
      <c r="H12" s="9" t="s">
        <v>184</v>
      </c>
      <c r="I12" s="9" t="s">
        <v>182</v>
      </c>
      <c r="J12" s="9" t="s">
        <v>180</v>
      </c>
      <c r="K12" s="9" t="s">
        <v>177</v>
      </c>
      <c r="L12" s="9" t="s">
        <v>175</v>
      </c>
      <c r="M12" s="9" t="s">
        <v>173</v>
      </c>
      <c r="N12" s="9" t="s">
        <v>171</v>
      </c>
      <c r="O12" s="9" t="s">
        <v>169</v>
      </c>
      <c r="P12" s="9"/>
      <c r="Q12" s="9"/>
      <c r="R12" s="9"/>
      <c r="S12" s="9"/>
      <c r="T12" s="9"/>
      <c r="U12" s="9"/>
      <c r="V12" s="9"/>
      <c r="W12" s="9"/>
      <c r="X12" s="9"/>
      <c r="Y12" s="9"/>
      <c r="Z12" s="9"/>
    </row>
    <row r="13" spans="1:36" x14ac:dyDescent="0.25">
      <c r="A13" s="8" t="s">
        <v>25</v>
      </c>
      <c r="B13" s="9" t="s">
        <v>145</v>
      </c>
      <c r="C13" s="3" t="str">
        <f>CONCATENATE("# What are some common mutations of ",B11,"?")</f>
        <v># What are some common mutations of DRD2?</v>
      </c>
      <c r="H13" s="9" t="s">
        <v>185</v>
      </c>
      <c r="I13" s="9" t="s">
        <v>183</v>
      </c>
      <c r="J13" s="9" t="s">
        <v>181</v>
      </c>
      <c r="K13" s="9" t="s">
        <v>178</v>
      </c>
      <c r="L13" s="9" t="s">
        <v>176</v>
      </c>
      <c r="M13" s="9" t="s">
        <v>174</v>
      </c>
      <c r="N13" s="9" t="s">
        <v>172</v>
      </c>
      <c r="O13" s="9" t="s">
        <v>170</v>
      </c>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[C932G (p.Ser311Cys](https://www.ncbi.nlm.nih.gov/clinvar/variation/256813/)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[G811-83T](https://www.ncbi.nlm.nih.gov/clinvar/variation/375655/)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[C113282275A](https://www.ncbi.nlm.nih.gov/SNP/snp_ref.cgi?rs=rs1124492) variant. This substitution of a single nucleotide is known as a missense mutation.</v>
      </c>
      <c r="K14" s="9" t="str">
        <f>CONCATENATE("People with this variant have one additional ",B38," inserted, also known as the ",B40, " variant.")</f>
        <v>People with this variant have one additional adenine (A) inserted, also known as the [113475530insA](https://www.ncbi.nlm.nih.gov/projects/SNP/snp_ref.cgi?rs=rs1799732) variant.</v>
      </c>
      <c r="L14" s="9" t="str">
        <f>CONCATENATE("People with this variant have one copy of the ",B46," variant. This substitution of a single nucleotide is known as a missense mutation.")</f>
        <v>People with this variant have one copy of the [G2137A (p.Glu713Lys)](https://www.ncbi.nlm.nih.gov/clinvar/variation/2105/) variant. This substitution of a single nucleotide is known as a missense mutation.</v>
      </c>
      <c r="M14" s="9" t="str">
        <f>CONCATENATE("People with this variant have one copy of the ",B52," variant. This substitution of a single nucleotide is known as a missense mutation.")</f>
        <v>People with this variant have one copy of the [C113411553A](https://www.ncbi.nlm.nih.gov/projects/SNP/snp_ref.cgi?rs=rs46220755) variant. This substitution of a single nucleotide is known as a missense mutation.</v>
      </c>
      <c r="N14" s="9" t="str">
        <f>CONCATENATE("People with this variant have one copy of the ",B58," variant. This substitution of a single nucleotide is known as a missense mutation.")</f>
        <v>People with this variant have one copy of the [G113460810A](https://www.ncbi.nlm.nih.gov/projects/SNP/snp_ref.cgi?rs=rs4648317) variant. This substitution of a single nucleotide is known as a missense mutation.</v>
      </c>
      <c r="O14" s="9" t="str">
        <f>CONCATENATE("People with this variant have one copy of the ",B64)</f>
        <v>People with this variant have one copy of the [C957T (p.Pro319=)](https://www.ncbi.nlm.nih.gov/clinvar/variation/198436/)</v>
      </c>
      <c r="P14" s="9"/>
      <c r="Q14" s="9"/>
      <c r="R14" s="9"/>
      <c r="S14" s="9"/>
      <c r="T14" s="9"/>
      <c r="U14" s="9"/>
      <c r="V14" s="9"/>
      <c r="W14" s="9"/>
      <c r="X14" s="9"/>
      <c r="Y14" s="9"/>
      <c r="Z14" s="9"/>
    </row>
    <row r="15" spans="1:36" x14ac:dyDescent="0.25">
      <c r="C15" s="3" t="str">
        <f>CONCATENATE("There are ",B13," common variants in ",B11,": ",B22,", ",B28,", ",B34,", ",B40,", ",B46,", ",B52,", ",B58,", and ",B64,".")</f>
        <v>There are eight common variants in DRD2: [C932G (p.Ser311Cys](https://www.ncbi.nlm.nih.gov/clinvar/variation/256813/), [G811-83T](https://www.ncbi.nlm.nih.gov/clinvar/variation/375655/), [C113282275A](https://www.ncbi.nlm.nih.gov/SNP/snp_ref.cgi?rs=rs1124492), [113475530insA](https://www.ncbi.nlm.nih.gov/projects/SNP/snp_ref.cgi?rs=rs1799732), [G2137A (p.Glu713Lys)](https://www.ncbi.nlm.nih.gov/clinvar/variation/2105/), [C113411553A](https://www.ncbi.nlm.nih.gov/projects/SNP/snp_ref.cgi?rs=rs46220755), [G113460810A](https://www.ncbi.nlm.nih.gov/projects/SNP/snp_ref.cgi?rs=rs4648317), and [C957T (p.Pro319=)](https://www.ncbi.nlm.nih.gov/clinvar/variation/198436/).</v>
      </c>
      <c r="H15" s="9" t="s">
        <v>28</v>
      </c>
      <c r="I15" s="9" t="s">
        <v>28</v>
      </c>
      <c r="J15" s="9" t="s">
        <v>27</v>
      </c>
      <c r="K15" s="9" t="s">
        <v>28</v>
      </c>
      <c r="L15" s="9"/>
      <c r="M15" s="9" t="s">
        <v>27</v>
      </c>
      <c r="N15" s="9" t="s">
        <v>28</v>
      </c>
      <c r="O15" s="9" t="s">
        <v>28</v>
      </c>
      <c r="P15" s="9"/>
      <c r="Q15" s="9"/>
      <c r="R15" s="9"/>
      <c r="S15" s="9"/>
      <c r="T15" s="9"/>
      <c r="U15" s="9"/>
      <c r="V15" s="9"/>
      <c r="W15" s="9"/>
      <c r="X15" s="9"/>
      <c r="Y15" s="9"/>
      <c r="Z15" s="9"/>
    </row>
    <row r="16" spans="1:36" x14ac:dyDescent="0.25">
      <c r="H16" s="9">
        <v>5.0999999999999996</v>
      </c>
      <c r="I16" s="9">
        <v>35.4</v>
      </c>
      <c r="J16" s="9">
        <v>42</v>
      </c>
      <c r="K16" s="9">
        <v>36.6</v>
      </c>
      <c r="L16" s="9">
        <v>40</v>
      </c>
      <c r="M16" s="9">
        <v>34.299999999999997</v>
      </c>
      <c r="N16" s="9">
        <v>34.299999999999997</v>
      </c>
      <c r="O16" s="9">
        <v>48.6</v>
      </c>
      <c r="P16" s="9"/>
      <c r="Q16" s="9"/>
      <c r="R16" s="9"/>
      <c r="S16" s="9"/>
      <c r="T16" s="9"/>
      <c r="U16" s="9"/>
      <c r="V16" s="9"/>
      <c r="W16" s="9"/>
      <c r="X16" s="9"/>
      <c r="Y16" s="9"/>
      <c r="Z16" s="9"/>
    </row>
    <row r="17" spans="1:26" x14ac:dyDescent="0.25">
      <c r="C17" s="3" t="str">
        <f>CONCATENATE("&lt;# ",B19," #&gt;")</f>
        <v>&lt;# C932G #&gt;</v>
      </c>
      <c r="H17" s="9" t="str">
        <f>CONCATENATE("People with this variant have two copies of the ",B22," variant. This substitution of a single nucleotide is known as a missense mutation.")</f>
        <v>People with this variant have two copies of the [C932G (p.Ser311Cys](https://www.ncbi.nlm.nih.gov/clinvar/variation/256813/)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[G811-83T](https://www.ncbi.nlm.nih.gov/clinvar/variation/375655/)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[C113282275A](https://www.ncbi.nlm.nih.gov/SNP/snp_ref.cgi?rs=rs1124492) variant. This substitution of a single nucleotide is known as a missense mutation.</v>
      </c>
      <c r="K17" s="9" t="str">
        <f>CONCATENATE("People with this variant have two additional ",B38," inserted, also known as the ",B40, " variant.")</f>
        <v>People with this variant have two additional adenine (A) inserted, also known as the [113475530insA](https://www.ncbi.nlm.nih.gov/projects/SNP/snp_ref.cgi?rs=rs1799732) variant.</v>
      </c>
      <c r="L17" s="9" t="str">
        <f>CONCATENATE("People with this variant have two copies of the ",B46," variant. This substitution of a single nucleotide is known as a missense mutation.")</f>
        <v>People with this variant have two copies of the [G2137A (p.Glu713Lys)](https://www.ncbi.nlm.nih.gov/clinvar/variation/2105/)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[C113411553A](https://www.ncbi.nlm.nih.gov/projects/SNP/snp_ref.cgi?rs=rs46220755)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[G113460810A](https://www.ncbi.nlm.nih.gov/projects/SNP/snp_ref.cgi?rs=rs4648317) variant. This substitution of a single nucleotide is known as a missense mutation.</v>
      </c>
      <c r="O17" s="9" t="str">
        <f>CONCATENATE("People with this variant have two copies of the ",B64," variant. This substitution of a single nucleotide is known as a missense mutation.")</f>
        <v>People with this variant have two copies of the [C957T (p.Pro319=)](https://www.ncbi.nlm.nih.gov/clinvar/variation/198436/) variant. This substitution of a single nucleotide is known as a missense mutation.</v>
      </c>
      <c r="P17" s="9"/>
      <c r="Q17" s="9"/>
      <c r="R17" s="9"/>
      <c r="S17" s="9"/>
      <c r="T17" s="9"/>
      <c r="U17" s="9"/>
      <c r="V17" s="9"/>
      <c r="W17" s="9"/>
      <c r="X17" s="9"/>
      <c r="Y17" s="9"/>
      <c r="Z17" s="9"/>
    </row>
    <row r="18" spans="1:26" x14ac:dyDescent="0.25">
      <c r="A18" s="8" t="s">
        <v>29</v>
      </c>
      <c r="B18" s="19" t="s">
        <v>149</v>
      </c>
      <c r="C18" s="3" t="str">
        <f>CONCATENATE("  &lt;Variant hgvs=",CHAR(34),B18,CHAR(34)," name=",CHAR(34),B19,CHAR(34),"&gt; ")</f>
        <v xml:space="preserve">  &lt;Variant hgvs="NC_000011.10:g.113412762G&gt;C" name="C932G"&gt; </v>
      </c>
      <c r="H18" s="9" t="s">
        <v>28</v>
      </c>
      <c r="I18" s="9" t="s">
        <v>27</v>
      </c>
      <c r="J18" s="9" t="s">
        <v>27</v>
      </c>
      <c r="K18" s="9" t="s">
        <v>27</v>
      </c>
      <c r="L18" s="9"/>
      <c r="M18" s="9" t="s">
        <v>27</v>
      </c>
      <c r="N18" s="9" t="s">
        <v>27</v>
      </c>
      <c r="O18" s="9" t="s">
        <v>27</v>
      </c>
      <c r="P18" s="9"/>
      <c r="Q18" s="9"/>
      <c r="R18" s="9"/>
      <c r="S18" s="9"/>
      <c r="T18" s="9"/>
      <c r="U18" s="9"/>
      <c r="V18" s="9"/>
      <c r="W18" s="9"/>
      <c r="X18" s="9"/>
      <c r="Y18" s="9"/>
      <c r="Z18" s="9"/>
    </row>
    <row r="19" spans="1:26" x14ac:dyDescent="0.25">
      <c r="A19" s="15" t="s">
        <v>30</v>
      </c>
      <c r="B19" s="21" t="s">
        <v>150</v>
      </c>
      <c r="H19" s="9">
        <v>1.9</v>
      </c>
      <c r="I19" s="9">
        <v>14.1</v>
      </c>
      <c r="J19" s="9">
        <v>19.5</v>
      </c>
      <c r="K19" s="9">
        <v>15</v>
      </c>
      <c r="L19" s="9">
        <v>22.6</v>
      </c>
      <c r="M19" s="9">
        <v>6.8</v>
      </c>
      <c r="N19" s="9">
        <v>13.4</v>
      </c>
      <c r="O19" s="9">
        <v>29.4</v>
      </c>
      <c r="P19" s="9"/>
      <c r="Q19" s="9"/>
      <c r="R19" s="9"/>
      <c r="S19" s="9"/>
      <c r="T19" s="9"/>
      <c r="U19" s="9"/>
      <c r="V19" s="9"/>
      <c r="W19" s="9"/>
      <c r="X19" s="9"/>
      <c r="Y19" s="9"/>
      <c r="Z19" s="9"/>
    </row>
    <row r="20" spans="1:26" x14ac:dyDescent="0.25">
      <c r="A20" s="15" t="s">
        <v>31</v>
      </c>
      <c r="B20" s="9" t="s">
        <v>93</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DRD2 gene from cytosine (C) to guanine (G) resulting in incorrect protein function. This substitution of a single nucleotide is known as a missense variant.</v>
      </c>
      <c r="H20" s="9" t="str">
        <f>CONCATENATE("Your ",B11," gene has no variants. A normal gene is referred to as a ",CHAR(34),"wild-type",CHAR(34)," gene.")</f>
        <v>Your DRD2 gene has no variants. A normal gene is referred to as a "wild-type" gene.</v>
      </c>
      <c r="I20" s="9" t="str">
        <f>CONCATENATE("Your ",B11," gene has no variants. A normal gene is referred to as a ",CHAR(34),"wild-type",CHAR(34)," gene.")</f>
        <v>Your DRD2 gene has no variants. A normal gene is referred to as a "wild-type" gene.</v>
      </c>
      <c r="J20" s="9" t="str">
        <f>CONCATENATE("Your ",B11," gene has no variants. A normal gene is referred to as a ",CHAR(34),"wild-type",CHAR(34)," gene.")</f>
        <v>Your DRD2 gene has no variants. A normal gene is referred to as a "wild-type" gene.</v>
      </c>
      <c r="K20" s="9" t="str">
        <f>CONCATENATE("Your ",B11," gene has no variants. A normal gene is referred to as a ",CHAR(34),"wild-type",CHAR(34)," gene.")</f>
        <v>Your DRD2 gene has no variants. A normal gene is referred to as a "wild-type" gene.</v>
      </c>
      <c r="L20" s="9" t="str">
        <f>CONCATENATE("Your ",B11," gene has no variants. A normal gene is referred to as a ",CHAR(34),"wild-type",CHAR(34)," gene.")</f>
        <v>Your DRD2 gene has no variants. A normal gene is referred to as a "wild-type" gene.</v>
      </c>
      <c r="M20" s="9" t="str">
        <f>CONCATENATE("Your ",B11," gene has no variants. A normal gene is referred to as a ",CHAR(34),"wild-type",CHAR(34)," gene.")</f>
        <v>Your DRD2 gene has no variants. A normal gene is referred to as a "wild-type" gene.</v>
      </c>
      <c r="N20" s="9" t="str">
        <f>CONCATENATE("Your ",B11," gene has no variants. A normal gene is referred to as a ",CHAR(34),"wild-type",CHAR(34)," gene.")</f>
        <v>Your DRD2 gene has no variants. A normal gene is referred to as a "wild-type" gene.</v>
      </c>
      <c r="O20" s="9" t="str">
        <f>CONCATENATE("Your ",B11," gene has no variants. A normal gene is referred to as a ",CHAR(34),"wild-type",CHAR(34)," gene.")</f>
        <v>Your DRD2 gene has no variants. A normal gene is referred to as a "wild-type" gene.</v>
      </c>
      <c r="P20" s="9"/>
      <c r="Q20" s="9"/>
      <c r="R20" s="9"/>
      <c r="S20" s="9"/>
      <c r="T20" s="9"/>
      <c r="U20" s="9"/>
      <c r="V20" s="9"/>
      <c r="W20" s="9"/>
      <c r="X20" s="9"/>
      <c r="Y20" s="9"/>
      <c r="Z20" s="9"/>
    </row>
    <row r="21" spans="1:26" x14ac:dyDescent="0.25">
      <c r="A21" s="15" t="s">
        <v>33</v>
      </c>
      <c r="B21" s="9" t="s">
        <v>34</v>
      </c>
      <c r="H21" s="9" t="s">
        <v>27</v>
      </c>
      <c r="I21" s="9" t="s">
        <v>28</v>
      </c>
      <c r="J21" s="9" t="s">
        <v>28</v>
      </c>
      <c r="K21" s="9" t="s">
        <v>28</v>
      </c>
      <c r="L21" s="9"/>
      <c r="M21" s="9" t="s">
        <v>28</v>
      </c>
      <c r="N21" s="9" t="s">
        <v>28</v>
      </c>
      <c r="O21" s="9" t="s">
        <v>28</v>
      </c>
      <c r="P21" s="9"/>
      <c r="Q21" s="9"/>
      <c r="R21" s="9"/>
      <c r="S21" s="9"/>
      <c r="T21" s="9"/>
      <c r="U21" s="9"/>
      <c r="V21" s="9"/>
      <c r="W21" s="9"/>
      <c r="X21" s="9"/>
      <c r="Y21" s="9"/>
      <c r="Z21" s="9"/>
    </row>
    <row r="22" spans="1:26" x14ac:dyDescent="0.25">
      <c r="A22" s="15" t="s">
        <v>35</v>
      </c>
      <c r="B22" s="9" t="s">
        <v>148</v>
      </c>
      <c r="C22" s="3" t="str">
        <f>"  &lt;/Variant&gt;"</f>
        <v xml:space="preserve">  &lt;/Variant&gt;</v>
      </c>
      <c r="H22" s="9">
        <v>93</v>
      </c>
      <c r="I22" s="9">
        <v>50.5</v>
      </c>
      <c r="J22" s="9">
        <v>38.5</v>
      </c>
      <c r="K22" s="9">
        <v>48.4</v>
      </c>
      <c r="L22" s="9">
        <v>37.4</v>
      </c>
      <c r="M22" s="9">
        <v>58.9</v>
      </c>
      <c r="N22" s="9">
        <v>52.3</v>
      </c>
      <c r="O22" s="9">
        <v>22</v>
      </c>
      <c r="P22" s="9"/>
      <c r="Q22" s="9"/>
      <c r="R22" s="9"/>
      <c r="S22" s="9"/>
      <c r="T22" s="9"/>
      <c r="U22" s="9"/>
      <c r="V22" s="9"/>
      <c r="W22" s="9"/>
      <c r="X22" s="9"/>
      <c r="Y22" s="9"/>
      <c r="Z22" s="9"/>
    </row>
    <row r="23" spans="1:26" x14ac:dyDescent="0.25">
      <c r="A23" s="15"/>
      <c r="C23" s="3" t="str">
        <f>CONCATENATE("&lt;# ",B25," #&gt;")</f>
        <v>&lt;# G811-83T #&gt;</v>
      </c>
    </row>
    <row r="24" spans="1:26" x14ac:dyDescent="0.25">
      <c r="A24" s="8" t="s">
        <v>29</v>
      </c>
      <c r="B24" s="29" t="s">
        <v>153</v>
      </c>
      <c r="C24" s="3" t="str">
        <f>CONCATENATE("  &lt;Variant hgvs=",CHAR(34),B24,CHAR(34)," name=",CHAR(34),B25,CHAR(34),"&gt; ")</f>
        <v xml:space="preserve">  &lt;Variant hgvs="NC_000011.10:g.113412966C&gt;A" name="G811-83T"&gt; </v>
      </c>
    </row>
    <row r="25" spans="1:26" x14ac:dyDescent="0.25">
      <c r="A25" s="15" t="s">
        <v>30</v>
      </c>
      <c r="B25" s="9" t="s">
        <v>151</v>
      </c>
    </row>
    <row r="26" spans="1:26" x14ac:dyDescent="0.25">
      <c r="A26" s="15" t="s">
        <v>31</v>
      </c>
      <c r="B26" s="9" t="s">
        <v>34</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DRD2 gene from guanine (G) to thymine (T) resulting in incorrect protein function. This substitution of a single nucleotide is known as a missense variant.</v>
      </c>
    </row>
    <row r="27" spans="1:26" x14ac:dyDescent="0.25">
      <c r="A27" s="15" t="s">
        <v>33</v>
      </c>
      <c r="B27" s="9" t="s">
        <v>36</v>
      </c>
    </row>
    <row r="28" spans="1:26" x14ac:dyDescent="0.25">
      <c r="A28" s="15" t="s">
        <v>35</v>
      </c>
      <c r="B28" s="9" t="s">
        <v>152</v>
      </c>
      <c r="C28" s="3" t="str">
        <f>"  &lt;/Variant&gt;"</f>
        <v xml:space="preserve">  &lt;/Variant&gt;</v>
      </c>
    </row>
    <row r="29" spans="1:26" x14ac:dyDescent="0.25">
      <c r="A29" s="8"/>
      <c r="C29" s="3" t="str">
        <f>CONCATENATE("&lt;# ",B31," #&gt;")</f>
        <v>&lt;# C113282275A #&gt;</v>
      </c>
    </row>
    <row r="30" spans="1:26" x14ac:dyDescent="0.25">
      <c r="A30" s="8" t="s">
        <v>29</v>
      </c>
      <c r="B30" s="19" t="s">
        <v>154</v>
      </c>
      <c r="C30" s="3" t="str">
        <f>CONCATENATE("  &lt;Variant hgvs=",CHAR(34),B30,CHAR(34)," name=",CHAR(34),B31,CHAR(34),"&gt; ")</f>
        <v xml:space="preserve">  &lt;Variant hgvs="NC_000011.9:g.113282275C&gt;A" name="C113282275A"&gt; </v>
      </c>
    </row>
    <row r="31" spans="1:26" x14ac:dyDescent="0.25">
      <c r="A31" s="15" t="s">
        <v>30</v>
      </c>
      <c r="B31" s="9" t="s">
        <v>186</v>
      </c>
    </row>
    <row r="32" spans="1:26" x14ac:dyDescent="0.25">
      <c r="A32" s="15" t="s">
        <v>31</v>
      </c>
      <c r="B32" s="9" t="s">
        <v>93</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DRD2 gene from cytosine (C) to adenine (A) resulting in incorrect protein function. This substitution of a single nucleotide is known as a missense variant.</v>
      </c>
    </row>
    <row r="33" spans="1:3" x14ac:dyDescent="0.25">
      <c r="A33" s="15" t="s">
        <v>33</v>
      </c>
      <c r="B33" s="9" t="s">
        <v>32</v>
      </c>
    </row>
    <row r="34" spans="1:3" x14ac:dyDescent="0.25">
      <c r="A34" s="15" t="s">
        <v>35</v>
      </c>
      <c r="B34" s="9" t="s">
        <v>187</v>
      </c>
      <c r="C34" s="3" t="str">
        <f>"  &lt;/Variant&gt;"</f>
        <v xml:space="preserve">  &lt;/Variant&gt;</v>
      </c>
    </row>
    <row r="35" spans="1:3" x14ac:dyDescent="0.25">
      <c r="A35" s="15"/>
      <c r="C35" s="3" t="str">
        <f>CONCATENATE("&lt;# ",B37," #&gt;")</f>
        <v>&lt;# 113475530insA #&gt;</v>
      </c>
    </row>
    <row r="36" spans="1:3" x14ac:dyDescent="0.25">
      <c r="A36" s="8" t="s">
        <v>29</v>
      </c>
      <c r="B36" s="19" t="s">
        <v>155</v>
      </c>
      <c r="C36" s="3" t="str">
        <f>CONCATENATE("  &lt;Variant hgvs=",CHAR(34),B36,CHAR(34)," name=",CHAR(34),B37,CHAR(34),"&gt; ")</f>
        <v xml:space="preserve">  &lt;Variant hgvs="NC_000011.10:g.113475529_113475530insA" name="113475530insA"&gt; </v>
      </c>
    </row>
    <row r="37" spans="1:3" x14ac:dyDescent="0.25">
      <c r="A37" s="15" t="s">
        <v>30</v>
      </c>
      <c r="B37" s="9" t="s">
        <v>188</v>
      </c>
    </row>
    <row r="38" spans="1:3" x14ac:dyDescent="0.25">
      <c r="A38" s="15" t="s">
        <v>31</v>
      </c>
      <c r="B38" s="9" t="s">
        <v>32</v>
      </c>
      <c r="C38" s="3" t="str">
        <f>CONCATENATE("    This variant is a change at a specific point in the ",B11," gene to add ",B38," resulting in incorrect ",B7," function. Adding a single nucleotide is known as an insertion variant.")</f>
        <v xml:space="preserve">    This variant is a change at a specific point in the DRD2 gene to add adenine (A) resulting in incorrect protein function. Adding a single nucleotide is known as an insertion variant.</v>
      </c>
    </row>
    <row r="39" spans="1:3" x14ac:dyDescent="0.25">
      <c r="A39" s="15" t="s">
        <v>33</v>
      </c>
    </row>
    <row r="40" spans="1:3" x14ac:dyDescent="0.25">
      <c r="A40" s="15" t="s">
        <v>35</v>
      </c>
      <c r="B40" s="9" t="s">
        <v>189</v>
      </c>
      <c r="C40" s="3" t="str">
        <f>"  &lt;/Variant&gt;"</f>
        <v xml:space="preserve">  &lt;/Variant&gt;</v>
      </c>
    </row>
    <row r="41" spans="1:3" x14ac:dyDescent="0.25">
      <c r="A41" s="15"/>
      <c r="C41" s="3" t="str">
        <f>CONCATENATE("&lt;# ",B43," #&gt;")</f>
        <v>&lt;# G2137A #&gt;</v>
      </c>
    </row>
    <row r="42" spans="1:3" x14ac:dyDescent="0.25">
      <c r="A42" s="8" t="s">
        <v>29</v>
      </c>
      <c r="B42" s="19" t="s">
        <v>158</v>
      </c>
      <c r="C42" s="3" t="str">
        <f>CONCATENATE("  &lt;Variant hgvs=",CHAR(34),B42,CHAR(34)," name=",CHAR(34),B43,CHAR(34),"&gt; ")</f>
        <v xml:space="preserve">  &lt;Variant hgvs="NC_000011.10:g.113400106G&gt;A" name="G2137A"&gt; </v>
      </c>
    </row>
    <row r="43" spans="1:3" x14ac:dyDescent="0.25">
      <c r="A43" s="15" t="s">
        <v>30</v>
      </c>
      <c r="B43" s="9" t="s">
        <v>157</v>
      </c>
    </row>
    <row r="44" spans="1:3" x14ac:dyDescent="0.25">
      <c r="A44" s="15" t="s">
        <v>31</v>
      </c>
      <c r="B44" s="9" t="s">
        <v>34</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DRD2 gene from guanine (G) to adenine (A) resulting in incorrect protein function. This substitution of a single nucleotide is known as a missense variant.</v>
      </c>
    </row>
    <row r="45" spans="1:3" x14ac:dyDescent="0.25">
      <c r="A45" s="15" t="s">
        <v>33</v>
      </c>
      <c r="B45" s="9" t="s">
        <v>32</v>
      </c>
    </row>
    <row r="46" spans="1:3" x14ac:dyDescent="0.25">
      <c r="A46" s="15" t="s">
        <v>35</v>
      </c>
      <c r="B46" s="9" t="s">
        <v>156</v>
      </c>
      <c r="C46" s="3" t="str">
        <f>"  &lt;/Variant&gt;"</f>
        <v xml:space="preserve">  &lt;/Variant&gt;</v>
      </c>
    </row>
    <row r="47" spans="1:3" x14ac:dyDescent="0.25">
      <c r="A47" s="15"/>
      <c r="C47" s="3" t="str">
        <f>CONCATENATE("&lt;# ",B49," #&gt;")</f>
        <v>&lt;# C113411553A #&gt;</v>
      </c>
    </row>
    <row r="48" spans="1:3" x14ac:dyDescent="0.25">
      <c r="A48" s="8" t="s">
        <v>29</v>
      </c>
      <c r="B48" s="19" t="s">
        <v>159</v>
      </c>
      <c r="C48" s="3" t="str">
        <f>CONCATENATE("  &lt;Variant hgvs=",CHAR(34),B48,CHAR(34)," name=",CHAR(34),B49,CHAR(34),"&gt; ")</f>
        <v xml:space="preserve">  &lt;Variant hgvs="NC_000011.10:g.113411553C&gt;A" name="C113411553A"&gt; </v>
      </c>
    </row>
    <row r="49" spans="1:16" x14ac:dyDescent="0.25">
      <c r="A49" s="15" t="s">
        <v>30</v>
      </c>
      <c r="B49" s="9" t="s">
        <v>160</v>
      </c>
    </row>
    <row r="50" spans="1:16" x14ac:dyDescent="0.25">
      <c r="A50" s="15" t="s">
        <v>31</v>
      </c>
      <c r="B50" s="9" t="str">
        <f>"cytosine (C)"</f>
        <v>cytosine (C)</v>
      </c>
      <c r="C50" s="3" t="str">
        <f>CONCATENATE("    This variant is a change at a specific point in the ",B11," gene from ",B50," to ",B51," resulting in incorrect ",B7," function. This substitution of a single nucleotide is known as a missense variant.")</f>
        <v xml:space="preserve">    This variant is a change at a specific point in the DRD2 gene from cytosine (C) to adenine (A) resulting in incorrect protein function. This substitution of a single nucleotide is known as a missense variant.</v>
      </c>
    </row>
    <row r="51" spans="1:16" x14ac:dyDescent="0.25">
      <c r="A51" s="15" t="s">
        <v>33</v>
      </c>
      <c r="B51" s="9" t="s">
        <v>32</v>
      </c>
    </row>
    <row r="52" spans="1:16" x14ac:dyDescent="0.25">
      <c r="A52" s="15" t="s">
        <v>35</v>
      </c>
      <c r="B52" s="9" t="s">
        <v>161</v>
      </c>
      <c r="C52" s="3" t="str">
        <f>"  &lt;/Variant&gt;"</f>
        <v xml:space="preserve">  &lt;/Variant&gt;</v>
      </c>
    </row>
    <row r="53" spans="1:16" x14ac:dyDescent="0.25">
      <c r="A53" s="15"/>
      <c r="C53" s="3" t="str">
        <f>CONCATENATE("&lt;# ",B55," #&gt;")</f>
        <v>&lt;# G113460810A #&gt;</v>
      </c>
    </row>
    <row r="54" spans="1:16" x14ac:dyDescent="0.25">
      <c r="A54" s="8" t="s">
        <v>29</v>
      </c>
      <c r="B54" s="19" t="s">
        <v>162</v>
      </c>
      <c r="C54" s="3" t="str">
        <f>CONCATENATE("  &lt;Variant hgvs=",CHAR(34),B54,CHAR(34)," name=",CHAR(34),B55,CHAR(34),"&gt; ")</f>
        <v xml:space="preserve">  &lt;Variant hgvs="NC_000011.10:g.113460810G&gt;A" name="G113460810A"&gt; </v>
      </c>
    </row>
    <row r="55" spans="1:16" x14ac:dyDescent="0.25">
      <c r="A55" s="15" t="s">
        <v>30</v>
      </c>
      <c r="B55" s="9" t="s">
        <v>163</v>
      </c>
    </row>
    <row r="56" spans="1:16" x14ac:dyDescent="0.25">
      <c r="A56" s="15" t="s">
        <v>31</v>
      </c>
      <c r="B56" s="9" t="s">
        <v>34</v>
      </c>
      <c r="C56" s="3" t="str">
        <f>CONCATENATE("    This variant is a change at a specific point in the ",B11," gene from ",B56," to ",B57," resulting in incorrect ",B7," function. This substitution of a single nucleotide is known as a missense variant.")</f>
        <v xml:space="preserve">    This variant is a change at a specific point in the DRD2 gene from guanine (G) to adenine (A) resulting in incorrect protein function. This substitution of a single nucleotide is known as a missense variant.</v>
      </c>
    </row>
    <row r="57" spans="1:16" x14ac:dyDescent="0.25">
      <c r="A57" s="15" t="s">
        <v>33</v>
      </c>
      <c r="B57" s="9" t="s">
        <v>32</v>
      </c>
    </row>
    <row r="58" spans="1:16" s="4" customFormat="1" x14ac:dyDescent="0.25">
      <c r="A58" s="22" t="s">
        <v>35</v>
      </c>
      <c r="B58" s="23" t="s">
        <v>164</v>
      </c>
      <c r="C58" s="4" t="str">
        <f>"  &lt;/Variant&gt;"</f>
        <v xml:space="preserve">  &lt;/Variant&gt;</v>
      </c>
    </row>
    <row r="59" spans="1:16" s="4" customFormat="1" x14ac:dyDescent="0.25">
      <c r="A59" s="24"/>
      <c r="B59" s="23"/>
      <c r="C59" s="4" t="str">
        <f>CONCATENATE("&lt;# ",B61," #&gt;")</f>
        <v>&lt;# C957T #&gt;</v>
      </c>
    </row>
    <row r="60" spans="1:16" s="4" customFormat="1" x14ac:dyDescent="0.25">
      <c r="A60" s="24" t="s">
        <v>29</v>
      </c>
      <c r="B60" s="25" t="s">
        <v>167</v>
      </c>
      <c r="C60" s="4" t="str">
        <f>CONCATENATE("  &lt;Variant hgvs=",CHAR(34),B60,CHAR(34)," name=",CHAR(34),B61,CHAR(34),"&gt; ")</f>
        <v xml:space="preserve">  &lt;Variant hgvs="NC_000011.10:g.113412737G&gt;A" name="C957T"&gt; </v>
      </c>
      <c r="H60" s="26"/>
      <c r="I60" s="26"/>
      <c r="J60" s="26"/>
      <c r="K60" s="26"/>
      <c r="L60" s="26"/>
      <c r="M60" s="26"/>
      <c r="N60" s="26"/>
      <c r="O60" s="26"/>
      <c r="P60" s="26"/>
    </row>
    <row r="61" spans="1:16" s="4" customFormat="1" x14ac:dyDescent="0.25">
      <c r="A61" s="22" t="s">
        <v>30</v>
      </c>
      <c r="B61" s="23" t="s">
        <v>166</v>
      </c>
      <c r="H61" s="23"/>
      <c r="I61" s="23"/>
      <c r="J61" s="23"/>
      <c r="K61" s="23"/>
      <c r="L61" s="23"/>
      <c r="M61" s="23"/>
      <c r="N61" s="23"/>
      <c r="O61" s="23"/>
      <c r="P61" s="23"/>
    </row>
    <row r="62" spans="1:16" x14ac:dyDescent="0.25">
      <c r="A62" s="15" t="s">
        <v>31</v>
      </c>
      <c r="B62" s="9" t="str">
        <f>"cytosine (C)"</f>
        <v>cytosine (C)</v>
      </c>
      <c r="C62" s="3" t="str">
        <f>CONCATENATE("    This variant is a change at a specific point in the ",B11," gene from ",B62," to ",B63," resulting in incorrect ",B7," function. This substitution of a single nucleotide is known as a missense variant.")</f>
        <v xml:space="preserve">    This variant is a change at a specific point in the DRD2 gene from cytosine (C) to thymine (T) resulting in incorrect protein function. This substitution of a single nucleotide is known as a missense variant.</v>
      </c>
      <c r="H62" s="9"/>
      <c r="I62" s="9"/>
      <c r="J62" s="9"/>
      <c r="K62" s="9"/>
      <c r="L62" s="9"/>
      <c r="M62" s="9"/>
      <c r="N62" s="9"/>
      <c r="O62" s="9"/>
      <c r="P62" s="9"/>
    </row>
    <row r="63" spans="1:16" x14ac:dyDescent="0.25">
      <c r="A63" s="15" t="s">
        <v>33</v>
      </c>
      <c r="B63" s="9" t="s">
        <v>36</v>
      </c>
      <c r="C63" s="3" t="s">
        <v>26</v>
      </c>
      <c r="H63" s="9"/>
      <c r="I63" s="9"/>
      <c r="J63" s="9"/>
      <c r="K63" s="9"/>
      <c r="L63" s="9"/>
      <c r="M63" s="9"/>
      <c r="N63" s="9"/>
      <c r="O63" s="9"/>
      <c r="P63" s="9"/>
    </row>
    <row r="64" spans="1:16" x14ac:dyDescent="0.25">
      <c r="A64" s="15" t="s">
        <v>35</v>
      </c>
      <c r="B64" s="9" t="s">
        <v>165</v>
      </c>
      <c r="C64" s="3" t="str">
        <f>"  &lt;/Variant&gt;"</f>
        <v xml:space="preserve">  &lt;/Variant&gt;</v>
      </c>
      <c r="H64" s="9"/>
      <c r="I64" s="9"/>
      <c r="J64" s="9"/>
      <c r="K64" s="9"/>
      <c r="L64" s="9"/>
      <c r="M64" s="9"/>
      <c r="N64" s="9"/>
      <c r="O64" s="9"/>
      <c r="P64" s="9"/>
    </row>
    <row r="65" spans="1:3" s="18" customFormat="1" x14ac:dyDescent="0.25">
      <c r="A65" s="27"/>
      <c r="B65" s="17"/>
    </row>
    <row r="66" spans="1:3" s="18" customFormat="1" x14ac:dyDescent="0.25">
      <c r="A66" s="27"/>
      <c r="B66" s="17"/>
      <c r="C66" s="18" t="str">
        <f>C17</f>
        <v>&lt;# C932G #&gt;</v>
      </c>
    </row>
    <row r="67" spans="1:3" x14ac:dyDescent="0.25">
      <c r="A67" s="15" t="s">
        <v>37</v>
      </c>
      <c r="B67" s="21" t="str">
        <f>H11</f>
        <v>NC_000011.10:g.</v>
      </c>
      <c r="C67" s="3" t="str">
        <f>CONCATENATE("  &lt;Genotype hgvs=",CHAR(34),B67,B68,";",B69,CHAR(34)," name=",CHAR(34),B19,CHAR(34),"&gt; ")</f>
        <v xml:space="preserve">  &lt;Genotype hgvs="NC_000011.10:g.[113412762G&gt;C];[113412762=]" name="C932G"&gt; </v>
      </c>
    </row>
    <row r="68" spans="1:3" x14ac:dyDescent="0.25">
      <c r="A68" s="15" t="s">
        <v>35</v>
      </c>
      <c r="B68" s="21" t="str">
        <f t="shared" ref="B68:B72" si="1">H12</f>
        <v>[113412762G&gt;C]</v>
      </c>
    </row>
    <row r="69" spans="1:3" x14ac:dyDescent="0.25">
      <c r="A69" s="15" t="s">
        <v>31</v>
      </c>
      <c r="B69" s="21" t="str">
        <f t="shared" si="1"/>
        <v>[113412762=]</v>
      </c>
      <c r="C69" s="3" t="s">
        <v>38</v>
      </c>
    </row>
    <row r="70" spans="1:3" x14ac:dyDescent="0.25">
      <c r="A70" s="15" t="s">
        <v>39</v>
      </c>
      <c r="B70" s="21" t="str">
        <f t="shared" si="1"/>
        <v>People with this variant have one copy of the [C932G (p.Ser311Cys](https://www.ncbi.nlm.nih.gov/clinvar/variation/256813/) variant. This substitution of a single nucleotide is known as a missense mutation.</v>
      </c>
      <c r="C70" s="3" t="s">
        <v>26</v>
      </c>
    </row>
    <row r="71" spans="1:3" x14ac:dyDescent="0.25">
      <c r="A71" s="8" t="s">
        <v>40</v>
      </c>
      <c r="B71" s="21" t="str">
        <f t="shared" si="1"/>
        <v>This variant is not associated with increased risk.</v>
      </c>
      <c r="C71" s="3" t="str">
        <f>CONCATENATE("    ",B70)</f>
        <v xml:space="preserve">    People with this variant have one copy of the [C932G (p.Ser311Cys](https://www.ncbi.nlm.nih.gov/clinvar/variation/256813/) variant. This substitution of a single nucleotide is known as a missense mutation.</v>
      </c>
    </row>
    <row r="72" spans="1:3" x14ac:dyDescent="0.25">
      <c r="A72" s="8" t="s">
        <v>41</v>
      </c>
      <c r="B72" s="21">
        <f t="shared" si="1"/>
        <v>5.0999999999999996</v>
      </c>
    </row>
    <row r="73" spans="1:3" x14ac:dyDescent="0.25">
      <c r="A73" s="15"/>
      <c r="C73" s="3" t="s">
        <v>42</v>
      </c>
    </row>
    <row r="74" spans="1:3" x14ac:dyDescent="0.25">
      <c r="A74" s="8"/>
    </row>
    <row r="75" spans="1:3" x14ac:dyDescent="0.25">
      <c r="A75" s="8"/>
      <c r="C75" s="3" t="str">
        <f>CONCATENATE("    ",B71)</f>
        <v xml:space="preserve">    This variant is not associated with increased risk.</v>
      </c>
    </row>
    <row r="76" spans="1:3" x14ac:dyDescent="0.25">
      <c r="A76" s="8"/>
    </row>
    <row r="77" spans="1:3" x14ac:dyDescent="0.25">
      <c r="A77" s="8"/>
      <c r="C77" s="3" t="s">
        <v>43</v>
      </c>
    </row>
    <row r="78" spans="1:3" x14ac:dyDescent="0.25">
      <c r="A78" s="15"/>
    </row>
    <row r="79" spans="1:3" x14ac:dyDescent="0.25">
      <c r="A79" s="15"/>
      <c r="C79" s="3" t="str">
        <f>CONCATENATE( "    &lt;piechart percentage=",B72," /&gt;")</f>
        <v xml:space="preserve">    &lt;piechart percentage=5.1 /&gt;</v>
      </c>
    </row>
    <row r="80" spans="1:3" x14ac:dyDescent="0.25">
      <c r="A80" s="15"/>
      <c r="C80" s="3" t="str">
        <f>"  &lt;/Genotype&gt;"</f>
        <v xml:space="preserve">  &lt;/Genotype&gt;</v>
      </c>
    </row>
    <row r="81" spans="1:3" x14ac:dyDescent="0.25">
      <c r="A81" s="15" t="s">
        <v>44</v>
      </c>
      <c r="B81" s="9" t="str">
        <f>H17</f>
        <v>People with this variant have two copies of the [C932G (p.Ser311Cys](https://www.ncbi.nlm.nih.gov/clinvar/variation/256813/) variant. This substitution of a single nucleotide is known as a missense mutation.</v>
      </c>
      <c r="C81" s="3" t="str">
        <f>CONCATENATE("  &lt;Genotype hgvs=",CHAR(34),B67,B68,";",B68,CHAR(34)," name=",CHAR(34),B19,CHAR(34),"&gt; ")</f>
        <v xml:space="preserve">  &lt;Genotype hgvs="NC_000011.10:g.[113412762G&gt;C];[113412762G&gt;C]" name="C932G"&gt; </v>
      </c>
    </row>
    <row r="82" spans="1:3" x14ac:dyDescent="0.25">
      <c r="A82" s="8" t="s">
        <v>45</v>
      </c>
      <c r="B82" s="9" t="str">
        <f t="shared" ref="B82:B83" si="2">H18</f>
        <v>This variant is not associated with increased risk.</v>
      </c>
      <c r="C82" s="3" t="s">
        <v>26</v>
      </c>
    </row>
    <row r="83" spans="1:3" x14ac:dyDescent="0.25">
      <c r="A83" s="8" t="s">
        <v>41</v>
      </c>
      <c r="B83" s="9">
        <f t="shared" si="2"/>
        <v>1.9</v>
      </c>
      <c r="C83" s="3" t="s">
        <v>38</v>
      </c>
    </row>
    <row r="84" spans="1:3" x14ac:dyDescent="0.25">
      <c r="A84" s="8"/>
    </row>
    <row r="85" spans="1:3" x14ac:dyDescent="0.25">
      <c r="A85" s="15"/>
      <c r="C85" s="3" t="str">
        <f>CONCATENATE("    ",B81)</f>
        <v xml:space="preserve">    People with this variant have two copies of the [C932G (p.Ser311Cys](https://www.ncbi.nlm.nih.gov/clinvar/variation/256813/) variant. This substitution of a single nucleotide is known as a missense mutation.</v>
      </c>
    </row>
    <row r="86" spans="1:3" x14ac:dyDescent="0.25">
      <c r="A86" s="8"/>
    </row>
    <row r="87" spans="1:3" x14ac:dyDescent="0.25">
      <c r="A87" s="8"/>
      <c r="C87" s="3" t="s">
        <v>42</v>
      </c>
    </row>
    <row r="88" spans="1:3" x14ac:dyDescent="0.25">
      <c r="A88" s="8"/>
    </row>
    <row r="89" spans="1:3" x14ac:dyDescent="0.25">
      <c r="A89" s="8"/>
      <c r="C89" s="3" t="str">
        <f>CONCATENATE("    ",B82)</f>
        <v xml:space="preserve">    This variant is not associated with increased risk.</v>
      </c>
    </row>
    <row r="90" spans="1:3" x14ac:dyDescent="0.25">
      <c r="A90" s="8"/>
    </row>
    <row r="91" spans="1:3" x14ac:dyDescent="0.25">
      <c r="A91" s="15"/>
      <c r="C91" s="3" t="s">
        <v>43</v>
      </c>
    </row>
    <row r="92" spans="1:3" x14ac:dyDescent="0.25">
      <c r="A92" s="15"/>
    </row>
    <row r="93" spans="1:3" x14ac:dyDescent="0.25">
      <c r="A93" s="15"/>
      <c r="C93" s="3" t="str">
        <f>CONCATENATE( "    &lt;piechart percentage=",B83," /&gt;")</f>
        <v xml:space="preserve">    &lt;piechart percentage=1.9 /&gt;</v>
      </c>
    </row>
    <row r="94" spans="1:3" x14ac:dyDescent="0.25">
      <c r="A94" s="15"/>
      <c r="C94" s="3" t="str">
        <f>"  &lt;/Genotype&gt;"</f>
        <v xml:space="preserve">  &lt;/Genotype&gt;</v>
      </c>
    </row>
    <row r="95" spans="1:3" x14ac:dyDescent="0.25">
      <c r="A95" s="15" t="s">
        <v>46</v>
      </c>
      <c r="B95" s="9" t="str">
        <f>H20</f>
        <v>Your DRD2 gene has no variants. A normal gene is referred to as a "wild-type" gene.</v>
      </c>
      <c r="C95" s="3" t="str">
        <f>CONCATENATE("  &lt;Genotype hgvs=",CHAR(34),B67,B69,";",B69,CHAR(34)," name=",CHAR(34),B19,CHAR(34),"&gt; ")</f>
        <v xml:space="preserve">  &lt;Genotype hgvs="NC_000011.10:g.[113412762=];[113412762=]" name="C932G"&gt; </v>
      </c>
    </row>
    <row r="96" spans="1:3" x14ac:dyDescent="0.25">
      <c r="A96" s="8" t="s">
        <v>47</v>
      </c>
      <c r="B96" s="9" t="str">
        <f t="shared" ref="B96:B97" si="3">H21</f>
        <v>You are in the Moderate Loss of Function category. See below for more information.</v>
      </c>
      <c r="C96" s="3" t="s">
        <v>26</v>
      </c>
    </row>
    <row r="97" spans="1:3" x14ac:dyDescent="0.25">
      <c r="A97" s="8" t="s">
        <v>41</v>
      </c>
      <c r="B97" s="9">
        <f t="shared" si="3"/>
        <v>93</v>
      </c>
      <c r="C97" s="3" t="s">
        <v>38</v>
      </c>
    </row>
    <row r="98" spans="1:3" x14ac:dyDescent="0.25">
      <c r="A98" s="15"/>
    </row>
    <row r="99" spans="1:3" x14ac:dyDescent="0.25">
      <c r="A99" s="8"/>
      <c r="C99" s="3" t="str">
        <f>CONCATENATE("    ",B95)</f>
        <v xml:space="preserve">    Your DRD2 gene has no variants. A normal gene is referred to as a "wild-type" gene.</v>
      </c>
    </row>
    <row r="100" spans="1:3" x14ac:dyDescent="0.25">
      <c r="A100" s="8"/>
    </row>
    <row r="101" spans="1:3" x14ac:dyDescent="0.25">
      <c r="A101" s="8"/>
      <c r="C101" s="3" t="s">
        <v>42</v>
      </c>
    </row>
    <row r="102" spans="1:3" x14ac:dyDescent="0.25">
      <c r="A102" s="8"/>
    </row>
    <row r="103" spans="1:3" x14ac:dyDescent="0.25">
      <c r="A103" s="8"/>
      <c r="C103" s="3" t="str">
        <f>CONCATENATE("    ",B96)</f>
        <v xml:space="preserve">    You are in the Moderate Loss of Function category. See below for more information.</v>
      </c>
    </row>
    <row r="104" spans="1:3" x14ac:dyDescent="0.25">
      <c r="A104" s="15"/>
    </row>
    <row r="105" spans="1:3" x14ac:dyDescent="0.25">
      <c r="A105" s="15"/>
      <c r="C105" s="3" t="s">
        <v>43</v>
      </c>
    </row>
    <row r="106" spans="1:3" x14ac:dyDescent="0.25">
      <c r="A106" s="15"/>
    </row>
    <row r="107" spans="1:3" x14ac:dyDescent="0.25">
      <c r="A107" s="15"/>
      <c r="C107" s="3" t="str">
        <f>CONCATENATE( "    &lt;piechart percentage=",B97," /&gt;")</f>
        <v xml:space="preserve">    &lt;piechart percentage=93 /&gt;</v>
      </c>
    </row>
    <row r="108" spans="1:3" x14ac:dyDescent="0.25">
      <c r="A108" s="15"/>
      <c r="C108" s="3" t="str">
        <f>"  &lt;/Genotype&gt;"</f>
        <v xml:space="preserve">  &lt;/Genotype&gt;</v>
      </c>
    </row>
    <row r="109" spans="1:3" x14ac:dyDescent="0.25">
      <c r="A109" s="15"/>
      <c r="C109" s="3" t="str">
        <f>C23</f>
        <v>&lt;# G811-83T #&gt;</v>
      </c>
    </row>
    <row r="110" spans="1:3" x14ac:dyDescent="0.25">
      <c r="A110" s="15" t="s">
        <v>37</v>
      </c>
      <c r="B110" s="21" t="str">
        <f>I11</f>
        <v>NC_000011.10:g.</v>
      </c>
      <c r="C110" s="3" t="str">
        <f>CONCATENATE("  &lt;Genotype hgvs=",CHAR(34),B110,B111,";",B112,CHAR(34)," name=",CHAR(34),B25,CHAR(34),"&gt; ")</f>
        <v xml:space="preserve">  &lt;Genotype hgvs="NC_000011.10:g.[113412966C&gt;A];[113412966=]" name="G811-83T"&gt; </v>
      </c>
    </row>
    <row r="111" spans="1:3" x14ac:dyDescent="0.25">
      <c r="A111" s="15" t="s">
        <v>35</v>
      </c>
      <c r="B111" s="21" t="str">
        <f t="shared" ref="B111:B115" si="4">I12</f>
        <v>[113412966C&gt;A]</v>
      </c>
    </row>
    <row r="112" spans="1:3" x14ac:dyDescent="0.25">
      <c r="A112" s="15" t="s">
        <v>31</v>
      </c>
      <c r="B112" s="21" t="str">
        <f t="shared" si="4"/>
        <v>[113412966=]</v>
      </c>
      <c r="C112" s="3" t="s">
        <v>38</v>
      </c>
    </row>
    <row r="113" spans="1:3" x14ac:dyDescent="0.25">
      <c r="A113" s="15" t="s">
        <v>39</v>
      </c>
      <c r="B113" s="21" t="str">
        <f t="shared" si="4"/>
        <v>People with this variant have one copy of the [G811-83T](https://www.ncbi.nlm.nih.gov/clinvar/variation/375655/) variant. This substitution of a single nucleotide is known as a missense mutation.</v>
      </c>
      <c r="C113" s="3" t="s">
        <v>26</v>
      </c>
    </row>
    <row r="114" spans="1:3" x14ac:dyDescent="0.25">
      <c r="A114" s="8" t="s">
        <v>40</v>
      </c>
      <c r="B114" s="21" t="str">
        <f t="shared" si="4"/>
        <v>This variant is not associated with increased risk.</v>
      </c>
      <c r="C114" s="3" t="str">
        <f>CONCATENATE("    ",B113)</f>
        <v xml:space="preserve">    People with this variant have one copy of the [G811-83T](https://www.ncbi.nlm.nih.gov/clinvar/variation/375655/) variant. This substitution of a single nucleotide is known as a missense mutation.</v>
      </c>
    </row>
    <row r="115" spans="1:3" x14ac:dyDescent="0.25">
      <c r="A115" s="8" t="s">
        <v>41</v>
      </c>
      <c r="B115" s="21">
        <f t="shared" si="4"/>
        <v>35.4</v>
      </c>
    </row>
    <row r="116" spans="1:3" x14ac:dyDescent="0.25">
      <c r="A116" s="15"/>
      <c r="C116" s="3" t="s">
        <v>42</v>
      </c>
    </row>
    <row r="117" spans="1:3" x14ac:dyDescent="0.25">
      <c r="A117" s="8"/>
    </row>
    <row r="118" spans="1:3" x14ac:dyDescent="0.25">
      <c r="A118" s="8"/>
      <c r="C118" s="3" t="str">
        <f>CONCATENATE("    ",B114)</f>
        <v xml:space="preserve">    This variant is not associated with increased risk.</v>
      </c>
    </row>
    <row r="119" spans="1:3" x14ac:dyDescent="0.25">
      <c r="A119" s="8"/>
    </row>
    <row r="120" spans="1:3" x14ac:dyDescent="0.25">
      <c r="A120" s="8"/>
      <c r="C120" s="3" t="s">
        <v>43</v>
      </c>
    </row>
    <row r="121" spans="1:3" x14ac:dyDescent="0.25">
      <c r="A121" s="15"/>
    </row>
    <row r="122" spans="1:3" x14ac:dyDescent="0.25">
      <c r="A122" s="15"/>
      <c r="C122" s="3" t="str">
        <f>CONCATENATE( "    &lt;piechart percentage=",B115," /&gt;")</f>
        <v xml:space="preserve">    &lt;piechart percentage=35.4 /&gt;</v>
      </c>
    </row>
    <row r="123" spans="1:3" x14ac:dyDescent="0.25">
      <c r="A123" s="15"/>
      <c r="C123" s="3" t="str">
        <f>"  &lt;/Genotype&gt;"</f>
        <v xml:space="preserve">  &lt;/Genotype&gt;</v>
      </c>
    </row>
    <row r="124" spans="1:3" x14ac:dyDescent="0.25">
      <c r="A124" s="15" t="s">
        <v>44</v>
      </c>
      <c r="B124" s="9" t="str">
        <f>I17</f>
        <v>People with this variant have two copies of the [G811-83T](https://www.ncbi.nlm.nih.gov/clinvar/variation/375655/) variant. This substitution of a single nucleotide is known as a missense mutation.</v>
      </c>
      <c r="C124" s="3" t="str">
        <f>CONCATENATE("  &lt;Genotype hgvs=",CHAR(34),B110,B111,";",B111,CHAR(34)," name=",CHAR(34),B25,CHAR(34),"&gt; ")</f>
        <v xml:space="preserve">  &lt;Genotype hgvs="NC_000011.10:g.[113412966C&gt;A];[113412966C&gt;A]" name="G811-83T"&gt; </v>
      </c>
    </row>
    <row r="125" spans="1:3" x14ac:dyDescent="0.25">
      <c r="A125" s="8" t="s">
        <v>45</v>
      </c>
      <c r="B125" s="9" t="str">
        <f t="shared" ref="B125:B126" si="5">I18</f>
        <v>You are in the Moderate Loss of Function category. See below for more information.</v>
      </c>
      <c r="C125" s="3" t="s">
        <v>26</v>
      </c>
    </row>
    <row r="126" spans="1:3" x14ac:dyDescent="0.25">
      <c r="A126" s="8" t="s">
        <v>41</v>
      </c>
      <c r="B126" s="9">
        <f t="shared" si="5"/>
        <v>14.1</v>
      </c>
      <c r="C126" s="3" t="s">
        <v>38</v>
      </c>
    </row>
    <row r="127" spans="1:3" x14ac:dyDescent="0.25">
      <c r="A127" s="8"/>
    </row>
    <row r="128" spans="1:3" x14ac:dyDescent="0.25">
      <c r="A128" s="15"/>
      <c r="C128" s="3" t="str">
        <f>CONCATENATE("    ",B124)</f>
        <v xml:space="preserve">    People with this variant have two copies of the [G811-83T](https://www.ncbi.nlm.nih.gov/clinvar/variation/375655/) variant. This substitution of a single nucleotide is known as a missense mutation.</v>
      </c>
    </row>
    <row r="129" spans="1:3" x14ac:dyDescent="0.25">
      <c r="A129" s="8"/>
    </row>
    <row r="130" spans="1:3" x14ac:dyDescent="0.25">
      <c r="A130" s="8"/>
      <c r="C130" s="3" t="s">
        <v>42</v>
      </c>
    </row>
    <row r="131" spans="1:3" x14ac:dyDescent="0.25">
      <c r="A131" s="8"/>
    </row>
    <row r="132" spans="1:3" x14ac:dyDescent="0.25">
      <c r="A132" s="8"/>
      <c r="C132" s="3" t="str">
        <f>CONCATENATE("    ",B125)</f>
        <v xml:space="preserve">    You are in the Moderate Loss of Function category. See below for more information.</v>
      </c>
    </row>
    <row r="133" spans="1:3" x14ac:dyDescent="0.25">
      <c r="A133" s="8"/>
    </row>
    <row r="134" spans="1:3" x14ac:dyDescent="0.25">
      <c r="A134" s="15"/>
      <c r="C134" s="3" t="s">
        <v>43</v>
      </c>
    </row>
    <row r="135" spans="1:3" x14ac:dyDescent="0.25">
      <c r="A135" s="15"/>
    </row>
    <row r="136" spans="1:3" x14ac:dyDescent="0.25">
      <c r="A136" s="15"/>
      <c r="C136" s="3" t="str">
        <f>CONCATENATE( "    &lt;piechart percentage=",B126," /&gt;")</f>
        <v xml:space="preserve">    &lt;piechart percentage=14.1 /&gt;</v>
      </c>
    </row>
    <row r="137" spans="1:3" x14ac:dyDescent="0.25">
      <c r="A137" s="15"/>
      <c r="C137" s="3" t="str">
        <f>"  &lt;/Genotype&gt;"</f>
        <v xml:space="preserve">  &lt;/Genotype&gt;</v>
      </c>
    </row>
    <row r="138" spans="1:3" x14ac:dyDescent="0.25">
      <c r="A138" s="15" t="s">
        <v>46</v>
      </c>
      <c r="B138" s="9" t="str">
        <f>I20</f>
        <v>Your DRD2 gene has no variants. A normal gene is referred to as a "wild-type" gene.</v>
      </c>
      <c r="C138" s="3" t="str">
        <f>CONCATENATE("  &lt;Genotype hgvs=",CHAR(34),B110,B112,";",B112,CHAR(34)," name=",CHAR(34),B25,CHAR(34),"&gt; ")</f>
        <v xml:space="preserve">  &lt;Genotype hgvs="NC_000011.10:g.[113412966=];[113412966=]" name="G811-83T"&gt; </v>
      </c>
    </row>
    <row r="139" spans="1:3" x14ac:dyDescent="0.25">
      <c r="A139" s="8" t="s">
        <v>47</v>
      </c>
      <c r="B139" s="9" t="str">
        <f t="shared" ref="B139:B140" si="6">I21</f>
        <v>This variant is not associated with increased risk.</v>
      </c>
      <c r="C139" s="3" t="s">
        <v>26</v>
      </c>
    </row>
    <row r="140" spans="1:3" x14ac:dyDescent="0.25">
      <c r="A140" s="8" t="s">
        <v>41</v>
      </c>
      <c r="B140" s="9">
        <f t="shared" si="6"/>
        <v>50.5</v>
      </c>
      <c r="C140" s="3" t="s">
        <v>38</v>
      </c>
    </row>
    <row r="141" spans="1:3" x14ac:dyDescent="0.25">
      <c r="A141" s="15"/>
    </row>
    <row r="142" spans="1:3" x14ac:dyDescent="0.25">
      <c r="A142" s="8"/>
      <c r="C142" s="3" t="str">
        <f>CONCATENATE("    ",B138)</f>
        <v xml:space="preserve">    Your DRD2 gene has no variants. A normal gene is referred to as a "wild-type" gene.</v>
      </c>
    </row>
    <row r="143" spans="1:3" x14ac:dyDescent="0.25">
      <c r="A143" s="8"/>
    </row>
    <row r="144" spans="1:3" x14ac:dyDescent="0.25">
      <c r="A144" s="8"/>
      <c r="C144" s="3" t="s">
        <v>42</v>
      </c>
    </row>
    <row r="145" spans="1:3" x14ac:dyDescent="0.25">
      <c r="A145" s="8"/>
    </row>
    <row r="146" spans="1:3" x14ac:dyDescent="0.25">
      <c r="A146" s="8"/>
      <c r="C146" s="3" t="str">
        <f>CONCATENATE("    ",B139)</f>
        <v xml:space="preserve">    This variant is not associated with increased risk.</v>
      </c>
    </row>
    <row r="147" spans="1:3" x14ac:dyDescent="0.25">
      <c r="A147" s="15"/>
    </row>
    <row r="148" spans="1:3" x14ac:dyDescent="0.25">
      <c r="A148" s="15"/>
      <c r="C148" s="3" t="s">
        <v>43</v>
      </c>
    </row>
    <row r="149" spans="1:3" x14ac:dyDescent="0.25">
      <c r="A149" s="15"/>
    </row>
    <row r="150" spans="1:3" x14ac:dyDescent="0.25">
      <c r="A150" s="15"/>
      <c r="C150" s="3" t="str">
        <f>CONCATENATE( "    &lt;piechart percentage=",B140," /&gt;")</f>
        <v xml:space="preserve">    &lt;piechart percentage=50.5 /&gt;</v>
      </c>
    </row>
    <row r="151" spans="1:3" x14ac:dyDescent="0.25">
      <c r="A151" s="15"/>
      <c r="C151" s="3" t="str">
        <f>"  &lt;/Genotype&gt;"</f>
        <v xml:space="preserve">  &lt;/Genotype&gt;</v>
      </c>
    </row>
    <row r="152" spans="1:3" x14ac:dyDescent="0.25">
      <c r="A152" s="15"/>
      <c r="C152" s="3" t="str">
        <f>C29</f>
        <v>&lt;# C113282275A #&gt;</v>
      </c>
    </row>
    <row r="153" spans="1:3" x14ac:dyDescent="0.25">
      <c r="A153" s="15" t="s">
        <v>37</v>
      </c>
      <c r="B153" s="21" t="str">
        <f>J11</f>
        <v>NC_000011.9:g.</v>
      </c>
      <c r="C153" s="3" t="str">
        <f>CONCATENATE("  &lt;Genotype hgvs=",CHAR(34),B153,B154,";",B155,CHAR(34)," name=",CHAR(34),B31,CHAR(34),"&gt; ")</f>
        <v xml:space="preserve">  &lt;Genotype hgvs="NC_000011.9:g.[113282275C&gt;A];[113282275=]" name="C113282275A"&gt; </v>
      </c>
    </row>
    <row r="154" spans="1:3" x14ac:dyDescent="0.25">
      <c r="A154" s="15" t="s">
        <v>35</v>
      </c>
      <c r="B154" s="21" t="str">
        <f t="shared" ref="B154:B158" si="7">J12</f>
        <v>[113282275C&gt;A]</v>
      </c>
    </row>
    <row r="155" spans="1:3" x14ac:dyDescent="0.25">
      <c r="A155" s="15" t="s">
        <v>31</v>
      </c>
      <c r="B155" s="21" t="str">
        <f t="shared" si="7"/>
        <v>[113282275=]</v>
      </c>
      <c r="C155" s="3" t="s">
        <v>38</v>
      </c>
    </row>
    <row r="156" spans="1:3" x14ac:dyDescent="0.25">
      <c r="A156" s="15" t="s">
        <v>39</v>
      </c>
      <c r="B156" s="21" t="str">
        <f t="shared" si="7"/>
        <v>People with this variant have one copy of the [C113282275A](https://www.ncbi.nlm.nih.gov/SNP/snp_ref.cgi?rs=rs1124492) variant. This substitution of a single nucleotide is known as a missense mutation.</v>
      </c>
      <c r="C156" s="3" t="s">
        <v>26</v>
      </c>
    </row>
    <row r="157" spans="1:3" x14ac:dyDescent="0.25">
      <c r="A157" s="8" t="s">
        <v>40</v>
      </c>
      <c r="B157" s="21" t="str">
        <f t="shared" si="7"/>
        <v>You are in the Moderate Loss of Function category. See below for more information.</v>
      </c>
      <c r="C157" s="3" t="str">
        <f>CONCATENATE("    ",B156)</f>
        <v xml:space="preserve">    People with this variant have one copy of the [C113282275A](https://www.ncbi.nlm.nih.gov/SNP/snp_ref.cgi?rs=rs1124492) variant. This substitution of a single nucleotide is known as a missense mutation.</v>
      </c>
    </row>
    <row r="158" spans="1:3" x14ac:dyDescent="0.25">
      <c r="A158" s="8" t="s">
        <v>41</v>
      </c>
      <c r="B158" s="21">
        <f t="shared" si="7"/>
        <v>42</v>
      </c>
    </row>
    <row r="159" spans="1:3" x14ac:dyDescent="0.25">
      <c r="A159" s="15"/>
      <c r="C159" s="3" t="s">
        <v>42</v>
      </c>
    </row>
    <row r="160" spans="1:3" x14ac:dyDescent="0.25">
      <c r="A160" s="8"/>
    </row>
    <row r="161" spans="1:3" x14ac:dyDescent="0.25">
      <c r="A161" s="8"/>
      <c r="C161" s="3" t="str">
        <f>CONCATENATE("    ",B157)</f>
        <v xml:space="preserve">    You are in the Moderate Loss of Function category. See below for more information.</v>
      </c>
    </row>
    <row r="162" spans="1:3" x14ac:dyDescent="0.25">
      <c r="A162" s="8"/>
    </row>
    <row r="163" spans="1:3" x14ac:dyDescent="0.25">
      <c r="A163" s="8"/>
      <c r="C163" s="3" t="s">
        <v>43</v>
      </c>
    </row>
    <row r="164" spans="1:3" x14ac:dyDescent="0.25">
      <c r="A164" s="15"/>
    </row>
    <row r="165" spans="1:3" x14ac:dyDescent="0.25">
      <c r="A165" s="15"/>
      <c r="C165" s="3" t="str">
        <f>CONCATENATE( "    &lt;piechart percentage=",B158," /&gt;")</f>
        <v xml:space="preserve">    &lt;piechart percentage=42 /&gt;</v>
      </c>
    </row>
    <row r="166" spans="1:3" x14ac:dyDescent="0.25">
      <c r="A166" s="15"/>
      <c r="C166" s="3" t="str">
        <f>"  &lt;/Genotype&gt;"</f>
        <v xml:space="preserve">  &lt;/Genotype&gt;</v>
      </c>
    </row>
    <row r="167" spans="1:3" x14ac:dyDescent="0.25">
      <c r="A167" s="15" t="s">
        <v>44</v>
      </c>
      <c r="B167" s="9" t="str">
        <f>J17</f>
        <v>People with this variant have two copies of the [C113282275A](https://www.ncbi.nlm.nih.gov/SNP/snp_ref.cgi?rs=rs1124492) variant. This substitution of a single nucleotide is known as a missense mutation.</v>
      </c>
      <c r="C167" s="3" t="str">
        <f>CONCATENATE("  &lt;Genotype hgvs=",CHAR(34),B153,B154,";",B154,CHAR(34)," name=",CHAR(34),B31,CHAR(34),"&gt; ")</f>
        <v xml:space="preserve">  &lt;Genotype hgvs="NC_000011.9:g.[113282275C&gt;A];[113282275C&gt;A]" name="C113282275A"&gt; </v>
      </c>
    </row>
    <row r="168" spans="1:3" x14ac:dyDescent="0.25">
      <c r="A168" s="8" t="s">
        <v>45</v>
      </c>
      <c r="B168" s="9" t="str">
        <f t="shared" ref="B168:B169" si="8">J18</f>
        <v>You are in the Moderate Loss of Function category. See below for more information.</v>
      </c>
      <c r="C168" s="3" t="s">
        <v>26</v>
      </c>
    </row>
    <row r="169" spans="1:3" x14ac:dyDescent="0.25">
      <c r="A169" s="8" t="s">
        <v>41</v>
      </c>
      <c r="B169" s="9">
        <f t="shared" si="8"/>
        <v>19.5</v>
      </c>
      <c r="C169" s="3" t="s">
        <v>38</v>
      </c>
    </row>
    <row r="170" spans="1:3" x14ac:dyDescent="0.25">
      <c r="A170" s="8"/>
    </row>
    <row r="171" spans="1:3" x14ac:dyDescent="0.25">
      <c r="A171" s="15"/>
      <c r="C171" s="3" t="str">
        <f>CONCATENATE("    ",B167)</f>
        <v xml:space="preserve">    People with this variant have two copies of the [C113282275A](https://www.ncbi.nlm.nih.gov/SNP/snp_ref.cgi?rs=rs1124492) variant. This substitution of a single nucleotide is known as a missense mutation.</v>
      </c>
    </row>
    <row r="172" spans="1:3" x14ac:dyDescent="0.25">
      <c r="A172" s="8"/>
    </row>
    <row r="173" spans="1:3" x14ac:dyDescent="0.25">
      <c r="A173" s="8"/>
      <c r="C173" s="3" t="s">
        <v>42</v>
      </c>
    </row>
    <row r="174" spans="1:3" x14ac:dyDescent="0.25">
      <c r="A174" s="8"/>
    </row>
    <row r="175" spans="1:3" x14ac:dyDescent="0.25">
      <c r="A175" s="8"/>
      <c r="C175" s="3" t="str">
        <f>CONCATENATE("    ",B168)</f>
        <v xml:space="preserve">    You are in the Moderate Loss of Function category. See below for more information.</v>
      </c>
    </row>
    <row r="176" spans="1:3" x14ac:dyDescent="0.25">
      <c r="A176" s="8"/>
    </row>
    <row r="177" spans="1:3" x14ac:dyDescent="0.25">
      <c r="A177" s="15"/>
      <c r="C177" s="3" t="s">
        <v>43</v>
      </c>
    </row>
    <row r="178" spans="1:3" x14ac:dyDescent="0.25">
      <c r="A178" s="15"/>
    </row>
    <row r="179" spans="1:3" x14ac:dyDescent="0.25">
      <c r="A179" s="15"/>
      <c r="C179" s="3" t="str">
        <f>CONCATENATE( "    &lt;piechart percentage=",B169," /&gt;")</f>
        <v xml:space="preserve">    &lt;piechart percentage=19.5 /&gt;</v>
      </c>
    </row>
    <row r="180" spans="1:3" x14ac:dyDescent="0.25">
      <c r="A180" s="15"/>
      <c r="C180" s="3" t="str">
        <f>"  &lt;/Genotype&gt;"</f>
        <v xml:space="preserve">  &lt;/Genotype&gt;</v>
      </c>
    </row>
    <row r="181" spans="1:3" x14ac:dyDescent="0.25">
      <c r="A181" s="15" t="s">
        <v>46</v>
      </c>
      <c r="B181" s="9" t="str">
        <f>J20</f>
        <v>Your DRD2 gene has no variants. A normal gene is referred to as a "wild-type" gene.</v>
      </c>
      <c r="C181" s="3" t="str">
        <f>CONCATENATE("  &lt;Genotype hgvs=",CHAR(34),B153,B155,";",B155,CHAR(34)," name=",CHAR(34),B31,CHAR(34),"&gt; ")</f>
        <v xml:space="preserve">  &lt;Genotype hgvs="NC_000011.9:g.[113282275=];[113282275=]" name="C113282275A"&gt; </v>
      </c>
    </row>
    <row r="182" spans="1:3" x14ac:dyDescent="0.25">
      <c r="A182" s="8" t="s">
        <v>47</v>
      </c>
      <c r="B182" s="9" t="str">
        <f t="shared" ref="B182:B183" si="9">J21</f>
        <v>This variant is not associated with increased risk.</v>
      </c>
      <c r="C182" s="3" t="s">
        <v>26</v>
      </c>
    </row>
    <row r="183" spans="1:3" x14ac:dyDescent="0.25">
      <c r="A183" s="8" t="s">
        <v>41</v>
      </c>
      <c r="B183" s="9">
        <f t="shared" si="9"/>
        <v>38.5</v>
      </c>
      <c r="C183" s="3" t="s">
        <v>38</v>
      </c>
    </row>
    <row r="184" spans="1:3" x14ac:dyDescent="0.25">
      <c r="A184" s="15"/>
    </row>
    <row r="185" spans="1:3" x14ac:dyDescent="0.25">
      <c r="A185" s="8"/>
      <c r="C185" s="3" t="str">
        <f>CONCATENATE("    ",B181)</f>
        <v xml:space="preserve">    Your DRD2 gene has no variants. A normal gene is referred to as a "wild-type" gene.</v>
      </c>
    </row>
    <row r="186" spans="1:3" x14ac:dyDescent="0.25">
      <c r="A186" s="8"/>
    </row>
    <row r="187" spans="1:3" x14ac:dyDescent="0.25">
      <c r="A187" s="8"/>
      <c r="C187" s="3" t="s">
        <v>42</v>
      </c>
    </row>
    <row r="188" spans="1:3" x14ac:dyDescent="0.25">
      <c r="A188" s="8"/>
    </row>
    <row r="189" spans="1:3" x14ac:dyDescent="0.25">
      <c r="A189" s="8"/>
      <c r="C189" s="3" t="str">
        <f>CONCATENATE("    ",B182)</f>
        <v xml:space="preserve">    This variant is not associated with increased risk.</v>
      </c>
    </row>
    <row r="190" spans="1:3" x14ac:dyDescent="0.25">
      <c r="A190" s="15"/>
    </row>
    <row r="191" spans="1:3" x14ac:dyDescent="0.25">
      <c r="A191" s="15"/>
      <c r="C191" s="3" t="s">
        <v>43</v>
      </c>
    </row>
    <row r="192" spans="1:3" x14ac:dyDescent="0.25">
      <c r="A192" s="15"/>
    </row>
    <row r="193" spans="1:3" x14ac:dyDescent="0.25">
      <c r="A193" s="15"/>
      <c r="C193" s="3" t="str">
        <f>CONCATENATE( "    &lt;piechart percentage=",B183," /&gt;")</f>
        <v xml:space="preserve">    &lt;piechart percentage=38.5 /&gt;</v>
      </c>
    </row>
    <row r="194" spans="1:3" x14ac:dyDescent="0.25">
      <c r="A194" s="15"/>
      <c r="C194" s="3" t="str">
        <f>"  &lt;/Genotype&gt;"</f>
        <v xml:space="preserve">  &lt;/Genotype&gt;</v>
      </c>
    </row>
    <row r="195" spans="1:3" x14ac:dyDescent="0.25">
      <c r="A195" s="15"/>
      <c r="C195" s="3" t="str">
        <f>C35</f>
        <v>&lt;# 113475530insA #&gt;</v>
      </c>
    </row>
    <row r="196" spans="1:3" x14ac:dyDescent="0.25">
      <c r="A196" s="15" t="s">
        <v>37</v>
      </c>
      <c r="B196" s="21" t="str">
        <f>K11</f>
        <v>NC_000011.10:g.</v>
      </c>
      <c r="C196" s="3" t="str">
        <f>CONCATENATE("  &lt;Genotype hgvs=",CHAR(34),B196,B197,";",B198,CHAR(34)," name=",CHAR(34),B37,CHAR(34),"&gt; ")</f>
        <v xml:space="preserve">  &lt;Genotype hgvs="NC_000011.10:g.[113475529_113475530insA];[113475529_113475530=]" name="113475530insA"&gt; </v>
      </c>
    </row>
    <row r="197" spans="1:3" x14ac:dyDescent="0.25">
      <c r="A197" s="15" t="s">
        <v>35</v>
      </c>
      <c r="B197" s="21" t="str">
        <f t="shared" ref="B197:B201" si="10">K12</f>
        <v>[113475529_113475530insA]</v>
      </c>
    </row>
    <row r="198" spans="1:3" x14ac:dyDescent="0.25">
      <c r="A198" s="15" t="s">
        <v>31</v>
      </c>
      <c r="B198" s="21" t="str">
        <f t="shared" si="10"/>
        <v>[113475529_113475530=]</v>
      </c>
      <c r="C198" s="3" t="s">
        <v>38</v>
      </c>
    </row>
    <row r="199" spans="1:3" x14ac:dyDescent="0.25">
      <c r="A199" s="15" t="s">
        <v>39</v>
      </c>
      <c r="B199" s="21" t="str">
        <f t="shared" si="10"/>
        <v>People with this variant have one additional adenine (A) inserted, also known as the [113475530insA](https://www.ncbi.nlm.nih.gov/projects/SNP/snp_ref.cgi?rs=rs1799732) variant.</v>
      </c>
      <c r="C199" s="3" t="s">
        <v>26</v>
      </c>
    </row>
    <row r="200" spans="1:3" x14ac:dyDescent="0.25">
      <c r="A200" s="8" t="s">
        <v>40</v>
      </c>
      <c r="B200" s="21" t="str">
        <f t="shared" si="10"/>
        <v>This variant is not associated with increased risk.</v>
      </c>
      <c r="C200" s="3" t="str">
        <f>CONCATENATE("    ",B199)</f>
        <v xml:space="preserve">    People with this variant have one additional adenine (A) inserted, also known as the [113475530insA](https://www.ncbi.nlm.nih.gov/projects/SNP/snp_ref.cgi?rs=rs1799732) variant.</v>
      </c>
    </row>
    <row r="201" spans="1:3" x14ac:dyDescent="0.25">
      <c r="A201" s="8" t="s">
        <v>41</v>
      </c>
      <c r="B201" s="21">
        <f t="shared" si="10"/>
        <v>36.6</v>
      </c>
    </row>
    <row r="202" spans="1:3" x14ac:dyDescent="0.25">
      <c r="A202" s="15"/>
      <c r="C202" s="3" t="s">
        <v>42</v>
      </c>
    </row>
    <row r="203" spans="1:3" x14ac:dyDescent="0.25">
      <c r="A203" s="8"/>
    </row>
    <row r="204" spans="1:3" x14ac:dyDescent="0.25">
      <c r="A204" s="8"/>
      <c r="C204" s="3" t="str">
        <f>CONCATENATE("    ",B200)</f>
        <v xml:space="preserve">    This variant is not associated with increased risk.</v>
      </c>
    </row>
    <row r="205" spans="1:3" x14ac:dyDescent="0.25">
      <c r="A205" s="8"/>
    </row>
    <row r="206" spans="1:3" x14ac:dyDescent="0.25">
      <c r="A206" s="8"/>
      <c r="C206" s="3" t="s">
        <v>43</v>
      </c>
    </row>
    <row r="207" spans="1:3" x14ac:dyDescent="0.25">
      <c r="A207" s="15"/>
    </row>
    <row r="208" spans="1:3" x14ac:dyDescent="0.25">
      <c r="A208" s="15"/>
      <c r="C208" s="3" t="str">
        <f>CONCATENATE( "    &lt;piechart percentage=",B201," /&gt;")</f>
        <v xml:space="preserve">    &lt;piechart percentage=36.6 /&gt;</v>
      </c>
    </row>
    <row r="209" spans="1:3" x14ac:dyDescent="0.25">
      <c r="A209" s="15"/>
      <c r="C209" s="3" t="str">
        <f>"  &lt;/Genotype&gt;"</f>
        <v xml:space="preserve">  &lt;/Genotype&gt;</v>
      </c>
    </row>
    <row r="210" spans="1:3" x14ac:dyDescent="0.25">
      <c r="A210" s="15" t="s">
        <v>44</v>
      </c>
      <c r="B210" s="9" t="str">
        <f>K17</f>
        <v>People with this variant have two additional adenine (A) inserted, also known as the [113475530insA](https://www.ncbi.nlm.nih.gov/projects/SNP/snp_ref.cgi?rs=rs1799732) variant.</v>
      </c>
      <c r="C210" s="3" t="str">
        <f>CONCATENATE("  &lt;Genotype hgvs=",CHAR(34),B196,B197,";",B197,CHAR(34)," name=",CHAR(34),B37,CHAR(34),"&gt; ")</f>
        <v xml:space="preserve">  &lt;Genotype hgvs="NC_000011.10:g.[113475529_113475530insA];[113475529_113475530insA]" name="113475530insA"&gt; </v>
      </c>
    </row>
    <row r="211" spans="1:3" x14ac:dyDescent="0.25">
      <c r="A211" s="8" t="s">
        <v>45</v>
      </c>
      <c r="B211" s="9" t="str">
        <f t="shared" ref="B211:B212" si="11">K18</f>
        <v>You are in the Moderate Loss of Function category. See below for more information.</v>
      </c>
      <c r="C211" s="3" t="s">
        <v>26</v>
      </c>
    </row>
    <row r="212" spans="1:3" x14ac:dyDescent="0.25">
      <c r="A212" s="8" t="s">
        <v>41</v>
      </c>
      <c r="B212" s="9">
        <f t="shared" si="11"/>
        <v>15</v>
      </c>
      <c r="C212" s="3" t="s">
        <v>38</v>
      </c>
    </row>
    <row r="213" spans="1:3" x14ac:dyDescent="0.25">
      <c r="A213" s="8"/>
    </row>
    <row r="214" spans="1:3" x14ac:dyDescent="0.25">
      <c r="A214" s="15"/>
      <c r="C214" s="3" t="str">
        <f>CONCATENATE("    ",B210)</f>
        <v xml:space="preserve">    People with this variant have two additional adenine (A) inserted, also known as the [113475530insA](https://www.ncbi.nlm.nih.gov/projects/SNP/snp_ref.cgi?rs=rs1799732) variant.</v>
      </c>
    </row>
    <row r="215" spans="1:3" x14ac:dyDescent="0.25">
      <c r="A215" s="8"/>
    </row>
    <row r="216" spans="1:3" x14ac:dyDescent="0.25">
      <c r="A216" s="8"/>
      <c r="C216" s="3" t="s">
        <v>42</v>
      </c>
    </row>
    <row r="217" spans="1:3" x14ac:dyDescent="0.25">
      <c r="A217" s="8"/>
    </row>
    <row r="218" spans="1:3" x14ac:dyDescent="0.25">
      <c r="A218" s="8"/>
      <c r="C218" s="3" t="str">
        <f>CONCATENATE("    ",B211)</f>
        <v xml:space="preserve">    You are in the Moderate Loss of Function category. See below for more information.</v>
      </c>
    </row>
    <row r="219" spans="1:3" x14ac:dyDescent="0.25">
      <c r="A219" s="8"/>
    </row>
    <row r="220" spans="1:3" x14ac:dyDescent="0.25">
      <c r="A220" s="15"/>
      <c r="C220" s="3" t="s">
        <v>43</v>
      </c>
    </row>
    <row r="221" spans="1:3" x14ac:dyDescent="0.25">
      <c r="A221" s="15"/>
    </row>
    <row r="222" spans="1:3" x14ac:dyDescent="0.25">
      <c r="A222" s="15"/>
      <c r="C222" s="3" t="str">
        <f>CONCATENATE( "    &lt;piechart percentage=",B212," /&gt;")</f>
        <v xml:space="preserve">    &lt;piechart percentage=15 /&gt;</v>
      </c>
    </row>
    <row r="223" spans="1:3" x14ac:dyDescent="0.25">
      <c r="A223" s="15"/>
      <c r="C223" s="3" t="str">
        <f>"  &lt;/Genotype&gt;"</f>
        <v xml:space="preserve">  &lt;/Genotype&gt;</v>
      </c>
    </row>
    <row r="224" spans="1:3" x14ac:dyDescent="0.25">
      <c r="A224" s="15" t="s">
        <v>46</v>
      </c>
      <c r="B224" s="9" t="str">
        <f>K20</f>
        <v>Your DRD2 gene has no variants. A normal gene is referred to as a "wild-type" gene.</v>
      </c>
      <c r="C224" s="3" t="str">
        <f>CONCATENATE("  &lt;Genotype hgvs=",CHAR(34),B196,B198,";",B198,CHAR(34)," name=",CHAR(34),B37,CHAR(34),"&gt; ")</f>
        <v xml:space="preserve">  &lt;Genotype hgvs="NC_000011.10:g.[113475529_113475530=];[113475529_113475530=]" name="113475530insA"&gt; </v>
      </c>
    </row>
    <row r="225" spans="1:3" x14ac:dyDescent="0.25">
      <c r="A225" s="8" t="s">
        <v>47</v>
      </c>
      <c r="B225" s="9" t="str">
        <f t="shared" ref="B225:B226" si="12">K21</f>
        <v>This variant is not associated with increased risk.</v>
      </c>
      <c r="C225" s="3" t="s">
        <v>26</v>
      </c>
    </row>
    <row r="226" spans="1:3" x14ac:dyDescent="0.25">
      <c r="A226" s="8" t="s">
        <v>41</v>
      </c>
      <c r="B226" s="9">
        <f t="shared" si="12"/>
        <v>48.4</v>
      </c>
      <c r="C226" s="3" t="s">
        <v>38</v>
      </c>
    </row>
    <row r="227" spans="1:3" x14ac:dyDescent="0.25">
      <c r="A227" s="15"/>
    </row>
    <row r="228" spans="1:3" x14ac:dyDescent="0.25">
      <c r="A228" s="8"/>
      <c r="C228" s="3" t="str">
        <f>CONCATENATE("    ",B224)</f>
        <v xml:space="preserve">    Your DRD2 gene has no variants. A normal gene is referred to as a "wild-type" gene.</v>
      </c>
    </row>
    <row r="229" spans="1:3" x14ac:dyDescent="0.25">
      <c r="A229" s="8"/>
    </row>
    <row r="230" spans="1:3" x14ac:dyDescent="0.25">
      <c r="A230" s="8"/>
      <c r="C230" s="3" t="s">
        <v>42</v>
      </c>
    </row>
    <row r="231" spans="1:3" x14ac:dyDescent="0.25">
      <c r="A231" s="8"/>
    </row>
    <row r="232" spans="1:3" x14ac:dyDescent="0.25">
      <c r="A232" s="8"/>
      <c r="C232" s="3" t="str">
        <f>CONCATENATE("    ",B225)</f>
        <v xml:space="preserve">    This variant is not associated with increased risk.</v>
      </c>
    </row>
    <row r="233" spans="1:3" x14ac:dyDescent="0.25">
      <c r="A233" s="15"/>
    </row>
    <row r="234" spans="1:3" x14ac:dyDescent="0.25">
      <c r="A234" s="15"/>
      <c r="C234" s="3" t="s">
        <v>43</v>
      </c>
    </row>
    <row r="235" spans="1:3" x14ac:dyDescent="0.25">
      <c r="A235" s="15"/>
    </row>
    <row r="236" spans="1:3" x14ac:dyDescent="0.25">
      <c r="A236" s="15"/>
      <c r="C236" s="3" t="str">
        <f>CONCATENATE( "    &lt;piechart percentage=",B226," /&gt;")</f>
        <v xml:space="preserve">    &lt;piechart percentage=48.4 /&gt;</v>
      </c>
    </row>
    <row r="237" spans="1:3" x14ac:dyDescent="0.25">
      <c r="A237" s="15"/>
      <c r="C237" s="3" t="str">
        <f>"  &lt;/Genotype&gt;"</f>
        <v xml:space="preserve">  &lt;/Genotype&gt;</v>
      </c>
    </row>
    <row r="238" spans="1:3" x14ac:dyDescent="0.25">
      <c r="A238" s="15"/>
      <c r="C238" s="3" t="str">
        <f>C41</f>
        <v>&lt;# G2137A #&gt;</v>
      </c>
    </row>
    <row r="239" spans="1:3" x14ac:dyDescent="0.25">
      <c r="A239" s="15" t="s">
        <v>37</v>
      </c>
      <c r="B239" s="21" t="str">
        <f>L11</f>
        <v>NC_000011.10:g.</v>
      </c>
      <c r="C239" s="3" t="str">
        <f>CONCATENATE("  &lt;Genotype hgvs=",CHAR(34),B239,B240,";",B241,CHAR(34)," name=",CHAR(34),B43,CHAR(34),"&gt; ")</f>
        <v xml:space="preserve">  &lt;Genotype hgvs="NC_000011.10:g.[113400106G&gt;A];[113400106=]" name="G2137A"&gt; </v>
      </c>
    </row>
    <row r="240" spans="1:3" x14ac:dyDescent="0.25">
      <c r="A240" s="15" t="s">
        <v>35</v>
      </c>
      <c r="B240" s="21" t="str">
        <f t="shared" ref="B240:B244" si="13">L12</f>
        <v>[113400106G&gt;A]</v>
      </c>
    </row>
    <row r="241" spans="1:3" x14ac:dyDescent="0.25">
      <c r="A241" s="15" t="s">
        <v>31</v>
      </c>
      <c r="B241" s="21" t="str">
        <f t="shared" si="13"/>
        <v>[113400106=]</v>
      </c>
      <c r="C241" s="3" t="s">
        <v>38</v>
      </c>
    </row>
    <row r="242" spans="1:3" x14ac:dyDescent="0.25">
      <c r="A242" s="15" t="s">
        <v>39</v>
      </c>
      <c r="B242" s="21" t="str">
        <f t="shared" si="13"/>
        <v>People with this variant have one copy of the [G2137A (p.Glu713Lys)](https://www.ncbi.nlm.nih.gov/clinvar/variation/2105/) variant. This substitution of a single nucleotide is known as a missense mutation.</v>
      </c>
      <c r="C242" s="3" t="s">
        <v>26</v>
      </c>
    </row>
    <row r="243" spans="1:3" x14ac:dyDescent="0.25">
      <c r="A243" s="8" t="s">
        <v>40</v>
      </c>
      <c r="B243" s="21">
        <f t="shared" si="13"/>
        <v>0</v>
      </c>
      <c r="C243" s="3" t="str">
        <f>CONCATENATE("    ",B242)</f>
        <v xml:space="preserve">    People with this variant have one copy of the [G2137A (p.Glu713Lys)](https://www.ncbi.nlm.nih.gov/clinvar/variation/2105/) variant. This substitution of a single nucleotide is known as a missense mutation.</v>
      </c>
    </row>
    <row r="244" spans="1:3" x14ac:dyDescent="0.25">
      <c r="A244" s="8" t="s">
        <v>41</v>
      </c>
      <c r="B244" s="21">
        <f t="shared" si="13"/>
        <v>40</v>
      </c>
    </row>
    <row r="245" spans="1:3" x14ac:dyDescent="0.25">
      <c r="A245" s="15"/>
      <c r="C245" s="3" t="s">
        <v>42</v>
      </c>
    </row>
    <row r="246" spans="1:3" x14ac:dyDescent="0.25">
      <c r="A246" s="8"/>
    </row>
    <row r="247" spans="1:3" x14ac:dyDescent="0.25">
      <c r="A247" s="8"/>
      <c r="C247" s="3" t="str">
        <f>CONCATENATE("    ",B243)</f>
        <v xml:space="preserve">    0</v>
      </c>
    </row>
    <row r="248" spans="1:3" x14ac:dyDescent="0.25">
      <c r="A248" s="8"/>
    </row>
    <row r="249" spans="1:3" x14ac:dyDescent="0.25">
      <c r="A249" s="8"/>
      <c r="C249" s="3" t="s">
        <v>43</v>
      </c>
    </row>
    <row r="250" spans="1:3" x14ac:dyDescent="0.25">
      <c r="A250" s="15"/>
    </row>
    <row r="251" spans="1:3" x14ac:dyDescent="0.25">
      <c r="A251" s="15"/>
      <c r="C251" s="3" t="str">
        <f>CONCATENATE( "    &lt;piechart percentage=",B244," /&gt;")</f>
        <v xml:space="preserve">    &lt;piechart percentage=40 /&gt;</v>
      </c>
    </row>
    <row r="252" spans="1:3" x14ac:dyDescent="0.25">
      <c r="A252" s="15"/>
      <c r="C252" s="3" t="str">
        <f>"  &lt;/Genotype&gt;"</f>
        <v xml:space="preserve">  &lt;/Genotype&gt;</v>
      </c>
    </row>
    <row r="253" spans="1:3" x14ac:dyDescent="0.25">
      <c r="A253" s="15" t="s">
        <v>44</v>
      </c>
      <c r="B253" s="9" t="str">
        <f>L17</f>
        <v>People with this variant have two copies of the [G2137A (p.Glu713Lys)](https://www.ncbi.nlm.nih.gov/clinvar/variation/2105/) variant. This substitution of a single nucleotide is known as a missense mutation.</v>
      </c>
      <c r="C253" s="3" t="str">
        <f>CONCATENATE("  &lt;Genotype hgvs=",CHAR(34),B239,B240,";",B240,CHAR(34)," name=",CHAR(34),B43,CHAR(34),"&gt; ")</f>
        <v xml:space="preserve">  &lt;Genotype hgvs="NC_000011.10:g.[113400106G&gt;A];[113400106G&gt;A]" name="G2137A"&gt; </v>
      </c>
    </row>
    <row r="254" spans="1:3" x14ac:dyDescent="0.25">
      <c r="A254" s="8" t="s">
        <v>45</v>
      </c>
      <c r="B254" s="9">
        <f t="shared" ref="B254:B255" si="14">L18</f>
        <v>0</v>
      </c>
      <c r="C254" s="3" t="s">
        <v>26</v>
      </c>
    </row>
    <row r="255" spans="1:3" x14ac:dyDescent="0.25">
      <c r="A255" s="8" t="s">
        <v>41</v>
      </c>
      <c r="B255" s="9">
        <f t="shared" si="14"/>
        <v>22.6</v>
      </c>
      <c r="C255" s="3" t="s">
        <v>38</v>
      </c>
    </row>
    <row r="256" spans="1:3" x14ac:dyDescent="0.25">
      <c r="A256" s="8"/>
    </row>
    <row r="257" spans="1:3" x14ac:dyDescent="0.25">
      <c r="A257" s="15"/>
      <c r="C257" s="3" t="str">
        <f>CONCATENATE("    ",B253)</f>
        <v xml:space="preserve">    People with this variant have two copies of the [G2137A (p.Glu713Lys)](https://www.ncbi.nlm.nih.gov/clinvar/variation/2105/) variant. This substitution of a single nucleotide is known as a missense mutation.</v>
      </c>
    </row>
    <row r="258" spans="1:3" x14ac:dyDescent="0.25">
      <c r="A258" s="8"/>
    </row>
    <row r="259" spans="1:3" x14ac:dyDescent="0.25">
      <c r="A259" s="8"/>
      <c r="C259" s="3" t="s">
        <v>42</v>
      </c>
    </row>
    <row r="260" spans="1:3" x14ac:dyDescent="0.25">
      <c r="A260" s="8"/>
    </row>
    <row r="261" spans="1:3" x14ac:dyDescent="0.25">
      <c r="A261" s="8"/>
      <c r="C261" s="3" t="str">
        <f>CONCATENATE("    ",B254)</f>
        <v xml:space="preserve">    0</v>
      </c>
    </row>
    <row r="262" spans="1:3" x14ac:dyDescent="0.25">
      <c r="A262" s="8"/>
    </row>
    <row r="263" spans="1:3" x14ac:dyDescent="0.25">
      <c r="A263" s="15"/>
      <c r="C263" s="3" t="s">
        <v>43</v>
      </c>
    </row>
    <row r="264" spans="1:3" x14ac:dyDescent="0.25">
      <c r="A264" s="15"/>
    </row>
    <row r="265" spans="1:3" x14ac:dyDescent="0.25">
      <c r="A265" s="15"/>
      <c r="C265" s="3" t="str">
        <f>CONCATENATE( "    &lt;piechart percentage=",B255," /&gt;")</f>
        <v xml:space="preserve">    &lt;piechart percentage=22.6 /&gt;</v>
      </c>
    </row>
    <row r="266" spans="1:3" x14ac:dyDescent="0.25">
      <c r="A266" s="15"/>
      <c r="C266" s="3" t="str">
        <f>"  &lt;/Genotype&gt;"</f>
        <v xml:space="preserve">  &lt;/Genotype&gt;</v>
      </c>
    </row>
    <row r="267" spans="1:3" x14ac:dyDescent="0.25">
      <c r="A267" s="15" t="s">
        <v>46</v>
      </c>
      <c r="B267" s="9" t="str">
        <f>L20</f>
        <v>Your DRD2 gene has no variants. A normal gene is referred to as a "wild-type" gene.</v>
      </c>
      <c r="C267" s="3" t="str">
        <f>CONCATENATE("  &lt;Genotype hgvs=",CHAR(34),B239,B241,";",B241,CHAR(34)," name=",CHAR(34),B43,CHAR(34),"&gt; ")</f>
        <v xml:space="preserve">  &lt;Genotype hgvs="NC_000011.10:g.[113400106=];[113400106=]" name="G2137A"&gt; </v>
      </c>
    </row>
    <row r="268" spans="1:3" x14ac:dyDescent="0.25">
      <c r="A268" s="8" t="s">
        <v>47</v>
      </c>
      <c r="B268" s="9">
        <f t="shared" ref="B268:B269" si="15">L21</f>
        <v>0</v>
      </c>
      <c r="C268" s="3" t="s">
        <v>26</v>
      </c>
    </row>
    <row r="269" spans="1:3" x14ac:dyDescent="0.25">
      <c r="A269" s="8" t="s">
        <v>41</v>
      </c>
      <c r="B269" s="9">
        <f t="shared" si="15"/>
        <v>37.4</v>
      </c>
      <c r="C269" s="3" t="s">
        <v>38</v>
      </c>
    </row>
    <row r="270" spans="1:3" x14ac:dyDescent="0.25">
      <c r="A270" s="15"/>
    </row>
    <row r="271" spans="1:3" x14ac:dyDescent="0.25">
      <c r="A271" s="8"/>
      <c r="C271" s="3" t="str">
        <f>CONCATENATE("    ",B267)</f>
        <v xml:space="preserve">    Your DRD2 gene has no variants. A normal gene is referred to as a "wild-type" gene.</v>
      </c>
    </row>
    <row r="272" spans="1:3" x14ac:dyDescent="0.25">
      <c r="A272" s="8"/>
    </row>
    <row r="273" spans="1:3" x14ac:dyDescent="0.25">
      <c r="A273" s="8"/>
      <c r="C273" s="3" t="s">
        <v>42</v>
      </c>
    </row>
    <row r="274" spans="1:3" x14ac:dyDescent="0.25">
      <c r="A274" s="8"/>
    </row>
    <row r="275" spans="1:3" x14ac:dyDescent="0.25">
      <c r="A275" s="8"/>
      <c r="C275" s="3" t="str">
        <f>CONCATENATE("    ",B268)</f>
        <v xml:space="preserve">    0</v>
      </c>
    </row>
    <row r="276" spans="1:3" x14ac:dyDescent="0.25">
      <c r="A276" s="15"/>
    </row>
    <row r="277" spans="1:3" x14ac:dyDescent="0.25">
      <c r="A277" s="15"/>
      <c r="C277" s="3" t="s">
        <v>43</v>
      </c>
    </row>
    <row r="278" spans="1:3" x14ac:dyDescent="0.25">
      <c r="A278" s="15"/>
    </row>
    <row r="279" spans="1:3" x14ac:dyDescent="0.25">
      <c r="A279" s="15"/>
      <c r="C279" s="3" t="str">
        <f>CONCATENATE( "    &lt;piechart percentage=",B269," /&gt;")</f>
        <v xml:space="preserve">    &lt;piechart percentage=37.4 /&gt;</v>
      </c>
    </row>
    <row r="280" spans="1:3" x14ac:dyDescent="0.25">
      <c r="A280" s="15"/>
      <c r="C280" s="3" t="str">
        <f>"  &lt;/Genotype&gt;"</f>
        <v xml:space="preserve">  &lt;/Genotype&gt;</v>
      </c>
    </row>
    <row r="281" spans="1:3" x14ac:dyDescent="0.25">
      <c r="A281" s="15"/>
      <c r="C281" s="3" t="str">
        <f>C47</f>
        <v>&lt;# C113411553A #&gt;</v>
      </c>
    </row>
    <row r="282" spans="1:3" x14ac:dyDescent="0.25">
      <c r="A282" s="15" t="s">
        <v>37</v>
      </c>
      <c r="B282" s="21" t="str">
        <f>M11</f>
        <v>NC_000011.10:g.</v>
      </c>
      <c r="C282" s="3" t="str">
        <f>CONCATENATE("  &lt;Genotype hgvs=",CHAR(34),B282,B283,";",B284,CHAR(34)," name=",CHAR(34),B49,CHAR(34),"&gt; ")</f>
        <v xml:space="preserve">  &lt;Genotype hgvs="NC_000011.10:g.[113411553C&gt;A];[113411553=]" name="C113411553A"&gt; </v>
      </c>
    </row>
    <row r="283" spans="1:3" x14ac:dyDescent="0.25">
      <c r="A283" s="15" t="s">
        <v>35</v>
      </c>
      <c r="B283" s="21" t="str">
        <f t="shared" ref="B283:B287" si="16">M12</f>
        <v>[113411553C&gt;A]</v>
      </c>
    </row>
    <row r="284" spans="1:3" x14ac:dyDescent="0.25">
      <c r="A284" s="15" t="s">
        <v>31</v>
      </c>
      <c r="B284" s="21" t="str">
        <f t="shared" si="16"/>
        <v>[113411553=]</v>
      </c>
      <c r="C284" s="3" t="s">
        <v>38</v>
      </c>
    </row>
    <row r="285" spans="1:3" x14ac:dyDescent="0.25">
      <c r="A285" s="15" t="s">
        <v>39</v>
      </c>
      <c r="B285" s="21" t="str">
        <f t="shared" si="16"/>
        <v>People with this variant have one copy of the [C113411553A](https://www.ncbi.nlm.nih.gov/projects/SNP/snp_ref.cgi?rs=rs46220755) variant. This substitution of a single nucleotide is known as a missense mutation.</v>
      </c>
      <c r="C285" s="3" t="s">
        <v>26</v>
      </c>
    </row>
    <row r="286" spans="1:3" x14ac:dyDescent="0.25">
      <c r="A286" s="8" t="s">
        <v>40</v>
      </c>
      <c r="B286" s="21" t="str">
        <f t="shared" si="16"/>
        <v>You are in the Moderate Loss of Function category. See below for more information.</v>
      </c>
      <c r="C286" s="3" t="str">
        <f>CONCATENATE("    ",B285)</f>
        <v xml:space="preserve">    People with this variant have one copy of the [C113411553A](https://www.ncbi.nlm.nih.gov/projects/SNP/snp_ref.cgi?rs=rs46220755) variant. This substitution of a single nucleotide is known as a missense mutation.</v>
      </c>
    </row>
    <row r="287" spans="1:3" x14ac:dyDescent="0.25">
      <c r="A287" s="8" t="s">
        <v>41</v>
      </c>
      <c r="B287" s="21">
        <f t="shared" si="16"/>
        <v>34.299999999999997</v>
      </c>
    </row>
    <row r="288" spans="1:3" x14ac:dyDescent="0.25">
      <c r="A288" s="15"/>
      <c r="C288" s="3" t="s">
        <v>42</v>
      </c>
    </row>
    <row r="289" spans="1:3" x14ac:dyDescent="0.25">
      <c r="A289" s="8"/>
    </row>
    <row r="290" spans="1:3" x14ac:dyDescent="0.25">
      <c r="A290" s="8"/>
      <c r="C290" s="3" t="str">
        <f>CONCATENATE("    ",B286)</f>
        <v xml:space="preserve">    You are in the Moderate Loss of Function category. See below for more information.</v>
      </c>
    </row>
    <row r="291" spans="1:3" x14ac:dyDescent="0.25">
      <c r="A291" s="8"/>
    </row>
    <row r="292" spans="1:3" x14ac:dyDescent="0.25">
      <c r="A292" s="8"/>
      <c r="C292" s="3" t="s">
        <v>43</v>
      </c>
    </row>
    <row r="293" spans="1:3" x14ac:dyDescent="0.25">
      <c r="A293" s="15"/>
    </row>
    <row r="294" spans="1:3" x14ac:dyDescent="0.25">
      <c r="A294" s="15"/>
      <c r="C294" s="3" t="str">
        <f>CONCATENATE( "    &lt;piechart percentage=",B287," /&gt;")</f>
        <v xml:space="preserve">    &lt;piechart percentage=34.3 /&gt;</v>
      </c>
    </row>
    <row r="295" spans="1:3" x14ac:dyDescent="0.25">
      <c r="A295" s="15"/>
      <c r="C295" s="3" t="str">
        <f>"  &lt;/Genotype&gt;"</f>
        <v xml:space="preserve">  &lt;/Genotype&gt;</v>
      </c>
    </row>
    <row r="296" spans="1:3" x14ac:dyDescent="0.25">
      <c r="A296" s="15" t="s">
        <v>44</v>
      </c>
      <c r="B296" s="9" t="str">
        <f>M17</f>
        <v>People with this variant have two copies of the [C113411553A](https://www.ncbi.nlm.nih.gov/projects/SNP/snp_ref.cgi?rs=rs46220755) variant. This substitution of a single nucleotide is known as a missense mutation.</v>
      </c>
      <c r="C296" s="3" t="str">
        <f>CONCATENATE("  &lt;Genotype hgvs=",CHAR(34),B282,B283,";",B283,CHAR(34)," name=",CHAR(34),B49,CHAR(34),"&gt; ")</f>
        <v xml:space="preserve">  &lt;Genotype hgvs="NC_000011.10:g.[113411553C&gt;A];[113411553C&gt;A]" name="C113411553A"&gt; </v>
      </c>
    </row>
    <row r="297" spans="1:3" x14ac:dyDescent="0.25">
      <c r="A297" s="8" t="s">
        <v>45</v>
      </c>
      <c r="B297" s="9" t="str">
        <f t="shared" ref="B297:B298" si="17">M18</f>
        <v>You are in the Moderate Loss of Function category. See below for more information.</v>
      </c>
      <c r="C297" s="3" t="s">
        <v>26</v>
      </c>
    </row>
    <row r="298" spans="1:3" x14ac:dyDescent="0.25">
      <c r="A298" s="8" t="s">
        <v>41</v>
      </c>
      <c r="B298" s="9">
        <f t="shared" si="17"/>
        <v>6.8</v>
      </c>
      <c r="C298" s="3" t="s">
        <v>38</v>
      </c>
    </row>
    <row r="299" spans="1:3" x14ac:dyDescent="0.25">
      <c r="A299" s="8"/>
    </row>
    <row r="300" spans="1:3" x14ac:dyDescent="0.25">
      <c r="A300" s="15"/>
      <c r="C300" s="3" t="str">
        <f>CONCATENATE("    ",B296)</f>
        <v xml:space="preserve">    People with this variant have two copies of the [C113411553A](https://www.ncbi.nlm.nih.gov/projects/SNP/snp_ref.cgi?rs=rs46220755) variant. This substitution of a single nucleotide is known as a missense mutation.</v>
      </c>
    </row>
    <row r="301" spans="1:3" x14ac:dyDescent="0.25">
      <c r="A301" s="8"/>
    </row>
    <row r="302" spans="1:3" x14ac:dyDescent="0.25">
      <c r="A302" s="8"/>
      <c r="C302" s="3" t="s">
        <v>42</v>
      </c>
    </row>
    <row r="303" spans="1:3" x14ac:dyDescent="0.25">
      <c r="A303" s="8"/>
    </row>
    <row r="304" spans="1:3" x14ac:dyDescent="0.25">
      <c r="A304" s="8"/>
      <c r="C304" s="3" t="str">
        <f>CONCATENATE("    ",B297)</f>
        <v xml:space="preserve">    You are in the Moderate Loss of Function category. See below for more information.</v>
      </c>
    </row>
    <row r="305" spans="1:3" x14ac:dyDescent="0.25">
      <c r="A305" s="8"/>
    </row>
    <row r="306" spans="1:3" x14ac:dyDescent="0.25">
      <c r="A306" s="15"/>
      <c r="C306" s="3" t="s">
        <v>43</v>
      </c>
    </row>
    <row r="307" spans="1:3" x14ac:dyDescent="0.25">
      <c r="A307" s="15"/>
    </row>
    <row r="308" spans="1:3" x14ac:dyDescent="0.25">
      <c r="A308" s="15"/>
      <c r="C308" s="3" t="str">
        <f>CONCATENATE( "    &lt;piechart percentage=",B298," /&gt;")</f>
        <v xml:space="preserve">    &lt;piechart percentage=6.8 /&gt;</v>
      </c>
    </row>
    <row r="309" spans="1:3" x14ac:dyDescent="0.25">
      <c r="A309" s="15"/>
      <c r="C309" s="3" t="str">
        <f>"  &lt;/Genotype&gt;"</f>
        <v xml:space="preserve">  &lt;/Genotype&gt;</v>
      </c>
    </row>
    <row r="310" spans="1:3" x14ac:dyDescent="0.25">
      <c r="A310" s="15" t="s">
        <v>46</v>
      </c>
      <c r="B310" s="9" t="str">
        <f>M20</f>
        <v>Your DRD2 gene has no variants. A normal gene is referred to as a "wild-type" gene.</v>
      </c>
      <c r="C310" s="3" t="str">
        <f>CONCATENATE("  &lt;Genotype hgvs=",CHAR(34),B282,B284,";",B284,CHAR(34)," name=",CHAR(34),B49,CHAR(34),"&gt; ")</f>
        <v xml:space="preserve">  &lt;Genotype hgvs="NC_000011.10:g.[113411553=];[113411553=]" name="C113411553A"&gt; </v>
      </c>
    </row>
    <row r="311" spans="1:3" x14ac:dyDescent="0.25">
      <c r="A311" s="8" t="s">
        <v>47</v>
      </c>
      <c r="B311" s="9" t="str">
        <f t="shared" ref="B311:B312" si="18">M21</f>
        <v>This variant is not associated with increased risk.</v>
      </c>
      <c r="C311" s="3" t="s">
        <v>26</v>
      </c>
    </row>
    <row r="312" spans="1:3" x14ac:dyDescent="0.25">
      <c r="A312" s="8" t="s">
        <v>41</v>
      </c>
      <c r="B312" s="9">
        <f t="shared" si="18"/>
        <v>58.9</v>
      </c>
      <c r="C312" s="3" t="s">
        <v>38</v>
      </c>
    </row>
    <row r="313" spans="1:3" x14ac:dyDescent="0.25">
      <c r="A313" s="15"/>
    </row>
    <row r="314" spans="1:3" x14ac:dyDescent="0.25">
      <c r="A314" s="8"/>
      <c r="C314" s="3" t="str">
        <f>CONCATENATE("    ",B310)</f>
        <v xml:space="preserve">    Your DRD2 gene has no variants. A normal gene is referred to as a "wild-type" gene.</v>
      </c>
    </row>
    <row r="315" spans="1:3" x14ac:dyDescent="0.25">
      <c r="A315" s="8"/>
    </row>
    <row r="316" spans="1:3" x14ac:dyDescent="0.25">
      <c r="A316" s="8"/>
      <c r="C316" s="3" t="s">
        <v>42</v>
      </c>
    </row>
    <row r="317" spans="1:3" x14ac:dyDescent="0.25">
      <c r="A317" s="8"/>
    </row>
    <row r="318" spans="1:3" x14ac:dyDescent="0.25">
      <c r="A318" s="8"/>
      <c r="C318" s="3" t="str">
        <f>CONCATENATE("    ",B311)</f>
        <v xml:space="preserve">    This variant is not associated with increased risk.</v>
      </c>
    </row>
    <row r="319" spans="1:3" x14ac:dyDescent="0.25">
      <c r="A319" s="15"/>
    </row>
    <row r="320" spans="1:3" x14ac:dyDescent="0.25">
      <c r="A320" s="15"/>
      <c r="C320" s="3" t="s">
        <v>43</v>
      </c>
    </row>
    <row r="321" spans="1:3" x14ac:dyDescent="0.25">
      <c r="A321" s="15"/>
    </row>
    <row r="322" spans="1:3" x14ac:dyDescent="0.25">
      <c r="A322" s="15"/>
      <c r="C322" s="3" t="str">
        <f>CONCATENATE( "    &lt;piechart percentage=",B312," /&gt;")</f>
        <v xml:space="preserve">    &lt;piechart percentage=58.9 /&gt;</v>
      </c>
    </row>
    <row r="323" spans="1:3" x14ac:dyDescent="0.25">
      <c r="A323" s="15"/>
      <c r="C323" s="3" t="str">
        <f>"  &lt;/Genotype&gt;"</f>
        <v xml:space="preserve">  &lt;/Genotype&gt;</v>
      </c>
    </row>
    <row r="324" spans="1:3" x14ac:dyDescent="0.25">
      <c r="A324" s="15"/>
      <c r="C324" s="3" t="str">
        <f>C53</f>
        <v>&lt;# G113460810A #&gt;</v>
      </c>
    </row>
    <row r="325" spans="1:3" x14ac:dyDescent="0.25">
      <c r="A325" s="15" t="s">
        <v>37</v>
      </c>
      <c r="B325" s="21" t="str">
        <f>N11</f>
        <v>NC_000011.10:g.</v>
      </c>
      <c r="C325" s="3" t="str">
        <f>CONCATENATE("  &lt;Genotype hgvs=",CHAR(34),B325,B326,";",B327,CHAR(34)," name=",CHAR(34),B55,CHAR(34),"&gt; ")</f>
        <v xml:space="preserve">  &lt;Genotype hgvs="NC_000011.10:g.[113460810G&gt;A];[113460810=]" name="G113460810A"&gt; </v>
      </c>
    </row>
    <row r="326" spans="1:3" x14ac:dyDescent="0.25">
      <c r="A326" s="15" t="s">
        <v>35</v>
      </c>
      <c r="B326" s="21" t="str">
        <f t="shared" ref="B326:B330" si="19">N12</f>
        <v>[113460810G&gt;A]</v>
      </c>
    </row>
    <row r="327" spans="1:3" x14ac:dyDescent="0.25">
      <c r="A327" s="15" t="s">
        <v>31</v>
      </c>
      <c r="B327" s="21" t="str">
        <f t="shared" si="19"/>
        <v>[113460810=]</v>
      </c>
      <c r="C327" s="3" t="s">
        <v>38</v>
      </c>
    </row>
    <row r="328" spans="1:3" x14ac:dyDescent="0.25">
      <c r="A328" s="15" t="s">
        <v>39</v>
      </c>
      <c r="B328" s="21" t="str">
        <f t="shared" si="19"/>
        <v>People with this variant have one copy of the [G113460810A](https://www.ncbi.nlm.nih.gov/projects/SNP/snp_ref.cgi?rs=rs4648317) variant. This substitution of a single nucleotide is known as a missense mutation.</v>
      </c>
      <c r="C328" s="3" t="s">
        <v>26</v>
      </c>
    </row>
    <row r="329" spans="1:3" x14ac:dyDescent="0.25">
      <c r="A329" s="8" t="s">
        <v>40</v>
      </c>
      <c r="B329" s="21" t="str">
        <f t="shared" si="19"/>
        <v>This variant is not associated with increased risk.</v>
      </c>
      <c r="C329" s="3" t="str">
        <f>CONCATENATE("    ",B328)</f>
        <v xml:space="preserve">    People with this variant have one copy of the [G113460810A](https://www.ncbi.nlm.nih.gov/projects/SNP/snp_ref.cgi?rs=rs4648317) variant. This substitution of a single nucleotide is known as a missense mutation.</v>
      </c>
    </row>
    <row r="330" spans="1:3" x14ac:dyDescent="0.25">
      <c r="A330" s="8" t="s">
        <v>41</v>
      </c>
      <c r="B330" s="21">
        <f t="shared" si="19"/>
        <v>34.299999999999997</v>
      </c>
    </row>
    <row r="331" spans="1:3" x14ac:dyDescent="0.25">
      <c r="A331" s="15"/>
      <c r="C331" s="3" t="s">
        <v>42</v>
      </c>
    </row>
    <row r="332" spans="1:3" x14ac:dyDescent="0.25">
      <c r="A332" s="8"/>
    </row>
    <row r="333" spans="1:3" x14ac:dyDescent="0.25">
      <c r="A333" s="8"/>
      <c r="C333" s="3" t="str">
        <f>CONCATENATE("    ",B329)</f>
        <v xml:space="preserve">    This variant is not associated with increased risk.</v>
      </c>
    </row>
    <row r="334" spans="1:3" x14ac:dyDescent="0.25">
      <c r="A334" s="8"/>
    </row>
    <row r="335" spans="1:3" x14ac:dyDescent="0.25">
      <c r="A335" s="8"/>
      <c r="C335" s="3" t="s">
        <v>43</v>
      </c>
    </row>
    <row r="336" spans="1:3" x14ac:dyDescent="0.25">
      <c r="A336" s="15"/>
    </row>
    <row r="337" spans="1:3" x14ac:dyDescent="0.25">
      <c r="A337" s="15"/>
      <c r="C337" s="3" t="str">
        <f>CONCATENATE( "    &lt;piechart percentage=",B330," /&gt;")</f>
        <v xml:space="preserve">    &lt;piechart percentage=34.3 /&gt;</v>
      </c>
    </row>
    <row r="338" spans="1:3" x14ac:dyDescent="0.25">
      <c r="A338" s="15"/>
      <c r="C338" s="3" t="str">
        <f>"  &lt;/Genotype&gt;"</f>
        <v xml:space="preserve">  &lt;/Genotype&gt;</v>
      </c>
    </row>
    <row r="339" spans="1:3" x14ac:dyDescent="0.25">
      <c r="A339" s="15" t="s">
        <v>44</v>
      </c>
      <c r="B339" s="9" t="str">
        <f>N17</f>
        <v>People with this variant have two copies of the [G113460810A](https://www.ncbi.nlm.nih.gov/projects/SNP/snp_ref.cgi?rs=rs4648317) variant. This substitution of a single nucleotide is known as a missense mutation.</v>
      </c>
      <c r="C339" s="3" t="str">
        <f>CONCATENATE("  &lt;Genotype hgvs=",CHAR(34),B325,B326,";",B326,CHAR(34)," name=",CHAR(34),B55,CHAR(34),"&gt; ")</f>
        <v xml:space="preserve">  &lt;Genotype hgvs="NC_000011.10:g.[113460810G&gt;A];[113460810G&gt;A]" name="G113460810A"&gt; </v>
      </c>
    </row>
    <row r="340" spans="1:3" x14ac:dyDescent="0.25">
      <c r="A340" s="8" t="s">
        <v>45</v>
      </c>
      <c r="B340" s="9" t="str">
        <f t="shared" ref="B340:B341" si="20">N18</f>
        <v>You are in the Moderate Loss of Function category. See below for more information.</v>
      </c>
      <c r="C340" s="3" t="s">
        <v>26</v>
      </c>
    </row>
    <row r="341" spans="1:3" x14ac:dyDescent="0.25">
      <c r="A341" s="8" t="s">
        <v>41</v>
      </c>
      <c r="B341" s="9">
        <f t="shared" si="20"/>
        <v>13.4</v>
      </c>
      <c r="C341" s="3" t="s">
        <v>38</v>
      </c>
    </row>
    <row r="342" spans="1:3" x14ac:dyDescent="0.25">
      <c r="A342" s="8"/>
    </row>
    <row r="343" spans="1:3" x14ac:dyDescent="0.25">
      <c r="A343" s="15"/>
      <c r="C343" s="3" t="str">
        <f>CONCATENATE("    ",B339)</f>
        <v xml:space="preserve">    People with this variant have two copies of the [G113460810A](https://www.ncbi.nlm.nih.gov/projects/SNP/snp_ref.cgi?rs=rs4648317) variant. This substitution of a single nucleotide is known as a missense mutation.</v>
      </c>
    </row>
    <row r="344" spans="1:3" x14ac:dyDescent="0.25">
      <c r="A344" s="8"/>
    </row>
    <row r="345" spans="1:3" x14ac:dyDescent="0.25">
      <c r="A345" s="8"/>
      <c r="C345" s="3" t="s">
        <v>42</v>
      </c>
    </row>
    <row r="346" spans="1:3" x14ac:dyDescent="0.25">
      <c r="A346" s="8"/>
    </row>
    <row r="347" spans="1:3" x14ac:dyDescent="0.25">
      <c r="A347" s="8"/>
      <c r="C347" s="3" t="str">
        <f>CONCATENATE("    ",B340)</f>
        <v xml:space="preserve">    You are in the Moderate Loss of Function category. See below for more information.</v>
      </c>
    </row>
    <row r="348" spans="1:3" x14ac:dyDescent="0.25">
      <c r="A348" s="8"/>
    </row>
    <row r="349" spans="1:3" x14ac:dyDescent="0.25">
      <c r="A349" s="15"/>
      <c r="C349" s="3" t="s">
        <v>43</v>
      </c>
    </row>
    <row r="350" spans="1:3" x14ac:dyDescent="0.25">
      <c r="A350" s="15"/>
    </row>
    <row r="351" spans="1:3" x14ac:dyDescent="0.25">
      <c r="A351" s="15"/>
      <c r="C351" s="3" t="str">
        <f>CONCATENATE( "    &lt;piechart percentage=",B341," /&gt;")</f>
        <v xml:space="preserve">    &lt;piechart percentage=13.4 /&gt;</v>
      </c>
    </row>
    <row r="352" spans="1:3" x14ac:dyDescent="0.25">
      <c r="A352" s="15"/>
      <c r="C352" s="3" t="str">
        <f>"  &lt;/Genotype&gt;"</f>
        <v xml:space="preserve">  &lt;/Genotype&gt;</v>
      </c>
    </row>
    <row r="353" spans="1:3" x14ac:dyDescent="0.25">
      <c r="A353" s="15" t="s">
        <v>46</v>
      </c>
      <c r="B353" s="9" t="str">
        <f>N20</f>
        <v>Your DRD2 gene has no variants. A normal gene is referred to as a "wild-type" gene.</v>
      </c>
      <c r="C353" s="3" t="str">
        <f>CONCATENATE("  &lt;Genotype hgvs=",CHAR(34),B325,B327,";",B327,CHAR(34)," name=",CHAR(34),B55,CHAR(34),"&gt; ")</f>
        <v xml:space="preserve">  &lt;Genotype hgvs="NC_000011.10:g.[113460810=];[113460810=]" name="G113460810A"&gt; </v>
      </c>
    </row>
    <row r="354" spans="1:3" x14ac:dyDescent="0.25">
      <c r="A354" s="8" t="s">
        <v>47</v>
      </c>
      <c r="B354" s="9" t="str">
        <f t="shared" ref="B354:B355" si="21">N21</f>
        <v>This variant is not associated with increased risk.</v>
      </c>
      <c r="C354" s="3" t="s">
        <v>26</v>
      </c>
    </row>
    <row r="355" spans="1:3" x14ac:dyDescent="0.25">
      <c r="A355" s="8" t="s">
        <v>41</v>
      </c>
      <c r="B355" s="9">
        <f t="shared" si="21"/>
        <v>52.3</v>
      </c>
      <c r="C355" s="3" t="s">
        <v>38</v>
      </c>
    </row>
    <row r="356" spans="1:3" x14ac:dyDescent="0.25">
      <c r="A356" s="15"/>
    </row>
    <row r="357" spans="1:3" x14ac:dyDescent="0.25">
      <c r="A357" s="8"/>
      <c r="C357" s="3" t="str">
        <f>CONCATENATE("    ",B353)</f>
        <v xml:space="preserve">    Your DRD2 gene has no variants. A normal gene is referred to as a "wild-type" gene.</v>
      </c>
    </row>
    <row r="358" spans="1:3" x14ac:dyDescent="0.25">
      <c r="A358" s="8"/>
    </row>
    <row r="359" spans="1:3" x14ac:dyDescent="0.25">
      <c r="A359" s="8"/>
      <c r="C359" s="3" t="s">
        <v>42</v>
      </c>
    </row>
    <row r="360" spans="1:3" x14ac:dyDescent="0.25">
      <c r="A360" s="8"/>
    </row>
    <row r="361" spans="1:3" x14ac:dyDescent="0.25">
      <c r="A361" s="8"/>
      <c r="C361" s="3" t="str">
        <f>CONCATENATE("    ",B354)</f>
        <v xml:space="preserve">    This variant is not associated with increased risk.</v>
      </c>
    </row>
    <row r="362" spans="1:3" x14ac:dyDescent="0.25">
      <c r="A362" s="15"/>
    </row>
    <row r="363" spans="1:3" x14ac:dyDescent="0.25">
      <c r="A363" s="15"/>
      <c r="C363" s="3" t="s">
        <v>43</v>
      </c>
    </row>
    <row r="364" spans="1:3" x14ac:dyDescent="0.25">
      <c r="A364" s="15"/>
    </row>
    <row r="365" spans="1:3" x14ac:dyDescent="0.25">
      <c r="A365" s="15"/>
      <c r="C365" s="3" t="str">
        <f>CONCATENATE( "    &lt;piechart percentage=",B355," /&gt;")</f>
        <v xml:space="preserve">    &lt;piechart percentage=52.3 /&gt;</v>
      </c>
    </row>
    <row r="366" spans="1:3" x14ac:dyDescent="0.25">
      <c r="A366" s="15"/>
      <c r="C366" s="3" t="str">
        <f>"  &lt;/Genotype&gt;"</f>
        <v xml:space="preserve">  &lt;/Genotype&gt;</v>
      </c>
    </row>
    <row r="367" spans="1:3" x14ac:dyDescent="0.25">
      <c r="A367" s="27"/>
      <c r="B367" s="17"/>
      <c r="C367" s="3" t="str">
        <f>C59</f>
        <v>&lt;# C957T #&gt;</v>
      </c>
    </row>
    <row r="368" spans="1:3" x14ac:dyDescent="0.25">
      <c r="A368" s="15" t="s">
        <v>37</v>
      </c>
      <c r="B368" s="21" t="str">
        <f t="shared" ref="B368:B373" si="22">O11</f>
        <v>NC_000011.10:g.</v>
      </c>
      <c r="C368" s="3" t="str">
        <f>CONCATENATE("  &lt;Genotype hgvs=",CHAR(34),B368,B369,";",B370,CHAR(34)," name=",CHAR(34),B61,CHAR(34),"&gt; ")</f>
        <v xml:space="preserve">  &lt;Genotype hgvs="NC_000011.10:g.[113412737G&gt;A];[113412737=]" name="C957T"&gt; </v>
      </c>
    </row>
    <row r="369" spans="1:3" x14ac:dyDescent="0.25">
      <c r="A369" s="15" t="s">
        <v>35</v>
      </c>
      <c r="B369" s="21" t="str">
        <f t="shared" si="22"/>
        <v>[113412737G&gt;A]</v>
      </c>
    </row>
    <row r="370" spans="1:3" x14ac:dyDescent="0.25">
      <c r="A370" s="15" t="s">
        <v>31</v>
      </c>
      <c r="B370" s="21" t="str">
        <f t="shared" si="22"/>
        <v>[113412737=]</v>
      </c>
      <c r="C370" s="3" t="s">
        <v>38</v>
      </c>
    </row>
    <row r="371" spans="1:3" x14ac:dyDescent="0.25">
      <c r="A371" s="15" t="s">
        <v>39</v>
      </c>
      <c r="B371" s="21" t="str">
        <f t="shared" si="22"/>
        <v>People with this variant have one copy of the [C957T (p.Pro319=)](https://www.ncbi.nlm.nih.gov/clinvar/variation/198436/)</v>
      </c>
      <c r="C371" s="3" t="s">
        <v>26</v>
      </c>
    </row>
    <row r="372" spans="1:3" x14ac:dyDescent="0.25">
      <c r="A372" s="8" t="s">
        <v>40</v>
      </c>
      <c r="B372" s="21" t="str">
        <f t="shared" si="22"/>
        <v>This variant is not associated with increased risk.</v>
      </c>
      <c r="C372" s="3" t="str">
        <f>CONCATENATE("    ",B371)</f>
        <v xml:space="preserve">    People with this variant have one copy of the [C957T (p.Pro319=)](https://www.ncbi.nlm.nih.gov/clinvar/variation/198436/)</v>
      </c>
    </row>
    <row r="373" spans="1:3" x14ac:dyDescent="0.25">
      <c r="A373" s="8" t="s">
        <v>41</v>
      </c>
      <c r="B373" s="21">
        <f t="shared" si="22"/>
        <v>48.6</v>
      </c>
    </row>
    <row r="374" spans="1:3" x14ac:dyDescent="0.25">
      <c r="A374" s="15"/>
      <c r="B374" s="21"/>
      <c r="C374" s="3" t="s">
        <v>42</v>
      </c>
    </row>
    <row r="375" spans="1:3" x14ac:dyDescent="0.25">
      <c r="A375" s="8"/>
      <c r="B375" s="21"/>
    </row>
    <row r="376" spans="1:3" x14ac:dyDescent="0.25">
      <c r="A376" s="8"/>
      <c r="B376" s="21"/>
      <c r="C376" s="3" t="str">
        <f>CONCATENATE("    ",B372)</f>
        <v xml:space="preserve">    This variant is not associated with increased risk.</v>
      </c>
    </row>
    <row r="377" spans="1:3" x14ac:dyDescent="0.25">
      <c r="A377" s="8"/>
      <c r="B377" s="21"/>
    </row>
    <row r="378" spans="1:3" x14ac:dyDescent="0.25">
      <c r="A378" s="8"/>
      <c r="B378" s="21"/>
      <c r="C378" s="3" t="s">
        <v>43</v>
      </c>
    </row>
    <row r="379" spans="1:3" x14ac:dyDescent="0.25">
      <c r="A379" s="15"/>
      <c r="B379" s="21"/>
    </row>
    <row r="380" spans="1:3" x14ac:dyDescent="0.25">
      <c r="A380" s="15"/>
      <c r="C380" s="3" t="str">
        <f>CONCATENATE( "    &lt;piechart percentage=",B373," /&gt;")</f>
        <v xml:space="preserve">    &lt;piechart percentage=48.6 /&gt;</v>
      </c>
    </row>
    <row r="381" spans="1:3" x14ac:dyDescent="0.25">
      <c r="A381" s="15"/>
      <c r="C381" s="3" t="str">
        <f>"  &lt;/Genotype&gt;"</f>
        <v xml:space="preserve">  &lt;/Genotype&gt;</v>
      </c>
    </row>
    <row r="382" spans="1:3" x14ac:dyDescent="0.25">
      <c r="A382" s="15" t="s">
        <v>44</v>
      </c>
      <c r="B382" s="9" t="str">
        <f>O17</f>
        <v>People with this variant have two copies of the [C957T (p.Pro319=)](https://www.ncbi.nlm.nih.gov/clinvar/variation/198436/) variant. This substitution of a single nucleotide is known as a missense mutation.</v>
      </c>
      <c r="C382" s="3" t="str">
        <f>CONCATENATE("  &lt;Genotype hgvs=",CHAR(34),B368,B369,";",B369,CHAR(34)," name=",CHAR(34),B61,CHAR(34),"&gt; ")</f>
        <v xml:space="preserve">  &lt;Genotype hgvs="NC_000011.10:g.[113412737G&gt;A];[113412737G&gt;A]" name="C957T"&gt; </v>
      </c>
    </row>
    <row r="383" spans="1:3" x14ac:dyDescent="0.25">
      <c r="A383" s="8" t="s">
        <v>45</v>
      </c>
      <c r="B383" s="9" t="str">
        <f t="shared" ref="B383:B384" si="23">O18</f>
        <v>You are in the Moderate Loss of Function category. See below for more information.</v>
      </c>
      <c r="C383" s="3" t="s">
        <v>26</v>
      </c>
    </row>
    <row r="384" spans="1:3" x14ac:dyDescent="0.25">
      <c r="A384" s="8" t="s">
        <v>41</v>
      </c>
      <c r="B384" s="9">
        <f t="shared" si="23"/>
        <v>29.4</v>
      </c>
      <c r="C384" s="3" t="s">
        <v>38</v>
      </c>
    </row>
    <row r="385" spans="1:3" x14ac:dyDescent="0.25">
      <c r="A385" s="8"/>
    </row>
    <row r="386" spans="1:3" x14ac:dyDescent="0.25">
      <c r="A386" s="15"/>
      <c r="C386" s="3" t="str">
        <f>CONCATENATE("    ",B382)</f>
        <v xml:space="preserve">    People with this variant have two copies of the [C957T (p.Pro319=)](https://www.ncbi.nlm.nih.gov/clinvar/variation/198436/) variant. This substitution of a single nucleotide is known as a missense mutation.</v>
      </c>
    </row>
    <row r="387" spans="1:3" x14ac:dyDescent="0.25">
      <c r="A387" s="8"/>
    </row>
    <row r="388" spans="1:3" x14ac:dyDescent="0.25">
      <c r="A388" s="8"/>
      <c r="C388" s="3" t="s">
        <v>42</v>
      </c>
    </row>
    <row r="389" spans="1:3" x14ac:dyDescent="0.25">
      <c r="A389" s="8"/>
    </row>
    <row r="390" spans="1:3" x14ac:dyDescent="0.25">
      <c r="A390" s="8"/>
      <c r="C390" s="3" t="str">
        <f>CONCATENATE("    ",B383)</f>
        <v xml:space="preserve">    You are in the Moderate Loss of Function category. See below for more information.</v>
      </c>
    </row>
    <row r="391" spans="1:3" x14ac:dyDescent="0.25">
      <c r="A391" s="8"/>
    </row>
    <row r="392" spans="1:3" x14ac:dyDescent="0.25">
      <c r="A392" s="15"/>
      <c r="C392" s="3" t="s">
        <v>43</v>
      </c>
    </row>
    <row r="393" spans="1:3" x14ac:dyDescent="0.25">
      <c r="A393" s="15"/>
    </row>
    <row r="394" spans="1:3" x14ac:dyDescent="0.25">
      <c r="A394" s="15"/>
      <c r="C394" s="3" t="str">
        <f>CONCATENATE( "    &lt;piechart percentage=",B384," /&gt;")</f>
        <v xml:space="preserve">    &lt;piechart percentage=29.4 /&gt;</v>
      </c>
    </row>
    <row r="395" spans="1:3" x14ac:dyDescent="0.25">
      <c r="A395" s="15"/>
      <c r="C395" s="3" t="str">
        <f>"  &lt;/Genotype&gt;"</f>
        <v xml:space="preserve">  &lt;/Genotype&gt;</v>
      </c>
    </row>
    <row r="396" spans="1:3" x14ac:dyDescent="0.25">
      <c r="A396" s="15" t="s">
        <v>46</v>
      </c>
      <c r="B396" s="9" t="str">
        <f>O20</f>
        <v>Your DRD2 gene has no variants. A normal gene is referred to as a "wild-type" gene.</v>
      </c>
      <c r="C396" s="3" t="str">
        <f>CONCATENATE("  &lt;Genotype hgvs=",CHAR(34),B368,B370,";",B370,CHAR(34)," name=",CHAR(34),B61,CHAR(34),"&gt; ")</f>
        <v xml:space="preserve">  &lt;Genotype hgvs="NC_000011.10:g.[113412737=];[113412737=]" name="C957T"&gt; </v>
      </c>
    </row>
    <row r="397" spans="1:3" x14ac:dyDescent="0.25">
      <c r="A397" s="8" t="s">
        <v>47</v>
      </c>
      <c r="B397" s="9" t="str">
        <f t="shared" ref="B397:B398" si="24">O21</f>
        <v>This variant is not associated with increased risk.</v>
      </c>
      <c r="C397" s="3" t="s">
        <v>26</v>
      </c>
    </row>
    <row r="398" spans="1:3" x14ac:dyDescent="0.25">
      <c r="A398" s="8" t="s">
        <v>41</v>
      </c>
      <c r="B398" s="9">
        <f t="shared" si="24"/>
        <v>22</v>
      </c>
      <c r="C398" s="3" t="s">
        <v>38</v>
      </c>
    </row>
    <row r="399" spans="1:3" x14ac:dyDescent="0.25">
      <c r="A399" s="15"/>
    </row>
    <row r="400" spans="1:3" x14ac:dyDescent="0.25">
      <c r="A400" s="8"/>
      <c r="C400" s="3" t="str">
        <f>CONCATENATE("    ",B396)</f>
        <v xml:space="preserve">    Your DRD2 gene has no variants. A normal gene is referred to as a "wild-type" gene.</v>
      </c>
    </row>
    <row r="401" spans="1:3" x14ac:dyDescent="0.25">
      <c r="A401" s="8"/>
    </row>
    <row r="402" spans="1:3" x14ac:dyDescent="0.25">
      <c r="A402" s="8"/>
      <c r="C402" s="3" t="s">
        <v>42</v>
      </c>
    </row>
    <row r="403" spans="1:3" x14ac:dyDescent="0.25">
      <c r="A403" s="8"/>
    </row>
    <row r="404" spans="1:3" x14ac:dyDescent="0.25">
      <c r="A404" s="8"/>
      <c r="C404" s="3" t="str">
        <f>CONCATENATE("    ",B397)</f>
        <v xml:space="preserve">    This variant is not associated with increased risk.</v>
      </c>
    </row>
    <row r="405" spans="1:3" x14ac:dyDescent="0.25">
      <c r="A405" s="15"/>
    </row>
    <row r="406" spans="1:3" x14ac:dyDescent="0.25">
      <c r="A406" s="15"/>
      <c r="C406" s="3" t="s">
        <v>43</v>
      </c>
    </row>
    <row r="407" spans="1:3" x14ac:dyDescent="0.25">
      <c r="A407" s="15"/>
    </row>
    <row r="408" spans="1:3" x14ac:dyDescent="0.25">
      <c r="A408" s="15"/>
      <c r="C408" s="3" t="str">
        <f>CONCATENATE( "    &lt;piechart percentage=",B398," /&gt;")</f>
        <v xml:space="preserve">    &lt;piechart percentage=22 /&gt;</v>
      </c>
    </row>
    <row r="409" spans="1:3" x14ac:dyDescent="0.25">
      <c r="A409" s="15"/>
      <c r="C409" s="3" t="str">
        <f>"  &lt;/Genotype&gt;"</f>
        <v xml:space="preserve">  &lt;/Genotype&gt;</v>
      </c>
    </row>
    <row r="410" spans="1:3" x14ac:dyDescent="0.25">
      <c r="A410" s="15"/>
      <c r="C410" s="3" t="s">
        <v>48</v>
      </c>
    </row>
    <row r="411" spans="1:3" x14ac:dyDescent="0.25">
      <c r="A411" s="15" t="s">
        <v>49</v>
      </c>
      <c r="B411" s="9" t="str">
        <f>CONCATENATE("Your ",B11," gene has an unknown variant.")</f>
        <v>Your DRD2 gene has an unknown variant.</v>
      </c>
      <c r="C411" s="3" t="str">
        <f>CONCATENATE("  &lt;Genotype hgvs=",CHAR(34),"unknown",CHAR(34),"&gt; ")</f>
        <v xml:space="preserve">  &lt;Genotype hgvs="unknown"&gt; </v>
      </c>
    </row>
    <row r="412" spans="1:3" x14ac:dyDescent="0.25">
      <c r="A412" s="8" t="s">
        <v>49</v>
      </c>
      <c r="B412" s="9" t="s">
        <v>50</v>
      </c>
      <c r="C412" s="3" t="s">
        <v>26</v>
      </c>
    </row>
    <row r="413" spans="1:3" x14ac:dyDescent="0.25">
      <c r="A413" s="8" t="s">
        <v>41</v>
      </c>
      <c r="C413" s="3" t="s">
        <v>38</v>
      </c>
    </row>
    <row r="414" spans="1:3" x14ac:dyDescent="0.25">
      <c r="A414" s="8"/>
    </row>
    <row r="415" spans="1:3" x14ac:dyDescent="0.25">
      <c r="A415" s="8"/>
      <c r="C415" s="3" t="str">
        <f>CONCATENATE("    ",B411)</f>
        <v xml:space="preserve">    Your DRD2 gene has an unknown variant.</v>
      </c>
    </row>
    <row r="416" spans="1:3" x14ac:dyDescent="0.25">
      <c r="A416" s="8"/>
    </row>
    <row r="417" spans="1:3" x14ac:dyDescent="0.25">
      <c r="A417" s="8"/>
      <c r="C417" s="3" t="s">
        <v>42</v>
      </c>
    </row>
    <row r="418" spans="1:3" x14ac:dyDescent="0.25">
      <c r="A418" s="8"/>
    </row>
    <row r="419" spans="1:3" x14ac:dyDescent="0.25">
      <c r="A419" s="15"/>
      <c r="C419" s="3" t="str">
        <f>CONCATENATE("    ",B412)</f>
        <v xml:space="preserve">    The effect is unknown.</v>
      </c>
    </row>
    <row r="420" spans="1:3" x14ac:dyDescent="0.25">
      <c r="A420" s="8"/>
    </row>
    <row r="421" spans="1:3" x14ac:dyDescent="0.25">
      <c r="A421" s="15"/>
      <c r="C421" s="3" t="s">
        <v>43</v>
      </c>
    </row>
    <row r="422" spans="1:3" x14ac:dyDescent="0.25">
      <c r="A422" s="15"/>
    </row>
    <row r="423" spans="1:3" x14ac:dyDescent="0.25">
      <c r="A423" s="15"/>
      <c r="C423" s="3" t="str">
        <f>CONCATENATE( "    &lt;piechart percentage=",B413," /&gt;")</f>
        <v xml:space="preserve">    &lt;piechart percentage= /&gt;</v>
      </c>
    </row>
    <row r="424" spans="1:3" x14ac:dyDescent="0.25">
      <c r="A424" s="15"/>
      <c r="C424" s="3" t="str">
        <f>"  &lt;/Genotype&gt;"</f>
        <v xml:space="preserve">  &lt;/Genotype&gt;</v>
      </c>
    </row>
    <row r="425" spans="1:3" x14ac:dyDescent="0.25">
      <c r="A425" s="15"/>
      <c r="C425" s="3" t="s">
        <v>51</v>
      </c>
    </row>
    <row r="426" spans="1:3" x14ac:dyDescent="0.25">
      <c r="A426" s="15" t="s">
        <v>46</v>
      </c>
      <c r="B426" s="9" t="str">
        <f>CONCATENATE("Your ",B11," gene has no variants. A normal gene is referred to as a ",CHAR(34),"wild-type",CHAR(34)," gene.")</f>
        <v>Your DRD2 gene has no variants. A normal gene is referred to as a "wild-type" gene.</v>
      </c>
      <c r="C426" s="3" t="str">
        <f>CONCATENATE("  &lt;Genotype hgvs=",CHAR(34),"wildtype",CHAR(34),"&gt;")</f>
        <v xml:space="preserve">  &lt;Genotype hgvs="wildtype"&gt;</v>
      </c>
    </row>
    <row r="427" spans="1:3" x14ac:dyDescent="0.25">
      <c r="A427" s="8" t="s">
        <v>47</v>
      </c>
      <c r="B427" s="9" t="s">
        <v>52</v>
      </c>
      <c r="C427" s="3" t="s">
        <v>26</v>
      </c>
    </row>
    <row r="428" spans="1:3" x14ac:dyDescent="0.25">
      <c r="A428" s="8" t="s">
        <v>41</v>
      </c>
      <c r="C428" s="3" t="s">
        <v>38</v>
      </c>
    </row>
    <row r="429" spans="1:3" x14ac:dyDescent="0.25">
      <c r="A429" s="8"/>
    </row>
    <row r="430" spans="1:3" x14ac:dyDescent="0.25">
      <c r="A430" s="8"/>
      <c r="C430" s="3" t="str">
        <f>CONCATENATE("    ",B426)</f>
        <v xml:space="preserve">    Your DRD2 gene has no variants. A normal gene is referred to as a "wild-type" gene.</v>
      </c>
    </row>
    <row r="431" spans="1:3" x14ac:dyDescent="0.25">
      <c r="A431" s="8"/>
    </row>
    <row r="432" spans="1:3" x14ac:dyDescent="0.25">
      <c r="A432" s="8"/>
      <c r="C432" s="3" t="s">
        <v>42</v>
      </c>
    </row>
    <row r="433" spans="1:3" x14ac:dyDescent="0.25">
      <c r="A433" s="8"/>
    </row>
    <row r="434" spans="1:3" x14ac:dyDescent="0.25">
      <c r="A434" s="8"/>
      <c r="C434" s="3" t="str">
        <f>CONCATENATE("    ",B427)</f>
        <v xml:space="preserve">    Your variant is not associated with any loss of function.</v>
      </c>
    </row>
    <row r="435" spans="1:3" x14ac:dyDescent="0.25">
      <c r="A435" s="8"/>
    </row>
    <row r="436" spans="1:3" x14ac:dyDescent="0.25">
      <c r="A436" s="8"/>
      <c r="C436" s="3" t="s">
        <v>43</v>
      </c>
    </row>
    <row r="437" spans="1:3" x14ac:dyDescent="0.25">
      <c r="A437" s="15"/>
    </row>
    <row r="438" spans="1:3" x14ac:dyDescent="0.25">
      <c r="A438" s="8"/>
      <c r="C438" s="3" t="str">
        <f>CONCATENATE( "    &lt;piechart percentage=",B428," /&gt;")</f>
        <v xml:space="preserve">    &lt;piechart percentage= /&gt;</v>
      </c>
    </row>
    <row r="439" spans="1:3" x14ac:dyDescent="0.25">
      <c r="A439" s="8"/>
      <c r="C439" s="3" t="str">
        <f>"  &lt;/Genotype&gt;"</f>
        <v xml:space="preserve">  &lt;/Genotype&gt;</v>
      </c>
    </row>
    <row r="440" spans="1:3" x14ac:dyDescent="0.25">
      <c r="A440" s="8"/>
      <c r="C440" s="3" t="str">
        <f>"&lt;/GeneAnalysis&gt;"</f>
        <v>&lt;/GeneAnalysis&gt;</v>
      </c>
    </row>
    <row r="441" spans="1:3" s="18" customFormat="1" x14ac:dyDescent="0.25">
      <c r="A441" s="27"/>
      <c r="B441" s="17"/>
    </row>
    <row r="442" spans="1:3" x14ac:dyDescent="0.25">
      <c r="A442" s="15"/>
      <c r="C442" s="3" t="str">
        <f>CONCATENATE("# How do changes in ",B11," affect people?")</f>
        <v># How do changes in DRD2 affect people?</v>
      </c>
    </row>
    <row r="443" spans="1:3" x14ac:dyDescent="0.25">
      <c r="A443" s="15"/>
    </row>
    <row r="444" spans="1:3" x14ac:dyDescent="0.25">
      <c r="A444" s="15" t="s">
        <v>53</v>
      </c>
      <c r="B444"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DRD2 variants is small and does not impact treatment. It is possible that variants in this gene interact with other gene variants, which is the reason for our inclusion of this gene.</v>
      </c>
      <c r="C444" s="3" t="str">
        <f>B444</f>
        <v>For the vast majority of people, the overall risk associated with the common DRD2 variants is small and does not impact treatment. It is possible that variants in this gene interact with other gene variants, which is the reason for our inclusion of this gene.</v>
      </c>
    </row>
    <row r="445" spans="1:3" x14ac:dyDescent="0.25">
      <c r="A445" s="15"/>
    </row>
    <row r="446" spans="1:3" s="18" customFormat="1" x14ac:dyDescent="0.25">
      <c r="A446" s="27"/>
      <c r="B446" s="17"/>
      <c r="C446" s="16" t="s">
        <v>54</v>
      </c>
    </row>
    <row r="447" spans="1:3" s="18" customFormat="1" x14ac:dyDescent="0.25">
      <c r="A447" s="27"/>
      <c r="B447" s="17"/>
      <c r="C447" s="16"/>
    </row>
    <row r="448" spans="1:3" s="18" customFormat="1" x14ac:dyDescent="0.25">
      <c r="A448" s="16"/>
      <c r="B448" s="17"/>
      <c r="C448" s="16" t="s">
        <v>55</v>
      </c>
    </row>
    <row r="449" spans="1:3" s="18" customFormat="1" x14ac:dyDescent="0.25">
      <c r="A449" s="16"/>
      <c r="B449" s="17"/>
      <c r="C449" s="16"/>
    </row>
    <row r="450" spans="1:3" x14ac:dyDescent="0.25">
      <c r="A450" s="15"/>
      <c r="C450" s="3" t="s">
        <v>56</v>
      </c>
    </row>
    <row r="451" spans="1:3" x14ac:dyDescent="0.25">
      <c r="A451" s="15"/>
    </row>
    <row r="452" spans="1:3" x14ac:dyDescent="0.25">
      <c r="A452" s="15" t="s">
        <v>26</v>
      </c>
      <c r="B452" s="3" t="s">
        <v>57</v>
      </c>
      <c r="C452" s="3" t="str">
        <f>B452</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453" spans="1:3" x14ac:dyDescent="0.25">
      <c r="A453" s="15"/>
    </row>
    <row r="454" spans="1:3" x14ac:dyDescent="0.25">
      <c r="A454" s="15"/>
      <c r="C454" s="3" t="s">
        <v>58</v>
      </c>
    </row>
    <row r="455" spans="1:3" x14ac:dyDescent="0.25">
      <c r="A455" s="15"/>
    </row>
    <row r="456" spans="1:3" x14ac:dyDescent="0.25">
      <c r="B456" s="3" t="s">
        <v>59</v>
      </c>
      <c r="C456" s="3" t="str">
        <f>B456</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57" spans="1:3" x14ac:dyDescent="0.25">
      <c r="A457" s="15"/>
    </row>
    <row r="458" spans="1:3" s="18" customFormat="1" x14ac:dyDescent="0.25">
      <c r="A458" s="27"/>
      <c r="B458" s="17"/>
      <c r="C458" s="16" t="s">
        <v>60</v>
      </c>
    </row>
    <row r="459" spans="1:3" s="18" customFormat="1" x14ac:dyDescent="0.25">
      <c r="A459" s="27"/>
      <c r="B459" s="17"/>
      <c r="C459" s="16"/>
    </row>
    <row r="460" spans="1:3" s="18" customFormat="1" x14ac:dyDescent="0.25">
      <c r="A460" s="16"/>
      <c r="B460" s="17"/>
      <c r="C460" s="16" t="s">
        <v>61</v>
      </c>
    </row>
    <row r="461" spans="1:3" s="18" customFormat="1" x14ac:dyDescent="0.25">
      <c r="A461" s="16"/>
      <c r="B461" s="17"/>
      <c r="C461" s="16"/>
    </row>
    <row r="462" spans="1:3" x14ac:dyDescent="0.25">
      <c r="A462" s="15"/>
      <c r="C462" s="3" t="s">
        <v>56</v>
      </c>
    </row>
    <row r="463" spans="1:3" x14ac:dyDescent="0.25">
      <c r="A463" s="15"/>
    </row>
    <row r="464" spans="1:3" x14ac:dyDescent="0.25">
      <c r="A464" s="15" t="s">
        <v>26</v>
      </c>
      <c r="B464" s="9" t="s">
        <v>62</v>
      </c>
      <c r="C464" s="3" t="str">
        <f>B464</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465" spans="1:3" x14ac:dyDescent="0.25">
      <c r="A465" s="15"/>
    </row>
    <row r="466" spans="1:3" x14ac:dyDescent="0.25">
      <c r="A466" s="15"/>
      <c r="C466" s="3" t="s">
        <v>58</v>
      </c>
    </row>
    <row r="467" spans="1:3" x14ac:dyDescent="0.25">
      <c r="A467" s="15"/>
    </row>
    <row r="468" spans="1:3" x14ac:dyDescent="0.25">
      <c r="A468" s="15"/>
      <c r="B468" s="9" t="s">
        <v>63</v>
      </c>
      <c r="C468" s="3" t="str">
        <f>B468</f>
        <v>[Anti-CD20 intervention](https://www.ncbi.nlm.nih.gov/pubmed/27834303) may help CFS patients, and has shown to increase muscarinic antibody positivity and reduced symptoms.</v>
      </c>
    </row>
    <row r="470" spans="1:3" s="18" customFormat="1" x14ac:dyDescent="0.25">
      <c r="A470" s="27"/>
      <c r="B470" s="17"/>
      <c r="C470" s="16" t="s">
        <v>64</v>
      </c>
    </row>
    <row r="471" spans="1:3" s="18" customFormat="1" x14ac:dyDescent="0.25">
      <c r="A471" s="27"/>
      <c r="B471" s="17"/>
      <c r="C471" s="16"/>
    </row>
    <row r="472" spans="1:3" s="18" customFormat="1" x14ac:dyDescent="0.25">
      <c r="A472" s="16"/>
      <c r="B472" s="17"/>
      <c r="C472" s="16" t="s">
        <v>65</v>
      </c>
    </row>
    <row r="473" spans="1:3" s="18" customFormat="1" x14ac:dyDescent="0.25">
      <c r="A473" s="16"/>
      <c r="B473" s="17"/>
      <c r="C473" s="16"/>
    </row>
    <row r="474" spans="1:3" x14ac:dyDescent="0.25">
      <c r="A474" s="15"/>
      <c r="C474" s="3" t="s">
        <v>56</v>
      </c>
    </row>
    <row r="475" spans="1:3" x14ac:dyDescent="0.25">
      <c r="A475" s="15"/>
    </row>
    <row r="476" spans="1:3" x14ac:dyDescent="0.25">
      <c r="A476" s="15" t="s">
        <v>26</v>
      </c>
      <c r="B476" s="3" t="s">
        <v>66</v>
      </c>
      <c r="C476" s="3" t="str">
        <f>B476</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477" spans="1:3" x14ac:dyDescent="0.25">
      <c r="A477" s="15"/>
    </row>
    <row r="478" spans="1:3" x14ac:dyDescent="0.25">
      <c r="A478" s="15"/>
      <c r="C478" s="3" t="s">
        <v>58</v>
      </c>
    </row>
    <row r="479" spans="1:3" x14ac:dyDescent="0.25">
      <c r="A479" s="15"/>
    </row>
    <row r="480" spans="1:3" x14ac:dyDescent="0.25">
      <c r="A480" s="15"/>
      <c r="B480" s="3" t="s">
        <v>67</v>
      </c>
      <c r="C480" s="3" t="str">
        <f>B480</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482" spans="1:3" s="18" customFormat="1" x14ac:dyDescent="0.25">
      <c r="A482" s="27"/>
      <c r="B482" s="17"/>
      <c r="C482" s="16" t="s">
        <v>68</v>
      </c>
    </row>
    <row r="483" spans="1:3" s="18" customFormat="1" x14ac:dyDescent="0.25">
      <c r="A483" s="27"/>
      <c r="B483" s="17"/>
      <c r="C483" s="16"/>
    </row>
    <row r="484" spans="1:3" s="18" customFormat="1" x14ac:dyDescent="0.25">
      <c r="A484" s="16"/>
      <c r="B484" s="17"/>
      <c r="C484" s="16" t="s">
        <v>69</v>
      </c>
    </row>
    <row r="485" spans="1:3" s="18" customFormat="1" x14ac:dyDescent="0.25">
      <c r="A485" s="16"/>
      <c r="B485" s="17"/>
      <c r="C485" s="16"/>
    </row>
    <row r="486" spans="1:3" x14ac:dyDescent="0.25">
      <c r="A486" s="15"/>
      <c r="C486" s="3" t="s">
        <v>70</v>
      </c>
    </row>
    <row r="487" spans="1:3" x14ac:dyDescent="0.25">
      <c r="A487" s="15"/>
    </row>
    <row r="488" spans="1:3" x14ac:dyDescent="0.25">
      <c r="A488" s="15" t="s">
        <v>26</v>
      </c>
      <c r="B488" s="9" t="s">
        <v>71</v>
      </c>
      <c r="C488" s="3" t="str">
        <f>B488</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489" spans="1:3" x14ac:dyDescent="0.25">
      <c r="A489" s="15"/>
    </row>
    <row r="490" spans="1:3" x14ac:dyDescent="0.25">
      <c r="A490" s="15"/>
      <c r="C490" s="3" t="s">
        <v>58</v>
      </c>
    </row>
    <row r="491" spans="1:3" x14ac:dyDescent="0.25">
      <c r="A491" s="15"/>
    </row>
    <row r="492" spans="1:3" x14ac:dyDescent="0.25">
      <c r="A492" s="15"/>
      <c r="B492" s="9" t="s">
        <v>72</v>
      </c>
      <c r="C492" s="3" t="str">
        <f>B492</f>
        <v>Symptoms may improve after removal of cataracts, and should be monitored carefully to prevent further lens and iris adhesion due to [incorrect surgery](https://www.ncbi.nlm.nih.gov/pubmed/19246951).</v>
      </c>
    </row>
    <row r="494" spans="1:3" s="18" customFormat="1" x14ac:dyDescent="0.25">
      <c r="B494" s="17"/>
    </row>
    <row r="496" spans="1:3" x14ac:dyDescent="0.25">
      <c r="A496" s="3" t="s">
        <v>73</v>
      </c>
      <c r="B496" s="9" t="s">
        <v>74</v>
      </c>
      <c r="C496" s="3" t="str">
        <f>CONCATENATE("&lt;symptoms ",B496," /&gt;")</f>
        <v>&lt;symptoms  vision problems D014786 pain D010146 chills and night sweats D023341 multiple chemical sensitivity/allergies D018777 inflamation D007249 /&gt;</v>
      </c>
    </row>
    <row r="1168" spans="3:3" x14ac:dyDescent="0.25">
      <c r="C1168" s="3" t="str">
        <f>CONCATENATE("    This variant is a change at a specific point in the ",B1159," gene from ",B1168," to ",B1169,"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74" spans="3:3" x14ac:dyDescent="0.25">
      <c r="C1174" s="3" t="str">
        <f>CONCATENATE("    This variant is a change at a specific point in the ",B1159," gene from ",B1174," to ",B1175,"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04" spans="3:3" x14ac:dyDescent="0.25">
      <c r="C1304" s="3" t="str">
        <f>CONCATENATE("    This variant is a change at a specific point in the ",B1295," gene from ",B1304," to ",B1305,"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10" spans="3:3" x14ac:dyDescent="0.25">
      <c r="C1310" s="3" t="str">
        <f>CONCATENATE("    This variant is a change at a specific point in the ",B1295," gene from ",B1310," to ",B1311,"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2" spans="3:3" x14ac:dyDescent="0.25">
      <c r="C1712" s="3" t="str">
        <f>CONCATENATE("    This variant is a change at a specific point in the ",B1703," gene from ",B1712," to ",B1713,"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8" spans="3:3" x14ac:dyDescent="0.25">
      <c r="C1718" s="3" t="str">
        <f>CONCATENATE("    This variant is a change at a specific point in the ",B1703," gene from ",B1718," to ",B1719,"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8" spans="3:3" x14ac:dyDescent="0.25">
      <c r="C1848" s="3" t="str">
        <f>CONCATENATE("    This variant is a change at a specific point in the ",B1839," gene from ",B1848," to ",B1849,"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54" spans="3:3" x14ac:dyDescent="0.25">
      <c r="C1854" s="3" t="str">
        <f>CONCATENATE("    This variant is a change at a specific point in the ",B1839," gene from ",B1854," to ",B1855,"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84" spans="3:3" x14ac:dyDescent="0.25">
      <c r="C1984" s="3" t="str">
        <f>CONCATENATE("    This variant is a change at a specific point in the ",B1975," gene from ",B1984," to ",B1985,"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0" spans="3:3" x14ac:dyDescent="0.25">
      <c r="C1990" s="3" t="str">
        <f>CONCATENATE("    This variant is a change at a specific point in the ",B1975," gene from ",B1990," to ",B1991,"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0" spans="3:3" x14ac:dyDescent="0.25">
      <c r="C2120" s="3" t="str">
        <f>CONCATENATE("    This variant is a change at a specific point in the ",B2111," gene from ",B2120," to ",B2121,"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6" spans="3:3" x14ac:dyDescent="0.25">
      <c r="C2126" s="3" t="str">
        <f>CONCATENATE("    This variant is a change at a specific point in the ",B2111," gene from ",B2126," to ",B2127,"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6" spans="3:3" x14ac:dyDescent="0.25">
      <c r="C2256" s="3" t="str">
        <f>CONCATENATE("    This variant is a change at a specific point in the ",B2247," gene from ",B2256," to ",B2257,"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62" spans="3:3" x14ac:dyDescent="0.25">
      <c r="C2262" s="3" t="str">
        <f>CONCATENATE("    This variant is a change at a specific point in the ",B2247," gene from ",B2262," to ",B2263,"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2" spans="3:3" x14ac:dyDescent="0.25">
      <c r="C2392" s="3" t="str">
        <f>CONCATENATE("    This variant is a change at a specific point in the ",B2383," gene from ",B2392," to ",B2393,"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8" spans="3:3" x14ac:dyDescent="0.25">
      <c r="C2398" s="3" t="str">
        <f>CONCATENATE("    This variant is a change at a specific point in the ",B2383," gene from ",B2398," to ",B2399,"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8" spans="3:3" x14ac:dyDescent="0.25">
      <c r="C2528" s="3" t="str">
        <f>CONCATENATE("    This variant is a change at a specific point in the ",B2519," gene from ",B2528," to ",B2529,"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34" spans="3:3" x14ac:dyDescent="0.25">
      <c r="C2534" s="3" t="str">
        <f>CONCATENATE("    This variant is a change at a specific point in the ",B2519," gene from ",B2534," to ",B2535,"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4" spans="3:3" x14ac:dyDescent="0.25">
      <c r="C2664" s="3" t="str">
        <f>CONCATENATE("    This variant is a change at a specific point in the ",B2655," gene from ",B2664," to ",B2665,"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70" spans="3:3" x14ac:dyDescent="0.25">
      <c r="C2670" s="3" t="str">
        <f>CONCATENATE("    This variant is a change at a specific point in the ",B2655," gene from ",B2670," to ",B2671,"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461AC-A337-47DB-B66B-17F561B88F4D}">
  <dimension ref="A1:AJ2605"/>
  <sheetViews>
    <sheetView tabSelected="1" topLeftCell="A412" workbookViewId="0">
      <selection activeCell="B421" sqref="B421"/>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511</v>
      </c>
      <c r="B2" s="9" t="s">
        <v>144</v>
      </c>
      <c r="C2" s="3" t="str">
        <f>CONCATENATE("&lt;",A2," ",B2," /&gt;")</f>
        <v>&lt;Gene_Name DRD2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512</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DRD2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f>B8</f>
        <v>0</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11</v>
      </c>
      <c r="C10" s="3" t="str">
        <f>CONCATENATE("This gene is located on chromosome ",B10,". The ",B11," it creates acts in your ",B12)</f>
        <v>This gene is located on chromosome 11. The protein it creates acts in your adrenal glands, endometrium, testis, salivary gland, and prostate.</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146</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C932G</v>
      </c>
      <c r="I13" s="18" t="str">
        <f>B28</f>
        <v>G811-83T</v>
      </c>
      <c r="J13" s="18" t="str">
        <f>B34</f>
        <v>C113282275A</v>
      </c>
      <c r="K13" s="18" t="str">
        <f>B40</f>
        <v>113475530insA</v>
      </c>
      <c r="L13" s="18" t="str">
        <f>B46</f>
        <v>G2137A</v>
      </c>
      <c r="M13" s="18" t="str">
        <f>B52</f>
        <v>C113411553A</v>
      </c>
      <c r="N13" s="18" t="str">
        <f>B58</f>
        <v>G113460810A</v>
      </c>
      <c r="O13" s="18" t="str">
        <f>B64</f>
        <v>C957T</v>
      </c>
    </row>
    <row r="14" spans="1:36" ht="16.5" thickBot="1" x14ac:dyDescent="0.3">
      <c r="A14" s="8" t="s">
        <v>3</v>
      </c>
      <c r="B14" s="9" t="s">
        <v>144</v>
      </c>
      <c r="C14" s="3" t="str">
        <f>CONCATENATE("&lt;GeneAnalysis gene=",CHAR(34),B14,CHAR(34)," interval=",CHAR(34),B15,CHAR(34),"&gt; ")</f>
        <v xml:space="preserve">&lt;GeneAnalysis gene="DRD2" interval="NC_000011.10:g.113409595_113475279"&gt; </v>
      </c>
      <c r="H14" s="19" t="s">
        <v>168</v>
      </c>
      <c r="I14" s="19" t="s">
        <v>168</v>
      </c>
      <c r="J14" s="19" t="s">
        <v>179</v>
      </c>
      <c r="K14" s="19" t="s">
        <v>168</v>
      </c>
      <c r="L14" s="19" t="s">
        <v>168</v>
      </c>
      <c r="M14" s="19" t="s">
        <v>168</v>
      </c>
      <c r="N14" s="19" t="s">
        <v>168</v>
      </c>
      <c r="O14" s="25" t="s">
        <v>168</v>
      </c>
      <c r="P14" s="20"/>
      <c r="Q14" s="40"/>
      <c r="R14" s="40"/>
      <c r="S14" s="20"/>
      <c r="T14" s="20"/>
      <c r="U14" s="40"/>
      <c r="V14" s="40"/>
      <c r="W14" s="20"/>
      <c r="X14" s="20"/>
      <c r="Y14" s="20"/>
      <c r="Z14" s="20"/>
    </row>
    <row r="15" spans="1:36" x14ac:dyDescent="0.25">
      <c r="A15" s="8" t="s">
        <v>24</v>
      </c>
      <c r="B15" s="9" t="s">
        <v>147</v>
      </c>
      <c r="H15" s="9" t="s">
        <v>184</v>
      </c>
      <c r="I15" s="9" t="s">
        <v>182</v>
      </c>
      <c r="J15" s="9" t="s">
        <v>180</v>
      </c>
      <c r="K15" s="9" t="s">
        <v>177</v>
      </c>
      <c r="L15" s="9" t="s">
        <v>175</v>
      </c>
      <c r="M15" s="9" t="s">
        <v>173</v>
      </c>
      <c r="N15" s="9" t="s">
        <v>171</v>
      </c>
      <c r="O15" s="9" t="s">
        <v>169</v>
      </c>
      <c r="P15" s="9"/>
      <c r="Q15" s="9"/>
      <c r="R15" s="9"/>
      <c r="S15" s="9"/>
      <c r="T15" s="9"/>
      <c r="U15" s="9"/>
      <c r="V15" s="9"/>
      <c r="W15" s="9"/>
      <c r="X15" s="9"/>
      <c r="Y15" s="9"/>
      <c r="Z15" s="9"/>
    </row>
    <row r="16" spans="1:36" x14ac:dyDescent="0.25">
      <c r="A16" s="8" t="s">
        <v>25</v>
      </c>
      <c r="B16" s="9" t="s">
        <v>145</v>
      </c>
      <c r="C16" s="3" t="str">
        <f>CONCATENATE("# What are some common mutations of ",B14,"?")</f>
        <v># What are some common mutations of DRD2?</v>
      </c>
      <c r="H16" s="9" t="s">
        <v>185</v>
      </c>
      <c r="I16" s="9" t="s">
        <v>183</v>
      </c>
      <c r="J16" s="9" t="s">
        <v>181</v>
      </c>
      <c r="K16" s="9" t="s">
        <v>178</v>
      </c>
      <c r="L16" s="9" t="s">
        <v>176</v>
      </c>
      <c r="M16" s="9" t="s">
        <v>174</v>
      </c>
      <c r="N16" s="9" t="s">
        <v>172</v>
      </c>
      <c r="O16" s="9" t="s">
        <v>170</v>
      </c>
      <c r="P16" s="9"/>
      <c r="Q16" s="9"/>
      <c r="R16" s="9"/>
      <c r="S16" s="9"/>
      <c r="T16" s="9"/>
      <c r="U16" s="9"/>
      <c r="V16" s="9"/>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[C932G (p.Ser311Cys](https://www.ncbi.nlm.nih.gov/clinvar/variation/256813/)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[G811-83T](https://www.ncbi.nlm.nih.gov/clinvar/variation/375655/)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[C113282275A](https://www.ncbi.nlm.nih.gov/SNP/snp_ref.cgi?rs=rs1124492) variant. This substitution of a single nucleotide is known as a missense mutation.</v>
      </c>
      <c r="K17" s="9" t="str">
        <f>CONCATENATE("People with this variant have one additional ",B41," inserted, also known as the ",B43, " variant.")</f>
        <v>People with this variant have one additional adenine (A) inserted, also known as the [113475530insA](https://www.ncbi.nlm.nih.gov/projects/SNP/snp_ref.cgi?rs=rs1799732) variant.</v>
      </c>
      <c r="L17" s="9" t="str">
        <f>CONCATENATE("People with this variant have one copy of the ",B49," variant. This substitution of a single nucleotide is known as a missense mutation.")</f>
        <v>People with this variant have one copy of the [G2137A (p.Glu713Lys)](https://www.ncbi.nlm.nih.gov/clinvar/variation/2105/) variant. This substitution of a single nucleotide is known as a missense mutation.</v>
      </c>
      <c r="M17" s="9" t="str">
        <f>CONCATENATE("People with this variant have one copy of the ",B55," variant. This substitution of a single nucleotide is known as a missense mutation.")</f>
        <v>People with this variant have one copy of the [C113411553A](https://www.ncbi.nlm.nih.gov/projects/SNP/snp_ref.cgi?rs=rs46220755) variant. This substitution of a single nucleotide is known as a missense mutation.</v>
      </c>
      <c r="N17" s="9" t="str">
        <f>CONCATENATE("People with this variant have one copy of the ",B61," variant. This substitution of a single nucleotide is known as a missense mutation.")</f>
        <v>People with this variant have one copy of the [G113460810A](https://www.ncbi.nlm.nih.gov/projects/SNP/snp_ref.cgi?rs=rs4648317) variant. This substitution of a single nucleotide is known as a missense mutation.</v>
      </c>
      <c r="O17" s="9" t="str">
        <f>CONCATENATE("People with this variant have one copy of the ",B67)</f>
        <v>People with this variant have one copy of the [C957T (p.Pro319=)](https://www.ncbi.nlm.nih.gov/clinvar/variation/198436/)</v>
      </c>
      <c r="P17" s="9"/>
      <c r="Q17" s="9"/>
      <c r="R17" s="9"/>
      <c r="S17" s="9"/>
      <c r="T17" s="9"/>
      <c r="U17" s="9"/>
      <c r="V17" s="9"/>
      <c r="W17" s="9"/>
      <c r="X17" s="9"/>
      <c r="Y17" s="9"/>
      <c r="Z17" s="9"/>
    </row>
    <row r="18" spans="1:26" x14ac:dyDescent="0.25">
      <c r="C18" s="3" t="str">
        <f>CONCATENATE("There are ",B16," common variants in ",B14,": ",B25,", ",B31,", ",B37,", ",B43,", ",B49,", ",B55,", ",B61,", and ",B67,".")</f>
        <v>There are eight common variants in DRD2: [C932G (p.Ser311Cys](https://www.ncbi.nlm.nih.gov/clinvar/variation/256813/), [G811-83T](https://www.ncbi.nlm.nih.gov/clinvar/variation/375655/), [C113282275A](https://www.ncbi.nlm.nih.gov/SNP/snp_ref.cgi?rs=rs1124492), [113475530insA](https://www.ncbi.nlm.nih.gov/projects/SNP/snp_ref.cgi?rs=rs1799732), [G2137A (p.Glu713Lys)](https://www.ncbi.nlm.nih.gov/clinvar/variation/2105/), [C113411553A](https://www.ncbi.nlm.nih.gov/projects/SNP/snp_ref.cgi?rs=rs46220755), [G113460810A](https://www.ncbi.nlm.nih.gov/projects/SNP/snp_ref.cgi?rs=rs4648317), and [C957T (p.Pro319=)](https://www.ncbi.nlm.nih.gov/clinvar/variation/198436/).</v>
      </c>
      <c r="H18" s="9" t="s">
        <v>28</v>
      </c>
      <c r="I18" s="9" t="s">
        <v>28</v>
      </c>
      <c r="J18" s="9" t="s">
        <v>27</v>
      </c>
      <c r="K18" s="9" t="s">
        <v>28</v>
      </c>
      <c r="L18" s="9"/>
      <c r="M18" s="9" t="s">
        <v>27</v>
      </c>
      <c r="N18" s="9" t="s">
        <v>28</v>
      </c>
      <c r="O18" s="9" t="s">
        <v>28</v>
      </c>
      <c r="P18" s="9"/>
      <c r="Q18" s="9"/>
      <c r="R18" s="9"/>
      <c r="S18" s="9"/>
      <c r="T18" s="9"/>
      <c r="U18" s="9"/>
      <c r="V18" s="9"/>
      <c r="W18" s="9"/>
      <c r="X18" s="9"/>
      <c r="Y18" s="9"/>
      <c r="Z18" s="9"/>
    </row>
    <row r="19" spans="1:26" x14ac:dyDescent="0.25">
      <c r="H19" s="9">
        <v>5.0999999999999996</v>
      </c>
      <c r="I19" s="9">
        <v>35.4</v>
      </c>
      <c r="J19" s="9">
        <v>42</v>
      </c>
      <c r="K19" s="9">
        <v>36.6</v>
      </c>
      <c r="L19" s="9">
        <v>40</v>
      </c>
      <c r="M19" s="9">
        <v>34.299999999999997</v>
      </c>
      <c r="N19" s="9">
        <v>34.299999999999997</v>
      </c>
      <c r="O19" s="9">
        <v>48.6</v>
      </c>
      <c r="P19" s="9"/>
      <c r="Q19" s="9"/>
      <c r="R19" s="9"/>
      <c r="S19" s="9"/>
      <c r="T19" s="9"/>
      <c r="U19" s="9"/>
      <c r="V19" s="9"/>
      <c r="W19" s="9"/>
      <c r="X19" s="9"/>
      <c r="Y19" s="9"/>
      <c r="Z19" s="9"/>
    </row>
    <row r="20" spans="1:26" x14ac:dyDescent="0.25">
      <c r="C20" s="3" t="str">
        <f>CONCATENATE("&lt;# ",B22," #&gt;")</f>
        <v>&lt;# C932G #&gt;</v>
      </c>
      <c r="H20" s="9" t="str">
        <f>CONCATENATE("People with this variant have two copies of the ",B25," variant. This substitution of a single nucleotide is known as a missense mutation.")</f>
        <v>People with this variant have two copies of the [C932G (p.Ser311Cys](https://www.ncbi.nlm.nih.gov/clinvar/variation/256813/)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[G811-83T](https://www.ncbi.nlm.nih.gov/clinvar/variation/375655/)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[C113282275A](https://www.ncbi.nlm.nih.gov/SNP/snp_ref.cgi?rs=rs1124492) variant. This substitution of a single nucleotide is known as a missense mutation.</v>
      </c>
      <c r="K20" s="9" t="str">
        <f>CONCATENATE("People with this variant have two additional ",B41," inserted, also known as the ",B43, " variant.")</f>
        <v>People with this variant have two additional adenine (A) inserted, also known as the [113475530insA](https://www.ncbi.nlm.nih.gov/projects/SNP/snp_ref.cgi?rs=rs1799732) variant.</v>
      </c>
      <c r="L20" s="9" t="str">
        <f>CONCATENATE("People with this variant have two copies of the ",B49," variant. This substitution of a single nucleotide is known as a missense mutation.")</f>
        <v>People with this variant have two copies of the [G2137A (p.Glu713Lys)](https://www.ncbi.nlm.nih.gov/clinvar/variation/2105/) variant. This substitution of a single nucleotide is known as a missense mutation.</v>
      </c>
      <c r="M20" s="9" t="str">
        <f>CONCATENATE("People with this variant have two copies of the ",B55," variant. This substitution of a single nucleotide is known as a missense mutation.")</f>
        <v>People with this variant have two copies of the [C113411553A](https://www.ncbi.nlm.nih.gov/projects/SNP/snp_ref.cgi?rs=rs46220755) variant. This substitution of a single nucleotide is known as a missense mutation.</v>
      </c>
      <c r="N20" s="9" t="str">
        <f>CONCATENATE("People with this variant have two copies of the ",B61," variant. This substitution of a single nucleotide is known as a missense mutation.")</f>
        <v>People with this variant have two copies of the [G113460810A](https://www.ncbi.nlm.nih.gov/projects/SNP/snp_ref.cgi?rs=rs4648317) variant. This substitution of a single nucleotide is known as a missense mutation.</v>
      </c>
      <c r="O20" s="9" t="str">
        <f>CONCATENATE("People with this variant have two copies of the ",B67," variant. This substitution of a single nucleotide is known as a missense mutation.")</f>
        <v>People with this variant have two copies of the [C957T (p.Pro319=)](https://www.ncbi.nlm.nih.gov/clinvar/variation/198436/) variant. This substitution of a single nucleotide is known as a missense mutation.</v>
      </c>
      <c r="P20" s="9"/>
      <c r="Q20" s="9"/>
      <c r="R20" s="9"/>
      <c r="S20" s="9"/>
      <c r="T20" s="9"/>
      <c r="U20" s="9"/>
      <c r="V20" s="9"/>
      <c r="W20" s="9"/>
      <c r="X20" s="9"/>
      <c r="Y20" s="9"/>
      <c r="Z20" s="9"/>
    </row>
    <row r="21" spans="1:26" x14ac:dyDescent="0.25">
      <c r="A21" s="8" t="s">
        <v>29</v>
      </c>
      <c r="B21" s="19" t="s">
        <v>149</v>
      </c>
      <c r="C21" s="3" t="str">
        <f>CONCATENATE("  &lt;Variant hgvs=",CHAR(34),B21,CHAR(34)," name=",CHAR(34),B22,CHAR(34),"&gt; ")</f>
        <v xml:space="preserve">  &lt;Variant hgvs="NC_000011.10:g.113412762G&gt;C" name="C932G"&gt; </v>
      </c>
      <c r="H21" s="9" t="s">
        <v>28</v>
      </c>
      <c r="I21" s="9" t="s">
        <v>27</v>
      </c>
      <c r="J21" s="9" t="s">
        <v>27</v>
      </c>
      <c r="K21" s="9" t="s">
        <v>27</v>
      </c>
      <c r="L21" s="9"/>
      <c r="M21" s="9" t="s">
        <v>27</v>
      </c>
      <c r="N21" s="9" t="s">
        <v>27</v>
      </c>
      <c r="O21" s="9" t="s">
        <v>27</v>
      </c>
      <c r="P21" s="9"/>
      <c r="Q21" s="9"/>
      <c r="R21" s="9"/>
      <c r="S21" s="9"/>
      <c r="T21" s="9"/>
      <c r="U21" s="9"/>
      <c r="V21" s="9"/>
      <c r="W21" s="9"/>
      <c r="X21" s="9"/>
      <c r="Y21" s="9"/>
      <c r="Z21" s="9"/>
    </row>
    <row r="22" spans="1:26" x14ac:dyDescent="0.25">
      <c r="A22" s="15" t="s">
        <v>30</v>
      </c>
      <c r="B22" s="21" t="s">
        <v>150</v>
      </c>
      <c r="H22" s="9">
        <v>1.9</v>
      </c>
      <c r="I22" s="9">
        <v>14.1</v>
      </c>
      <c r="J22" s="9">
        <v>19.5</v>
      </c>
      <c r="K22" s="9">
        <v>15</v>
      </c>
      <c r="L22" s="9">
        <v>22.6</v>
      </c>
      <c r="M22" s="9">
        <v>6.8</v>
      </c>
      <c r="N22" s="9">
        <v>13.4</v>
      </c>
      <c r="O22" s="9">
        <v>29.4</v>
      </c>
      <c r="P22" s="9"/>
      <c r="Q22" s="9"/>
      <c r="R22" s="9"/>
      <c r="S22" s="9"/>
      <c r="T22" s="9"/>
      <c r="U22" s="9"/>
      <c r="V22" s="9"/>
      <c r="W22" s="9"/>
      <c r="X22" s="9"/>
      <c r="Y22" s="9"/>
      <c r="Z22" s="9"/>
    </row>
    <row r="23" spans="1:26" x14ac:dyDescent="0.25">
      <c r="A23" s="15" t="s">
        <v>31</v>
      </c>
      <c r="B23" s="9" t="s">
        <v>93</v>
      </c>
      <c r="C23" s="3" t="str">
        <f>CONCATENATE("    This variant is a change at a specific point in the ",B14," gene from ",B23," to ",B24," resulting in incorrect ",B10," function. This substitution of a single nucleotide is known as a missense variant.")</f>
        <v xml:space="preserve">    This variant is a change at a specific point in the DRD2 gene from cytosine (C) to guanine (G) resulting in incorrect 11 function. This substitution of a single nucleotide is known as a missense variant.</v>
      </c>
      <c r="H23" s="9" t="str">
        <f>CONCATENATE("Your ",B14," gene has no variants. A normal gene is referred to as a ",CHAR(34),"wild-type",CHAR(34)," gene.")</f>
        <v>Your DRD2 gene has no variants. A normal gene is referred to as a "wild-type" gene.</v>
      </c>
      <c r="I23" s="9" t="str">
        <f>CONCATENATE("Your ",B14," gene has no variants. A normal gene is referred to as a ",CHAR(34),"wild-type",CHAR(34)," gene.")</f>
        <v>Your DRD2 gene has no variants. A normal gene is referred to as a "wild-type" gene.</v>
      </c>
      <c r="J23" s="9" t="str">
        <f>CONCATENATE("Your ",B14," gene has no variants. A normal gene is referred to as a ",CHAR(34),"wild-type",CHAR(34)," gene.")</f>
        <v>Your DRD2 gene has no variants. A normal gene is referred to as a "wild-type" gene.</v>
      </c>
      <c r="K23" s="9" t="str">
        <f>CONCATENATE("Your ",B14," gene has no variants. A normal gene is referred to as a ",CHAR(34),"wild-type",CHAR(34)," gene.")</f>
        <v>Your DRD2 gene has no variants. A normal gene is referred to as a "wild-type" gene.</v>
      </c>
      <c r="L23" s="9" t="str">
        <f>CONCATENATE("Your ",B14," gene has no variants. A normal gene is referred to as a ",CHAR(34),"wild-type",CHAR(34)," gene.")</f>
        <v>Your DRD2 gene has no variants. A normal gene is referred to as a "wild-type" gene.</v>
      </c>
      <c r="M23" s="9" t="str">
        <f>CONCATENATE("Your ",B14," gene has no variants. A normal gene is referred to as a ",CHAR(34),"wild-type",CHAR(34)," gene.")</f>
        <v>Your DRD2 gene has no variants. A normal gene is referred to as a "wild-type" gene.</v>
      </c>
      <c r="N23" s="9" t="str">
        <f>CONCATENATE("Your ",B14," gene has no variants. A normal gene is referred to as a ",CHAR(34),"wild-type",CHAR(34)," gene.")</f>
        <v>Your DRD2 gene has no variants. A normal gene is referred to as a "wild-type" gene.</v>
      </c>
      <c r="O23" s="9" t="str">
        <f>CONCATENATE("Your ",B14," gene has no variants. A normal gene is referred to as a ",CHAR(34),"wild-type",CHAR(34)," gene.")</f>
        <v>Your DRD2 gene has no variants. A normal gene is referred to as a "wild-type" gene.</v>
      </c>
      <c r="P23" s="9"/>
      <c r="Q23" s="9"/>
      <c r="R23" s="9"/>
      <c r="S23" s="9"/>
      <c r="T23" s="9"/>
      <c r="U23" s="9"/>
      <c r="V23" s="9"/>
      <c r="W23" s="9"/>
      <c r="X23" s="9"/>
      <c r="Y23" s="9"/>
      <c r="Z23" s="9"/>
    </row>
    <row r="24" spans="1:26" x14ac:dyDescent="0.25">
      <c r="A24" s="15" t="s">
        <v>33</v>
      </c>
      <c r="B24" s="9" t="s">
        <v>34</v>
      </c>
      <c r="H24" s="9" t="s">
        <v>27</v>
      </c>
      <c r="I24" s="9" t="s">
        <v>28</v>
      </c>
      <c r="J24" s="9" t="s">
        <v>28</v>
      </c>
      <c r="K24" s="9" t="s">
        <v>28</v>
      </c>
      <c r="L24" s="9"/>
      <c r="M24" s="9" t="s">
        <v>28</v>
      </c>
      <c r="N24" s="9" t="s">
        <v>28</v>
      </c>
      <c r="O24" s="9" t="s">
        <v>28</v>
      </c>
      <c r="P24" s="9"/>
      <c r="Q24" s="9"/>
      <c r="R24" s="9"/>
      <c r="S24" s="9"/>
      <c r="T24" s="9"/>
      <c r="U24" s="9"/>
      <c r="V24" s="9"/>
      <c r="W24" s="9"/>
      <c r="X24" s="9"/>
      <c r="Y24" s="9"/>
      <c r="Z24" s="9"/>
    </row>
    <row r="25" spans="1:26" x14ac:dyDescent="0.25">
      <c r="A25" s="15" t="s">
        <v>35</v>
      </c>
      <c r="B25" s="9" t="s">
        <v>148</v>
      </c>
      <c r="C25" s="3" t="str">
        <f>"  &lt;/Variant&gt;"</f>
        <v xml:space="preserve">  &lt;/Variant&gt;</v>
      </c>
      <c r="H25" s="9">
        <v>93</v>
      </c>
      <c r="I25" s="9">
        <v>50.5</v>
      </c>
      <c r="J25" s="9">
        <v>38.5</v>
      </c>
      <c r="K25" s="9">
        <v>48.4</v>
      </c>
      <c r="L25" s="9">
        <v>37.4</v>
      </c>
      <c r="M25" s="9">
        <v>58.9</v>
      </c>
      <c r="N25" s="9">
        <v>52.3</v>
      </c>
      <c r="O25" s="9">
        <v>22</v>
      </c>
      <c r="P25" s="9"/>
      <c r="Q25" s="9"/>
      <c r="R25" s="9"/>
      <c r="S25" s="9"/>
      <c r="T25" s="9"/>
      <c r="U25" s="9"/>
      <c r="V25" s="9"/>
      <c r="W25" s="9"/>
      <c r="X25" s="9"/>
      <c r="Y25" s="9"/>
      <c r="Z25" s="9"/>
    </row>
    <row r="26" spans="1:26" x14ac:dyDescent="0.25">
      <c r="A26" s="15"/>
      <c r="C26" s="3" t="str">
        <f>CONCATENATE("&lt;# ",B28," #&gt;")</f>
        <v>&lt;# G811-83T #&gt;</v>
      </c>
    </row>
    <row r="27" spans="1:26" x14ac:dyDescent="0.25">
      <c r="A27" s="8" t="s">
        <v>29</v>
      </c>
      <c r="B27" s="29" t="s">
        <v>153</v>
      </c>
      <c r="C27" s="3" t="str">
        <f>CONCATENATE("  &lt;Variant hgvs=",CHAR(34),B27,CHAR(34)," name=",CHAR(34),B28,CHAR(34),"&gt; ")</f>
        <v xml:space="preserve">  &lt;Variant hgvs="NC_000011.10:g.113412966C&gt;A" name="G811-83T"&gt; </v>
      </c>
    </row>
    <row r="28" spans="1:26" x14ac:dyDescent="0.25">
      <c r="A28" s="15" t="s">
        <v>30</v>
      </c>
      <c r="B28" s="9" t="s">
        <v>151</v>
      </c>
    </row>
    <row r="29" spans="1:26" x14ac:dyDescent="0.25">
      <c r="A29" s="15" t="s">
        <v>31</v>
      </c>
      <c r="B29" s="9" t="s">
        <v>34</v>
      </c>
      <c r="C29" s="3" t="str">
        <f>CONCATENATE("    This variant is a change at a specific point in the ",B14," gene from ",B29," to ",B30," resulting in incorrect ",B10," function. This substitution of a single nucleotide is known as a missense variant.")</f>
        <v xml:space="preserve">    This variant is a change at a specific point in the DRD2 gene from guanine (G) to thymine (T) resulting in incorrect 11 function. This substitution of a single nucleotide is known as a missense variant.</v>
      </c>
    </row>
    <row r="30" spans="1:26" x14ac:dyDescent="0.25">
      <c r="A30" s="15" t="s">
        <v>33</v>
      </c>
      <c r="B30" s="9" t="s">
        <v>36</v>
      </c>
    </row>
    <row r="31" spans="1:26" x14ac:dyDescent="0.25">
      <c r="A31" s="15" t="s">
        <v>35</v>
      </c>
      <c r="B31" s="9" t="s">
        <v>152</v>
      </c>
      <c r="C31" s="3" t="str">
        <f>"  &lt;/Variant&gt;"</f>
        <v xml:space="preserve">  &lt;/Variant&gt;</v>
      </c>
    </row>
    <row r="32" spans="1:26" x14ac:dyDescent="0.25">
      <c r="A32" s="8"/>
      <c r="C32" s="3" t="str">
        <f>CONCATENATE("&lt;# ",B34," #&gt;")</f>
        <v>&lt;# C113282275A #&gt;</v>
      </c>
    </row>
    <row r="33" spans="1:3" x14ac:dyDescent="0.25">
      <c r="A33" s="8" t="s">
        <v>29</v>
      </c>
      <c r="B33" s="19" t="s">
        <v>154</v>
      </c>
      <c r="C33" s="3" t="str">
        <f>CONCATENATE("  &lt;Variant hgvs=",CHAR(34),B33,CHAR(34)," name=",CHAR(34),B34,CHAR(34),"&gt; ")</f>
        <v xml:space="preserve">  &lt;Variant hgvs="NC_000011.9:g.113282275C&gt;A" name="C113282275A"&gt; </v>
      </c>
    </row>
    <row r="34" spans="1:3" x14ac:dyDescent="0.25">
      <c r="A34" s="15" t="s">
        <v>30</v>
      </c>
      <c r="B34" s="9" t="s">
        <v>186</v>
      </c>
    </row>
    <row r="35" spans="1:3" x14ac:dyDescent="0.25">
      <c r="A35" s="15" t="s">
        <v>31</v>
      </c>
      <c r="B35" s="9" t="s">
        <v>93</v>
      </c>
      <c r="C35" s="3" t="str">
        <f>CONCATENATE("    This variant is a change at a specific point in the ",B14," gene from ",B35," to ",B36," resulting in incorrect ",B10," function. This substitution of a single nucleotide is known as a missense variant.")</f>
        <v xml:space="preserve">    This variant is a change at a specific point in the DRD2 gene from cytosine (C) to adenine (A) resulting in incorrect 11 function. This substitution of a single nucleotide is known as a missense variant.</v>
      </c>
    </row>
    <row r="36" spans="1:3" x14ac:dyDescent="0.25">
      <c r="A36" s="15" t="s">
        <v>33</v>
      </c>
      <c r="B36" s="9" t="s">
        <v>32</v>
      </c>
    </row>
    <row r="37" spans="1:3" x14ac:dyDescent="0.25">
      <c r="A37" s="15" t="s">
        <v>35</v>
      </c>
      <c r="B37" s="9" t="s">
        <v>187</v>
      </c>
      <c r="C37" s="3" t="str">
        <f>"  &lt;/Variant&gt;"</f>
        <v xml:space="preserve">  &lt;/Variant&gt;</v>
      </c>
    </row>
    <row r="38" spans="1:3" x14ac:dyDescent="0.25">
      <c r="A38" s="15"/>
      <c r="C38" s="3" t="str">
        <f>CONCATENATE("&lt;# ",B40," #&gt;")</f>
        <v>&lt;# 113475530insA #&gt;</v>
      </c>
    </row>
    <row r="39" spans="1:3" x14ac:dyDescent="0.25">
      <c r="A39" s="8" t="s">
        <v>29</v>
      </c>
      <c r="B39" s="19" t="s">
        <v>155</v>
      </c>
      <c r="C39" s="3" t="str">
        <f>CONCATENATE("  &lt;Variant hgvs=",CHAR(34),B39,CHAR(34)," name=",CHAR(34),B40,CHAR(34),"&gt; ")</f>
        <v xml:space="preserve">  &lt;Variant hgvs="NC_000011.10:g.113475529_113475530insA" name="113475530insA"&gt; </v>
      </c>
    </row>
    <row r="40" spans="1:3" x14ac:dyDescent="0.25">
      <c r="A40" s="15" t="s">
        <v>30</v>
      </c>
      <c r="B40" s="9" t="s">
        <v>188</v>
      </c>
    </row>
    <row r="41" spans="1:3" x14ac:dyDescent="0.25">
      <c r="A41" s="15" t="s">
        <v>31</v>
      </c>
      <c r="B41" s="9" t="s">
        <v>32</v>
      </c>
      <c r="C41" s="3" t="str">
        <f>CONCATENATE("    This variant is a change at a specific point in the ",B14," gene to add ",B41," resulting in incorrect ",B10," function. Adding a single nucleotide is known as an insertion variant.")</f>
        <v xml:space="preserve">    This variant is a change at a specific point in the DRD2 gene to add adenine (A) resulting in incorrect 11 function. Adding a single nucleotide is known as an insertion variant.</v>
      </c>
    </row>
    <row r="42" spans="1:3" x14ac:dyDescent="0.25">
      <c r="A42" s="15" t="s">
        <v>33</v>
      </c>
    </row>
    <row r="43" spans="1:3" x14ac:dyDescent="0.25">
      <c r="A43" s="15" t="s">
        <v>35</v>
      </c>
      <c r="B43" s="9" t="s">
        <v>189</v>
      </c>
      <c r="C43" s="3" t="str">
        <f>"  &lt;/Variant&gt;"</f>
        <v xml:space="preserve">  &lt;/Variant&gt;</v>
      </c>
    </row>
    <row r="44" spans="1:3" x14ac:dyDescent="0.25">
      <c r="A44" s="15"/>
      <c r="C44" s="3" t="str">
        <f>CONCATENATE("&lt;# ",B46," #&gt;")</f>
        <v>&lt;# G2137A #&gt;</v>
      </c>
    </row>
    <row r="45" spans="1:3" x14ac:dyDescent="0.25">
      <c r="A45" s="8" t="s">
        <v>29</v>
      </c>
      <c r="B45" s="19" t="s">
        <v>158</v>
      </c>
      <c r="C45" s="3" t="str">
        <f>CONCATENATE("  &lt;Variant hgvs=",CHAR(34),B45,CHAR(34)," name=",CHAR(34),B46,CHAR(34),"&gt; ")</f>
        <v xml:space="preserve">  &lt;Variant hgvs="NC_000011.10:g.113400106G&gt;A" name="G2137A"&gt; </v>
      </c>
    </row>
    <row r="46" spans="1:3" x14ac:dyDescent="0.25">
      <c r="A46" s="15" t="s">
        <v>30</v>
      </c>
      <c r="B46" s="9" t="s">
        <v>157</v>
      </c>
    </row>
    <row r="47" spans="1:3" x14ac:dyDescent="0.25">
      <c r="A47" s="15" t="s">
        <v>31</v>
      </c>
      <c r="B47" s="9" t="s">
        <v>34</v>
      </c>
      <c r="C47" s="3" t="str">
        <f>CONCATENATE("    This variant is a change at a specific point in the ",B14," gene from ",B47," to ",B48," resulting in incorrect ",B10," function. This substitution of a single nucleotide is known as a missense variant.")</f>
        <v xml:space="preserve">    This variant is a change at a specific point in the DRD2 gene from guanine (G) to adenine (A) resulting in incorrect 11 function. This substitution of a single nucleotide is known as a missense variant.</v>
      </c>
    </row>
    <row r="48" spans="1:3" x14ac:dyDescent="0.25">
      <c r="A48" s="15" t="s">
        <v>33</v>
      </c>
      <c r="B48" s="9" t="s">
        <v>32</v>
      </c>
    </row>
    <row r="49" spans="1:16" x14ac:dyDescent="0.25">
      <c r="A49" s="15" t="s">
        <v>35</v>
      </c>
      <c r="B49" s="9" t="s">
        <v>156</v>
      </c>
      <c r="C49" s="3" t="str">
        <f>"  &lt;/Variant&gt;"</f>
        <v xml:space="preserve">  &lt;/Variant&gt;</v>
      </c>
    </row>
    <row r="50" spans="1:16" x14ac:dyDescent="0.25">
      <c r="A50" s="15"/>
      <c r="C50" s="3" t="str">
        <f>CONCATENATE("&lt;# ",B52," #&gt;")</f>
        <v>&lt;# C113411553A #&gt;</v>
      </c>
    </row>
    <row r="51" spans="1:16" x14ac:dyDescent="0.25">
      <c r="A51" s="8" t="s">
        <v>29</v>
      </c>
      <c r="B51" s="19" t="s">
        <v>159</v>
      </c>
      <c r="C51" s="3" t="str">
        <f>CONCATENATE("  &lt;Variant hgvs=",CHAR(34),B51,CHAR(34)," name=",CHAR(34),B52,CHAR(34),"&gt; ")</f>
        <v xml:space="preserve">  &lt;Variant hgvs="NC_000011.10:g.113411553C&gt;A" name="C113411553A"&gt; </v>
      </c>
    </row>
    <row r="52" spans="1:16" x14ac:dyDescent="0.25">
      <c r="A52" s="15" t="s">
        <v>30</v>
      </c>
      <c r="B52" s="9" t="s">
        <v>160</v>
      </c>
    </row>
    <row r="53" spans="1:16" x14ac:dyDescent="0.25">
      <c r="A53" s="15" t="s">
        <v>31</v>
      </c>
      <c r="B53" s="9" t="str">
        <f>"cytosine (C)"</f>
        <v>cytosine (C)</v>
      </c>
      <c r="C53" s="3" t="str">
        <f>CONCATENATE("    This variant is a change at a specific point in the ",B14," gene from ",B53," to ",B54," resulting in incorrect ",B10," function. This substitution of a single nucleotide is known as a missense variant.")</f>
        <v xml:space="preserve">    This variant is a change at a specific point in the DRD2 gene from cytosine (C) to adenine (A) resulting in incorrect 11 function. This substitution of a single nucleotide is known as a missense variant.</v>
      </c>
    </row>
    <row r="54" spans="1:16" x14ac:dyDescent="0.25">
      <c r="A54" s="15" t="s">
        <v>33</v>
      </c>
      <c r="B54" s="9" t="s">
        <v>32</v>
      </c>
    </row>
    <row r="55" spans="1:16" x14ac:dyDescent="0.25">
      <c r="A55" s="15" t="s">
        <v>35</v>
      </c>
      <c r="B55" s="9" t="s">
        <v>161</v>
      </c>
      <c r="C55" s="3" t="str">
        <f>"  &lt;/Variant&gt;"</f>
        <v xml:space="preserve">  &lt;/Variant&gt;</v>
      </c>
    </row>
    <row r="56" spans="1:16" x14ac:dyDescent="0.25">
      <c r="A56" s="15"/>
      <c r="C56" s="3" t="str">
        <f>CONCATENATE("&lt;# ",B58," #&gt;")</f>
        <v>&lt;# G113460810A #&gt;</v>
      </c>
    </row>
    <row r="57" spans="1:16" x14ac:dyDescent="0.25">
      <c r="A57" s="8" t="s">
        <v>29</v>
      </c>
      <c r="B57" s="19" t="s">
        <v>162</v>
      </c>
      <c r="C57" s="3" t="str">
        <f>CONCATENATE("  &lt;Variant hgvs=",CHAR(34),B57,CHAR(34)," name=",CHAR(34),B58,CHAR(34),"&gt; ")</f>
        <v xml:space="preserve">  &lt;Variant hgvs="NC_000011.10:g.113460810G&gt;A" name="G113460810A"&gt; </v>
      </c>
    </row>
    <row r="58" spans="1:16" x14ac:dyDescent="0.25">
      <c r="A58" s="15" t="s">
        <v>30</v>
      </c>
      <c r="B58" s="9" t="s">
        <v>163</v>
      </c>
    </row>
    <row r="59" spans="1:16" x14ac:dyDescent="0.25">
      <c r="A59" s="15" t="s">
        <v>31</v>
      </c>
      <c r="B59" s="9" t="s">
        <v>34</v>
      </c>
      <c r="C59" s="3" t="str">
        <f>CONCATENATE("    This variant is a change at a specific point in the ",B14," gene from ",B59," to ",B60," resulting in incorrect ",B10," function. This substitution of a single nucleotide is known as a missense variant.")</f>
        <v xml:space="preserve">    This variant is a change at a specific point in the DRD2 gene from guanine (G) to adenine (A) resulting in incorrect 11 function. This substitution of a single nucleotide is known as a missense variant.</v>
      </c>
    </row>
    <row r="60" spans="1:16" x14ac:dyDescent="0.25">
      <c r="A60" s="15" t="s">
        <v>33</v>
      </c>
      <c r="B60" s="9" t="s">
        <v>32</v>
      </c>
    </row>
    <row r="61" spans="1:16" s="4" customFormat="1" x14ac:dyDescent="0.25">
      <c r="A61" s="22" t="s">
        <v>35</v>
      </c>
      <c r="B61" s="23" t="s">
        <v>164</v>
      </c>
      <c r="C61" s="4" t="str">
        <f>"  &lt;/Variant&gt;"</f>
        <v xml:space="preserve">  &lt;/Variant&gt;</v>
      </c>
    </row>
    <row r="62" spans="1:16" s="4" customFormat="1" x14ac:dyDescent="0.25">
      <c r="A62" s="24"/>
      <c r="B62" s="23"/>
      <c r="C62" s="4" t="str">
        <f>CONCATENATE("&lt;# ",B64," #&gt;")</f>
        <v>&lt;# C957T #&gt;</v>
      </c>
    </row>
    <row r="63" spans="1:16" s="4" customFormat="1" x14ac:dyDescent="0.25">
      <c r="A63" s="24" t="s">
        <v>29</v>
      </c>
      <c r="B63" s="25" t="s">
        <v>167</v>
      </c>
      <c r="C63" s="4" t="str">
        <f>CONCATENATE("  &lt;Variant hgvs=",CHAR(34),B63,CHAR(34)," name=",CHAR(34),B64,CHAR(34),"&gt; ")</f>
        <v xml:space="preserve">  &lt;Variant hgvs="NC_000011.10:g.113412737G&gt;A" name="C957T"&gt; </v>
      </c>
      <c r="H63" s="26"/>
      <c r="I63" s="26"/>
      <c r="J63" s="26"/>
      <c r="K63" s="26"/>
      <c r="L63" s="26"/>
      <c r="M63" s="26"/>
      <c r="N63" s="26"/>
      <c r="O63" s="26"/>
      <c r="P63" s="26"/>
    </row>
    <row r="64" spans="1:16" s="4" customFormat="1" x14ac:dyDescent="0.25">
      <c r="A64" s="22" t="s">
        <v>30</v>
      </c>
      <c r="B64" s="23" t="s">
        <v>166</v>
      </c>
      <c r="H64" s="23"/>
      <c r="I64" s="23"/>
      <c r="J64" s="23"/>
      <c r="K64" s="23"/>
      <c r="L64" s="23"/>
      <c r="M64" s="23"/>
      <c r="N64" s="23"/>
      <c r="O64" s="23"/>
      <c r="P64" s="23"/>
    </row>
    <row r="65" spans="1:16" x14ac:dyDescent="0.25">
      <c r="A65" s="15" t="s">
        <v>31</v>
      </c>
      <c r="B65" s="9" t="str">
        <f>"cytosine (C)"</f>
        <v>cytosine (C)</v>
      </c>
      <c r="C65" s="3" t="str">
        <f>CONCATENATE("    This variant is a change at a specific point in the ",B14," gene from ",B65," to ",B66," resulting in incorrect ",B10," function. This substitution of a single nucleotide is known as a missense variant.")</f>
        <v xml:space="preserve">    This variant is a change at a specific point in the DRD2 gene from cytosine (C) to thymine (T) resulting in incorrect 11 function. This substitution of a single nucleotide is known as a missense variant.</v>
      </c>
      <c r="H65" s="9"/>
      <c r="I65" s="9"/>
      <c r="J65" s="9"/>
      <c r="K65" s="9"/>
      <c r="L65" s="9"/>
      <c r="M65" s="9"/>
      <c r="N65" s="9"/>
      <c r="O65" s="9"/>
      <c r="P65" s="9"/>
    </row>
    <row r="66" spans="1:16" x14ac:dyDescent="0.25">
      <c r="A66" s="15" t="s">
        <v>33</v>
      </c>
      <c r="B66" s="9" t="s">
        <v>36</v>
      </c>
      <c r="C66" s="3" t="s">
        <v>26</v>
      </c>
      <c r="H66" s="9"/>
      <c r="I66" s="9"/>
      <c r="J66" s="9"/>
      <c r="K66" s="9"/>
      <c r="L66" s="9"/>
      <c r="M66" s="9"/>
      <c r="N66" s="9"/>
      <c r="O66" s="9"/>
      <c r="P66" s="9"/>
    </row>
    <row r="67" spans="1:16" x14ac:dyDescent="0.25">
      <c r="A67" s="15" t="s">
        <v>35</v>
      </c>
      <c r="B67" s="9" t="s">
        <v>165</v>
      </c>
      <c r="C67" s="3" t="str">
        <f>"  &lt;/Variant&gt;"</f>
        <v xml:space="preserve">  &lt;/Variant&gt;</v>
      </c>
      <c r="H67" s="9"/>
      <c r="I67" s="9"/>
      <c r="J67" s="9"/>
      <c r="K67" s="9"/>
      <c r="L67" s="9"/>
      <c r="M67" s="9"/>
      <c r="N67" s="9"/>
      <c r="O67" s="9"/>
      <c r="P67" s="9"/>
    </row>
    <row r="68" spans="1:16" s="18" customFormat="1" x14ac:dyDescent="0.25">
      <c r="A68" s="27"/>
      <c r="B68" s="17"/>
    </row>
    <row r="69" spans="1:16" s="18" customFormat="1" x14ac:dyDescent="0.25">
      <c r="A69" s="27"/>
      <c r="B69" s="17"/>
      <c r="C69" s="18" t="str">
        <f>C20</f>
        <v>&lt;# C932G #&gt;</v>
      </c>
    </row>
    <row r="70" spans="1:16" x14ac:dyDescent="0.25">
      <c r="A70" s="15" t="s">
        <v>37</v>
      </c>
      <c r="B70" s="21" t="str">
        <f>H14</f>
        <v>NC_000011.10:g.</v>
      </c>
      <c r="C70" s="3" t="str">
        <f>CONCATENATE("  &lt;Genotype hgvs=",CHAR(34),B70,B71,";",B72,CHAR(34)," name=",CHAR(34),B22,CHAR(34),"&gt; ")</f>
        <v xml:space="preserve">  &lt;Genotype hgvs="NC_000011.10:g.[113412762G&gt;C];[113412762=]" name="C932G"&gt; </v>
      </c>
    </row>
    <row r="71" spans="1:16" x14ac:dyDescent="0.25">
      <c r="A71" s="15" t="s">
        <v>35</v>
      </c>
      <c r="B71" s="21" t="str">
        <f t="shared" ref="B71:B75" si="1">H15</f>
        <v>[113412762G&gt;C]</v>
      </c>
    </row>
    <row r="72" spans="1:16" x14ac:dyDescent="0.25">
      <c r="A72" s="15" t="s">
        <v>31</v>
      </c>
      <c r="B72" s="21" t="str">
        <f t="shared" si="1"/>
        <v>[113412762=]</v>
      </c>
      <c r="C72" s="3" t="s">
        <v>38</v>
      </c>
    </row>
    <row r="73" spans="1:16" x14ac:dyDescent="0.25">
      <c r="A73" s="15" t="s">
        <v>39</v>
      </c>
      <c r="B73" s="21" t="str">
        <f t="shared" si="1"/>
        <v>People with this variant have one copy of the [C932G (p.Ser311Cys](https://www.ncbi.nlm.nih.gov/clinvar/variation/256813/) variant. This substitution of a single nucleotide is known as a missense mutation.</v>
      </c>
      <c r="C73" s="3" t="s">
        <v>26</v>
      </c>
    </row>
    <row r="74" spans="1:16" x14ac:dyDescent="0.25">
      <c r="A74" s="8" t="s">
        <v>40</v>
      </c>
      <c r="B74" s="21" t="str">
        <f t="shared" si="1"/>
        <v>This variant is not associated with increased risk.</v>
      </c>
      <c r="C74" s="3" t="str">
        <f>CONCATENATE("    ",B73)</f>
        <v xml:space="preserve">    People with this variant have one copy of the [C932G (p.Ser311Cys](https://www.ncbi.nlm.nih.gov/clinvar/variation/256813/) variant. This substitution of a single nucleotide is known as a missense mutation.</v>
      </c>
    </row>
    <row r="75" spans="1:16" x14ac:dyDescent="0.25">
      <c r="A75" s="8" t="s">
        <v>41</v>
      </c>
      <c r="B75" s="21">
        <f t="shared" si="1"/>
        <v>5.0999999999999996</v>
      </c>
    </row>
    <row r="76" spans="1:16" x14ac:dyDescent="0.25">
      <c r="A76" s="15"/>
      <c r="C76" s="3" t="s">
        <v>42</v>
      </c>
    </row>
    <row r="77" spans="1:16" x14ac:dyDescent="0.25">
      <c r="A77" s="8"/>
    </row>
    <row r="78" spans="1:16" x14ac:dyDescent="0.25">
      <c r="A78" s="8"/>
      <c r="C78" s="3" t="str">
        <f>CONCATENATE("    ",B74)</f>
        <v xml:space="preserve">    This variant is not associated with increased risk.</v>
      </c>
    </row>
    <row r="79" spans="1:16" x14ac:dyDescent="0.25">
      <c r="A79" s="8"/>
    </row>
    <row r="80" spans="1:16" x14ac:dyDescent="0.25">
      <c r="A80" s="8"/>
      <c r="C80" s="3" t="s">
        <v>43</v>
      </c>
    </row>
    <row r="81" spans="1:3" x14ac:dyDescent="0.25">
      <c r="A81" s="15"/>
    </row>
    <row r="82" spans="1:3" x14ac:dyDescent="0.25">
      <c r="A82" s="15"/>
      <c r="C82" s="3" t="str">
        <f>CONCATENATE( "    &lt;piechart percentage=",B75," /&gt;")</f>
        <v xml:space="preserve">    &lt;piechart percentage=5.1 /&gt;</v>
      </c>
    </row>
    <row r="83" spans="1:3" x14ac:dyDescent="0.25">
      <c r="A83" s="15"/>
      <c r="C83" s="3" t="str">
        <f>"  &lt;/Genotype&gt;"</f>
        <v xml:space="preserve">  &lt;/Genotype&gt;</v>
      </c>
    </row>
    <row r="84" spans="1:3" x14ac:dyDescent="0.25">
      <c r="A84" s="15" t="s">
        <v>44</v>
      </c>
      <c r="B84" s="9" t="str">
        <f>H20</f>
        <v>People with this variant have two copies of the [C932G (p.Ser311Cys](https://www.ncbi.nlm.nih.gov/clinvar/variation/256813/) variant. This substitution of a single nucleotide is known as a missense mutation.</v>
      </c>
      <c r="C84" s="3" t="str">
        <f>CONCATENATE("  &lt;Genotype hgvs=",CHAR(34),B70,B71,";",B71,CHAR(34)," name=",CHAR(34),B22,CHAR(34),"&gt; ")</f>
        <v xml:space="preserve">  &lt;Genotype hgvs="NC_000011.10:g.[113412762G&gt;C];[113412762G&gt;C]" name="C932G"&gt; </v>
      </c>
    </row>
    <row r="85" spans="1:3" x14ac:dyDescent="0.25">
      <c r="A85" s="8" t="s">
        <v>45</v>
      </c>
      <c r="B85" s="9" t="str">
        <f t="shared" ref="B85:B86" si="2">H21</f>
        <v>This variant is not associated with increased risk.</v>
      </c>
      <c r="C85" s="3" t="s">
        <v>26</v>
      </c>
    </row>
    <row r="86" spans="1:3" x14ac:dyDescent="0.25">
      <c r="A86" s="8" t="s">
        <v>41</v>
      </c>
      <c r="B86" s="9">
        <f t="shared" si="2"/>
        <v>1.9</v>
      </c>
      <c r="C86" s="3" t="s">
        <v>38</v>
      </c>
    </row>
    <row r="87" spans="1:3" x14ac:dyDescent="0.25">
      <c r="A87" s="8"/>
    </row>
    <row r="88" spans="1:3" x14ac:dyDescent="0.25">
      <c r="A88" s="15"/>
      <c r="C88" s="3" t="str">
        <f>CONCATENATE("    ",B84)</f>
        <v xml:space="preserve">    People with this variant have two copies of the [C932G (p.Ser311Cys](https://www.ncbi.nlm.nih.gov/clinvar/variation/256813/) variant. This substitution of a single nucleotide is known as a missense mutation.</v>
      </c>
    </row>
    <row r="89" spans="1:3" x14ac:dyDescent="0.25">
      <c r="A89" s="8"/>
    </row>
    <row r="90" spans="1:3" x14ac:dyDescent="0.25">
      <c r="A90" s="8"/>
      <c r="C90" s="3" t="s">
        <v>42</v>
      </c>
    </row>
    <row r="91" spans="1:3" x14ac:dyDescent="0.25">
      <c r="A91" s="8"/>
    </row>
    <row r="92" spans="1:3" x14ac:dyDescent="0.25">
      <c r="A92" s="8"/>
      <c r="C92" s="3" t="str">
        <f>CONCATENATE("    ",B85)</f>
        <v xml:space="preserve">    This variant is not associated with increased risk.</v>
      </c>
    </row>
    <row r="93" spans="1:3" x14ac:dyDescent="0.25">
      <c r="A93" s="8"/>
    </row>
    <row r="94" spans="1:3" x14ac:dyDescent="0.25">
      <c r="A94" s="15"/>
      <c r="C94" s="3" t="s">
        <v>43</v>
      </c>
    </row>
    <row r="95" spans="1:3" x14ac:dyDescent="0.25">
      <c r="A95" s="15"/>
    </row>
    <row r="96" spans="1:3" x14ac:dyDescent="0.25">
      <c r="A96" s="15"/>
      <c r="C96" s="3" t="str">
        <f>CONCATENATE( "    &lt;piechart percentage=",B86," /&gt;")</f>
        <v xml:space="preserve">    &lt;piechart percentage=1.9 /&gt;</v>
      </c>
    </row>
    <row r="97" spans="1:3" x14ac:dyDescent="0.25">
      <c r="A97" s="15"/>
      <c r="C97" s="3" t="str">
        <f>"  &lt;/Genotype&gt;"</f>
        <v xml:space="preserve">  &lt;/Genotype&gt;</v>
      </c>
    </row>
    <row r="98" spans="1:3" x14ac:dyDescent="0.25">
      <c r="A98" s="15" t="s">
        <v>46</v>
      </c>
      <c r="B98" s="9" t="str">
        <f>H23</f>
        <v>Your DRD2 gene has no variants. A normal gene is referred to as a "wild-type" gene.</v>
      </c>
      <c r="C98" s="3" t="str">
        <f>CONCATENATE("  &lt;Genotype hgvs=",CHAR(34),B70,B72,";",B72,CHAR(34)," name=",CHAR(34),B22,CHAR(34),"&gt; ")</f>
        <v xml:space="preserve">  &lt;Genotype hgvs="NC_000011.10:g.[113412762=];[113412762=]" name="C932G"&gt; </v>
      </c>
    </row>
    <row r="99" spans="1:3" x14ac:dyDescent="0.25">
      <c r="A99" s="8" t="s">
        <v>47</v>
      </c>
      <c r="B99" s="9" t="str">
        <f t="shared" ref="B99:B100" si="3">H24</f>
        <v>You are in the Moderate Loss of Function category. See below for more information.</v>
      </c>
      <c r="C99" s="3" t="s">
        <v>26</v>
      </c>
    </row>
    <row r="100" spans="1:3" x14ac:dyDescent="0.25">
      <c r="A100" s="8" t="s">
        <v>41</v>
      </c>
      <c r="B100" s="9">
        <f t="shared" si="3"/>
        <v>93</v>
      </c>
      <c r="C100" s="3" t="s">
        <v>38</v>
      </c>
    </row>
    <row r="101" spans="1:3" x14ac:dyDescent="0.25">
      <c r="A101" s="15"/>
    </row>
    <row r="102" spans="1:3" x14ac:dyDescent="0.25">
      <c r="A102" s="8"/>
      <c r="C102" s="3" t="str">
        <f>CONCATENATE("    ",B98)</f>
        <v xml:space="preserve">    Your DRD2 gene has no variants. A normal gene is referred to as a "wild-type" gene.</v>
      </c>
    </row>
    <row r="103" spans="1:3" x14ac:dyDescent="0.25">
      <c r="A103" s="8"/>
    </row>
    <row r="104" spans="1:3" x14ac:dyDescent="0.25">
      <c r="A104" s="15"/>
      <c r="C104" s="3" t="s">
        <v>43</v>
      </c>
    </row>
    <row r="105" spans="1:3" x14ac:dyDescent="0.25">
      <c r="A105" s="15"/>
    </row>
    <row r="106" spans="1:3" x14ac:dyDescent="0.25">
      <c r="A106" s="15"/>
      <c r="C106" s="3" t="str">
        <f>CONCATENATE( "    &lt;piechart percentage=",B100," /&gt;")</f>
        <v xml:space="preserve">    &lt;piechart percentage=93 /&gt;</v>
      </c>
    </row>
    <row r="107" spans="1:3" x14ac:dyDescent="0.25">
      <c r="A107" s="15"/>
      <c r="C107" s="3" t="str">
        <f>"  &lt;/Genotype&gt;"</f>
        <v xml:space="preserve">  &lt;/Genotype&gt;</v>
      </c>
    </row>
    <row r="108" spans="1:3" x14ac:dyDescent="0.25">
      <c r="A108" s="15"/>
      <c r="C108" s="3" t="str">
        <f>C26</f>
        <v>&lt;# G811-83T #&gt;</v>
      </c>
    </row>
    <row r="109" spans="1:3" x14ac:dyDescent="0.25">
      <c r="A109" s="15" t="s">
        <v>37</v>
      </c>
      <c r="B109" s="21" t="str">
        <f>I14</f>
        <v>NC_000011.10:g.</v>
      </c>
      <c r="C109" s="3" t="str">
        <f>CONCATENATE("  &lt;Genotype hgvs=",CHAR(34),B109,B110,";",B111,CHAR(34)," name=",CHAR(34),B28,CHAR(34),"&gt; ")</f>
        <v xml:space="preserve">  &lt;Genotype hgvs="NC_000011.10:g.[113412966C&gt;A];[113412966=]" name="G811-83T"&gt; </v>
      </c>
    </row>
    <row r="110" spans="1:3" x14ac:dyDescent="0.25">
      <c r="A110" s="15" t="s">
        <v>35</v>
      </c>
      <c r="B110" s="21" t="str">
        <f t="shared" ref="B110:B114" si="4">I15</f>
        <v>[113412966C&gt;A]</v>
      </c>
    </row>
    <row r="111" spans="1:3" x14ac:dyDescent="0.25">
      <c r="A111" s="15" t="s">
        <v>31</v>
      </c>
      <c r="B111" s="21" t="str">
        <f t="shared" si="4"/>
        <v>[113412966=]</v>
      </c>
      <c r="C111" s="3" t="s">
        <v>38</v>
      </c>
    </row>
    <row r="112" spans="1:3" x14ac:dyDescent="0.25">
      <c r="A112" s="15" t="s">
        <v>39</v>
      </c>
      <c r="B112" s="21" t="str">
        <f t="shared" si="4"/>
        <v>People with this variant have one copy of the [G811-83T](https://www.ncbi.nlm.nih.gov/clinvar/variation/375655/) variant. This substitution of a single nucleotide is known as a missense mutation.</v>
      </c>
      <c r="C112" s="3" t="s">
        <v>26</v>
      </c>
    </row>
    <row r="113" spans="1:3" x14ac:dyDescent="0.25">
      <c r="A113" s="8" t="s">
        <v>40</v>
      </c>
      <c r="B113" s="21" t="str">
        <f t="shared" si="4"/>
        <v>This variant is not associated with increased risk.</v>
      </c>
      <c r="C113" s="3" t="str">
        <f>CONCATENATE("    ",B112)</f>
        <v xml:space="preserve">    People with this variant have one copy of the [G811-83T](https://www.ncbi.nlm.nih.gov/clinvar/variation/375655/) variant. This substitution of a single nucleotide is known as a missense mutation.</v>
      </c>
    </row>
    <row r="114" spans="1:3" x14ac:dyDescent="0.25">
      <c r="A114" s="8" t="s">
        <v>41</v>
      </c>
      <c r="B114" s="21">
        <f t="shared" si="4"/>
        <v>35.4</v>
      </c>
    </row>
    <row r="115" spans="1:3" x14ac:dyDescent="0.25">
      <c r="A115" s="15"/>
      <c r="C115" s="3" t="s">
        <v>42</v>
      </c>
    </row>
    <row r="116" spans="1:3" x14ac:dyDescent="0.25">
      <c r="A116" s="8"/>
    </row>
    <row r="117" spans="1:3" x14ac:dyDescent="0.25">
      <c r="A117" s="8"/>
      <c r="C117" s="3" t="str">
        <f>CONCATENATE("    ",B113)</f>
        <v xml:space="preserve">    This variant is not associated with increased risk.</v>
      </c>
    </row>
    <row r="118" spans="1:3" x14ac:dyDescent="0.25">
      <c r="A118" s="8"/>
    </row>
    <row r="119" spans="1:3" x14ac:dyDescent="0.25">
      <c r="A119" s="8"/>
      <c r="C119" s="3" t="s">
        <v>43</v>
      </c>
    </row>
    <row r="120" spans="1:3" x14ac:dyDescent="0.25">
      <c r="A120" s="15"/>
    </row>
    <row r="121" spans="1:3" x14ac:dyDescent="0.25">
      <c r="A121" s="15"/>
      <c r="C121" s="3" t="str">
        <f>CONCATENATE( "    &lt;piechart percentage=",B114," /&gt;")</f>
        <v xml:space="preserve">    &lt;piechart percentage=35.4 /&gt;</v>
      </c>
    </row>
    <row r="122" spans="1:3" x14ac:dyDescent="0.25">
      <c r="A122" s="15"/>
      <c r="C122" s="3" t="str">
        <f>"  &lt;/Genotype&gt;"</f>
        <v xml:space="preserve">  &lt;/Genotype&gt;</v>
      </c>
    </row>
    <row r="123" spans="1:3" x14ac:dyDescent="0.25">
      <c r="A123" s="15" t="s">
        <v>44</v>
      </c>
      <c r="B123" s="9" t="str">
        <f>I20</f>
        <v>People with this variant have two copies of the [G811-83T](https://www.ncbi.nlm.nih.gov/clinvar/variation/375655/) variant. This substitution of a single nucleotide is known as a missense mutation.</v>
      </c>
      <c r="C123" s="3" t="str">
        <f>CONCATENATE("  &lt;Genotype hgvs=",CHAR(34),B109,B110,";",B110,CHAR(34)," name=",CHAR(34),B28,CHAR(34),"&gt; ")</f>
        <v xml:space="preserve">  &lt;Genotype hgvs="NC_000011.10:g.[113412966C&gt;A];[113412966C&gt;A]" name="G811-83T"&gt; </v>
      </c>
    </row>
    <row r="124" spans="1:3" x14ac:dyDescent="0.25">
      <c r="A124" s="8" t="s">
        <v>45</v>
      </c>
      <c r="B124" s="9" t="str">
        <f t="shared" ref="B124:B125" si="5">I21</f>
        <v>You are in the Moderate Loss of Function category. See below for more information.</v>
      </c>
      <c r="C124" s="3" t="s">
        <v>26</v>
      </c>
    </row>
    <row r="125" spans="1:3" x14ac:dyDescent="0.25">
      <c r="A125" s="8" t="s">
        <v>41</v>
      </c>
      <c r="B125" s="9">
        <f t="shared" si="5"/>
        <v>14.1</v>
      </c>
      <c r="C125" s="3" t="s">
        <v>38</v>
      </c>
    </row>
    <row r="126" spans="1:3" x14ac:dyDescent="0.25">
      <c r="A126" s="8"/>
    </row>
    <row r="127" spans="1:3" x14ac:dyDescent="0.25">
      <c r="A127" s="15"/>
      <c r="C127" s="3" t="str">
        <f>CONCATENATE("    ",B123)</f>
        <v xml:space="preserve">    People with this variant have two copies of the [G811-83T](https://www.ncbi.nlm.nih.gov/clinvar/variation/375655/) variant. This substitution of a single nucleotide is known as a missense mutation.</v>
      </c>
    </row>
    <row r="128" spans="1:3" x14ac:dyDescent="0.25">
      <c r="A128" s="8"/>
    </row>
    <row r="129" spans="1:3" x14ac:dyDescent="0.25">
      <c r="A129" s="8"/>
      <c r="C129" s="3" t="s">
        <v>42</v>
      </c>
    </row>
    <row r="130" spans="1:3" x14ac:dyDescent="0.25">
      <c r="A130" s="8"/>
    </row>
    <row r="131" spans="1:3" x14ac:dyDescent="0.25">
      <c r="A131" s="8"/>
      <c r="C131" s="3" t="str">
        <f>CONCATENATE("    ",B124)</f>
        <v xml:space="preserve">    You are in the Moderate Loss of Function category. See below for more information.</v>
      </c>
    </row>
    <row r="132" spans="1:3" x14ac:dyDescent="0.25">
      <c r="A132" s="8"/>
    </row>
    <row r="133" spans="1:3" x14ac:dyDescent="0.25">
      <c r="A133" s="15"/>
      <c r="C133" s="3" t="s">
        <v>43</v>
      </c>
    </row>
    <row r="134" spans="1:3" x14ac:dyDescent="0.25">
      <c r="A134" s="15"/>
    </row>
    <row r="135" spans="1:3" x14ac:dyDescent="0.25">
      <c r="A135" s="15"/>
      <c r="C135" s="3" t="str">
        <f>CONCATENATE( "    &lt;piechart percentage=",B125," /&gt;")</f>
        <v xml:space="preserve">    &lt;piechart percentage=14.1 /&gt;</v>
      </c>
    </row>
    <row r="136" spans="1:3" x14ac:dyDescent="0.25">
      <c r="A136" s="15"/>
      <c r="C136" s="3" t="str">
        <f>"  &lt;/Genotype&gt;"</f>
        <v xml:space="preserve">  &lt;/Genotype&gt;</v>
      </c>
    </row>
    <row r="137" spans="1:3" x14ac:dyDescent="0.25">
      <c r="A137" s="15" t="s">
        <v>46</v>
      </c>
      <c r="B137" s="9" t="str">
        <f>I23</f>
        <v>Your DRD2 gene has no variants. A normal gene is referred to as a "wild-type" gene.</v>
      </c>
      <c r="C137" s="3" t="str">
        <f>CONCATENATE("  &lt;Genotype hgvs=",CHAR(34),B109,B111,";",B111,CHAR(34)," name=",CHAR(34),B28,CHAR(34),"&gt; ")</f>
        <v xml:space="preserve">  &lt;Genotype hgvs="NC_000011.10:g.[113412966=];[113412966=]" name="G811-83T"&gt; </v>
      </c>
    </row>
    <row r="138" spans="1:3" x14ac:dyDescent="0.25">
      <c r="A138" s="8" t="s">
        <v>47</v>
      </c>
      <c r="B138" s="9" t="str">
        <f t="shared" ref="B138:B139" si="6">I24</f>
        <v>This variant is not associated with increased risk.</v>
      </c>
      <c r="C138" s="3" t="s">
        <v>26</v>
      </c>
    </row>
    <row r="139" spans="1:3" x14ac:dyDescent="0.25">
      <c r="A139" s="8" t="s">
        <v>41</v>
      </c>
      <c r="B139" s="9">
        <f t="shared" si="6"/>
        <v>50.5</v>
      </c>
      <c r="C139" s="3" t="s">
        <v>38</v>
      </c>
    </row>
    <row r="140" spans="1:3" x14ac:dyDescent="0.25">
      <c r="A140" s="15"/>
    </row>
    <row r="141" spans="1:3" x14ac:dyDescent="0.25">
      <c r="A141" s="8"/>
      <c r="C141" s="3" t="str">
        <f>CONCATENATE("    ",B137)</f>
        <v xml:space="preserve">    Your DRD2 gene has no variants. A normal gene is referred to as a "wild-type" gene.</v>
      </c>
    </row>
    <row r="142" spans="1:3" x14ac:dyDescent="0.25">
      <c r="A142" s="8"/>
    </row>
    <row r="143" spans="1:3" x14ac:dyDescent="0.25">
      <c r="A143" s="15"/>
      <c r="C143" s="3" t="s">
        <v>43</v>
      </c>
    </row>
    <row r="144" spans="1:3" x14ac:dyDescent="0.25">
      <c r="A144" s="15"/>
    </row>
    <row r="145" spans="1:3" x14ac:dyDescent="0.25">
      <c r="A145" s="15"/>
      <c r="C145" s="3" t="str">
        <f>CONCATENATE( "    &lt;piechart percentage=",B139," /&gt;")</f>
        <v xml:space="preserve">    &lt;piechart percentage=50.5 /&gt;</v>
      </c>
    </row>
    <row r="146" spans="1:3" x14ac:dyDescent="0.25">
      <c r="A146" s="15"/>
      <c r="C146" s="3" t="str">
        <f>"  &lt;/Genotype&gt;"</f>
        <v xml:space="preserve">  &lt;/Genotype&gt;</v>
      </c>
    </row>
    <row r="147" spans="1:3" x14ac:dyDescent="0.25">
      <c r="A147" s="15"/>
      <c r="C147" s="3" t="str">
        <f>C32</f>
        <v>&lt;# C113282275A #&gt;</v>
      </c>
    </row>
    <row r="148" spans="1:3" x14ac:dyDescent="0.25">
      <c r="A148" s="15" t="s">
        <v>37</v>
      </c>
      <c r="B148" s="21" t="str">
        <f>J14</f>
        <v>NC_000011.9:g.</v>
      </c>
      <c r="C148" s="3" t="str">
        <f>CONCATENATE("  &lt;Genotype hgvs=",CHAR(34),B148,B149,";",B150,CHAR(34)," name=",CHAR(34),B34,CHAR(34),"&gt; ")</f>
        <v xml:space="preserve">  &lt;Genotype hgvs="NC_000011.9:g.[113282275C&gt;A];[113282275=]" name="C113282275A"&gt; </v>
      </c>
    </row>
    <row r="149" spans="1:3" x14ac:dyDescent="0.25">
      <c r="A149" s="15" t="s">
        <v>35</v>
      </c>
      <c r="B149" s="21" t="str">
        <f t="shared" ref="B149:B153" si="7">J15</f>
        <v>[113282275C&gt;A]</v>
      </c>
    </row>
    <row r="150" spans="1:3" x14ac:dyDescent="0.25">
      <c r="A150" s="15" t="s">
        <v>31</v>
      </c>
      <c r="B150" s="21" t="str">
        <f t="shared" si="7"/>
        <v>[113282275=]</v>
      </c>
      <c r="C150" s="3" t="s">
        <v>38</v>
      </c>
    </row>
    <row r="151" spans="1:3" x14ac:dyDescent="0.25">
      <c r="A151" s="15" t="s">
        <v>39</v>
      </c>
      <c r="B151" s="21" t="str">
        <f t="shared" si="7"/>
        <v>People with this variant have one copy of the [C113282275A](https://www.ncbi.nlm.nih.gov/SNP/snp_ref.cgi?rs=rs1124492) variant. This substitution of a single nucleotide is known as a missense mutation.</v>
      </c>
      <c r="C151" s="3" t="s">
        <v>26</v>
      </c>
    </row>
    <row r="152" spans="1:3" x14ac:dyDescent="0.25">
      <c r="A152" s="8" t="s">
        <v>40</v>
      </c>
      <c r="B152" s="21" t="str">
        <f t="shared" si="7"/>
        <v>You are in the Moderate Loss of Function category. See below for more information.</v>
      </c>
      <c r="C152" s="3" t="str">
        <f>CONCATENATE("    ",B151)</f>
        <v xml:space="preserve">    People with this variant have one copy of the [C113282275A](https://www.ncbi.nlm.nih.gov/SNP/snp_ref.cgi?rs=rs1124492) variant. This substitution of a single nucleotide is known as a missense mutation.</v>
      </c>
    </row>
    <row r="153" spans="1:3" x14ac:dyDescent="0.25">
      <c r="A153" s="8" t="s">
        <v>41</v>
      </c>
      <c r="B153" s="21">
        <f t="shared" si="7"/>
        <v>42</v>
      </c>
    </row>
    <row r="154" spans="1:3" x14ac:dyDescent="0.25">
      <c r="A154" s="15"/>
      <c r="C154" s="3" t="s">
        <v>42</v>
      </c>
    </row>
    <row r="155" spans="1:3" x14ac:dyDescent="0.25">
      <c r="A155" s="8"/>
    </row>
    <row r="156" spans="1:3" x14ac:dyDescent="0.25">
      <c r="A156" s="8"/>
      <c r="C156" s="3" t="str">
        <f>CONCATENATE("    ",B152)</f>
        <v xml:space="preserve">    You are in the Moderate Loss of Function category. See below for more information.</v>
      </c>
    </row>
    <row r="157" spans="1:3" x14ac:dyDescent="0.25">
      <c r="A157" s="8"/>
    </row>
    <row r="158" spans="1:3" x14ac:dyDescent="0.25">
      <c r="A158" s="8"/>
      <c r="C158" s="3" t="s">
        <v>43</v>
      </c>
    </row>
    <row r="159" spans="1:3" x14ac:dyDescent="0.25">
      <c r="A159" s="15"/>
    </row>
    <row r="160" spans="1:3" x14ac:dyDescent="0.25">
      <c r="A160" s="15"/>
      <c r="C160" s="3" t="str">
        <f>CONCATENATE( "    &lt;piechart percentage=",B153," /&gt;")</f>
        <v xml:space="preserve">    &lt;piechart percentage=42 /&gt;</v>
      </c>
    </row>
    <row r="161" spans="1:3" x14ac:dyDescent="0.25">
      <c r="A161" s="15"/>
      <c r="C161" s="3" t="str">
        <f>"  &lt;/Genotype&gt;"</f>
        <v xml:space="preserve">  &lt;/Genotype&gt;</v>
      </c>
    </row>
    <row r="162" spans="1:3" x14ac:dyDescent="0.25">
      <c r="A162" s="15" t="s">
        <v>44</v>
      </c>
      <c r="B162" s="9" t="str">
        <f>J20</f>
        <v>People with this variant have two copies of the [C113282275A](https://www.ncbi.nlm.nih.gov/SNP/snp_ref.cgi?rs=rs1124492) variant. This substitution of a single nucleotide is known as a missense mutation.</v>
      </c>
      <c r="C162" s="3" t="str">
        <f>CONCATENATE("  &lt;Genotype hgvs=",CHAR(34),B148,B149,";",B149,CHAR(34)," name=",CHAR(34),B34,CHAR(34),"&gt; ")</f>
        <v xml:space="preserve">  &lt;Genotype hgvs="NC_000011.9:g.[113282275C&gt;A];[113282275C&gt;A]" name="C113282275A"&gt; </v>
      </c>
    </row>
    <row r="163" spans="1:3" x14ac:dyDescent="0.25">
      <c r="A163" s="8" t="s">
        <v>45</v>
      </c>
      <c r="B163" s="9" t="str">
        <f t="shared" ref="B163:B164" si="8">J21</f>
        <v>You are in the Moderate Loss of Function category. See below for more information.</v>
      </c>
      <c r="C163" s="3" t="s">
        <v>26</v>
      </c>
    </row>
    <row r="164" spans="1:3" x14ac:dyDescent="0.25">
      <c r="A164" s="8" t="s">
        <v>41</v>
      </c>
      <c r="B164" s="9">
        <f t="shared" si="8"/>
        <v>19.5</v>
      </c>
      <c r="C164" s="3" t="s">
        <v>38</v>
      </c>
    </row>
    <row r="165" spans="1:3" x14ac:dyDescent="0.25">
      <c r="A165" s="8"/>
    </row>
    <row r="166" spans="1:3" x14ac:dyDescent="0.25">
      <c r="A166" s="15"/>
      <c r="C166" s="3" t="str">
        <f>CONCATENATE("    ",B162)</f>
        <v xml:space="preserve">    People with this variant have two copies of the [C113282275A](https://www.ncbi.nlm.nih.gov/SNP/snp_ref.cgi?rs=rs1124492) variant. This substitution of a single nucleotide is known as a missense mutation.</v>
      </c>
    </row>
    <row r="167" spans="1:3" x14ac:dyDescent="0.25">
      <c r="A167" s="8"/>
    </row>
    <row r="168" spans="1:3" x14ac:dyDescent="0.25">
      <c r="A168" s="8"/>
      <c r="C168" s="3" t="s">
        <v>42</v>
      </c>
    </row>
    <row r="169" spans="1:3" x14ac:dyDescent="0.25">
      <c r="A169" s="8"/>
    </row>
    <row r="170" spans="1:3" x14ac:dyDescent="0.25">
      <c r="A170" s="8"/>
      <c r="C170" s="3" t="str">
        <f>CONCATENATE("    ",B163)</f>
        <v xml:space="preserve">    You are in the Moderate Loss of Function category. See below for more information.</v>
      </c>
    </row>
    <row r="171" spans="1:3" x14ac:dyDescent="0.25">
      <c r="A171" s="8"/>
    </row>
    <row r="172" spans="1:3" x14ac:dyDescent="0.25">
      <c r="A172" s="15"/>
      <c r="C172" s="3" t="s">
        <v>43</v>
      </c>
    </row>
    <row r="173" spans="1:3" x14ac:dyDescent="0.25">
      <c r="A173" s="15"/>
    </row>
    <row r="174" spans="1:3" x14ac:dyDescent="0.25">
      <c r="A174" s="15"/>
      <c r="C174" s="3" t="str">
        <f>CONCATENATE( "    &lt;piechart percentage=",B164," /&gt;")</f>
        <v xml:space="preserve">    &lt;piechart percentage=19.5 /&gt;</v>
      </c>
    </row>
    <row r="175" spans="1:3" x14ac:dyDescent="0.25">
      <c r="A175" s="15"/>
      <c r="C175" s="3" t="str">
        <f>"  &lt;/Genotype&gt;"</f>
        <v xml:space="preserve">  &lt;/Genotype&gt;</v>
      </c>
    </row>
    <row r="176" spans="1:3" x14ac:dyDescent="0.25">
      <c r="A176" s="15" t="s">
        <v>46</v>
      </c>
      <c r="B176" s="9" t="str">
        <f>J23</f>
        <v>Your DRD2 gene has no variants. A normal gene is referred to as a "wild-type" gene.</v>
      </c>
      <c r="C176" s="3" t="str">
        <f>CONCATENATE("  &lt;Genotype hgvs=",CHAR(34),B148,B150,";",B150,CHAR(34)," name=",CHAR(34),B34,CHAR(34),"&gt; ")</f>
        <v xml:space="preserve">  &lt;Genotype hgvs="NC_000011.9:g.[113282275=];[113282275=]" name="C113282275A"&gt; </v>
      </c>
    </row>
    <row r="177" spans="1:3" x14ac:dyDescent="0.25">
      <c r="A177" s="8" t="s">
        <v>47</v>
      </c>
      <c r="B177" s="9" t="str">
        <f t="shared" ref="B177:B178" si="9">J24</f>
        <v>This variant is not associated with increased risk.</v>
      </c>
      <c r="C177" s="3" t="s">
        <v>26</v>
      </c>
    </row>
    <row r="178" spans="1:3" x14ac:dyDescent="0.25">
      <c r="A178" s="8" t="s">
        <v>41</v>
      </c>
      <c r="B178" s="9">
        <f t="shared" si="9"/>
        <v>38.5</v>
      </c>
      <c r="C178" s="3" t="s">
        <v>38</v>
      </c>
    </row>
    <row r="179" spans="1:3" x14ac:dyDescent="0.25">
      <c r="A179" s="15"/>
    </row>
    <row r="180" spans="1:3" x14ac:dyDescent="0.25">
      <c r="A180" s="8"/>
      <c r="C180" s="3" t="str">
        <f>CONCATENATE("    ",B176)</f>
        <v xml:space="preserve">    Your DRD2 gene has no variants. A normal gene is referred to as a "wild-type" gene.</v>
      </c>
    </row>
    <row r="181" spans="1:3" x14ac:dyDescent="0.25">
      <c r="A181" s="8"/>
    </row>
    <row r="182" spans="1:3" x14ac:dyDescent="0.25">
      <c r="A182" s="15"/>
      <c r="C182" s="3" t="s">
        <v>43</v>
      </c>
    </row>
    <row r="183" spans="1:3" x14ac:dyDescent="0.25">
      <c r="A183" s="15"/>
    </row>
    <row r="184" spans="1:3" x14ac:dyDescent="0.25">
      <c r="A184" s="15"/>
      <c r="C184" s="3" t="str">
        <f>CONCATENATE( "    &lt;piechart percentage=",B178," /&gt;")</f>
        <v xml:space="preserve">    &lt;piechart percentage=38.5 /&gt;</v>
      </c>
    </row>
    <row r="185" spans="1:3" x14ac:dyDescent="0.25">
      <c r="A185" s="15"/>
      <c r="C185" s="3" t="str">
        <f>"  &lt;/Genotype&gt;"</f>
        <v xml:space="preserve">  &lt;/Genotype&gt;</v>
      </c>
    </row>
    <row r="186" spans="1:3" x14ac:dyDescent="0.25">
      <c r="A186" s="15"/>
      <c r="C186" s="3" t="str">
        <f>C38</f>
        <v>&lt;# 113475530insA #&gt;</v>
      </c>
    </row>
    <row r="187" spans="1:3" x14ac:dyDescent="0.25">
      <c r="A187" s="15" t="s">
        <v>37</v>
      </c>
      <c r="B187" s="21" t="str">
        <f>K14</f>
        <v>NC_000011.10:g.</v>
      </c>
      <c r="C187" s="3" t="str">
        <f>CONCATENATE("  &lt;Genotype hgvs=",CHAR(34),B187,B188,";",B189,CHAR(34)," name=",CHAR(34),B40,CHAR(34),"&gt; ")</f>
        <v xml:space="preserve">  &lt;Genotype hgvs="NC_000011.10:g.[113475529_113475530insA];[113475529_113475530=]" name="113475530insA"&gt; </v>
      </c>
    </row>
    <row r="188" spans="1:3" x14ac:dyDescent="0.25">
      <c r="A188" s="15" t="s">
        <v>35</v>
      </c>
      <c r="B188" s="21" t="str">
        <f t="shared" ref="B188:B192" si="10">K15</f>
        <v>[113475529_113475530insA]</v>
      </c>
    </row>
    <row r="189" spans="1:3" x14ac:dyDescent="0.25">
      <c r="A189" s="15" t="s">
        <v>31</v>
      </c>
      <c r="B189" s="21" t="str">
        <f t="shared" si="10"/>
        <v>[113475529_113475530=]</v>
      </c>
      <c r="C189" s="3" t="s">
        <v>38</v>
      </c>
    </row>
    <row r="190" spans="1:3" x14ac:dyDescent="0.25">
      <c r="A190" s="15" t="s">
        <v>39</v>
      </c>
      <c r="B190" s="21" t="str">
        <f t="shared" si="10"/>
        <v>People with this variant have one additional adenine (A) inserted, also known as the [113475530insA](https://www.ncbi.nlm.nih.gov/projects/SNP/snp_ref.cgi?rs=rs1799732) variant.</v>
      </c>
      <c r="C190" s="3" t="s">
        <v>26</v>
      </c>
    </row>
    <row r="191" spans="1:3" x14ac:dyDescent="0.25">
      <c r="A191" s="8" t="s">
        <v>40</v>
      </c>
      <c r="B191" s="21" t="str">
        <f t="shared" si="10"/>
        <v>This variant is not associated with increased risk.</v>
      </c>
      <c r="C191" s="3" t="str">
        <f>CONCATENATE("    ",B190)</f>
        <v xml:space="preserve">    People with this variant have one additional adenine (A) inserted, also known as the [113475530insA](https://www.ncbi.nlm.nih.gov/projects/SNP/snp_ref.cgi?rs=rs1799732) variant.</v>
      </c>
    </row>
    <row r="192" spans="1:3" x14ac:dyDescent="0.25">
      <c r="A192" s="8" t="s">
        <v>41</v>
      </c>
      <c r="B192" s="21">
        <f t="shared" si="10"/>
        <v>36.6</v>
      </c>
    </row>
    <row r="193" spans="1:3" x14ac:dyDescent="0.25">
      <c r="A193" s="15"/>
      <c r="C193" s="3" t="s">
        <v>42</v>
      </c>
    </row>
    <row r="194" spans="1:3" x14ac:dyDescent="0.25">
      <c r="A194" s="8"/>
    </row>
    <row r="195" spans="1:3" x14ac:dyDescent="0.25">
      <c r="A195" s="8"/>
      <c r="C195" s="3" t="str">
        <f>CONCATENATE("    ",B191)</f>
        <v xml:space="preserve">    This variant is not associated with increased risk.</v>
      </c>
    </row>
    <row r="196" spans="1:3" x14ac:dyDescent="0.25">
      <c r="A196" s="8"/>
    </row>
    <row r="197" spans="1:3" x14ac:dyDescent="0.25">
      <c r="A197" s="8"/>
      <c r="C197" s="3" t="s">
        <v>43</v>
      </c>
    </row>
    <row r="198" spans="1:3" x14ac:dyDescent="0.25">
      <c r="A198" s="15"/>
    </row>
    <row r="199" spans="1:3" x14ac:dyDescent="0.25">
      <c r="A199" s="15"/>
      <c r="C199" s="3" t="str">
        <f>CONCATENATE( "    &lt;piechart percentage=",B192," /&gt;")</f>
        <v xml:space="preserve">    &lt;piechart percentage=36.6 /&gt;</v>
      </c>
    </row>
    <row r="200" spans="1:3" x14ac:dyDescent="0.25">
      <c r="A200" s="15"/>
      <c r="C200" s="3" t="str">
        <f>"  &lt;/Genotype&gt;"</f>
        <v xml:space="preserve">  &lt;/Genotype&gt;</v>
      </c>
    </row>
    <row r="201" spans="1:3" x14ac:dyDescent="0.25">
      <c r="A201" s="15" t="s">
        <v>44</v>
      </c>
      <c r="B201" s="9" t="str">
        <f>K20</f>
        <v>People with this variant have two additional adenine (A) inserted, also known as the [113475530insA](https://www.ncbi.nlm.nih.gov/projects/SNP/snp_ref.cgi?rs=rs1799732) variant.</v>
      </c>
      <c r="C201" s="3" t="str">
        <f>CONCATENATE("  &lt;Genotype hgvs=",CHAR(34),B187,B188,";",B188,CHAR(34)," name=",CHAR(34),B40,CHAR(34),"&gt; ")</f>
        <v xml:space="preserve">  &lt;Genotype hgvs="NC_000011.10:g.[113475529_113475530insA];[113475529_113475530insA]" name="113475530insA"&gt; </v>
      </c>
    </row>
    <row r="202" spans="1:3" x14ac:dyDescent="0.25">
      <c r="A202" s="8" t="s">
        <v>45</v>
      </c>
      <c r="B202" s="9" t="str">
        <f t="shared" ref="B202:B203" si="11">K21</f>
        <v>You are in the Moderate Loss of Function category. See below for more information.</v>
      </c>
      <c r="C202" s="3" t="s">
        <v>26</v>
      </c>
    </row>
    <row r="203" spans="1:3" x14ac:dyDescent="0.25">
      <c r="A203" s="8" t="s">
        <v>41</v>
      </c>
      <c r="B203" s="9">
        <f t="shared" si="11"/>
        <v>15</v>
      </c>
      <c r="C203" s="3" t="s">
        <v>38</v>
      </c>
    </row>
    <row r="204" spans="1:3" x14ac:dyDescent="0.25">
      <c r="A204" s="8"/>
    </row>
    <row r="205" spans="1:3" x14ac:dyDescent="0.25">
      <c r="A205" s="15"/>
      <c r="C205" s="3" t="str">
        <f>CONCATENATE("    ",B201)</f>
        <v xml:space="preserve">    People with this variant have two additional adenine (A) inserted, also known as the [113475530insA](https://www.ncbi.nlm.nih.gov/projects/SNP/snp_ref.cgi?rs=rs1799732) variant.</v>
      </c>
    </row>
    <row r="206" spans="1:3" x14ac:dyDescent="0.25">
      <c r="A206" s="8"/>
    </row>
    <row r="207" spans="1:3" x14ac:dyDescent="0.25">
      <c r="A207" s="8"/>
      <c r="C207" s="3" t="s">
        <v>42</v>
      </c>
    </row>
    <row r="208" spans="1:3" x14ac:dyDescent="0.25">
      <c r="A208" s="8"/>
    </row>
    <row r="209" spans="1:3" x14ac:dyDescent="0.25">
      <c r="A209" s="8"/>
      <c r="C209" s="3" t="str">
        <f>CONCATENATE("    ",B202)</f>
        <v xml:space="preserve">    You are in the Moderate Loss of Function category. See below for more information.</v>
      </c>
    </row>
    <row r="210" spans="1:3" x14ac:dyDescent="0.25">
      <c r="A210" s="8"/>
    </row>
    <row r="211" spans="1:3" x14ac:dyDescent="0.25">
      <c r="A211" s="15"/>
      <c r="C211" s="3" t="s">
        <v>43</v>
      </c>
    </row>
    <row r="212" spans="1:3" x14ac:dyDescent="0.25">
      <c r="A212" s="15"/>
    </row>
    <row r="213" spans="1:3" x14ac:dyDescent="0.25">
      <c r="A213" s="15"/>
      <c r="C213" s="3" t="str">
        <f>CONCATENATE( "    &lt;piechart percentage=",B203," /&gt;")</f>
        <v xml:space="preserve">    &lt;piechart percentage=15 /&gt;</v>
      </c>
    </row>
    <row r="214" spans="1:3" x14ac:dyDescent="0.25">
      <c r="A214" s="15"/>
      <c r="C214" s="3" t="str">
        <f>"  &lt;/Genotype&gt;"</f>
        <v xml:space="preserve">  &lt;/Genotype&gt;</v>
      </c>
    </row>
    <row r="215" spans="1:3" x14ac:dyDescent="0.25">
      <c r="A215" s="15" t="s">
        <v>46</v>
      </c>
      <c r="B215" s="9" t="str">
        <f>K23</f>
        <v>Your DRD2 gene has no variants. A normal gene is referred to as a "wild-type" gene.</v>
      </c>
      <c r="C215" s="3" t="str">
        <f>CONCATENATE("  &lt;Genotype hgvs=",CHAR(34),B187,B189,";",B189,CHAR(34)," name=",CHAR(34),B40,CHAR(34),"&gt; ")</f>
        <v xml:space="preserve">  &lt;Genotype hgvs="NC_000011.10:g.[113475529_113475530=];[113475529_113475530=]" name="113475530insA"&gt; </v>
      </c>
    </row>
    <row r="216" spans="1:3" x14ac:dyDescent="0.25">
      <c r="A216" s="8" t="s">
        <v>47</v>
      </c>
      <c r="B216" s="9" t="str">
        <f t="shared" ref="B216:B217" si="12">K24</f>
        <v>This variant is not associated with increased risk.</v>
      </c>
      <c r="C216" s="3" t="s">
        <v>26</v>
      </c>
    </row>
    <row r="217" spans="1:3" x14ac:dyDescent="0.25">
      <c r="A217" s="8" t="s">
        <v>41</v>
      </c>
      <c r="B217" s="9">
        <f t="shared" si="12"/>
        <v>48.4</v>
      </c>
      <c r="C217" s="3" t="s">
        <v>38</v>
      </c>
    </row>
    <row r="218" spans="1:3" x14ac:dyDescent="0.25">
      <c r="A218" s="15"/>
    </row>
    <row r="219" spans="1:3" x14ac:dyDescent="0.25">
      <c r="A219" s="8"/>
      <c r="C219" s="3" t="str">
        <f>CONCATENATE("    ",B215)</f>
        <v xml:space="preserve">    Your DRD2 gene has no variants. A normal gene is referred to as a "wild-type" gene.</v>
      </c>
    </row>
    <row r="220" spans="1:3" x14ac:dyDescent="0.25">
      <c r="A220" s="8"/>
    </row>
    <row r="221" spans="1:3" x14ac:dyDescent="0.25">
      <c r="A221" s="8"/>
      <c r="C221" s="3" t="s">
        <v>42</v>
      </c>
    </row>
    <row r="222" spans="1:3" x14ac:dyDescent="0.25">
      <c r="A222" s="8"/>
    </row>
    <row r="223" spans="1:3" x14ac:dyDescent="0.25">
      <c r="A223" s="8"/>
      <c r="C223" s="3" t="str">
        <f>CONCATENATE("    ",B216)</f>
        <v xml:space="preserve">    This variant is not associated with increased risk.</v>
      </c>
    </row>
    <row r="224" spans="1:3" x14ac:dyDescent="0.25">
      <c r="A224" s="15"/>
    </row>
    <row r="225" spans="1:3" x14ac:dyDescent="0.25">
      <c r="A225" s="15"/>
      <c r="C225" s="3" t="s">
        <v>43</v>
      </c>
    </row>
    <row r="226" spans="1:3" x14ac:dyDescent="0.25">
      <c r="A226" s="15"/>
    </row>
    <row r="227" spans="1:3" x14ac:dyDescent="0.25">
      <c r="A227" s="15"/>
      <c r="C227" s="3" t="str">
        <f>CONCATENATE( "    &lt;piechart percentage=",B217," /&gt;")</f>
        <v xml:space="preserve">    &lt;piechart percentage=48.4 /&gt;</v>
      </c>
    </row>
    <row r="228" spans="1:3" x14ac:dyDescent="0.25">
      <c r="A228" s="15"/>
      <c r="C228" s="3" t="str">
        <f>"  &lt;/Genotype&gt;"</f>
        <v xml:space="preserve">  &lt;/Genotype&gt;</v>
      </c>
    </row>
    <row r="229" spans="1:3" x14ac:dyDescent="0.25">
      <c r="A229" s="15"/>
      <c r="C229" s="3" t="str">
        <f>C44</f>
        <v>&lt;# G2137A #&gt;</v>
      </c>
    </row>
    <row r="230" spans="1:3" x14ac:dyDescent="0.25">
      <c r="A230" s="15" t="s">
        <v>37</v>
      </c>
      <c r="B230" s="21" t="str">
        <f>L14</f>
        <v>NC_000011.10:g.</v>
      </c>
      <c r="C230" s="3" t="str">
        <f>CONCATENATE("  &lt;Genotype hgvs=",CHAR(34),B230,B231,";",B232,CHAR(34)," name=",CHAR(34),B46,CHAR(34),"&gt; ")</f>
        <v xml:space="preserve">  &lt;Genotype hgvs="NC_000011.10:g.[113400106G&gt;A];[113400106=]" name="G2137A"&gt; </v>
      </c>
    </row>
    <row r="231" spans="1:3" x14ac:dyDescent="0.25">
      <c r="A231" s="15" t="s">
        <v>35</v>
      </c>
      <c r="B231" s="21" t="str">
        <f t="shared" ref="B231:B235" si="13">L15</f>
        <v>[113400106G&gt;A]</v>
      </c>
    </row>
    <row r="232" spans="1:3" x14ac:dyDescent="0.25">
      <c r="A232" s="15" t="s">
        <v>31</v>
      </c>
      <c r="B232" s="21" t="str">
        <f t="shared" si="13"/>
        <v>[113400106=]</v>
      </c>
      <c r="C232" s="3" t="s">
        <v>38</v>
      </c>
    </row>
    <row r="233" spans="1:3" x14ac:dyDescent="0.25">
      <c r="A233" s="15" t="s">
        <v>39</v>
      </c>
      <c r="B233" s="21" t="str">
        <f t="shared" si="13"/>
        <v>People with this variant have one copy of the [G2137A (p.Glu713Lys)](https://www.ncbi.nlm.nih.gov/clinvar/variation/2105/) variant. This substitution of a single nucleotide is known as a missense mutation.</v>
      </c>
      <c r="C233" s="3" t="s">
        <v>26</v>
      </c>
    </row>
    <row r="234" spans="1:3" x14ac:dyDescent="0.25">
      <c r="A234" s="8" t="s">
        <v>40</v>
      </c>
      <c r="B234" s="21">
        <f t="shared" si="13"/>
        <v>0</v>
      </c>
      <c r="C234" s="3" t="str">
        <f>CONCATENATE("    ",B233)</f>
        <v xml:space="preserve">    People with this variant have one copy of the [G2137A (p.Glu713Lys)](https://www.ncbi.nlm.nih.gov/clinvar/variation/2105/) variant. This substitution of a single nucleotide is known as a missense mutation.</v>
      </c>
    </row>
    <row r="235" spans="1:3" x14ac:dyDescent="0.25">
      <c r="A235" s="8" t="s">
        <v>41</v>
      </c>
      <c r="B235" s="21">
        <f t="shared" si="13"/>
        <v>40</v>
      </c>
    </row>
    <row r="236" spans="1:3" x14ac:dyDescent="0.25">
      <c r="A236" s="15"/>
      <c r="C236" s="3" t="s">
        <v>42</v>
      </c>
    </row>
    <row r="237" spans="1:3" x14ac:dyDescent="0.25">
      <c r="A237" s="8"/>
    </row>
    <row r="238" spans="1:3" x14ac:dyDescent="0.25">
      <c r="A238" s="8"/>
      <c r="C238" s="3" t="str">
        <f>CONCATENATE("    ",B234)</f>
        <v xml:space="preserve">    0</v>
      </c>
    </row>
    <row r="239" spans="1:3" x14ac:dyDescent="0.25">
      <c r="A239" s="8"/>
    </row>
    <row r="240" spans="1:3" x14ac:dyDescent="0.25">
      <c r="A240" s="8"/>
      <c r="C240" s="3" t="s">
        <v>43</v>
      </c>
    </row>
    <row r="241" spans="1:3" x14ac:dyDescent="0.25">
      <c r="A241" s="15"/>
    </row>
    <row r="242" spans="1:3" x14ac:dyDescent="0.25">
      <c r="A242" s="15"/>
      <c r="C242" s="3" t="str">
        <f>CONCATENATE( "    &lt;piechart percentage=",B235," /&gt;")</f>
        <v xml:space="preserve">    &lt;piechart percentage=40 /&gt;</v>
      </c>
    </row>
    <row r="243" spans="1:3" x14ac:dyDescent="0.25">
      <c r="A243" s="15"/>
      <c r="C243" s="3" t="str">
        <f>"  &lt;/Genotype&gt;"</f>
        <v xml:space="preserve">  &lt;/Genotype&gt;</v>
      </c>
    </row>
    <row r="244" spans="1:3" x14ac:dyDescent="0.25">
      <c r="A244" s="15" t="s">
        <v>44</v>
      </c>
      <c r="B244" s="9" t="str">
        <f>L20</f>
        <v>People with this variant have two copies of the [G2137A (p.Glu713Lys)](https://www.ncbi.nlm.nih.gov/clinvar/variation/2105/) variant. This substitution of a single nucleotide is known as a missense mutation.</v>
      </c>
      <c r="C244" s="3" t="str">
        <f>CONCATENATE("  &lt;Genotype hgvs=",CHAR(34),B230,B231,";",B231,CHAR(34)," name=",CHAR(34),B46,CHAR(34),"&gt; ")</f>
        <v xml:space="preserve">  &lt;Genotype hgvs="NC_000011.10:g.[113400106G&gt;A];[113400106G&gt;A]" name="G2137A"&gt; </v>
      </c>
    </row>
    <row r="245" spans="1:3" x14ac:dyDescent="0.25">
      <c r="A245" s="8" t="s">
        <v>45</v>
      </c>
      <c r="B245" s="9">
        <f t="shared" ref="B245:B246" si="14">L21</f>
        <v>0</v>
      </c>
      <c r="C245" s="3" t="s">
        <v>26</v>
      </c>
    </row>
    <row r="246" spans="1:3" x14ac:dyDescent="0.25">
      <c r="A246" s="8" t="s">
        <v>41</v>
      </c>
      <c r="B246" s="9">
        <f t="shared" si="14"/>
        <v>22.6</v>
      </c>
      <c r="C246" s="3" t="s">
        <v>38</v>
      </c>
    </row>
    <row r="247" spans="1:3" x14ac:dyDescent="0.25">
      <c r="A247" s="8"/>
    </row>
    <row r="248" spans="1:3" x14ac:dyDescent="0.25">
      <c r="A248" s="15"/>
      <c r="C248" s="3" t="str">
        <f>CONCATENATE("    ",B244)</f>
        <v xml:space="preserve">    People with this variant have two copies of the [G2137A (p.Glu713Lys)](https://www.ncbi.nlm.nih.gov/clinvar/variation/2105/) variant. This substitution of a single nucleotide is known as a missense mutation.</v>
      </c>
    </row>
    <row r="249" spans="1:3" x14ac:dyDescent="0.25">
      <c r="A249" s="8"/>
    </row>
    <row r="250" spans="1:3" x14ac:dyDescent="0.25">
      <c r="A250" s="8"/>
      <c r="C250" s="3" t="s">
        <v>42</v>
      </c>
    </row>
    <row r="251" spans="1:3" x14ac:dyDescent="0.25">
      <c r="A251" s="8"/>
    </row>
    <row r="252" spans="1:3" x14ac:dyDescent="0.25">
      <c r="A252" s="8"/>
      <c r="C252" s="3" t="str">
        <f>CONCATENATE("    ",B245)</f>
        <v xml:space="preserve">    0</v>
      </c>
    </row>
    <row r="253" spans="1:3" x14ac:dyDescent="0.25">
      <c r="A253" s="8"/>
    </row>
    <row r="254" spans="1:3" x14ac:dyDescent="0.25">
      <c r="A254" s="15"/>
      <c r="C254" s="3" t="s">
        <v>43</v>
      </c>
    </row>
    <row r="255" spans="1:3" x14ac:dyDescent="0.25">
      <c r="A255" s="15"/>
    </row>
    <row r="256" spans="1:3" x14ac:dyDescent="0.25">
      <c r="A256" s="15"/>
      <c r="C256" s="3" t="str">
        <f>CONCATENATE( "    &lt;piechart percentage=",B246," /&gt;")</f>
        <v xml:space="preserve">    &lt;piechart percentage=22.6 /&gt;</v>
      </c>
    </row>
    <row r="257" spans="1:3" x14ac:dyDescent="0.25">
      <c r="A257" s="15"/>
      <c r="C257" s="3" t="str">
        <f>"  &lt;/Genotype&gt;"</f>
        <v xml:space="preserve">  &lt;/Genotype&gt;</v>
      </c>
    </row>
    <row r="258" spans="1:3" x14ac:dyDescent="0.25">
      <c r="A258" s="15" t="s">
        <v>46</v>
      </c>
      <c r="B258" s="9" t="str">
        <f>L23</f>
        <v>Your DRD2 gene has no variants. A normal gene is referred to as a "wild-type" gene.</v>
      </c>
      <c r="C258" s="3" t="str">
        <f>CONCATENATE("  &lt;Genotype hgvs=",CHAR(34),B230,B232,";",B232,CHAR(34)," name=",CHAR(34),B46,CHAR(34),"&gt; ")</f>
        <v xml:space="preserve">  &lt;Genotype hgvs="NC_000011.10:g.[113400106=];[113400106=]" name="G2137A"&gt; </v>
      </c>
    </row>
    <row r="259" spans="1:3" x14ac:dyDescent="0.25">
      <c r="A259" s="8" t="s">
        <v>47</v>
      </c>
      <c r="B259" s="9">
        <f t="shared" ref="B259:B260" si="15">L24</f>
        <v>0</v>
      </c>
      <c r="C259" s="3" t="s">
        <v>26</v>
      </c>
    </row>
    <row r="260" spans="1:3" x14ac:dyDescent="0.25">
      <c r="A260" s="8" t="s">
        <v>41</v>
      </c>
      <c r="B260" s="9">
        <f t="shared" si="15"/>
        <v>37.4</v>
      </c>
      <c r="C260" s="3" t="s">
        <v>38</v>
      </c>
    </row>
    <row r="261" spans="1:3" x14ac:dyDescent="0.25">
      <c r="A261" s="15"/>
    </row>
    <row r="262" spans="1:3" x14ac:dyDescent="0.25">
      <c r="A262" s="8"/>
      <c r="C262" s="3" t="str">
        <f>CONCATENATE("    ",B258)</f>
        <v xml:space="preserve">    Your DRD2 gene has no variants. A normal gene is referred to as a "wild-type" gene.</v>
      </c>
    </row>
    <row r="263" spans="1:3" x14ac:dyDescent="0.25">
      <c r="A263" s="8"/>
    </row>
    <row r="264" spans="1:3" x14ac:dyDescent="0.25">
      <c r="A264" s="15"/>
      <c r="C264" s="3" t="s">
        <v>43</v>
      </c>
    </row>
    <row r="265" spans="1:3" x14ac:dyDescent="0.25">
      <c r="A265" s="15"/>
    </row>
    <row r="266" spans="1:3" x14ac:dyDescent="0.25">
      <c r="A266" s="15"/>
      <c r="C266" s="3" t="str">
        <f>CONCATENATE( "    &lt;piechart percentage=",B260," /&gt;")</f>
        <v xml:space="preserve">    &lt;piechart percentage=37.4 /&gt;</v>
      </c>
    </row>
    <row r="267" spans="1:3" x14ac:dyDescent="0.25">
      <c r="A267" s="15"/>
      <c r="C267" s="3" t="str">
        <f>"  &lt;/Genotype&gt;"</f>
        <v xml:space="preserve">  &lt;/Genotype&gt;</v>
      </c>
    </row>
    <row r="268" spans="1:3" x14ac:dyDescent="0.25">
      <c r="A268" s="15"/>
      <c r="C268" s="3" t="str">
        <f>C50</f>
        <v>&lt;# C113411553A #&gt;</v>
      </c>
    </row>
    <row r="269" spans="1:3" x14ac:dyDescent="0.25">
      <c r="A269" s="15" t="s">
        <v>37</v>
      </c>
      <c r="B269" s="21" t="str">
        <f>M14</f>
        <v>NC_000011.10:g.</v>
      </c>
      <c r="C269" s="3" t="str">
        <f>CONCATENATE("  &lt;Genotype hgvs=",CHAR(34),B269,B270,";",B271,CHAR(34)," name=",CHAR(34),B52,CHAR(34),"&gt; ")</f>
        <v xml:space="preserve">  &lt;Genotype hgvs="NC_000011.10:g.[113411553C&gt;A];[113411553=]" name="C113411553A"&gt; </v>
      </c>
    </row>
    <row r="270" spans="1:3" x14ac:dyDescent="0.25">
      <c r="A270" s="15" t="s">
        <v>35</v>
      </c>
      <c r="B270" s="21" t="str">
        <f t="shared" ref="B270:B274" si="16">M15</f>
        <v>[113411553C&gt;A]</v>
      </c>
    </row>
    <row r="271" spans="1:3" x14ac:dyDescent="0.25">
      <c r="A271" s="15" t="s">
        <v>31</v>
      </c>
      <c r="B271" s="21" t="str">
        <f t="shared" si="16"/>
        <v>[113411553=]</v>
      </c>
      <c r="C271" s="3" t="s">
        <v>38</v>
      </c>
    </row>
    <row r="272" spans="1:3" x14ac:dyDescent="0.25">
      <c r="A272" s="15" t="s">
        <v>39</v>
      </c>
      <c r="B272" s="21" t="str">
        <f t="shared" si="16"/>
        <v>People with this variant have one copy of the [C113411553A](https://www.ncbi.nlm.nih.gov/projects/SNP/snp_ref.cgi?rs=rs46220755) variant. This substitution of a single nucleotide is known as a missense mutation.</v>
      </c>
      <c r="C272" s="3" t="s">
        <v>26</v>
      </c>
    </row>
    <row r="273" spans="1:3" x14ac:dyDescent="0.25">
      <c r="A273" s="8" t="s">
        <v>40</v>
      </c>
      <c r="B273" s="21" t="str">
        <f t="shared" si="16"/>
        <v>You are in the Moderate Loss of Function category. See below for more information.</v>
      </c>
      <c r="C273" s="3" t="str">
        <f>CONCATENATE("    ",B272)</f>
        <v xml:space="preserve">    People with this variant have one copy of the [C113411553A](https://www.ncbi.nlm.nih.gov/projects/SNP/snp_ref.cgi?rs=rs46220755) variant. This substitution of a single nucleotide is known as a missense mutation.</v>
      </c>
    </row>
    <row r="274" spans="1:3" x14ac:dyDescent="0.25">
      <c r="A274" s="8" t="s">
        <v>41</v>
      </c>
      <c r="B274" s="21">
        <f t="shared" si="16"/>
        <v>34.299999999999997</v>
      </c>
    </row>
    <row r="275" spans="1:3" x14ac:dyDescent="0.25">
      <c r="A275" s="15"/>
      <c r="C275" s="3" t="s">
        <v>42</v>
      </c>
    </row>
    <row r="276" spans="1:3" x14ac:dyDescent="0.25">
      <c r="A276" s="8"/>
    </row>
    <row r="277" spans="1:3" x14ac:dyDescent="0.25">
      <c r="A277" s="8"/>
      <c r="C277" s="3" t="str">
        <f>CONCATENATE("    ",B273)</f>
        <v xml:space="preserve">    You are in the Moderate Loss of Function category. See below for more information.</v>
      </c>
    </row>
    <row r="278" spans="1:3" x14ac:dyDescent="0.25">
      <c r="A278" s="8"/>
    </row>
    <row r="279" spans="1:3" x14ac:dyDescent="0.25">
      <c r="A279" s="8"/>
      <c r="C279" s="3" t="s">
        <v>43</v>
      </c>
    </row>
    <row r="280" spans="1:3" x14ac:dyDescent="0.25">
      <c r="A280" s="15"/>
    </row>
    <row r="281" spans="1:3" x14ac:dyDescent="0.25">
      <c r="A281" s="15"/>
      <c r="C281" s="3" t="str">
        <f>CONCATENATE( "    &lt;piechart percentage=",B274," /&gt;")</f>
        <v xml:space="preserve">    &lt;piechart percentage=34.3 /&gt;</v>
      </c>
    </row>
    <row r="282" spans="1:3" x14ac:dyDescent="0.25">
      <c r="A282" s="15"/>
      <c r="C282" s="3" t="str">
        <f>"  &lt;/Genotype&gt;"</f>
        <v xml:space="preserve">  &lt;/Genotype&gt;</v>
      </c>
    </row>
    <row r="283" spans="1:3" x14ac:dyDescent="0.25">
      <c r="A283" s="15" t="s">
        <v>44</v>
      </c>
      <c r="B283" s="9" t="str">
        <f>M20</f>
        <v>People with this variant have two copies of the [C113411553A](https://www.ncbi.nlm.nih.gov/projects/SNP/snp_ref.cgi?rs=rs46220755) variant. This substitution of a single nucleotide is known as a missense mutation.</v>
      </c>
      <c r="C283" s="3" t="str">
        <f>CONCATENATE("  &lt;Genotype hgvs=",CHAR(34),B269,B270,";",B270,CHAR(34)," name=",CHAR(34),B52,CHAR(34),"&gt; ")</f>
        <v xml:space="preserve">  &lt;Genotype hgvs="NC_000011.10:g.[113411553C&gt;A];[113411553C&gt;A]" name="C113411553A"&gt; </v>
      </c>
    </row>
    <row r="284" spans="1:3" x14ac:dyDescent="0.25">
      <c r="A284" s="8" t="s">
        <v>45</v>
      </c>
      <c r="B284" s="9" t="str">
        <f t="shared" ref="B284:B285" si="17">M21</f>
        <v>You are in the Moderate Loss of Function category. See below for more information.</v>
      </c>
      <c r="C284" s="3" t="s">
        <v>26</v>
      </c>
    </row>
    <row r="285" spans="1:3" x14ac:dyDescent="0.25">
      <c r="A285" s="8" t="s">
        <v>41</v>
      </c>
      <c r="B285" s="9">
        <f t="shared" si="17"/>
        <v>6.8</v>
      </c>
      <c r="C285" s="3" t="s">
        <v>38</v>
      </c>
    </row>
    <row r="286" spans="1:3" x14ac:dyDescent="0.25">
      <c r="A286" s="8"/>
    </row>
    <row r="287" spans="1:3" x14ac:dyDescent="0.25">
      <c r="A287" s="15"/>
      <c r="C287" s="3" t="str">
        <f>CONCATENATE("    ",B283)</f>
        <v xml:space="preserve">    People with this variant have two copies of the [C113411553A](https://www.ncbi.nlm.nih.gov/projects/SNP/snp_ref.cgi?rs=rs46220755) variant. This substitution of a single nucleotide is known as a missense mutation.</v>
      </c>
    </row>
    <row r="288" spans="1:3" x14ac:dyDescent="0.25">
      <c r="A288" s="8"/>
    </row>
    <row r="289" spans="1:3" x14ac:dyDescent="0.25">
      <c r="A289" s="8"/>
      <c r="C289" s="3" t="s">
        <v>42</v>
      </c>
    </row>
    <row r="290" spans="1:3" x14ac:dyDescent="0.25">
      <c r="A290" s="8"/>
    </row>
    <row r="291" spans="1:3" x14ac:dyDescent="0.25">
      <c r="A291" s="8"/>
      <c r="C291" s="3" t="str">
        <f>CONCATENATE("    ",B284)</f>
        <v xml:space="preserve">    You are in the Moderate Loss of Function category. See below for more information.</v>
      </c>
    </row>
    <row r="292" spans="1:3" x14ac:dyDescent="0.25">
      <c r="A292" s="8"/>
    </row>
    <row r="293" spans="1:3" x14ac:dyDescent="0.25">
      <c r="A293" s="15"/>
      <c r="C293" s="3" t="s">
        <v>43</v>
      </c>
    </row>
    <row r="294" spans="1:3" x14ac:dyDescent="0.25">
      <c r="A294" s="15"/>
    </row>
    <row r="295" spans="1:3" x14ac:dyDescent="0.25">
      <c r="A295" s="15"/>
      <c r="C295" s="3" t="str">
        <f>CONCATENATE( "    &lt;piechart percentage=",B285," /&gt;")</f>
        <v xml:space="preserve">    &lt;piechart percentage=6.8 /&gt;</v>
      </c>
    </row>
    <row r="296" spans="1:3" x14ac:dyDescent="0.25">
      <c r="A296" s="15"/>
      <c r="C296" s="3" t="str">
        <f>"  &lt;/Genotype&gt;"</f>
        <v xml:space="preserve">  &lt;/Genotype&gt;</v>
      </c>
    </row>
    <row r="297" spans="1:3" x14ac:dyDescent="0.25">
      <c r="A297" s="15" t="s">
        <v>46</v>
      </c>
      <c r="B297" s="9" t="str">
        <f>M23</f>
        <v>Your DRD2 gene has no variants. A normal gene is referred to as a "wild-type" gene.</v>
      </c>
      <c r="C297" s="3" t="str">
        <f>CONCATENATE("  &lt;Genotype hgvs=",CHAR(34),B269,B271,";",B271,CHAR(34)," name=",CHAR(34),B52,CHAR(34),"&gt; ")</f>
        <v xml:space="preserve">  &lt;Genotype hgvs="NC_000011.10:g.[113411553=];[113411553=]" name="C113411553A"&gt; </v>
      </c>
    </row>
    <row r="298" spans="1:3" x14ac:dyDescent="0.25">
      <c r="A298" s="8" t="s">
        <v>47</v>
      </c>
      <c r="B298" s="9" t="str">
        <f t="shared" ref="B298:B299" si="18">M24</f>
        <v>This variant is not associated with increased risk.</v>
      </c>
      <c r="C298" s="3" t="s">
        <v>26</v>
      </c>
    </row>
    <row r="299" spans="1:3" x14ac:dyDescent="0.25">
      <c r="A299" s="8" t="s">
        <v>41</v>
      </c>
      <c r="B299" s="9">
        <f t="shared" si="18"/>
        <v>58.9</v>
      </c>
      <c r="C299" s="3" t="s">
        <v>38</v>
      </c>
    </row>
    <row r="300" spans="1:3" x14ac:dyDescent="0.25">
      <c r="A300" s="15"/>
    </row>
    <row r="301" spans="1:3" x14ac:dyDescent="0.25">
      <c r="A301" s="8"/>
      <c r="C301" s="3" t="str">
        <f>CONCATENATE("    ",B297)</f>
        <v xml:space="preserve">    Your DRD2 gene has no variants. A normal gene is referred to as a "wild-type" gene.</v>
      </c>
    </row>
    <row r="302" spans="1:3" x14ac:dyDescent="0.25">
      <c r="A302" s="8"/>
    </row>
    <row r="303" spans="1:3" x14ac:dyDescent="0.25">
      <c r="A303" s="15"/>
      <c r="C303" s="3" t="s">
        <v>43</v>
      </c>
    </row>
    <row r="304" spans="1:3" x14ac:dyDescent="0.25">
      <c r="A304" s="15"/>
    </row>
    <row r="305" spans="1:3" x14ac:dyDescent="0.25">
      <c r="A305" s="15"/>
      <c r="C305" s="3" t="str">
        <f>CONCATENATE( "    &lt;piechart percentage=",B299," /&gt;")</f>
        <v xml:space="preserve">    &lt;piechart percentage=58.9 /&gt;</v>
      </c>
    </row>
    <row r="306" spans="1:3" x14ac:dyDescent="0.25">
      <c r="A306" s="15"/>
      <c r="C306" s="3" t="str">
        <f>"  &lt;/Genotype&gt;"</f>
        <v xml:space="preserve">  &lt;/Genotype&gt;</v>
      </c>
    </row>
    <row r="307" spans="1:3" x14ac:dyDescent="0.25">
      <c r="A307" s="15"/>
      <c r="C307" s="3" t="str">
        <f>C56</f>
        <v>&lt;# G113460810A #&gt;</v>
      </c>
    </row>
    <row r="308" spans="1:3" x14ac:dyDescent="0.25">
      <c r="A308" s="15" t="s">
        <v>37</v>
      </c>
      <c r="B308" s="21" t="str">
        <f>N14</f>
        <v>NC_000011.10:g.</v>
      </c>
      <c r="C308" s="3" t="str">
        <f>CONCATENATE("  &lt;Genotype hgvs=",CHAR(34),B308,B309,";",B310,CHAR(34)," name=",CHAR(34),B58,CHAR(34),"&gt; ")</f>
        <v xml:space="preserve">  &lt;Genotype hgvs="NC_000011.10:g.[113460810G&gt;A];[113460810=]" name="G113460810A"&gt; </v>
      </c>
    </row>
    <row r="309" spans="1:3" x14ac:dyDescent="0.25">
      <c r="A309" s="15" t="s">
        <v>35</v>
      </c>
      <c r="B309" s="21" t="str">
        <f t="shared" ref="B309:B313" si="19">N15</f>
        <v>[113460810G&gt;A]</v>
      </c>
    </row>
    <row r="310" spans="1:3" x14ac:dyDescent="0.25">
      <c r="A310" s="15" t="s">
        <v>31</v>
      </c>
      <c r="B310" s="21" t="str">
        <f t="shared" si="19"/>
        <v>[113460810=]</v>
      </c>
      <c r="C310" s="3" t="s">
        <v>38</v>
      </c>
    </row>
    <row r="311" spans="1:3" x14ac:dyDescent="0.25">
      <c r="A311" s="15" t="s">
        <v>39</v>
      </c>
      <c r="B311" s="21" t="str">
        <f t="shared" si="19"/>
        <v>People with this variant have one copy of the [G113460810A](https://www.ncbi.nlm.nih.gov/projects/SNP/snp_ref.cgi?rs=rs4648317) variant. This substitution of a single nucleotide is known as a missense mutation.</v>
      </c>
      <c r="C311" s="3" t="s">
        <v>26</v>
      </c>
    </row>
    <row r="312" spans="1:3" x14ac:dyDescent="0.25">
      <c r="A312" s="8" t="s">
        <v>40</v>
      </c>
      <c r="B312" s="21" t="str">
        <f t="shared" si="19"/>
        <v>This variant is not associated with increased risk.</v>
      </c>
      <c r="C312" s="3" t="str">
        <f>CONCATENATE("    ",B311)</f>
        <v xml:space="preserve">    People with this variant have one copy of the [G113460810A](https://www.ncbi.nlm.nih.gov/projects/SNP/snp_ref.cgi?rs=rs4648317) variant. This substitution of a single nucleotide is known as a missense mutation.</v>
      </c>
    </row>
    <row r="313" spans="1:3" x14ac:dyDescent="0.25">
      <c r="A313" s="8" t="s">
        <v>41</v>
      </c>
      <c r="B313" s="21">
        <f t="shared" si="19"/>
        <v>34.299999999999997</v>
      </c>
    </row>
    <row r="314" spans="1:3" x14ac:dyDescent="0.25">
      <c r="A314" s="15"/>
      <c r="C314" s="3" t="s">
        <v>42</v>
      </c>
    </row>
    <row r="315" spans="1:3" x14ac:dyDescent="0.25">
      <c r="A315" s="8"/>
    </row>
    <row r="316" spans="1:3" x14ac:dyDescent="0.25">
      <c r="A316" s="8"/>
      <c r="C316" s="3" t="str">
        <f>CONCATENATE("    ",B312)</f>
        <v xml:space="preserve">    This variant is not associated with increased risk.</v>
      </c>
    </row>
    <row r="317" spans="1:3" x14ac:dyDescent="0.25">
      <c r="A317" s="8"/>
    </row>
    <row r="318" spans="1:3" x14ac:dyDescent="0.25">
      <c r="A318" s="8"/>
      <c r="C318" s="3" t="s">
        <v>43</v>
      </c>
    </row>
    <row r="319" spans="1:3" x14ac:dyDescent="0.25">
      <c r="A319" s="15"/>
    </row>
    <row r="320" spans="1:3" x14ac:dyDescent="0.25">
      <c r="A320" s="15"/>
      <c r="C320" s="3" t="str">
        <f>CONCATENATE( "    &lt;piechart percentage=",B313," /&gt;")</f>
        <v xml:space="preserve">    &lt;piechart percentage=34.3 /&gt;</v>
      </c>
    </row>
    <row r="321" spans="1:3" x14ac:dyDescent="0.25">
      <c r="A321" s="15"/>
      <c r="C321" s="3" t="str">
        <f>"  &lt;/Genotype&gt;"</f>
        <v xml:space="preserve">  &lt;/Genotype&gt;</v>
      </c>
    </row>
    <row r="322" spans="1:3" x14ac:dyDescent="0.25">
      <c r="A322" s="15" t="s">
        <v>44</v>
      </c>
      <c r="B322" s="9" t="str">
        <f>N20</f>
        <v>People with this variant have two copies of the [G113460810A](https://www.ncbi.nlm.nih.gov/projects/SNP/snp_ref.cgi?rs=rs4648317) variant. This substitution of a single nucleotide is known as a missense mutation.</v>
      </c>
      <c r="C322" s="3" t="str">
        <f>CONCATENATE("  &lt;Genotype hgvs=",CHAR(34),B308,B309,";",B309,CHAR(34)," name=",CHAR(34),B58,CHAR(34),"&gt; ")</f>
        <v xml:space="preserve">  &lt;Genotype hgvs="NC_000011.10:g.[113460810G&gt;A];[113460810G&gt;A]" name="G113460810A"&gt; </v>
      </c>
    </row>
    <row r="323" spans="1:3" x14ac:dyDescent="0.25">
      <c r="A323" s="8" t="s">
        <v>45</v>
      </c>
      <c r="B323" s="9" t="str">
        <f t="shared" ref="B323:B324" si="20">N21</f>
        <v>You are in the Moderate Loss of Function category. See below for more information.</v>
      </c>
      <c r="C323" s="3" t="s">
        <v>26</v>
      </c>
    </row>
    <row r="324" spans="1:3" x14ac:dyDescent="0.25">
      <c r="A324" s="8" t="s">
        <v>41</v>
      </c>
      <c r="B324" s="9">
        <f t="shared" si="20"/>
        <v>13.4</v>
      </c>
      <c r="C324" s="3" t="s">
        <v>38</v>
      </c>
    </row>
    <row r="325" spans="1:3" x14ac:dyDescent="0.25">
      <c r="A325" s="8"/>
    </row>
    <row r="326" spans="1:3" x14ac:dyDescent="0.25">
      <c r="A326" s="15"/>
      <c r="C326" s="3" t="str">
        <f>CONCATENATE("    ",B322)</f>
        <v xml:space="preserve">    People with this variant have two copies of the [G113460810A](https://www.ncbi.nlm.nih.gov/projects/SNP/snp_ref.cgi?rs=rs4648317) variant. This substitution of a single nucleotide is known as a missense mutation.</v>
      </c>
    </row>
    <row r="327" spans="1:3" x14ac:dyDescent="0.25">
      <c r="A327" s="8"/>
    </row>
    <row r="328" spans="1:3" x14ac:dyDescent="0.25">
      <c r="A328" s="8"/>
      <c r="C328" s="3" t="s">
        <v>42</v>
      </c>
    </row>
    <row r="329" spans="1:3" x14ac:dyDescent="0.25">
      <c r="A329" s="8"/>
    </row>
    <row r="330" spans="1:3" x14ac:dyDescent="0.25">
      <c r="A330" s="8"/>
      <c r="C330" s="3" t="str">
        <f>CONCATENATE("    ",B323)</f>
        <v xml:space="preserve">    You are in the Moderate Loss of Function category. See below for more information.</v>
      </c>
    </row>
    <row r="331" spans="1:3" x14ac:dyDescent="0.25">
      <c r="A331" s="8"/>
    </row>
    <row r="332" spans="1:3" x14ac:dyDescent="0.25">
      <c r="A332" s="15"/>
      <c r="C332" s="3" t="s">
        <v>43</v>
      </c>
    </row>
    <row r="333" spans="1:3" x14ac:dyDescent="0.25">
      <c r="A333" s="15"/>
    </row>
    <row r="334" spans="1:3" x14ac:dyDescent="0.25">
      <c r="A334" s="15"/>
      <c r="C334" s="3" t="str">
        <f>CONCATENATE( "    &lt;piechart percentage=",B324," /&gt;")</f>
        <v xml:space="preserve">    &lt;piechart percentage=13.4 /&gt;</v>
      </c>
    </row>
    <row r="335" spans="1:3" x14ac:dyDescent="0.25">
      <c r="A335" s="15"/>
      <c r="C335" s="3" t="str">
        <f>"  &lt;/Genotype&gt;"</f>
        <v xml:space="preserve">  &lt;/Genotype&gt;</v>
      </c>
    </row>
    <row r="336" spans="1:3" x14ac:dyDescent="0.25">
      <c r="A336" s="15" t="s">
        <v>46</v>
      </c>
      <c r="B336" s="9" t="str">
        <f>N23</f>
        <v>Your DRD2 gene has no variants. A normal gene is referred to as a "wild-type" gene.</v>
      </c>
      <c r="C336" s="3" t="str">
        <f>CONCATENATE("  &lt;Genotype hgvs=",CHAR(34),B308,B310,";",B310,CHAR(34)," name=",CHAR(34),B58,CHAR(34),"&gt; ")</f>
        <v xml:space="preserve">  &lt;Genotype hgvs="NC_000011.10:g.[113460810=];[113460810=]" name="G113460810A"&gt; </v>
      </c>
    </row>
    <row r="337" spans="1:3" x14ac:dyDescent="0.25">
      <c r="A337" s="8" t="s">
        <v>47</v>
      </c>
      <c r="B337" s="9" t="str">
        <f t="shared" ref="B337:B338" si="21">N24</f>
        <v>This variant is not associated with increased risk.</v>
      </c>
      <c r="C337" s="3" t="s">
        <v>26</v>
      </c>
    </row>
    <row r="338" spans="1:3" x14ac:dyDescent="0.25">
      <c r="A338" s="8" t="s">
        <v>41</v>
      </c>
      <c r="B338" s="9">
        <f t="shared" si="21"/>
        <v>52.3</v>
      </c>
      <c r="C338" s="3" t="s">
        <v>38</v>
      </c>
    </row>
    <row r="339" spans="1:3" x14ac:dyDescent="0.25">
      <c r="A339" s="15"/>
    </row>
    <row r="340" spans="1:3" x14ac:dyDescent="0.25">
      <c r="A340" s="8"/>
      <c r="C340" s="3" t="str">
        <f>CONCATENATE("    ",B336)</f>
        <v xml:space="preserve">    Your DRD2 gene has no variants. A normal gene is referred to as a "wild-type" gene.</v>
      </c>
    </row>
    <row r="341" spans="1:3" x14ac:dyDescent="0.25">
      <c r="A341" s="8"/>
    </row>
    <row r="342" spans="1:3" x14ac:dyDescent="0.25">
      <c r="A342" s="15"/>
      <c r="C342" s="3" t="s">
        <v>43</v>
      </c>
    </row>
    <row r="343" spans="1:3" x14ac:dyDescent="0.25">
      <c r="A343" s="15"/>
    </row>
    <row r="344" spans="1:3" x14ac:dyDescent="0.25">
      <c r="A344" s="15"/>
      <c r="C344" s="3" t="str">
        <f>CONCATENATE( "    &lt;piechart percentage=",B338," /&gt;")</f>
        <v xml:space="preserve">    &lt;piechart percentage=52.3 /&gt;</v>
      </c>
    </row>
    <row r="345" spans="1:3" x14ac:dyDescent="0.25">
      <c r="A345" s="15"/>
      <c r="C345" s="3" t="str">
        <f>"  &lt;/Genotype&gt;"</f>
        <v xml:space="preserve">  &lt;/Genotype&gt;</v>
      </c>
    </row>
    <row r="346" spans="1:3" x14ac:dyDescent="0.25">
      <c r="A346" s="27"/>
      <c r="B346" s="17"/>
      <c r="C346" s="3" t="str">
        <f>C62</f>
        <v>&lt;# C957T #&gt;</v>
      </c>
    </row>
    <row r="347" spans="1:3" x14ac:dyDescent="0.25">
      <c r="A347" s="15" t="s">
        <v>37</v>
      </c>
      <c r="B347" s="21" t="str">
        <f t="shared" ref="B347:B352" si="22">O14</f>
        <v>NC_000011.10:g.</v>
      </c>
      <c r="C347" s="3" t="str">
        <f>CONCATENATE("  &lt;Genotype hgvs=",CHAR(34),B347,B348,";",B349,CHAR(34)," name=",CHAR(34),B64,CHAR(34),"&gt; ")</f>
        <v xml:space="preserve">  &lt;Genotype hgvs="NC_000011.10:g.[113412737G&gt;A];[113412737=]" name="C957T"&gt; </v>
      </c>
    </row>
    <row r="348" spans="1:3" x14ac:dyDescent="0.25">
      <c r="A348" s="15" t="s">
        <v>35</v>
      </c>
      <c r="B348" s="21" t="str">
        <f t="shared" si="22"/>
        <v>[113412737G&gt;A]</v>
      </c>
    </row>
    <row r="349" spans="1:3" x14ac:dyDescent="0.25">
      <c r="A349" s="15" t="s">
        <v>31</v>
      </c>
      <c r="B349" s="21" t="str">
        <f t="shared" si="22"/>
        <v>[113412737=]</v>
      </c>
      <c r="C349" s="3" t="s">
        <v>38</v>
      </c>
    </row>
    <row r="350" spans="1:3" x14ac:dyDescent="0.25">
      <c r="A350" s="15" t="s">
        <v>39</v>
      </c>
      <c r="B350" s="21" t="str">
        <f t="shared" si="22"/>
        <v>People with this variant have one copy of the [C957T (p.Pro319=)](https://www.ncbi.nlm.nih.gov/clinvar/variation/198436/)</v>
      </c>
      <c r="C350" s="3" t="s">
        <v>26</v>
      </c>
    </row>
    <row r="351" spans="1:3" x14ac:dyDescent="0.25">
      <c r="A351" s="8" t="s">
        <v>40</v>
      </c>
      <c r="B351" s="21" t="str">
        <f t="shared" si="22"/>
        <v>This variant is not associated with increased risk.</v>
      </c>
      <c r="C351" s="3" t="str">
        <f>CONCATENATE("    ",B350)</f>
        <v xml:space="preserve">    People with this variant have one copy of the [C957T (p.Pro319=)](https://www.ncbi.nlm.nih.gov/clinvar/variation/198436/)</v>
      </c>
    </row>
    <row r="352" spans="1:3" x14ac:dyDescent="0.25">
      <c r="A352" s="8" t="s">
        <v>41</v>
      </c>
      <c r="B352" s="21">
        <f t="shared" si="22"/>
        <v>48.6</v>
      </c>
    </row>
    <row r="353" spans="1:3" x14ac:dyDescent="0.25">
      <c r="A353" s="15"/>
      <c r="B353" s="21"/>
      <c r="C353" s="3" t="s">
        <v>42</v>
      </c>
    </row>
    <row r="354" spans="1:3" x14ac:dyDescent="0.25">
      <c r="A354" s="8"/>
      <c r="B354" s="21"/>
    </row>
    <row r="355" spans="1:3" x14ac:dyDescent="0.25">
      <c r="A355" s="8"/>
      <c r="B355" s="21"/>
      <c r="C355" s="3" t="str">
        <f>CONCATENATE("    ",B351)</f>
        <v xml:space="preserve">    This variant is not associated with increased risk.</v>
      </c>
    </row>
    <row r="356" spans="1:3" x14ac:dyDescent="0.25">
      <c r="A356" s="8"/>
      <c r="B356" s="21"/>
    </row>
    <row r="357" spans="1:3" x14ac:dyDescent="0.25">
      <c r="A357" s="8"/>
      <c r="B357" s="21"/>
      <c r="C357" s="3" t="s">
        <v>43</v>
      </c>
    </row>
    <row r="358" spans="1:3" x14ac:dyDescent="0.25">
      <c r="A358" s="15"/>
      <c r="B358" s="21"/>
    </row>
    <row r="359" spans="1:3" x14ac:dyDescent="0.25">
      <c r="A359" s="15"/>
      <c r="C359" s="3" t="str">
        <f>CONCATENATE( "    &lt;piechart percentage=",B352," /&gt;")</f>
        <v xml:space="preserve">    &lt;piechart percentage=48.6 /&gt;</v>
      </c>
    </row>
    <row r="360" spans="1:3" x14ac:dyDescent="0.25">
      <c r="A360" s="15"/>
      <c r="C360" s="3" t="str">
        <f>"  &lt;/Genotype&gt;"</f>
        <v xml:space="preserve">  &lt;/Genotype&gt;</v>
      </c>
    </row>
    <row r="361" spans="1:3" x14ac:dyDescent="0.25">
      <c r="A361" s="15" t="s">
        <v>44</v>
      </c>
      <c r="B361" s="9" t="str">
        <f>O20</f>
        <v>People with this variant have two copies of the [C957T (p.Pro319=)](https://www.ncbi.nlm.nih.gov/clinvar/variation/198436/) variant. This substitution of a single nucleotide is known as a missense mutation.</v>
      </c>
      <c r="C361" s="3" t="str">
        <f>CONCATENATE("  &lt;Genotype hgvs=",CHAR(34),B347,B348,";",B348,CHAR(34)," name=",CHAR(34),B64,CHAR(34),"&gt; ")</f>
        <v xml:space="preserve">  &lt;Genotype hgvs="NC_000011.10:g.[113412737G&gt;A];[113412737G&gt;A]" name="C957T"&gt; </v>
      </c>
    </row>
    <row r="362" spans="1:3" x14ac:dyDescent="0.25">
      <c r="A362" s="8" t="s">
        <v>45</v>
      </c>
      <c r="B362" s="9" t="str">
        <f t="shared" ref="B362:B363" si="23">O21</f>
        <v>You are in the Moderate Loss of Function category. See below for more information.</v>
      </c>
      <c r="C362" s="3" t="s">
        <v>26</v>
      </c>
    </row>
    <row r="363" spans="1:3" x14ac:dyDescent="0.25">
      <c r="A363" s="8" t="s">
        <v>41</v>
      </c>
      <c r="B363" s="9">
        <f t="shared" si="23"/>
        <v>29.4</v>
      </c>
      <c r="C363" s="3" t="s">
        <v>38</v>
      </c>
    </row>
    <row r="364" spans="1:3" x14ac:dyDescent="0.25">
      <c r="A364" s="8"/>
    </row>
    <row r="365" spans="1:3" x14ac:dyDescent="0.25">
      <c r="A365" s="15"/>
      <c r="C365" s="3" t="str">
        <f>CONCATENATE("    ",B361)</f>
        <v xml:space="preserve">    People with this variant have two copies of the [C957T (p.Pro319=)](https://www.ncbi.nlm.nih.gov/clinvar/variation/198436/) variant. This substitution of a single nucleotide is known as a missense mutation.</v>
      </c>
    </row>
    <row r="366" spans="1:3" x14ac:dyDescent="0.25">
      <c r="A366" s="8"/>
    </row>
    <row r="367" spans="1:3" x14ac:dyDescent="0.25">
      <c r="A367" s="8"/>
      <c r="C367" s="3" t="s">
        <v>42</v>
      </c>
    </row>
    <row r="368" spans="1:3" x14ac:dyDescent="0.25">
      <c r="A368" s="8"/>
    </row>
    <row r="369" spans="1:3" x14ac:dyDescent="0.25">
      <c r="A369" s="8"/>
      <c r="C369" s="3" t="str">
        <f>CONCATENATE("    ",B362)</f>
        <v xml:space="preserve">    You are in the Moderate Loss of Function category. See below for more information.</v>
      </c>
    </row>
    <row r="370" spans="1:3" x14ac:dyDescent="0.25">
      <c r="A370" s="8"/>
    </row>
    <row r="371" spans="1:3" x14ac:dyDescent="0.25">
      <c r="A371" s="15"/>
      <c r="C371" s="3" t="s">
        <v>43</v>
      </c>
    </row>
    <row r="372" spans="1:3" x14ac:dyDescent="0.25">
      <c r="A372" s="15"/>
    </row>
    <row r="373" spans="1:3" x14ac:dyDescent="0.25">
      <c r="A373" s="15"/>
      <c r="C373" s="3" t="str">
        <f>CONCATENATE( "    &lt;piechart percentage=",B363," /&gt;")</f>
        <v xml:space="preserve">    &lt;piechart percentage=29.4 /&gt;</v>
      </c>
    </row>
    <row r="374" spans="1:3" x14ac:dyDescent="0.25">
      <c r="A374" s="15"/>
      <c r="C374" s="3" t="str">
        <f>"  &lt;/Genotype&gt;"</f>
        <v xml:space="preserve">  &lt;/Genotype&gt;</v>
      </c>
    </row>
    <row r="375" spans="1:3" x14ac:dyDescent="0.25">
      <c r="A375" s="15" t="s">
        <v>46</v>
      </c>
      <c r="B375" s="9" t="str">
        <f>O23</f>
        <v>Your DRD2 gene has no variants. A normal gene is referred to as a "wild-type" gene.</v>
      </c>
      <c r="C375" s="3" t="str">
        <f>CONCATENATE("  &lt;Genotype hgvs=",CHAR(34),B347,B349,";",B349,CHAR(34)," name=",CHAR(34),B64,CHAR(34),"&gt; ")</f>
        <v xml:space="preserve">  &lt;Genotype hgvs="NC_000011.10:g.[113412737=];[113412737=]" name="C957T"&gt; </v>
      </c>
    </row>
    <row r="376" spans="1:3" x14ac:dyDescent="0.25">
      <c r="A376" s="8" t="s">
        <v>47</v>
      </c>
      <c r="B376" s="9" t="str">
        <f t="shared" ref="B376:B377" si="24">O24</f>
        <v>This variant is not associated with increased risk.</v>
      </c>
      <c r="C376" s="3" t="s">
        <v>26</v>
      </c>
    </row>
    <row r="377" spans="1:3" x14ac:dyDescent="0.25">
      <c r="A377" s="8" t="s">
        <v>41</v>
      </c>
      <c r="B377" s="9">
        <f t="shared" si="24"/>
        <v>22</v>
      </c>
      <c r="C377" s="3" t="s">
        <v>38</v>
      </c>
    </row>
    <row r="378" spans="1:3" x14ac:dyDescent="0.25">
      <c r="A378" s="15"/>
    </row>
    <row r="379" spans="1:3" x14ac:dyDescent="0.25">
      <c r="A379" s="8"/>
      <c r="C379" s="3" t="str">
        <f>CONCATENATE("    ",B375)</f>
        <v xml:space="preserve">    Your DRD2 gene has no variants. A normal gene is referred to as a "wild-type" gene.</v>
      </c>
    </row>
    <row r="380" spans="1:3" x14ac:dyDescent="0.25">
      <c r="A380" s="8"/>
    </row>
    <row r="381" spans="1:3" x14ac:dyDescent="0.25">
      <c r="A381" s="8"/>
      <c r="C381" s="3" t="s">
        <v>42</v>
      </c>
    </row>
    <row r="382" spans="1:3" x14ac:dyDescent="0.25">
      <c r="A382" s="8"/>
    </row>
    <row r="383" spans="1:3" x14ac:dyDescent="0.25">
      <c r="A383" s="8"/>
      <c r="C383" s="3" t="str">
        <f>CONCATENATE("    ",B376)</f>
        <v xml:space="preserve">    This variant is not associated with increased risk.</v>
      </c>
    </row>
    <row r="384" spans="1:3" x14ac:dyDescent="0.25">
      <c r="A384" s="15"/>
    </row>
    <row r="385" spans="1:3" x14ac:dyDescent="0.25">
      <c r="A385" s="15"/>
      <c r="C385" s="3" t="s">
        <v>43</v>
      </c>
    </row>
    <row r="386" spans="1:3" x14ac:dyDescent="0.25">
      <c r="A386" s="15"/>
    </row>
    <row r="387" spans="1:3" x14ac:dyDescent="0.25">
      <c r="A387" s="15"/>
      <c r="C387" s="3" t="str">
        <f>CONCATENATE( "    &lt;piechart percentage=",B377," /&gt;")</f>
        <v xml:space="preserve">    &lt;piechart percentage=22 /&gt;</v>
      </c>
    </row>
    <row r="388" spans="1:3" x14ac:dyDescent="0.25">
      <c r="A388" s="15"/>
      <c r="C388" s="3" t="str">
        <f>"  &lt;/Genotype&gt;"</f>
        <v xml:space="preserve">  &lt;/Genotype&gt;</v>
      </c>
    </row>
    <row r="389" spans="1:3" x14ac:dyDescent="0.25">
      <c r="A389" s="15"/>
      <c r="C389" s="3" t="s">
        <v>48</v>
      </c>
    </row>
    <row r="390" spans="1:3" x14ac:dyDescent="0.25">
      <c r="A390" s="15" t="s">
        <v>49</v>
      </c>
      <c r="B390" s="9" t="str">
        <f>CONCATENATE("Your ",B14," gene has an unknown variant.")</f>
        <v>Your DRD2 gene has an unknown variant.</v>
      </c>
      <c r="C390" s="3" t="str">
        <f>CONCATENATE("  &lt;Genotype hgvs=",CHAR(34),"unknown",CHAR(34),"&gt; ")</f>
        <v xml:space="preserve">  &lt;Genotype hgvs="unknown"&gt; </v>
      </c>
    </row>
    <row r="391" spans="1:3" x14ac:dyDescent="0.25">
      <c r="A391" s="8" t="s">
        <v>49</v>
      </c>
      <c r="B391" s="9" t="s">
        <v>50</v>
      </c>
      <c r="C391" s="3" t="s">
        <v>26</v>
      </c>
    </row>
    <row r="392" spans="1:3" x14ac:dyDescent="0.25">
      <c r="A392" s="8" t="s">
        <v>41</v>
      </c>
      <c r="C392" s="3" t="s">
        <v>38</v>
      </c>
    </row>
    <row r="393" spans="1:3" x14ac:dyDescent="0.25">
      <c r="A393" s="8"/>
    </row>
    <row r="394" spans="1:3" x14ac:dyDescent="0.25">
      <c r="A394" s="8"/>
      <c r="C394" s="3" t="str">
        <f>CONCATENATE("    ",B390)</f>
        <v xml:space="preserve">    Your DRD2 gene has an unknown variant.</v>
      </c>
    </row>
    <row r="395" spans="1:3" x14ac:dyDescent="0.25">
      <c r="A395" s="8"/>
    </row>
    <row r="396" spans="1:3" x14ac:dyDescent="0.25">
      <c r="A396" s="8"/>
      <c r="C396" s="3" t="s">
        <v>42</v>
      </c>
    </row>
    <row r="397" spans="1:3" x14ac:dyDescent="0.25">
      <c r="A397" s="8"/>
    </row>
    <row r="398" spans="1:3" x14ac:dyDescent="0.25">
      <c r="A398" s="15"/>
      <c r="C398" s="3" t="str">
        <f>CONCATENATE("    ",B391)</f>
        <v xml:space="preserve">    The effect is unknown.</v>
      </c>
    </row>
    <row r="399" spans="1:3" x14ac:dyDescent="0.25">
      <c r="A399" s="8"/>
    </row>
    <row r="400" spans="1:3" x14ac:dyDescent="0.25">
      <c r="A400" s="15"/>
      <c r="C400" s="3" t="s">
        <v>43</v>
      </c>
    </row>
    <row r="401" spans="1:3" x14ac:dyDescent="0.25">
      <c r="A401" s="15"/>
    </row>
    <row r="402" spans="1:3" x14ac:dyDescent="0.25">
      <c r="A402" s="15"/>
      <c r="C402" s="3" t="str">
        <f>CONCATENATE( "    &lt;piechart percentage=",B392," /&gt;")</f>
        <v xml:space="preserve">    &lt;piechart percentage= /&gt;</v>
      </c>
    </row>
    <row r="403" spans="1:3" x14ac:dyDescent="0.25">
      <c r="A403" s="15"/>
      <c r="C403" s="3" t="str">
        <f>"  &lt;/Genotype&gt;"</f>
        <v xml:space="preserve">  &lt;/Genotype&gt;</v>
      </c>
    </row>
    <row r="404" spans="1:3" x14ac:dyDescent="0.25">
      <c r="A404" s="15"/>
      <c r="C404" s="3" t="s">
        <v>51</v>
      </c>
    </row>
    <row r="405" spans="1:3" x14ac:dyDescent="0.25">
      <c r="A405" s="15" t="s">
        <v>46</v>
      </c>
      <c r="B405" s="9" t="str">
        <f>CONCATENATE("Your ",B14," gene has no variants. A normal gene is referred to as a ",CHAR(34),"wild-type",CHAR(34)," gene.")</f>
        <v>Your DRD2 gene has no variants. A normal gene is referred to as a "wild-type" gene.</v>
      </c>
      <c r="C405" s="3" t="str">
        <f>CONCATENATE("  &lt;Genotype hgvs=",CHAR(34),"wildtype",CHAR(34),"&gt;")</f>
        <v xml:space="preserve">  &lt;Genotype hgvs="wildtype"&gt;</v>
      </c>
    </row>
    <row r="406" spans="1:3" x14ac:dyDescent="0.25">
      <c r="A406" s="8" t="s">
        <v>47</v>
      </c>
      <c r="B406" s="9" t="s">
        <v>52</v>
      </c>
      <c r="C406" s="3" t="s">
        <v>26</v>
      </c>
    </row>
    <row r="407" spans="1:3" x14ac:dyDescent="0.25">
      <c r="A407" s="8" t="s">
        <v>41</v>
      </c>
      <c r="C407" s="3" t="s">
        <v>38</v>
      </c>
    </row>
    <row r="408" spans="1:3" x14ac:dyDescent="0.25">
      <c r="A408" s="8"/>
    </row>
    <row r="409" spans="1:3" x14ac:dyDescent="0.25">
      <c r="A409" s="8"/>
      <c r="C409" s="3" t="str">
        <f>CONCATENATE("    ",B405)</f>
        <v xml:space="preserve">    Your DRD2 gene has no variants. A normal gene is referred to as a "wild-type" gene.</v>
      </c>
    </row>
    <row r="410" spans="1:3" x14ac:dyDescent="0.25">
      <c r="A410" s="8"/>
    </row>
    <row r="411" spans="1:3" x14ac:dyDescent="0.25">
      <c r="A411" s="8"/>
      <c r="C411" s="3" t="s">
        <v>43</v>
      </c>
    </row>
    <row r="412" spans="1:3" x14ac:dyDescent="0.25">
      <c r="A412" s="15"/>
    </row>
    <row r="413" spans="1:3" x14ac:dyDescent="0.25">
      <c r="A413" s="8"/>
      <c r="C413" s="3" t="str">
        <f>CONCATENATE( "    &lt;piechart percentage=",B407," /&gt;")</f>
        <v xml:space="preserve">    &lt;piechart percentage= /&gt;</v>
      </c>
    </row>
    <row r="414" spans="1:3" x14ac:dyDescent="0.25">
      <c r="A414" s="8"/>
      <c r="C414" s="3" t="str">
        <f>"  &lt;/Genotype&gt;"</f>
        <v xml:space="preserve">  &lt;/Genotype&gt;</v>
      </c>
    </row>
    <row r="415" spans="1:3" x14ac:dyDescent="0.25">
      <c r="A415" s="8"/>
      <c r="C415" s="3" t="str">
        <f>"&lt;/GeneAnalysis&gt;"</f>
        <v>&lt;/GeneAnalysis&gt;</v>
      </c>
    </row>
    <row r="416" spans="1:3" s="18" customFormat="1" x14ac:dyDescent="0.25">
      <c r="A416" s="27"/>
      <c r="B416" s="17"/>
    </row>
    <row r="417" spans="1:3" x14ac:dyDescent="0.25">
      <c r="A417" s="3" t="s">
        <v>513</v>
      </c>
      <c r="B417" s="9" t="s">
        <v>522</v>
      </c>
      <c r="C417" s="3" t="str">
        <f>CONCATENATE("&lt;# ",A417," ",B417," #&gt;")</f>
        <v>&lt;# symptoms  vision problems; pain; chills and night sweats; multiple chemical sensitivity/allergies; inflamation; #&gt;</v>
      </c>
    </row>
    <row r="419" spans="1:3" x14ac:dyDescent="0.25">
      <c r="B419" s="9" t="s">
        <v>521</v>
      </c>
      <c r="C419" s="3" t="str">
        <f>CONCATENATE("&lt;symptoms ",B419," /&gt;")</f>
        <v>&lt;symptoms D014786 D010146 D023341 D018777 D007249 /&gt;</v>
      </c>
    </row>
    <row r="421" spans="1:3" x14ac:dyDescent="0.25">
      <c r="A421" s="3" t="s">
        <v>514</v>
      </c>
      <c r="B421" s="9" t="s">
        <v>556</v>
      </c>
      <c r="C421" s="3" t="str">
        <f>CONCATENATE("&lt;# ",A421," ",B421," #&gt;")</f>
        <v>&lt;# Tissue List male tissue; female tissue; endocrine tissues; #&gt;</v>
      </c>
    </row>
    <row r="423" spans="1:3" x14ac:dyDescent="0.25">
      <c r="B423" s="9" t="s">
        <v>555</v>
      </c>
      <c r="C423" s="3" t="str">
        <f>CONCATENATE("&lt;TissueList ",B423," /&gt;")</f>
        <v>&lt;TissueList D005837 D005836 D004703 /&gt;</v>
      </c>
    </row>
    <row r="425" spans="1:3" x14ac:dyDescent="0.25">
      <c r="A425" s="3" t="s">
        <v>515</v>
      </c>
      <c r="B425" s="9" t="s">
        <v>516</v>
      </c>
      <c r="C425" s="3" t="str">
        <f>CONCATENATE("&lt;# ",A425," ",B425," #&gt;")</f>
        <v>&lt;# Pathways Nicotine metabolism, ion transport, ion channel gating #&gt;</v>
      </c>
    </row>
    <row r="427" spans="1:3" x14ac:dyDescent="0.25">
      <c r="B427" s="9" t="s">
        <v>517</v>
      </c>
      <c r="C427" s="3" t="str">
        <f>CONCATENATE("&lt;Pathways ",B427," /&gt;")</f>
        <v>&lt;Pathways D011978 D017136 D015640 /&gt;</v>
      </c>
    </row>
    <row r="429" spans="1:3" x14ac:dyDescent="0.25">
      <c r="A429" s="3" t="s">
        <v>518</v>
      </c>
      <c r="B429" s="3" t="s">
        <v>519</v>
      </c>
      <c r="C429" s="3" t="str">
        <f>CONCATENATE("&lt;# ",A429," ",B429," #&gt;")</f>
        <v>&lt;# Diseases cancer; cancer, lung cancer; Disease susceptibility - increased susceptibility to viral, bacterial, and parasitical infections; disease, Genetic Predisposition to Disease; nicotine dependency; #&gt;</v>
      </c>
    </row>
    <row r="431" spans="1:3" x14ac:dyDescent="0.25">
      <c r="B431" s="3" t="s">
        <v>520</v>
      </c>
      <c r="C431" s="3" t="str">
        <f>CONCATENATE("&lt;diseases ",B431," /&gt;")</f>
        <v>&lt;diseases D009369 D008175 D004198 D01402 /&gt;</v>
      </c>
    </row>
    <row r="1103" spans="3:3" x14ac:dyDescent="0.25">
      <c r="C1103" s="3" t="str">
        <f>CONCATENATE("    This variant is a change at a specific point in the ",B1094," gene from ",B1103," to ",B1104," resulting in incorrect ",B1097,"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9" spans="3:3" x14ac:dyDescent="0.25">
      <c r="C1109" s="3" t="str">
        <f>CONCATENATE("    This variant is a change at a specific point in the ",B1094," gene from ",B1109," to ",B1110," resulting in incorrect ",B1097,"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239" spans="3:3" x14ac:dyDescent="0.25">
      <c r="C1239" s="3" t="str">
        <f>CONCATENATE("    This variant is a change at a specific point in the ",B1230," gene from ",B1239," to ",B1240," resulting in incorrect ",B1233,"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245" spans="3:3" x14ac:dyDescent="0.25">
      <c r="C1245" s="3" t="str">
        <f>CONCATENATE("    This variant is a change at a specific point in the ",B1230," gene from ",B1245," to ",B1246," resulting in incorrect ",B1233,"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",B1638," gene from ",B1647," to ",B1648," resulting in incorrect ",B1641,"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3" spans="3:3" x14ac:dyDescent="0.25">
      <c r="C1653" s="3" t="str">
        <f>CONCATENATE("    This variant is a change at a specific point in the ",B1638," gene from ",B1653," to ",B1654," resulting in incorrect ",B1641,"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x14ac:dyDescent="0.25">
      <c r="C1783" s="3" t="str">
        <f>CONCATENATE("    This variant is a change at a specific point in the ",B1774," gene from ",B1783," to ",B1784," resulting in incorrect ",B1777,"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9" spans="3:3" x14ac:dyDescent="0.25">
      <c r="C1789" s="3" t="str">
        <f>CONCATENATE("    This variant is a change at a specific point in the ",B1774," gene from ",B1789," to ",B1790," resulting in incorrect ",B1777,"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x14ac:dyDescent="0.25">
      <c r="C1919" s="3" t="str">
        <f>CONCATENATE("    This variant is a change at a specific point in the ",B1910," gene from ",B1919," to ",B1920," resulting in incorrect ",B1913,"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25" spans="3:3" x14ac:dyDescent="0.25">
      <c r="C1925" s="3" t="str">
        <f>CONCATENATE("    This variant is a change at a specific point in the ",B1910," gene from ",B1925," to ",B1926," resulting in incorrect ",B1913,"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",B2046," gene from ",B2055," to ",B2056," resulting in incorrect ",B2049,"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1" spans="3:3" x14ac:dyDescent="0.25">
      <c r="C2061" s="3" t="str">
        <f>CONCATENATE("    This variant is a change at a specific point in the ",B2046," gene from ",B2061," to ",B2062," resulting in incorrect ",B2049,"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",B2182," gene from ",B2191," to ",B2192," resulting in incorrect ",B2185,"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7" spans="3:3" x14ac:dyDescent="0.25">
      <c r="C2197" s="3" t="str">
        <f>CONCATENATE("    This variant is a change at a specific point in the ",B2182," gene from ",B2197," to ",B2198," resulting in incorrect ",B2185,"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",B2318," gene from ",B2327," to ",B2328," resulting in incorrect ",B2321,"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3" spans="3:3" x14ac:dyDescent="0.25">
      <c r="C2333" s="3" t="str">
        <f>CONCATENATE("    This variant is a change at a specific point in the ",B2318," gene from ",B2333," to ",B2334," resulting in incorrect ",B2321,"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3" spans="3:3" x14ac:dyDescent="0.25">
      <c r="C2463" s="3" t="str">
        <f>CONCATENATE("    This variant is a change at a specific point in the ",B2454," gene from ",B2463," to ",B2464," resulting in incorrect ",B2457,"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9" spans="3:3" x14ac:dyDescent="0.25">
      <c r="C2469" s="3" t="str">
        <f>CONCATENATE("    This variant is a change at a specific point in the ",B2454," gene from ",B2469," to ",B2470," resulting in incorrect ",B2457,"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99" spans="3:3" x14ac:dyDescent="0.25">
      <c r="C2599" s="3" t="str">
        <f>CONCATENATE("    This variant is a change at a specific point in the ",B2590," gene from ",B2599," to ",B2600," resulting in incorrect ",B2593,"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05" spans="3:3" x14ac:dyDescent="0.25">
      <c r="C2605" s="3" t="str">
        <f>CONCATENATE("    This variant is a change at a specific point in the ",B2590," gene from ",B2605," to ",B2606," resulting in incorrect ",B2593,"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AC99B-7B8E-4D26-A1C2-C7F8885D7124}">
  <dimension ref="A1:AJ2605"/>
  <sheetViews>
    <sheetView workbookViewId="0">
      <selection sqref="A1:XFD104857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511</v>
      </c>
      <c r="B2" s="9" t="s">
        <v>270</v>
      </c>
      <c r="C2" s="3" t="str">
        <f>CONCATENATE("&lt;",A2," ",B2," /&gt;")</f>
        <v>&lt;Gene_Name HTR2A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512</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HTR2A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f>B8</f>
        <v>0</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13</v>
      </c>
      <c r="C10" s="3" t="str">
        <f>CONCATENATE("This gene is located on chromosome ",B10,". The ",B11," it creates acts in your ",B12)</f>
        <v>This gene is located on chromosome 13. The protein it creates acts in your brain and gall bladder.</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271</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Ser34</v>
      </c>
      <c r="I13" s="18" t="str">
        <f>B28</f>
        <v>C46847701T</v>
      </c>
      <c r="J13" s="18" t="str">
        <f>B34</f>
        <v>T46848951C</v>
      </c>
      <c r="K13" s="18" t="str">
        <f>B40</f>
        <v>Ile197Val</v>
      </c>
      <c r="L13" s="18" t="str">
        <f>B46</f>
        <v>C46897343T</v>
      </c>
      <c r="M13" s="18" t="str">
        <f>B52</f>
        <v>His452Tyr</v>
      </c>
      <c r="N13" s="18" t="str">
        <f>B58</f>
        <v>T614-2211C</v>
      </c>
      <c r="O13" s="18" t="str">
        <f>B64</f>
        <v>C46866425T</v>
      </c>
    </row>
    <row r="14" spans="1:36" ht="16.5" thickBot="1" x14ac:dyDescent="0.3">
      <c r="A14" s="8" t="s">
        <v>3</v>
      </c>
      <c r="B14" s="9" t="s">
        <v>270</v>
      </c>
      <c r="C14" s="3" t="str">
        <f>CONCATENATE("&lt;GeneAnalysis gene=",CHAR(34),B14,CHAR(34)," interval=",CHAR(34),B15,CHAR(34),"&gt; ")</f>
        <v xml:space="preserve">&lt;GeneAnalysis gene="HTR2A" interval="NC_000013.11:g.46831542_46897076"&gt; </v>
      </c>
      <c r="H14" s="19" t="s">
        <v>253</v>
      </c>
      <c r="I14" s="19" t="s">
        <v>253</v>
      </c>
      <c r="J14" s="19" t="s">
        <v>253</v>
      </c>
      <c r="K14" s="19" t="s">
        <v>253</v>
      </c>
      <c r="L14" s="19" t="s">
        <v>253</v>
      </c>
      <c r="M14" s="19" t="s">
        <v>253</v>
      </c>
      <c r="N14" s="19" t="s">
        <v>253</v>
      </c>
      <c r="O14" s="25" t="s">
        <v>253</v>
      </c>
      <c r="P14" s="20"/>
      <c r="Q14" s="40"/>
      <c r="R14" s="40"/>
      <c r="S14" s="20"/>
      <c r="T14" s="20"/>
      <c r="U14" s="40"/>
      <c r="V14" s="40"/>
      <c r="W14" s="20"/>
      <c r="X14" s="20"/>
      <c r="Y14" s="20"/>
      <c r="Z14" s="20"/>
    </row>
    <row r="15" spans="1:36" x14ac:dyDescent="0.25">
      <c r="A15" s="8" t="s">
        <v>24</v>
      </c>
      <c r="B15" s="9" t="s">
        <v>273</v>
      </c>
      <c r="H15" s="9" t="s">
        <v>254</v>
      </c>
      <c r="I15" s="9" t="s">
        <v>256</v>
      </c>
      <c r="J15" s="9" t="s">
        <v>258</v>
      </c>
      <c r="K15" s="9" t="s">
        <v>260</v>
      </c>
      <c r="L15" s="9" t="s">
        <v>262</v>
      </c>
      <c r="M15" s="9" t="s">
        <v>264</v>
      </c>
      <c r="N15" s="9" t="s">
        <v>266</v>
      </c>
      <c r="O15" s="9" t="s">
        <v>268</v>
      </c>
      <c r="P15" s="9"/>
      <c r="Q15" s="9"/>
      <c r="R15" s="9"/>
      <c r="S15" s="9"/>
      <c r="T15" s="9"/>
      <c r="U15" s="9"/>
      <c r="V15" s="9"/>
      <c r="W15" s="9"/>
      <c r="X15" s="9"/>
      <c r="Y15" s="9"/>
      <c r="Z15" s="9"/>
    </row>
    <row r="16" spans="1:36" x14ac:dyDescent="0.25">
      <c r="A16" s="8" t="s">
        <v>25</v>
      </c>
      <c r="B16" s="9" t="s">
        <v>145</v>
      </c>
      <c r="C16" s="3" t="str">
        <f>CONCATENATE("# What are some common mutations of ",B14,"?")</f>
        <v># What are some common mutations of HTR2A?</v>
      </c>
      <c r="H16" s="9" t="s">
        <v>255</v>
      </c>
      <c r="I16" s="9" t="s">
        <v>257</v>
      </c>
      <c r="J16" s="9" t="s">
        <v>259</v>
      </c>
      <c r="K16" s="9" t="s">
        <v>261</v>
      </c>
      <c r="L16" s="9" t="s">
        <v>263</v>
      </c>
      <c r="M16" s="9" t="s">
        <v>265</v>
      </c>
      <c r="N16" s="9" t="s">
        <v>267</v>
      </c>
      <c r="O16" s="9" t="s">
        <v>269</v>
      </c>
      <c r="P16" s="9"/>
      <c r="Q16" s="9"/>
      <c r="R16" s="9"/>
      <c r="S16" s="9"/>
      <c r="T16" s="9"/>
      <c r="U16" s="9"/>
      <c r="V16" s="9"/>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[Ser34=](https://www.ncbi.nlm.nih.gov/projects/SNP/snp_ref.cgi?rs=6313)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[C46847701T](https://www.ncbi.nlm.nih.gov/projects/SNP/snp_ref.cgi?rs=1923884)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[T46848951C](https://www.ncbi.nlm.nih.gov/projects/SNP/snp_ref.cgi?rs=1923885)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[C46897343T](https://www.ncbi.nlm.nih.gov/projects/SNP/snp_ref.cgi?rs=6304) variant. This substitution of a single nucleotide is known as a missense mutation.</v>
      </c>
      <c r="L17" s="9" t="str">
        <f>CONCATENATE("People with this variant have one copy of the ",B49," variant. This substitution of a single nucleotide is known as a missense mutation.")</f>
        <v>People with this variant have one copy of the [C46897343T](https://www.ncbi.nlm.nih.gov/projects/SNP/snp_ref.cgi?rs=6311) variant. This substitution of a single nucleotide is known as a missense mutation.</v>
      </c>
      <c r="M17" s="9" t="str">
        <f>CONCATENATE("People with this variant have one copy of the ",B55," variant. This substitution of a single nucleotide is known as a missense mutation.")</f>
        <v>People with this variant have one copy of the [His452Tyr](https://www.ncbi.nlm.nih.gov/projects/SNP/snp_ref.cgi?rs=6314) variant. This substitution of a single nucleotide is known as a missense mutation.</v>
      </c>
      <c r="N17" s="9" t="str">
        <f>CONCATENATE("People with this variant have one copy of the ",B61," variant. This substitution of a single nucleotide is known as a missense mutation.")</f>
        <v>People with this variant have one copy of the [T614-2211C](https://www.ncbi.nlm.nih.gov/projects/SNP/snp_ref.cgi?rs=6314) variant. This substitution of a single nucleotide is known as a missense mutation.</v>
      </c>
      <c r="O17" s="9" t="str">
        <f>CONCATENATE("People with this variant have one copy of the ",B67)</f>
        <v>People with this variant have one copy of the [C46866425T](https://www.ncbi.nlm.nih.gov/projects/SNP/snp_ref.cgi?rs=2770296)</v>
      </c>
      <c r="P17" s="9"/>
      <c r="Q17" s="9"/>
      <c r="R17" s="9"/>
      <c r="S17" s="9"/>
      <c r="T17" s="9"/>
      <c r="U17" s="9"/>
      <c r="V17" s="9"/>
      <c r="W17" s="9"/>
      <c r="X17" s="9"/>
      <c r="Y17" s="9"/>
      <c r="Z17" s="9"/>
    </row>
    <row r="18" spans="1:26" x14ac:dyDescent="0.25">
      <c r="C18" s="3" t="str">
        <f>CONCATENATE("There are ",B16," common variants in ",B14,": ",B25,", ",B31,", ",B37,", ",B43,", ",B49,", ",B55,", ",B61,", and ",B67,".")</f>
        <v>There are eight common variants in HTR2A: [Ser34=](https://www.ncbi.nlm.nih.gov/projects/SNP/snp_ref.cgi?rs=6313), [C46847701T](https://www.ncbi.nlm.nih.gov/projects/SNP/snp_ref.cgi?rs=1923884), [T46848951C](https://www.ncbi.nlm.nih.gov/projects/SNP/snp_ref.cgi?rs=1923885), [C46897343T](https://www.ncbi.nlm.nih.gov/projects/SNP/snp_ref.cgi?rs=6304), [C46897343T](https://www.ncbi.nlm.nih.gov/projects/SNP/snp_ref.cgi?rs=6311), [His452Tyr](https://www.ncbi.nlm.nih.gov/projects/SNP/snp_ref.cgi?rs=6314), [T614-2211C](https://www.ncbi.nlm.nih.gov/projects/SNP/snp_ref.cgi?rs=6314), and [C46866425T](https://www.ncbi.nlm.nih.gov/projects/SNP/snp_ref.cgi?rs=2770296).</v>
      </c>
      <c r="H18" s="9" t="s">
        <v>27</v>
      </c>
      <c r="I18" s="9" t="s">
        <v>27</v>
      </c>
      <c r="J18" s="9" t="s">
        <v>26</v>
      </c>
      <c r="K18" s="9"/>
      <c r="L18" s="9" t="s">
        <v>27</v>
      </c>
      <c r="M18" s="9" t="s">
        <v>26</v>
      </c>
      <c r="N18" s="9"/>
      <c r="O18" s="9" t="s">
        <v>27</v>
      </c>
      <c r="P18" s="9"/>
      <c r="Q18" s="9"/>
      <c r="R18" s="9"/>
      <c r="S18" s="9"/>
      <c r="T18" s="9"/>
      <c r="U18" s="9"/>
      <c r="V18" s="9"/>
      <c r="W18" s="9"/>
      <c r="X18" s="9"/>
      <c r="Y18" s="9"/>
      <c r="Z18" s="9"/>
    </row>
    <row r="19" spans="1:26" x14ac:dyDescent="0.25">
      <c r="H19" s="9">
        <v>48.3</v>
      </c>
      <c r="I19" s="9">
        <v>24.3</v>
      </c>
      <c r="J19" s="9">
        <v>45.4</v>
      </c>
      <c r="K19" s="9">
        <v>1.3</v>
      </c>
      <c r="L19" s="9">
        <v>49.4</v>
      </c>
      <c r="M19" s="9">
        <v>14.5</v>
      </c>
      <c r="N19" s="9">
        <v>39.700000000000003</v>
      </c>
      <c r="O19" s="9">
        <v>36.200000000000003</v>
      </c>
      <c r="P19" s="9"/>
      <c r="Q19" s="9"/>
      <c r="R19" s="9"/>
      <c r="S19" s="9"/>
      <c r="T19" s="9"/>
      <c r="U19" s="9"/>
      <c r="V19" s="9"/>
      <c r="W19" s="9"/>
      <c r="X19" s="9"/>
      <c r="Y19" s="9"/>
      <c r="Z19" s="9"/>
    </row>
    <row r="20" spans="1:26" x14ac:dyDescent="0.25">
      <c r="C20" s="3" t="str">
        <f>CONCATENATE("&lt;# ",B22," #&gt;")</f>
        <v>&lt;# Ser34 #&gt;</v>
      </c>
      <c r="H20" s="9" t="str">
        <f>CONCATENATE("People with this variant have two copies of the ",B25," variant. This substitution of a single nucleotide is known as a missense mutation.")</f>
        <v>People with this variant have two copies of the [Ser34=](https://www.ncbi.nlm.nih.gov/projects/SNP/snp_ref.cgi?rs=6313)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[C46847701T](https://www.ncbi.nlm.nih.gov/projects/SNP/snp_ref.cgi?rs=1923884)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[T46848951C](https://www.ncbi.nlm.nih.gov/projects/SNP/snp_ref.cgi?rs=1923885)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[C46897343T](https://www.ncbi.nlm.nih.gov/projects/SNP/snp_ref.cgi?rs=6304) variant. This substitution of a single nucleotide is known as a missense mutation.</v>
      </c>
      <c r="L20" s="9" t="str">
        <f>CONCATENATE("People with this variant have two copies of the ",B49," variant. This substitution of a single nucleotide is known as a missense mutation.")</f>
        <v>People with this variant have two copies of the [C46897343T](https://www.ncbi.nlm.nih.gov/projects/SNP/snp_ref.cgi?rs=6311) variant. This substitution of a single nucleotide is known as a missense mutation.</v>
      </c>
      <c r="M20" s="9" t="str">
        <f>CONCATENATE("People with this variant have two copies of the ",B55," variant. This substitution of a single nucleotide is known as a missense mutation.")</f>
        <v>People with this variant have two copies of the [His452Tyr](https://www.ncbi.nlm.nih.gov/projects/SNP/snp_ref.cgi?rs=6314) variant. This substitution of a single nucleotide is known as a missense mutation.</v>
      </c>
      <c r="N20" s="9" t="str">
        <f>CONCATENATE("People with this variant have two copies of the ",B61," variant. This substitution of a single nucleotide is known as a missense mutation.")</f>
        <v>People with this variant have two copies of the [T614-2211C](https://www.ncbi.nlm.nih.gov/projects/SNP/snp_ref.cgi?rs=6314) variant. This substitution of a single nucleotide is known as a missense mutation.</v>
      </c>
      <c r="O20" s="9" t="str">
        <f>CONCATENATE("People with this variant have two copies of the ",B67," variant. This substitution of a single nucleotide is known as a missense mutation.")</f>
        <v>People with this variant have two copies of the [C46866425T](https://www.ncbi.nlm.nih.gov/projects/SNP/snp_ref.cgi?rs=2770296) variant. This substitution of a single nucleotide is known as a missense mutation.</v>
      </c>
      <c r="P20" s="9"/>
      <c r="Q20" s="9"/>
      <c r="R20" s="9"/>
      <c r="S20" s="9"/>
      <c r="T20" s="9"/>
      <c r="U20" s="9"/>
      <c r="V20" s="9"/>
      <c r="W20" s="9"/>
      <c r="X20" s="9"/>
      <c r="Y20" s="9"/>
      <c r="Z20" s="9"/>
    </row>
    <row r="21" spans="1:26" x14ac:dyDescent="0.25">
      <c r="A21" s="8" t="s">
        <v>29</v>
      </c>
      <c r="B21" s="19" t="s">
        <v>229</v>
      </c>
      <c r="C21" s="3" t="str">
        <f>CONCATENATE("  &lt;Variant hgvs=",CHAR(34),B21,CHAR(34)," name=",CHAR(34),B22,CHAR(34),"&gt; ")</f>
        <v xml:space="preserve">  &lt;Variant hgvs="NC_000013.11:g.46895805G&gt;A" name="Ser34"&gt; </v>
      </c>
      <c r="H21" s="9" t="s">
        <v>27</v>
      </c>
      <c r="I21" s="9" t="s">
        <v>27</v>
      </c>
      <c r="J21" s="9" t="s">
        <v>26</v>
      </c>
      <c r="K21" s="9"/>
      <c r="L21" s="9" t="s">
        <v>27</v>
      </c>
      <c r="M21" s="9" t="s">
        <v>26</v>
      </c>
      <c r="N21" s="9"/>
      <c r="O21" s="9" t="s">
        <v>27</v>
      </c>
      <c r="P21" s="9"/>
      <c r="Q21" s="9"/>
      <c r="R21" s="9"/>
      <c r="S21" s="9"/>
      <c r="T21" s="9"/>
      <c r="U21" s="9"/>
      <c r="V21" s="9"/>
      <c r="W21" s="9"/>
      <c r="X21" s="9"/>
      <c r="Y21" s="9"/>
      <c r="Z21" s="9"/>
    </row>
    <row r="22" spans="1:26" x14ac:dyDescent="0.25">
      <c r="A22" s="15" t="s">
        <v>30</v>
      </c>
      <c r="B22" s="21" t="s">
        <v>237</v>
      </c>
      <c r="H22" s="9">
        <v>32.1</v>
      </c>
      <c r="I22" s="9">
        <v>13.1</v>
      </c>
      <c r="J22" s="9">
        <v>23.5</v>
      </c>
      <c r="K22" s="9">
        <v>1.8</v>
      </c>
      <c r="L22" s="9">
        <v>32</v>
      </c>
      <c r="M22" s="9">
        <v>3.8</v>
      </c>
      <c r="N22" s="9">
        <v>17.399999999999999</v>
      </c>
      <c r="O22" s="9">
        <v>14.7</v>
      </c>
      <c r="P22" s="9"/>
      <c r="Q22" s="9"/>
      <c r="R22" s="9"/>
      <c r="S22" s="9"/>
      <c r="T22" s="9"/>
      <c r="U22" s="9"/>
      <c r="V22" s="9"/>
      <c r="W22" s="9"/>
      <c r="X22" s="9"/>
      <c r="Y22" s="9"/>
      <c r="Z22" s="9"/>
    </row>
    <row r="23" spans="1:26" x14ac:dyDescent="0.25">
      <c r="A23" s="15" t="s">
        <v>31</v>
      </c>
      <c r="B23" s="9" t="s">
        <v>34</v>
      </c>
      <c r="C23" s="3" t="str">
        <f>CONCATENATE("    This variant is a change at a specific point in the ",B14," gene from ",B23," to ",B24," resulting in incorrect ",B10," function. This substitution of a single nucleotide is known as a missense variant.")</f>
        <v xml:space="preserve">    This variant is a change at a specific point in the HTR2A gene from guanine (G) to adenine (A) resulting in incorrect 13 function. This substitution of a single nucleotide is known as a missense variant.</v>
      </c>
      <c r="H23" s="9" t="str">
        <f>CONCATENATE("Your ",B14," gene has no variants. A normal gene is referred to as a ",CHAR(34),"wild-type",CHAR(34)," gene.")</f>
        <v>Your HTR2A gene has no variants. A normal gene is referred to as a "wild-type" gene.</v>
      </c>
      <c r="I23" s="9" t="str">
        <f>CONCATENATE("Your ",B14," gene has no variants. A normal gene is referred to as a ",CHAR(34),"wild-type",CHAR(34)," gene.")</f>
        <v>Your HTR2A gene has no variants. A normal gene is referred to as a "wild-type" gene.</v>
      </c>
      <c r="J23" s="9" t="str">
        <f>CONCATENATE("Your ",B14," gene has no variants. A normal gene is referred to as a ",CHAR(34),"wild-type",CHAR(34)," gene.")</f>
        <v>Your HTR2A gene has no variants. A normal gene is referred to as a "wild-type" gene.</v>
      </c>
      <c r="K23" s="9" t="str">
        <f>CONCATENATE("Your ",B14," gene has no variants. A normal gene is referred to as a ",CHAR(34),"wild-type",CHAR(34)," gene.")</f>
        <v>Your HTR2A gene has no variants. A normal gene is referred to as a "wild-type" gene.</v>
      </c>
      <c r="L23" s="9" t="str">
        <f>CONCATENATE("Your ",B14," gene has no variants. A normal gene is referred to as a ",CHAR(34),"wild-type",CHAR(34)," gene.")</f>
        <v>Your HTR2A gene has no variants. A normal gene is referred to as a "wild-type" gene.</v>
      </c>
      <c r="M23" s="9" t="str">
        <f>CONCATENATE("Your ",B14," gene has no variants. A normal gene is referred to as a ",CHAR(34),"wild-type",CHAR(34)," gene.")</f>
        <v>Your HTR2A gene has no variants. A normal gene is referred to as a "wild-type" gene.</v>
      </c>
      <c r="N23" s="9" t="str">
        <f>CONCATENATE("Your ",B14," gene has no variants. A normal gene is referred to as a ",CHAR(34),"wild-type",CHAR(34)," gene.")</f>
        <v>Your HTR2A gene has no variants. A normal gene is referred to as a "wild-type" gene.</v>
      </c>
      <c r="O23" s="9" t="str">
        <f>CONCATENATE("Your ",B14," gene has no variants. A normal gene is referred to as a ",CHAR(34),"wild-type",CHAR(34)," gene.")</f>
        <v>Your HTR2A gene has no variants. A normal gene is referred to as a "wild-type" gene.</v>
      </c>
      <c r="P23" s="9"/>
      <c r="Q23" s="9"/>
      <c r="R23" s="9"/>
      <c r="S23" s="9"/>
      <c r="T23" s="9"/>
      <c r="U23" s="9"/>
      <c r="V23" s="9"/>
      <c r="W23" s="9"/>
      <c r="X23" s="9"/>
      <c r="Y23" s="9"/>
      <c r="Z23" s="9"/>
    </row>
    <row r="24" spans="1:26" x14ac:dyDescent="0.25">
      <c r="A24" s="15" t="s">
        <v>33</v>
      </c>
      <c r="B24" s="9" t="s">
        <v>32</v>
      </c>
      <c r="H24" s="9" t="s">
        <v>28</v>
      </c>
      <c r="I24" s="9" t="s">
        <v>28</v>
      </c>
      <c r="J24" s="9" t="s">
        <v>26</v>
      </c>
      <c r="K24" s="9"/>
      <c r="L24" s="9" t="s">
        <v>28</v>
      </c>
      <c r="M24" s="9" t="s">
        <v>26</v>
      </c>
      <c r="N24" s="9"/>
      <c r="O24" s="9" t="s">
        <v>28</v>
      </c>
      <c r="P24" s="9"/>
      <c r="Q24" s="9"/>
      <c r="R24" s="9"/>
      <c r="S24" s="9"/>
      <c r="T24" s="9"/>
      <c r="U24" s="9"/>
      <c r="V24" s="9"/>
      <c r="W24" s="9"/>
      <c r="X24" s="9"/>
      <c r="Y24" s="9"/>
      <c r="Z24" s="9"/>
    </row>
    <row r="25" spans="1:26" x14ac:dyDescent="0.25">
      <c r="A25" s="15" t="s">
        <v>35</v>
      </c>
      <c r="B25" s="9" t="s">
        <v>238</v>
      </c>
      <c r="C25" s="3" t="str">
        <f>"  &lt;/Variant&gt;"</f>
        <v xml:space="preserve">  &lt;/Variant&gt;</v>
      </c>
      <c r="H25" s="9">
        <v>19.600000000000001</v>
      </c>
      <c r="I25" s="9">
        <v>62.6</v>
      </c>
      <c r="J25" s="9">
        <v>31.2</v>
      </c>
      <c r="K25" s="9">
        <v>96.9</v>
      </c>
      <c r="L25" s="9">
        <v>18.600000000000001</v>
      </c>
      <c r="M25" s="9">
        <v>81.7</v>
      </c>
      <c r="N25" s="9">
        <v>42.9</v>
      </c>
      <c r="O25" s="9">
        <v>49.2</v>
      </c>
      <c r="P25" s="9"/>
      <c r="Q25" s="9"/>
      <c r="R25" s="9"/>
      <c r="S25" s="9"/>
      <c r="T25" s="9"/>
      <c r="U25" s="9"/>
      <c r="V25" s="9"/>
      <c r="W25" s="9"/>
      <c r="X25" s="9"/>
      <c r="Y25" s="9"/>
      <c r="Z25" s="9"/>
    </row>
    <row r="26" spans="1:26" x14ac:dyDescent="0.25">
      <c r="A26" s="15"/>
      <c r="C26" s="3" t="str">
        <f>CONCATENATE("&lt;# ",B28," #&gt;")</f>
        <v>&lt;# C46847701T #&gt;</v>
      </c>
    </row>
    <row r="27" spans="1:26" x14ac:dyDescent="0.25">
      <c r="A27" s="8" t="s">
        <v>29</v>
      </c>
      <c r="B27" s="29" t="s">
        <v>230</v>
      </c>
      <c r="C27" s="3" t="str">
        <f>CONCATENATE("  &lt;Variant hgvs=",CHAR(34),B27,CHAR(34)," name=",CHAR(34),B28,CHAR(34),"&gt; ")</f>
        <v xml:space="preserve">  &lt;Variant hgvs="NC_000013.11:g.46847701C&gt;T" name="C46847701T"&gt; </v>
      </c>
    </row>
    <row r="28" spans="1:26" x14ac:dyDescent="0.25">
      <c r="A28" s="15" t="s">
        <v>30</v>
      </c>
      <c r="B28" s="9" t="s">
        <v>239</v>
      </c>
    </row>
    <row r="29" spans="1:26" x14ac:dyDescent="0.25">
      <c r="A29" s="15" t="s">
        <v>31</v>
      </c>
      <c r="B29" s="9" t="s">
        <v>93</v>
      </c>
      <c r="C29" s="3" t="str">
        <f>CONCATENATE("    This variant is a change at a specific point in the ",B14," gene from ",B29," to ",B30," resulting in incorrect ",B10," function. This substitution of a single nucleotide is known as a missense variant.")</f>
        <v xml:space="preserve">    This variant is a change at a specific point in the HTR2A gene from cytosine (C) to thymine (T) resulting in incorrect 13 function. This substitution of a single nucleotide is known as a missense variant.</v>
      </c>
    </row>
    <row r="30" spans="1:26" x14ac:dyDescent="0.25">
      <c r="A30" s="15" t="s">
        <v>33</v>
      </c>
      <c r="B30" s="9" t="s">
        <v>36</v>
      </c>
    </row>
    <row r="31" spans="1:26" x14ac:dyDescent="0.25">
      <c r="A31" s="15" t="s">
        <v>35</v>
      </c>
      <c r="B31" s="9" t="s">
        <v>240</v>
      </c>
      <c r="C31" s="3" t="str">
        <f>"  &lt;/Variant&gt;"</f>
        <v xml:space="preserve">  &lt;/Variant&gt;</v>
      </c>
    </row>
    <row r="32" spans="1:26" x14ac:dyDescent="0.25">
      <c r="A32" s="8"/>
      <c r="C32" s="3" t="str">
        <f>CONCATENATE("&lt;# ",B34," #&gt;")</f>
        <v>&lt;# T46848951C #&gt;</v>
      </c>
    </row>
    <row r="33" spans="1:3" x14ac:dyDescent="0.25">
      <c r="A33" s="8" t="s">
        <v>29</v>
      </c>
      <c r="B33" s="19" t="s">
        <v>231</v>
      </c>
      <c r="C33" s="3" t="str">
        <f>CONCATENATE("  &lt;Variant hgvs=",CHAR(34),B33,CHAR(34)," name=",CHAR(34),B34,CHAR(34),"&gt; ")</f>
        <v xml:space="preserve">  &lt;Variant hgvs="NC_000013.11:g.46848951T&gt;C" name="T46848951C"&gt; </v>
      </c>
    </row>
    <row r="34" spans="1:3" x14ac:dyDescent="0.25">
      <c r="A34" s="15" t="s">
        <v>30</v>
      </c>
      <c r="B34" s="9" t="s">
        <v>241</v>
      </c>
    </row>
    <row r="35" spans="1:3" x14ac:dyDescent="0.25">
      <c r="A35" s="15" t="s">
        <v>31</v>
      </c>
      <c r="B35" s="9" t="s">
        <v>36</v>
      </c>
      <c r="C35" s="3" t="str">
        <f>CONCATENATE("    This variant is a change at a specific point in the ",B14," gene from ",B35," to ",B36," resulting in incorrect ",B10," function. This substitution of a single nucleotide is known as a missense variant.")</f>
        <v xml:space="preserve">    This variant is a change at a specific point in the HTR2A gene from thymine (T) to cytosine (C) resulting in incorrect 13 function. This substitution of a single nucleotide is known as a missense variant.</v>
      </c>
    </row>
    <row r="36" spans="1:3" x14ac:dyDescent="0.25">
      <c r="A36" s="15" t="s">
        <v>33</v>
      </c>
      <c r="B36" s="9" t="s">
        <v>93</v>
      </c>
    </row>
    <row r="37" spans="1:3" x14ac:dyDescent="0.25">
      <c r="A37" s="15" t="s">
        <v>35</v>
      </c>
      <c r="B37" s="9" t="s">
        <v>242</v>
      </c>
      <c r="C37" s="3" t="str">
        <f>"  &lt;/Variant&gt;"</f>
        <v xml:space="preserve">  &lt;/Variant&gt;</v>
      </c>
    </row>
    <row r="38" spans="1:3" x14ac:dyDescent="0.25">
      <c r="A38" s="15"/>
      <c r="C38" s="3" t="str">
        <f>CONCATENATE("&lt;# ",B40," #&gt;")</f>
        <v>&lt;# Ile197Val #&gt;</v>
      </c>
    </row>
    <row r="39" spans="1:3" x14ac:dyDescent="0.25">
      <c r="A39" s="8" t="s">
        <v>29</v>
      </c>
      <c r="B39" s="19" t="s">
        <v>232</v>
      </c>
      <c r="C39" s="3" t="str">
        <f>CONCATENATE("  &lt;Variant hgvs=",CHAR(34),B39,CHAR(34)," name=",CHAR(34),B40,CHAR(34),"&gt; ")</f>
        <v xml:space="preserve">  &lt;Variant hgvs="NC_000013.11:g.46892414T&gt;C" name="Ile197Val"&gt; </v>
      </c>
    </row>
    <row r="40" spans="1:3" x14ac:dyDescent="0.25">
      <c r="A40" s="15" t="s">
        <v>30</v>
      </c>
      <c r="B40" s="9" t="s">
        <v>252</v>
      </c>
    </row>
    <row r="41" spans="1:3" x14ac:dyDescent="0.25">
      <c r="A41" s="15" t="s">
        <v>31</v>
      </c>
      <c r="B41" s="9" t="s">
        <v>36</v>
      </c>
      <c r="C41" s="3" t="str">
        <f>CONCATENATE("    This variant is a change at a specific point in the ",B14," gene from ",B41," to ",B42," resulting in incorrect ",B10," function. This substitution of a single nucleotide is known as a missense variant.")</f>
        <v xml:space="preserve">    This variant is a change at a specific point in the HTR2A gene from thymine (T) to cytosine (C) resulting in incorrect 13 function. This substitution of a single nucleotide is known as a missense variant.</v>
      </c>
    </row>
    <row r="42" spans="1:3" x14ac:dyDescent="0.25">
      <c r="A42" s="15" t="s">
        <v>33</v>
      </c>
      <c r="B42" s="9" t="s">
        <v>93</v>
      </c>
    </row>
    <row r="43" spans="1:3" x14ac:dyDescent="0.25">
      <c r="A43" s="15" t="s">
        <v>35</v>
      </c>
      <c r="B43" s="9" t="s">
        <v>244</v>
      </c>
      <c r="C43" s="3" t="str">
        <f>"  &lt;/Variant&gt;"</f>
        <v xml:space="preserve">  &lt;/Variant&gt;</v>
      </c>
    </row>
    <row r="44" spans="1:3" x14ac:dyDescent="0.25">
      <c r="A44" s="15"/>
      <c r="C44" s="3" t="str">
        <f>CONCATENATE("&lt;# ",B46," #&gt;")</f>
        <v>&lt;# C46897343T #&gt;</v>
      </c>
    </row>
    <row r="45" spans="1:3" x14ac:dyDescent="0.25">
      <c r="A45" s="8" t="s">
        <v>29</v>
      </c>
      <c r="B45" s="19" t="s">
        <v>233</v>
      </c>
      <c r="C45" s="3" t="str">
        <f>CONCATENATE("  &lt;Variant hgvs=",CHAR(34),B45,CHAR(34)," name=",CHAR(34),B46,CHAR(34),"&gt; ")</f>
        <v xml:space="preserve">  &lt;Variant hgvs="NC_000013.11:g.46897343C&gt;T" name="C46897343T"&gt; </v>
      </c>
    </row>
    <row r="46" spans="1:3" x14ac:dyDescent="0.25">
      <c r="A46" s="15" t="s">
        <v>30</v>
      </c>
      <c r="B46" s="9" t="s">
        <v>243</v>
      </c>
    </row>
    <row r="47" spans="1:3" x14ac:dyDescent="0.25">
      <c r="A47" s="15" t="s">
        <v>31</v>
      </c>
      <c r="B47" s="9" t="s">
        <v>93</v>
      </c>
      <c r="C47" s="3" t="str">
        <f>CONCATENATE("    This variant is a change at a specific point in the ",B14," gene from ",B47," to ",B48," resulting in incorrect ",B10," function. This substitution of a single nucleotide is known as a missense variant.")</f>
        <v xml:space="preserve">    This variant is a change at a specific point in the HTR2A gene from cytosine (C) to thymine (T) resulting in incorrect 13 function. This substitution of a single nucleotide is known as a missense variant.</v>
      </c>
    </row>
    <row r="48" spans="1:3" x14ac:dyDescent="0.25">
      <c r="A48" s="15" t="s">
        <v>33</v>
      </c>
      <c r="B48" s="9" t="s">
        <v>36</v>
      </c>
    </row>
    <row r="49" spans="1:16" x14ac:dyDescent="0.25">
      <c r="A49" s="15" t="s">
        <v>35</v>
      </c>
      <c r="B49" s="9" t="s">
        <v>245</v>
      </c>
      <c r="C49" s="3" t="str">
        <f>"  &lt;/Variant&gt;"</f>
        <v xml:space="preserve">  &lt;/Variant&gt;</v>
      </c>
    </row>
    <row r="50" spans="1:16" x14ac:dyDescent="0.25">
      <c r="A50" s="15"/>
      <c r="C50" s="3" t="str">
        <f>CONCATENATE("&lt;# ",B52," #&gt;")</f>
        <v>&lt;# His452Tyr #&gt;</v>
      </c>
    </row>
    <row r="51" spans="1:16" x14ac:dyDescent="0.25">
      <c r="A51" s="8" t="s">
        <v>29</v>
      </c>
      <c r="B51" s="19" t="s">
        <v>234</v>
      </c>
      <c r="C51" s="3" t="str">
        <f>CONCATENATE("  &lt;Variant hgvs=",CHAR(34),B51,CHAR(34)," name=",CHAR(34),B52,CHAR(34),"&gt; ")</f>
        <v xml:space="preserve">  &lt;Variant hgvs="NC_000013.11:g.46834899G&gt;A" name="His452Tyr"&gt; </v>
      </c>
    </row>
    <row r="52" spans="1:16" x14ac:dyDescent="0.25">
      <c r="A52" s="15" t="s">
        <v>30</v>
      </c>
      <c r="B52" s="9" t="s">
        <v>246</v>
      </c>
    </row>
    <row r="53" spans="1:16" x14ac:dyDescent="0.25">
      <c r="A53" s="15" t="s">
        <v>31</v>
      </c>
      <c r="B53" s="9" t="s">
        <v>34</v>
      </c>
      <c r="C53" s="3" t="str">
        <f>CONCATENATE("    This variant is a change at a specific point in the ",B14," gene from ",B53," to ",B54," resulting in incorrect ",B10," function. This substitution of a single nucleotide is known as a missense variant.")</f>
        <v xml:space="preserve">    This variant is a change at a specific point in the HTR2A gene from guanine (G) to adenine (A) resulting in incorrect 13 function. This substitution of a single nucleotide is known as a missense variant.</v>
      </c>
    </row>
    <row r="54" spans="1:16" x14ac:dyDescent="0.25">
      <c r="A54" s="15" t="s">
        <v>33</v>
      </c>
      <c r="B54" s="9" t="s">
        <v>32</v>
      </c>
    </row>
    <row r="55" spans="1:16" x14ac:dyDescent="0.25">
      <c r="A55" s="15" t="s">
        <v>35</v>
      </c>
      <c r="B55" s="23" t="s">
        <v>247</v>
      </c>
      <c r="C55" s="3" t="str">
        <f>"  &lt;/Variant&gt;"</f>
        <v xml:space="preserve">  &lt;/Variant&gt;</v>
      </c>
    </row>
    <row r="56" spans="1:16" x14ac:dyDescent="0.25">
      <c r="A56" s="15"/>
      <c r="C56" s="3" t="str">
        <f>CONCATENATE("&lt;# ",B58," #&gt;")</f>
        <v>&lt;# T614-2211C #&gt;</v>
      </c>
    </row>
    <row r="57" spans="1:16" x14ac:dyDescent="0.25">
      <c r="A57" s="8" t="s">
        <v>29</v>
      </c>
      <c r="B57" s="19" t="s">
        <v>235</v>
      </c>
      <c r="C57" s="3" t="str">
        <f>CONCATENATE("  &lt;Variant hgvs=",CHAR(34),B57,CHAR(34)," name=",CHAR(34),B58,CHAR(34),"&gt; ")</f>
        <v xml:space="preserve">  &lt;Variant hgvs="NC_000013.11:g.46837850A&gt;G" name="T614-2211C"&gt; </v>
      </c>
    </row>
    <row r="58" spans="1:16" x14ac:dyDescent="0.25">
      <c r="A58" s="15" t="s">
        <v>30</v>
      </c>
      <c r="B58" s="9" t="s">
        <v>248</v>
      </c>
    </row>
    <row r="59" spans="1:16" x14ac:dyDescent="0.25">
      <c r="A59" s="15" t="s">
        <v>31</v>
      </c>
      <c r="B59" s="9" t="s">
        <v>36</v>
      </c>
      <c r="C59" s="3" t="str">
        <f>CONCATENATE("    This variant is a change at a specific point in the ",B14," gene from ",B59," to ",B60," resulting in incorrect ",B10," function. This substitution of a single nucleotide is known as a missense variant.")</f>
        <v xml:space="preserve">    This variant is a change at a specific point in the HTR2A gene from thymine (T) to cytosine (C) resulting in incorrect 13 function. This substitution of a single nucleotide is known as a missense variant.</v>
      </c>
    </row>
    <row r="60" spans="1:16" x14ac:dyDescent="0.25">
      <c r="A60" s="15" t="s">
        <v>33</v>
      </c>
      <c r="B60" s="9" t="s">
        <v>93</v>
      </c>
    </row>
    <row r="61" spans="1:16" s="4" customFormat="1" x14ac:dyDescent="0.25">
      <c r="A61" s="22" t="s">
        <v>35</v>
      </c>
      <c r="B61" s="23" t="s">
        <v>249</v>
      </c>
      <c r="C61" s="4" t="str">
        <f>"  &lt;/Variant&gt;"</f>
        <v xml:space="preserve">  &lt;/Variant&gt;</v>
      </c>
    </row>
    <row r="62" spans="1:16" s="4" customFormat="1" x14ac:dyDescent="0.25">
      <c r="A62" s="24"/>
      <c r="B62" s="23"/>
      <c r="C62" s="4" t="str">
        <f>CONCATENATE("&lt;# ",B64," #&gt;")</f>
        <v>&lt;# C46866425T #&gt;</v>
      </c>
    </row>
    <row r="63" spans="1:16" s="4" customFormat="1" x14ac:dyDescent="0.25">
      <c r="A63" s="24" t="s">
        <v>29</v>
      </c>
      <c r="B63" s="25" t="s">
        <v>236</v>
      </c>
      <c r="C63" s="4" t="str">
        <f>CONCATENATE("  &lt;Variant hgvs=",CHAR(34),B63,CHAR(34)," name=",CHAR(34),B64,CHAR(34),"&gt; ")</f>
        <v xml:space="preserve">  &lt;Variant hgvs="NC_000013.11:g.46866425C&gt;T" name="C46866425T"&gt; </v>
      </c>
      <c r="H63" s="26"/>
      <c r="I63" s="26"/>
      <c r="J63" s="26"/>
      <c r="K63" s="26"/>
      <c r="L63" s="26"/>
      <c r="M63" s="26"/>
      <c r="N63" s="26"/>
      <c r="O63" s="26"/>
      <c r="P63" s="26"/>
    </row>
    <row r="64" spans="1:16" s="4" customFormat="1" x14ac:dyDescent="0.25">
      <c r="A64" s="22" t="s">
        <v>30</v>
      </c>
      <c r="B64" s="23" t="s">
        <v>250</v>
      </c>
      <c r="H64" s="23"/>
      <c r="I64" s="23"/>
      <c r="J64" s="23"/>
      <c r="K64" s="23"/>
      <c r="L64" s="23"/>
      <c r="M64" s="23"/>
      <c r="N64" s="23"/>
      <c r="O64" s="23"/>
      <c r="P64" s="23"/>
    </row>
    <row r="65" spans="1:16" x14ac:dyDescent="0.25">
      <c r="A65" s="15" t="s">
        <v>31</v>
      </c>
      <c r="B65" s="9" t="s">
        <v>93</v>
      </c>
      <c r="C65" s="3" t="str">
        <f>CONCATENATE("    This variant is a change at a specific point in the ",B14," gene from ",B65," to ",B66," resulting in incorrect ",B10," function. This substitution of a single nucleotide is known as a missense variant.")</f>
        <v xml:space="preserve">    This variant is a change at a specific point in the HTR2A gene from cytosine (C) to thymine (T) resulting in incorrect 13 function. This substitution of a single nucleotide is known as a missense variant.</v>
      </c>
      <c r="H65" s="9"/>
      <c r="I65" s="9"/>
      <c r="J65" s="9"/>
      <c r="K65" s="9"/>
      <c r="L65" s="9"/>
      <c r="M65" s="9"/>
      <c r="N65" s="9"/>
      <c r="O65" s="9"/>
      <c r="P65" s="9"/>
    </row>
    <row r="66" spans="1:16" x14ac:dyDescent="0.25">
      <c r="A66" s="15" t="s">
        <v>33</v>
      </c>
      <c r="B66" s="9" t="s">
        <v>36</v>
      </c>
      <c r="C66" s="3" t="s">
        <v>26</v>
      </c>
      <c r="H66" s="9"/>
      <c r="I66" s="9"/>
      <c r="J66" s="9"/>
      <c r="K66" s="9"/>
      <c r="L66" s="9"/>
      <c r="M66" s="9"/>
      <c r="N66" s="9"/>
      <c r="O66" s="9"/>
      <c r="P66" s="9"/>
    </row>
    <row r="67" spans="1:16" x14ac:dyDescent="0.25">
      <c r="A67" s="15" t="s">
        <v>35</v>
      </c>
      <c r="B67" s="9" t="s">
        <v>251</v>
      </c>
      <c r="C67" s="3" t="str">
        <f>"  &lt;/Variant&gt;"</f>
        <v xml:space="preserve">  &lt;/Variant&gt;</v>
      </c>
      <c r="H67" s="9"/>
      <c r="I67" s="9"/>
      <c r="J67" s="9"/>
      <c r="K67" s="9"/>
      <c r="L67" s="9"/>
      <c r="M67" s="9"/>
      <c r="N67" s="9"/>
      <c r="O67" s="9"/>
      <c r="P67" s="9"/>
    </row>
    <row r="68" spans="1:16" s="18" customFormat="1" x14ac:dyDescent="0.25">
      <c r="A68" s="27"/>
      <c r="B68" s="17"/>
    </row>
    <row r="69" spans="1:16" s="18" customFormat="1" x14ac:dyDescent="0.25">
      <c r="A69" s="27"/>
      <c r="B69" s="17"/>
      <c r="C69" s="18" t="str">
        <f>C20</f>
        <v>&lt;# Ser34 #&gt;</v>
      </c>
    </row>
    <row r="70" spans="1:16" x14ac:dyDescent="0.25">
      <c r="A70" s="15" t="s">
        <v>37</v>
      </c>
      <c r="B70" s="21" t="str">
        <f>H14</f>
        <v>NC_000013.11:g.</v>
      </c>
      <c r="C70" s="3" t="str">
        <f>CONCATENATE("  &lt;Genotype hgvs=",CHAR(34),B70,B71,";",B72,CHAR(34)," name=",CHAR(34),B22,CHAR(34),"&gt; ")</f>
        <v xml:space="preserve">  &lt;Genotype hgvs="NC_000013.11:g.[46895805G&gt;A];[46895805=]" name="Ser34"&gt; </v>
      </c>
    </row>
    <row r="71" spans="1:16" x14ac:dyDescent="0.25">
      <c r="A71" s="15" t="s">
        <v>35</v>
      </c>
      <c r="B71" s="21" t="str">
        <f t="shared" ref="B71:B75" si="1">H15</f>
        <v>[46895805G&gt;A]</v>
      </c>
    </row>
    <row r="72" spans="1:16" x14ac:dyDescent="0.25">
      <c r="A72" s="15" t="s">
        <v>31</v>
      </c>
      <c r="B72" s="21" t="str">
        <f t="shared" si="1"/>
        <v>[46895805=]</v>
      </c>
      <c r="C72" s="3" t="s">
        <v>38</v>
      </c>
    </row>
    <row r="73" spans="1:16" x14ac:dyDescent="0.25">
      <c r="A73" s="15" t="s">
        <v>39</v>
      </c>
      <c r="B73" s="21" t="str">
        <f t="shared" si="1"/>
        <v>People with this variant have one copy of the [Ser34=](https://www.ncbi.nlm.nih.gov/projects/SNP/snp_ref.cgi?rs=6313) variant. This substitution of a single nucleotide is known as a missense mutation.</v>
      </c>
      <c r="C73" s="3" t="s">
        <v>26</v>
      </c>
    </row>
    <row r="74" spans="1:16" x14ac:dyDescent="0.25">
      <c r="A74" s="8" t="s">
        <v>40</v>
      </c>
      <c r="B74" s="21" t="str">
        <f t="shared" si="1"/>
        <v>You are in the Moderate Loss of Function category. See below for more information.</v>
      </c>
      <c r="C74" s="3" t="str">
        <f>CONCATENATE("    ",B73)</f>
        <v xml:space="preserve">    People with this variant have one copy of the [Ser34=](https://www.ncbi.nlm.nih.gov/projects/SNP/snp_ref.cgi?rs=6313) variant. This substitution of a single nucleotide is known as a missense mutation.</v>
      </c>
    </row>
    <row r="75" spans="1:16" x14ac:dyDescent="0.25">
      <c r="A75" s="8" t="s">
        <v>41</v>
      </c>
      <c r="B75" s="21">
        <f t="shared" si="1"/>
        <v>48.3</v>
      </c>
    </row>
    <row r="76" spans="1:16" x14ac:dyDescent="0.25">
      <c r="A76" s="15"/>
      <c r="C76" s="3" t="s">
        <v>42</v>
      </c>
    </row>
    <row r="77" spans="1:16" x14ac:dyDescent="0.25">
      <c r="A77" s="8"/>
    </row>
    <row r="78" spans="1:16" x14ac:dyDescent="0.25">
      <c r="A78" s="8"/>
      <c r="C78" s="3" t="str">
        <f>CONCATENATE("    ",B74)</f>
        <v xml:space="preserve">    You are in the Moderate Loss of Function category. See below for more information.</v>
      </c>
    </row>
    <row r="79" spans="1:16" x14ac:dyDescent="0.25">
      <c r="A79" s="8"/>
    </row>
    <row r="80" spans="1:16" x14ac:dyDescent="0.25">
      <c r="A80" s="8"/>
      <c r="C80" s="3" t="s">
        <v>43</v>
      </c>
    </row>
    <row r="81" spans="1:3" x14ac:dyDescent="0.25">
      <c r="A81" s="15"/>
    </row>
    <row r="82" spans="1:3" x14ac:dyDescent="0.25">
      <c r="A82" s="15"/>
      <c r="C82" s="3" t="str">
        <f>CONCATENATE( "    &lt;piechart percentage=",B75," /&gt;")</f>
        <v xml:space="preserve">    &lt;piechart percentage=48.3 /&gt;</v>
      </c>
    </row>
    <row r="83" spans="1:3" x14ac:dyDescent="0.25">
      <c r="A83" s="15"/>
      <c r="C83" s="3" t="str">
        <f>"  &lt;/Genotype&gt;"</f>
        <v xml:space="preserve">  &lt;/Genotype&gt;</v>
      </c>
    </row>
    <row r="84" spans="1:3" x14ac:dyDescent="0.25">
      <c r="A84" s="15" t="s">
        <v>44</v>
      </c>
      <c r="B84" s="9" t="str">
        <f>H20</f>
        <v>People with this variant have two copies of the [Ser34=](https://www.ncbi.nlm.nih.gov/projects/SNP/snp_ref.cgi?rs=6313) variant. This substitution of a single nucleotide is known as a missense mutation.</v>
      </c>
      <c r="C84" s="3" t="str">
        <f>CONCATENATE("  &lt;Genotype hgvs=",CHAR(34),B70,B71,";",B71,CHAR(34)," name=",CHAR(34),B22,CHAR(34),"&gt; ")</f>
        <v xml:space="preserve">  &lt;Genotype hgvs="NC_000013.11:g.[46895805G&gt;A];[46895805G&gt;A]" name="Ser34"&gt; </v>
      </c>
    </row>
    <row r="85" spans="1:3" x14ac:dyDescent="0.25">
      <c r="A85" s="8" t="s">
        <v>45</v>
      </c>
      <c r="B85" s="9" t="str">
        <f t="shared" ref="B85:B86" si="2">H21</f>
        <v>You are in the Moderate Loss of Function category. See below for more information.</v>
      </c>
      <c r="C85" s="3" t="s">
        <v>26</v>
      </c>
    </row>
    <row r="86" spans="1:3" x14ac:dyDescent="0.25">
      <c r="A86" s="8" t="s">
        <v>41</v>
      </c>
      <c r="B86" s="9">
        <f t="shared" si="2"/>
        <v>32.1</v>
      </c>
      <c r="C86" s="3" t="s">
        <v>38</v>
      </c>
    </row>
    <row r="87" spans="1:3" x14ac:dyDescent="0.25">
      <c r="A87" s="8"/>
    </row>
    <row r="88" spans="1:3" x14ac:dyDescent="0.25">
      <c r="A88" s="15"/>
      <c r="C88" s="3" t="str">
        <f>CONCATENATE("    ",B84)</f>
        <v xml:space="preserve">    People with this variant have two copies of the [Ser34=](https://www.ncbi.nlm.nih.gov/projects/SNP/snp_ref.cgi?rs=6313) variant. This substitution of a single nucleotide is known as a missense mutation.</v>
      </c>
    </row>
    <row r="89" spans="1:3" x14ac:dyDescent="0.25">
      <c r="A89" s="8"/>
    </row>
    <row r="90" spans="1:3" x14ac:dyDescent="0.25">
      <c r="A90" s="8"/>
      <c r="C90" s="3" t="s">
        <v>42</v>
      </c>
    </row>
    <row r="91" spans="1:3" x14ac:dyDescent="0.25">
      <c r="A91" s="8"/>
    </row>
    <row r="92" spans="1:3" x14ac:dyDescent="0.25">
      <c r="A92" s="8"/>
      <c r="C92" s="3" t="str">
        <f>CONCATENATE("    ",B85)</f>
        <v xml:space="preserve">    You are in the Moderate Loss of Function category. See below for more information.</v>
      </c>
    </row>
    <row r="93" spans="1:3" x14ac:dyDescent="0.25">
      <c r="A93" s="8"/>
    </row>
    <row r="94" spans="1:3" x14ac:dyDescent="0.25">
      <c r="A94" s="15"/>
      <c r="C94" s="3" t="s">
        <v>43</v>
      </c>
    </row>
    <row r="95" spans="1:3" x14ac:dyDescent="0.25">
      <c r="A95" s="15"/>
    </row>
    <row r="96" spans="1:3" x14ac:dyDescent="0.25">
      <c r="A96" s="15"/>
      <c r="C96" s="3" t="str">
        <f>CONCATENATE( "    &lt;piechart percentage=",B86," /&gt;")</f>
        <v xml:space="preserve">    &lt;piechart percentage=32.1 /&gt;</v>
      </c>
    </row>
    <row r="97" spans="1:3" x14ac:dyDescent="0.25">
      <c r="A97" s="15"/>
      <c r="C97" s="3" t="str">
        <f>"  &lt;/Genotype&gt;"</f>
        <v xml:space="preserve">  &lt;/Genotype&gt;</v>
      </c>
    </row>
    <row r="98" spans="1:3" x14ac:dyDescent="0.25">
      <c r="A98" s="15" t="s">
        <v>46</v>
      </c>
      <c r="B98" s="9" t="str">
        <f>H23</f>
        <v>Your HTR2A gene has no variants. A normal gene is referred to as a "wild-type" gene.</v>
      </c>
      <c r="C98" s="3" t="str">
        <f>CONCATENATE("  &lt;Genotype hgvs=",CHAR(34),B70,B72,";",B72,CHAR(34)," name=",CHAR(34),B22,CHAR(34),"&gt; ")</f>
        <v xml:space="preserve">  &lt;Genotype hgvs="NC_000013.11:g.[46895805=];[46895805=]" name="Ser34"&gt; </v>
      </c>
    </row>
    <row r="99" spans="1:3" x14ac:dyDescent="0.25">
      <c r="A99" s="8" t="s">
        <v>47</v>
      </c>
      <c r="B99" s="9" t="str">
        <f t="shared" ref="B99:B100" si="3">H24</f>
        <v>This variant is not associated with increased risk.</v>
      </c>
      <c r="C99" s="3" t="s">
        <v>26</v>
      </c>
    </row>
    <row r="100" spans="1:3" x14ac:dyDescent="0.25">
      <c r="A100" s="8" t="s">
        <v>41</v>
      </c>
      <c r="B100" s="9">
        <f t="shared" si="3"/>
        <v>19.600000000000001</v>
      </c>
      <c r="C100" s="3" t="s">
        <v>38</v>
      </c>
    </row>
    <row r="101" spans="1:3" x14ac:dyDescent="0.25">
      <c r="A101" s="15"/>
    </row>
    <row r="102" spans="1:3" x14ac:dyDescent="0.25">
      <c r="A102" s="8"/>
      <c r="C102" s="3" t="str">
        <f>CONCATENATE("    ",B98)</f>
        <v xml:space="preserve">    Your HTR2A gene has no variants. A normal gene is referred to as a "wild-type" gene.</v>
      </c>
    </row>
    <row r="103" spans="1:3" x14ac:dyDescent="0.25">
      <c r="A103" s="8"/>
    </row>
    <row r="104" spans="1:3" x14ac:dyDescent="0.25">
      <c r="A104" s="15"/>
      <c r="C104" s="3" t="s">
        <v>43</v>
      </c>
    </row>
    <row r="105" spans="1:3" x14ac:dyDescent="0.25">
      <c r="A105" s="15"/>
    </row>
    <row r="106" spans="1:3" x14ac:dyDescent="0.25">
      <c r="A106" s="15"/>
      <c r="C106" s="3" t="str">
        <f>CONCATENATE( "    &lt;piechart percentage=",B100," /&gt;")</f>
        <v xml:space="preserve">    &lt;piechart percentage=19.6 /&gt;</v>
      </c>
    </row>
    <row r="107" spans="1:3" x14ac:dyDescent="0.25">
      <c r="A107" s="15"/>
      <c r="C107" s="3" t="str">
        <f>"  &lt;/Genotype&gt;"</f>
        <v xml:space="preserve">  &lt;/Genotype&gt;</v>
      </c>
    </row>
    <row r="108" spans="1:3" x14ac:dyDescent="0.25">
      <c r="A108" s="15"/>
      <c r="C108" s="3" t="str">
        <f>C26</f>
        <v>&lt;# C46847701T #&gt;</v>
      </c>
    </row>
    <row r="109" spans="1:3" x14ac:dyDescent="0.25">
      <c r="A109" s="15" t="s">
        <v>37</v>
      </c>
      <c r="B109" s="21" t="str">
        <f>I14</f>
        <v>NC_000013.11:g.</v>
      </c>
      <c r="C109" s="3" t="str">
        <f>CONCATENATE("  &lt;Genotype hgvs=",CHAR(34),B109,B110,";",B111,CHAR(34)," name=",CHAR(34),B28,CHAR(34),"&gt; ")</f>
        <v xml:space="preserve">  &lt;Genotype hgvs="NC_000013.11:g.[46847701C&gt;T];[46847701=]" name="C46847701T"&gt; </v>
      </c>
    </row>
    <row r="110" spans="1:3" x14ac:dyDescent="0.25">
      <c r="A110" s="15" t="s">
        <v>35</v>
      </c>
      <c r="B110" s="21" t="str">
        <f t="shared" ref="B110:B114" si="4">I15</f>
        <v>[46847701C&gt;T]</v>
      </c>
    </row>
    <row r="111" spans="1:3" x14ac:dyDescent="0.25">
      <c r="A111" s="15" t="s">
        <v>31</v>
      </c>
      <c r="B111" s="21" t="str">
        <f t="shared" si="4"/>
        <v>[46847701=]</v>
      </c>
      <c r="C111" s="3" t="s">
        <v>38</v>
      </c>
    </row>
    <row r="112" spans="1:3" x14ac:dyDescent="0.25">
      <c r="A112" s="15" t="s">
        <v>39</v>
      </c>
      <c r="B112" s="21" t="str">
        <f t="shared" si="4"/>
        <v>People with this variant have one copy of the [C46847701T](https://www.ncbi.nlm.nih.gov/projects/SNP/snp_ref.cgi?rs=1923884) variant. This substitution of a single nucleotide is known as a missense mutation.</v>
      </c>
      <c r="C112" s="3" t="s">
        <v>26</v>
      </c>
    </row>
    <row r="113" spans="1:3" x14ac:dyDescent="0.25">
      <c r="A113" s="8" t="s">
        <v>40</v>
      </c>
      <c r="B113" s="21" t="str">
        <f t="shared" si="4"/>
        <v>You are in the Moderate Loss of Function category. See below for more information.</v>
      </c>
      <c r="C113" s="3" t="str">
        <f>CONCATENATE("    ",B112)</f>
        <v xml:space="preserve">    People with this variant have one copy of the [C46847701T](https://www.ncbi.nlm.nih.gov/projects/SNP/snp_ref.cgi?rs=1923884) variant. This substitution of a single nucleotide is known as a missense mutation.</v>
      </c>
    </row>
    <row r="114" spans="1:3" x14ac:dyDescent="0.25">
      <c r="A114" s="8" t="s">
        <v>41</v>
      </c>
      <c r="B114" s="21">
        <f t="shared" si="4"/>
        <v>24.3</v>
      </c>
    </row>
    <row r="115" spans="1:3" x14ac:dyDescent="0.25">
      <c r="A115" s="15"/>
      <c r="C115" s="3" t="s">
        <v>42</v>
      </c>
    </row>
    <row r="116" spans="1:3" x14ac:dyDescent="0.25">
      <c r="A116" s="8"/>
    </row>
    <row r="117" spans="1:3" x14ac:dyDescent="0.25">
      <c r="A117" s="8"/>
      <c r="C117" s="3" t="str">
        <f>CONCATENATE("    ",B113)</f>
        <v xml:space="preserve">    You are in the Moderate Loss of Function category. See below for more information.</v>
      </c>
    </row>
    <row r="118" spans="1:3" x14ac:dyDescent="0.25">
      <c r="A118" s="8"/>
    </row>
    <row r="119" spans="1:3" x14ac:dyDescent="0.25">
      <c r="A119" s="8"/>
      <c r="C119" s="3" t="s">
        <v>43</v>
      </c>
    </row>
    <row r="120" spans="1:3" x14ac:dyDescent="0.25">
      <c r="A120" s="15"/>
    </row>
    <row r="121" spans="1:3" x14ac:dyDescent="0.25">
      <c r="A121" s="15"/>
      <c r="C121" s="3" t="str">
        <f>CONCATENATE( "    &lt;piechart percentage=",B114," /&gt;")</f>
        <v xml:space="preserve">    &lt;piechart percentage=24.3 /&gt;</v>
      </c>
    </row>
    <row r="122" spans="1:3" x14ac:dyDescent="0.25">
      <c r="A122" s="15"/>
      <c r="C122" s="3" t="str">
        <f>"  &lt;/Genotype&gt;"</f>
        <v xml:space="preserve">  &lt;/Genotype&gt;</v>
      </c>
    </row>
    <row r="123" spans="1:3" x14ac:dyDescent="0.25">
      <c r="A123" s="15" t="s">
        <v>44</v>
      </c>
      <c r="B123" s="9" t="str">
        <f>I20</f>
        <v>People with this variant have two copies of the [C46847701T](https://www.ncbi.nlm.nih.gov/projects/SNP/snp_ref.cgi?rs=1923884) variant. This substitution of a single nucleotide is known as a missense mutation.</v>
      </c>
      <c r="C123" s="3" t="str">
        <f>CONCATENATE("  &lt;Genotype hgvs=",CHAR(34),B109,B110,";",B110,CHAR(34)," name=",CHAR(34),B28,CHAR(34),"&gt; ")</f>
        <v xml:space="preserve">  &lt;Genotype hgvs="NC_000013.11:g.[46847701C&gt;T];[46847701C&gt;T]" name="C46847701T"&gt; </v>
      </c>
    </row>
    <row r="124" spans="1:3" x14ac:dyDescent="0.25">
      <c r="A124" s="8" t="s">
        <v>45</v>
      </c>
      <c r="B124" s="9" t="str">
        <f t="shared" ref="B124:B125" si="5">I21</f>
        <v>You are in the Moderate Loss of Function category. See below for more information.</v>
      </c>
      <c r="C124" s="3" t="s">
        <v>26</v>
      </c>
    </row>
    <row r="125" spans="1:3" x14ac:dyDescent="0.25">
      <c r="A125" s="8" t="s">
        <v>41</v>
      </c>
      <c r="B125" s="9">
        <f t="shared" si="5"/>
        <v>13.1</v>
      </c>
      <c r="C125" s="3" t="s">
        <v>38</v>
      </c>
    </row>
    <row r="126" spans="1:3" x14ac:dyDescent="0.25">
      <c r="A126" s="8"/>
    </row>
    <row r="127" spans="1:3" x14ac:dyDescent="0.25">
      <c r="A127" s="15"/>
      <c r="C127" s="3" t="str">
        <f>CONCATENATE("    ",B123)</f>
        <v xml:space="preserve">    People with this variant have two copies of the [C46847701T](https://www.ncbi.nlm.nih.gov/projects/SNP/snp_ref.cgi?rs=1923884) variant. This substitution of a single nucleotide is known as a missense mutation.</v>
      </c>
    </row>
    <row r="128" spans="1:3" x14ac:dyDescent="0.25">
      <c r="A128" s="8"/>
    </row>
    <row r="129" spans="1:3" x14ac:dyDescent="0.25">
      <c r="A129" s="8"/>
      <c r="C129" s="3" t="s">
        <v>42</v>
      </c>
    </row>
    <row r="130" spans="1:3" x14ac:dyDescent="0.25">
      <c r="A130" s="8"/>
    </row>
    <row r="131" spans="1:3" x14ac:dyDescent="0.25">
      <c r="A131" s="8"/>
      <c r="C131" s="3" t="str">
        <f>CONCATENATE("    ",B124)</f>
        <v xml:space="preserve">    You are in the Moderate Loss of Function category. See below for more information.</v>
      </c>
    </row>
    <row r="132" spans="1:3" x14ac:dyDescent="0.25">
      <c r="A132" s="8"/>
    </row>
    <row r="133" spans="1:3" x14ac:dyDescent="0.25">
      <c r="A133" s="15"/>
      <c r="C133" s="3" t="s">
        <v>43</v>
      </c>
    </row>
    <row r="134" spans="1:3" x14ac:dyDescent="0.25">
      <c r="A134" s="15"/>
    </row>
    <row r="135" spans="1:3" x14ac:dyDescent="0.25">
      <c r="A135" s="15"/>
      <c r="C135" s="3" t="str">
        <f>CONCATENATE( "    &lt;piechart percentage=",B125," /&gt;")</f>
        <v xml:space="preserve">    &lt;piechart percentage=13.1 /&gt;</v>
      </c>
    </row>
    <row r="136" spans="1:3" x14ac:dyDescent="0.25">
      <c r="A136" s="15"/>
      <c r="C136" s="3" t="str">
        <f>"  &lt;/Genotype&gt;"</f>
        <v xml:space="preserve">  &lt;/Genotype&gt;</v>
      </c>
    </row>
    <row r="137" spans="1:3" x14ac:dyDescent="0.25">
      <c r="A137" s="15" t="s">
        <v>46</v>
      </c>
      <c r="B137" s="9" t="str">
        <f>I23</f>
        <v>Your HTR2A gene has no variants. A normal gene is referred to as a "wild-type" gene.</v>
      </c>
      <c r="C137" s="3" t="str">
        <f>CONCATENATE("  &lt;Genotype hgvs=",CHAR(34),B109,B111,";",B111,CHAR(34)," name=",CHAR(34),B28,CHAR(34),"&gt; ")</f>
        <v xml:space="preserve">  &lt;Genotype hgvs="NC_000013.11:g.[46847701=];[46847701=]" name="C46847701T"&gt; </v>
      </c>
    </row>
    <row r="138" spans="1:3" x14ac:dyDescent="0.25">
      <c r="A138" s="8" t="s">
        <v>47</v>
      </c>
      <c r="B138" s="9" t="str">
        <f t="shared" ref="B138:B139" si="6">I24</f>
        <v>This variant is not associated with increased risk.</v>
      </c>
      <c r="C138" s="3" t="s">
        <v>26</v>
      </c>
    </row>
    <row r="139" spans="1:3" x14ac:dyDescent="0.25">
      <c r="A139" s="8" t="s">
        <v>41</v>
      </c>
      <c r="B139" s="9">
        <f t="shared" si="6"/>
        <v>62.6</v>
      </c>
      <c r="C139" s="3" t="s">
        <v>38</v>
      </c>
    </row>
    <row r="140" spans="1:3" x14ac:dyDescent="0.25">
      <c r="A140" s="15"/>
    </row>
    <row r="141" spans="1:3" x14ac:dyDescent="0.25">
      <c r="A141" s="8"/>
      <c r="C141" s="3" t="str">
        <f>CONCATENATE("    ",B137)</f>
        <v xml:space="preserve">    Your HTR2A gene has no variants. A normal gene is referred to as a "wild-type" gene.</v>
      </c>
    </row>
    <row r="142" spans="1:3" x14ac:dyDescent="0.25">
      <c r="A142" s="8"/>
    </row>
    <row r="143" spans="1:3" x14ac:dyDescent="0.25">
      <c r="A143" s="15"/>
      <c r="C143" s="3" t="s">
        <v>43</v>
      </c>
    </row>
    <row r="144" spans="1:3" x14ac:dyDescent="0.25">
      <c r="A144" s="15"/>
    </row>
    <row r="145" spans="1:3" x14ac:dyDescent="0.25">
      <c r="A145" s="15"/>
      <c r="C145" s="3" t="str">
        <f>CONCATENATE( "    &lt;piechart percentage=",B139," /&gt;")</f>
        <v xml:space="preserve">    &lt;piechart percentage=62.6 /&gt;</v>
      </c>
    </row>
    <row r="146" spans="1:3" x14ac:dyDescent="0.25">
      <c r="A146" s="15"/>
      <c r="C146" s="3" t="str">
        <f>"  &lt;/Genotype&gt;"</f>
        <v xml:space="preserve">  &lt;/Genotype&gt;</v>
      </c>
    </row>
    <row r="147" spans="1:3" x14ac:dyDescent="0.25">
      <c r="A147" s="15"/>
      <c r="C147" s="3" t="str">
        <f>C32</f>
        <v>&lt;# T46848951C #&gt;</v>
      </c>
    </row>
    <row r="148" spans="1:3" x14ac:dyDescent="0.25">
      <c r="A148" s="15" t="s">
        <v>37</v>
      </c>
      <c r="B148" s="21" t="str">
        <f>J14</f>
        <v>NC_000013.11:g.</v>
      </c>
      <c r="C148" s="3" t="str">
        <f>CONCATENATE("  &lt;Genotype hgvs=",CHAR(34),B148,B149,";",B150,CHAR(34)," name=",CHAR(34),B34,CHAR(34),"&gt; ")</f>
        <v xml:space="preserve">  &lt;Genotype hgvs="NC_000013.11:g.[46848951T&gt;C];[46848951=]" name="T46848951C"&gt; </v>
      </c>
    </row>
    <row r="149" spans="1:3" x14ac:dyDescent="0.25">
      <c r="A149" s="15" t="s">
        <v>35</v>
      </c>
      <c r="B149" s="21" t="str">
        <f t="shared" ref="B149:B153" si="7">J15</f>
        <v>[46848951T&gt;C]</v>
      </c>
    </row>
    <row r="150" spans="1:3" x14ac:dyDescent="0.25">
      <c r="A150" s="15" t="s">
        <v>31</v>
      </c>
      <c r="B150" s="21" t="str">
        <f t="shared" si="7"/>
        <v>[46848951=]</v>
      </c>
      <c r="C150" s="3" t="s">
        <v>38</v>
      </c>
    </row>
    <row r="151" spans="1:3" x14ac:dyDescent="0.25">
      <c r="A151" s="15" t="s">
        <v>39</v>
      </c>
      <c r="B151" s="21" t="str">
        <f t="shared" si="7"/>
        <v>People with this variant have one copy of the [T46848951C](https://www.ncbi.nlm.nih.gov/projects/SNP/snp_ref.cgi?rs=1923885) variant. This substitution of a single nucleotide is known as a missense mutation.</v>
      </c>
      <c r="C151" s="3" t="s">
        <v>26</v>
      </c>
    </row>
    <row r="152" spans="1:3" x14ac:dyDescent="0.25">
      <c r="A152" s="8" t="s">
        <v>40</v>
      </c>
      <c r="B152" s="21" t="str">
        <f t="shared" si="7"/>
        <v xml:space="preserve"> </v>
      </c>
      <c r="C152" s="3" t="str">
        <f>CONCATENATE("    ",B151)</f>
        <v xml:space="preserve">    People with this variant have one copy of the [T46848951C](https://www.ncbi.nlm.nih.gov/projects/SNP/snp_ref.cgi?rs=1923885) variant. This substitution of a single nucleotide is known as a missense mutation.</v>
      </c>
    </row>
    <row r="153" spans="1:3" x14ac:dyDescent="0.25">
      <c r="A153" s="8" t="s">
        <v>41</v>
      </c>
      <c r="B153" s="21">
        <f t="shared" si="7"/>
        <v>45.4</v>
      </c>
    </row>
    <row r="154" spans="1:3" x14ac:dyDescent="0.25">
      <c r="A154" s="15"/>
      <c r="C154" s="3" t="s">
        <v>42</v>
      </c>
    </row>
    <row r="155" spans="1:3" x14ac:dyDescent="0.25">
      <c r="A155" s="8"/>
    </row>
    <row r="156" spans="1:3" x14ac:dyDescent="0.25">
      <c r="A156" s="8"/>
      <c r="C156" s="3" t="str">
        <f>CONCATENATE("    ",B152)</f>
        <v xml:space="preserve">     </v>
      </c>
    </row>
    <row r="157" spans="1:3" x14ac:dyDescent="0.25">
      <c r="A157" s="8"/>
    </row>
    <row r="158" spans="1:3" x14ac:dyDescent="0.25">
      <c r="A158" s="8"/>
      <c r="C158" s="3" t="s">
        <v>43</v>
      </c>
    </row>
    <row r="159" spans="1:3" x14ac:dyDescent="0.25">
      <c r="A159" s="15"/>
    </row>
    <row r="160" spans="1:3" x14ac:dyDescent="0.25">
      <c r="A160" s="15"/>
      <c r="C160" s="3" t="str">
        <f>CONCATENATE( "    &lt;piechart percentage=",B153," /&gt;")</f>
        <v xml:space="preserve">    &lt;piechart percentage=45.4 /&gt;</v>
      </c>
    </row>
    <row r="161" spans="1:3" x14ac:dyDescent="0.25">
      <c r="A161" s="15"/>
      <c r="C161" s="3" t="str">
        <f>"  &lt;/Genotype&gt;"</f>
        <v xml:space="preserve">  &lt;/Genotype&gt;</v>
      </c>
    </row>
    <row r="162" spans="1:3" x14ac:dyDescent="0.25">
      <c r="A162" s="15" t="s">
        <v>44</v>
      </c>
      <c r="B162" s="9" t="str">
        <f>J20</f>
        <v>People with this variant have two copies of the [T46848951C](https://www.ncbi.nlm.nih.gov/projects/SNP/snp_ref.cgi?rs=1923885) variant. This substitution of a single nucleotide is known as a missense mutation.</v>
      </c>
      <c r="C162" s="3" t="str">
        <f>CONCATENATE("  &lt;Genotype hgvs=",CHAR(34),B148,B149,";",B149,CHAR(34)," name=",CHAR(34),B34,CHAR(34),"&gt; ")</f>
        <v xml:space="preserve">  &lt;Genotype hgvs="NC_000013.11:g.[46848951T&gt;C];[46848951T&gt;C]" name="T46848951C"&gt; </v>
      </c>
    </row>
    <row r="163" spans="1:3" x14ac:dyDescent="0.25">
      <c r="A163" s="8" t="s">
        <v>45</v>
      </c>
      <c r="B163" s="9" t="str">
        <f t="shared" ref="B163:B164" si="8">J21</f>
        <v xml:space="preserve"> </v>
      </c>
      <c r="C163" s="3" t="s">
        <v>26</v>
      </c>
    </row>
    <row r="164" spans="1:3" x14ac:dyDescent="0.25">
      <c r="A164" s="8" t="s">
        <v>41</v>
      </c>
      <c r="B164" s="9">
        <f t="shared" si="8"/>
        <v>23.5</v>
      </c>
      <c r="C164" s="3" t="s">
        <v>38</v>
      </c>
    </row>
    <row r="165" spans="1:3" x14ac:dyDescent="0.25">
      <c r="A165" s="8"/>
    </row>
    <row r="166" spans="1:3" x14ac:dyDescent="0.25">
      <c r="A166" s="15"/>
      <c r="C166" s="3" t="str">
        <f>CONCATENATE("    ",B162)</f>
        <v xml:space="preserve">    People with this variant have two copies of the [T46848951C](https://www.ncbi.nlm.nih.gov/projects/SNP/snp_ref.cgi?rs=1923885) variant. This substitution of a single nucleotide is known as a missense mutation.</v>
      </c>
    </row>
    <row r="167" spans="1:3" x14ac:dyDescent="0.25">
      <c r="A167" s="8"/>
    </row>
    <row r="168" spans="1:3" x14ac:dyDescent="0.25">
      <c r="A168" s="8"/>
      <c r="C168" s="3" t="s">
        <v>42</v>
      </c>
    </row>
    <row r="169" spans="1:3" x14ac:dyDescent="0.25">
      <c r="A169" s="8"/>
    </row>
    <row r="170" spans="1:3" x14ac:dyDescent="0.25">
      <c r="A170" s="8"/>
      <c r="C170" s="3" t="str">
        <f>CONCATENATE("    ",B163)</f>
        <v xml:space="preserve">     </v>
      </c>
    </row>
    <row r="171" spans="1:3" x14ac:dyDescent="0.25">
      <c r="A171" s="8"/>
    </row>
    <row r="172" spans="1:3" x14ac:dyDescent="0.25">
      <c r="A172" s="15"/>
      <c r="C172" s="3" t="s">
        <v>43</v>
      </c>
    </row>
    <row r="173" spans="1:3" x14ac:dyDescent="0.25">
      <c r="A173" s="15"/>
    </row>
    <row r="174" spans="1:3" x14ac:dyDescent="0.25">
      <c r="A174" s="15"/>
      <c r="C174" s="3" t="str">
        <f>CONCATENATE( "    &lt;piechart percentage=",B164," /&gt;")</f>
        <v xml:space="preserve">    &lt;piechart percentage=23.5 /&gt;</v>
      </c>
    </row>
    <row r="175" spans="1:3" x14ac:dyDescent="0.25">
      <c r="A175" s="15"/>
      <c r="C175" s="3" t="str">
        <f>"  &lt;/Genotype&gt;"</f>
        <v xml:space="preserve">  &lt;/Genotype&gt;</v>
      </c>
    </row>
    <row r="176" spans="1:3" x14ac:dyDescent="0.25">
      <c r="A176" s="15" t="s">
        <v>46</v>
      </c>
      <c r="B176" s="9" t="str">
        <f>J23</f>
        <v>Your HTR2A gene has no variants. A normal gene is referred to as a "wild-type" gene.</v>
      </c>
      <c r="C176" s="3" t="str">
        <f>CONCATENATE("  &lt;Genotype hgvs=",CHAR(34),B148,B150,";",B150,CHAR(34)," name=",CHAR(34),B34,CHAR(34),"&gt; ")</f>
        <v xml:space="preserve">  &lt;Genotype hgvs="NC_000013.11:g.[46848951=];[46848951=]" name="T46848951C"&gt; </v>
      </c>
    </row>
    <row r="177" spans="1:3" x14ac:dyDescent="0.25">
      <c r="A177" s="8" t="s">
        <v>47</v>
      </c>
      <c r="B177" s="9" t="str">
        <f t="shared" ref="B177:B178" si="9">J24</f>
        <v xml:space="preserve"> </v>
      </c>
      <c r="C177" s="3" t="s">
        <v>26</v>
      </c>
    </row>
    <row r="178" spans="1:3" x14ac:dyDescent="0.25">
      <c r="A178" s="8" t="s">
        <v>41</v>
      </c>
      <c r="B178" s="9">
        <f t="shared" si="9"/>
        <v>31.2</v>
      </c>
      <c r="C178" s="3" t="s">
        <v>38</v>
      </c>
    </row>
    <row r="179" spans="1:3" x14ac:dyDescent="0.25">
      <c r="A179" s="15"/>
    </row>
    <row r="180" spans="1:3" x14ac:dyDescent="0.25">
      <c r="A180" s="8"/>
      <c r="C180" s="3" t="str">
        <f>CONCATENATE("    ",B176)</f>
        <v xml:space="preserve">    Your HTR2A gene has no variants. A normal gene is referred to as a "wild-type" gene.</v>
      </c>
    </row>
    <row r="181" spans="1:3" x14ac:dyDescent="0.25">
      <c r="A181" s="8"/>
    </row>
    <row r="182" spans="1:3" x14ac:dyDescent="0.25">
      <c r="A182" s="15"/>
      <c r="C182" s="3" t="s">
        <v>43</v>
      </c>
    </row>
    <row r="183" spans="1:3" x14ac:dyDescent="0.25">
      <c r="A183" s="15"/>
    </row>
    <row r="184" spans="1:3" x14ac:dyDescent="0.25">
      <c r="A184" s="15"/>
      <c r="C184" s="3" t="str">
        <f>CONCATENATE( "    &lt;piechart percentage=",B178," /&gt;")</f>
        <v xml:space="preserve">    &lt;piechart percentage=31.2 /&gt;</v>
      </c>
    </row>
    <row r="185" spans="1:3" x14ac:dyDescent="0.25">
      <c r="A185" s="15"/>
      <c r="C185" s="3" t="str">
        <f>"  &lt;/Genotype&gt;"</f>
        <v xml:space="preserve">  &lt;/Genotype&gt;</v>
      </c>
    </row>
    <row r="186" spans="1:3" x14ac:dyDescent="0.25">
      <c r="A186" s="15"/>
      <c r="C186" s="3" t="str">
        <f>C38</f>
        <v>&lt;# Ile197Val #&gt;</v>
      </c>
    </row>
    <row r="187" spans="1:3" x14ac:dyDescent="0.25">
      <c r="A187" s="15" t="s">
        <v>37</v>
      </c>
      <c r="B187" s="21" t="str">
        <f>K14</f>
        <v>NC_000013.11:g.</v>
      </c>
      <c r="C187" s="3" t="str">
        <f>CONCATENATE("  &lt;Genotype hgvs=",CHAR(34),B187,B188,";",B189,CHAR(34)," name=",CHAR(34),B40,CHAR(34),"&gt; ")</f>
        <v xml:space="preserve">  &lt;Genotype hgvs="NC_000013.11:g.[6892414T&gt;C];[6892414=]" name="Ile197Val"&gt; </v>
      </c>
    </row>
    <row r="188" spans="1:3" x14ac:dyDescent="0.25">
      <c r="A188" s="15" t="s">
        <v>35</v>
      </c>
      <c r="B188" s="21" t="str">
        <f t="shared" ref="B188:B192" si="10">K15</f>
        <v>[6892414T&gt;C]</v>
      </c>
    </row>
    <row r="189" spans="1:3" x14ac:dyDescent="0.25">
      <c r="A189" s="15" t="s">
        <v>31</v>
      </c>
      <c r="B189" s="21" t="str">
        <f t="shared" si="10"/>
        <v>[6892414=]</v>
      </c>
      <c r="C189" s="3" t="s">
        <v>38</v>
      </c>
    </row>
    <row r="190" spans="1:3" x14ac:dyDescent="0.25">
      <c r="A190" s="15" t="s">
        <v>39</v>
      </c>
      <c r="B190" s="21" t="str">
        <f t="shared" si="10"/>
        <v>People with this variant have one copy of the [C46897343T](https://www.ncbi.nlm.nih.gov/projects/SNP/snp_ref.cgi?rs=6304) variant. This substitution of a single nucleotide is known as a missense mutation.</v>
      </c>
      <c r="C190" s="3" t="s">
        <v>26</v>
      </c>
    </row>
    <row r="191" spans="1:3" x14ac:dyDescent="0.25">
      <c r="A191" s="8" t="s">
        <v>40</v>
      </c>
      <c r="B191" s="21">
        <f t="shared" si="10"/>
        <v>0</v>
      </c>
      <c r="C191" s="3" t="str">
        <f>CONCATENATE("    ",B190)</f>
        <v xml:space="preserve">    People with this variant have one copy of the [C46897343T](https://www.ncbi.nlm.nih.gov/projects/SNP/snp_ref.cgi?rs=6304) variant. This substitution of a single nucleotide is known as a missense mutation.</v>
      </c>
    </row>
    <row r="192" spans="1:3" x14ac:dyDescent="0.25">
      <c r="A192" s="8" t="s">
        <v>41</v>
      </c>
      <c r="B192" s="21">
        <f t="shared" si="10"/>
        <v>1.3</v>
      </c>
    </row>
    <row r="193" spans="1:3" x14ac:dyDescent="0.25">
      <c r="A193" s="15"/>
      <c r="C193" s="3" t="s">
        <v>42</v>
      </c>
    </row>
    <row r="194" spans="1:3" x14ac:dyDescent="0.25">
      <c r="A194" s="8"/>
    </row>
    <row r="195" spans="1:3" x14ac:dyDescent="0.25">
      <c r="A195" s="8"/>
      <c r="C195" s="3" t="str">
        <f>CONCATENATE("    ",B191)</f>
        <v xml:space="preserve">    0</v>
      </c>
    </row>
    <row r="196" spans="1:3" x14ac:dyDescent="0.25">
      <c r="A196" s="8"/>
    </row>
    <row r="197" spans="1:3" x14ac:dyDescent="0.25">
      <c r="A197" s="8"/>
      <c r="C197" s="3" t="s">
        <v>43</v>
      </c>
    </row>
    <row r="198" spans="1:3" x14ac:dyDescent="0.25">
      <c r="A198" s="15"/>
    </row>
    <row r="199" spans="1:3" x14ac:dyDescent="0.25">
      <c r="A199" s="15"/>
      <c r="C199" s="3" t="str">
        <f>CONCATENATE( "    &lt;piechart percentage=",B192," /&gt;")</f>
        <v xml:space="preserve">    &lt;piechart percentage=1.3 /&gt;</v>
      </c>
    </row>
    <row r="200" spans="1:3" x14ac:dyDescent="0.25">
      <c r="A200" s="15"/>
      <c r="C200" s="3" t="str">
        <f>"  &lt;/Genotype&gt;"</f>
        <v xml:space="preserve">  &lt;/Genotype&gt;</v>
      </c>
    </row>
    <row r="201" spans="1:3" x14ac:dyDescent="0.25">
      <c r="A201" s="15" t="s">
        <v>44</v>
      </c>
      <c r="B201" s="9" t="str">
        <f>K20</f>
        <v>People with this variant have two copies of the [C46897343T](https://www.ncbi.nlm.nih.gov/projects/SNP/snp_ref.cgi?rs=6304) variant. This substitution of a single nucleotide is known as a missense mutation.</v>
      </c>
      <c r="C201" s="3" t="str">
        <f>CONCATENATE("  &lt;Genotype hgvs=",CHAR(34),B187,B188,";",B188,CHAR(34)," name=",CHAR(34),B40,CHAR(34),"&gt; ")</f>
        <v xml:space="preserve">  &lt;Genotype hgvs="NC_000013.11:g.[6892414T&gt;C];[6892414T&gt;C]" name="Ile197Val"&gt; </v>
      </c>
    </row>
    <row r="202" spans="1:3" x14ac:dyDescent="0.25">
      <c r="A202" s="8" t="s">
        <v>45</v>
      </c>
      <c r="B202" s="9">
        <f t="shared" ref="B202:B203" si="11">K21</f>
        <v>0</v>
      </c>
      <c r="C202" s="3" t="s">
        <v>26</v>
      </c>
    </row>
    <row r="203" spans="1:3" x14ac:dyDescent="0.25">
      <c r="A203" s="8" t="s">
        <v>41</v>
      </c>
      <c r="B203" s="9">
        <f t="shared" si="11"/>
        <v>1.8</v>
      </c>
      <c r="C203" s="3" t="s">
        <v>38</v>
      </c>
    </row>
    <row r="204" spans="1:3" x14ac:dyDescent="0.25">
      <c r="A204" s="8"/>
    </row>
    <row r="205" spans="1:3" x14ac:dyDescent="0.25">
      <c r="A205" s="15"/>
      <c r="C205" s="3" t="str">
        <f>CONCATENATE("    ",B201)</f>
        <v xml:space="preserve">    People with this variant have two copies of the [C46897343T](https://www.ncbi.nlm.nih.gov/projects/SNP/snp_ref.cgi?rs=6304) variant. This substitution of a single nucleotide is known as a missense mutation.</v>
      </c>
    </row>
    <row r="206" spans="1:3" x14ac:dyDescent="0.25">
      <c r="A206" s="8"/>
    </row>
    <row r="207" spans="1:3" x14ac:dyDescent="0.25">
      <c r="A207" s="8"/>
      <c r="C207" s="3" t="s">
        <v>42</v>
      </c>
    </row>
    <row r="208" spans="1:3" x14ac:dyDescent="0.25">
      <c r="A208" s="8"/>
    </row>
    <row r="209" spans="1:3" x14ac:dyDescent="0.25">
      <c r="A209" s="8"/>
      <c r="C209" s="3" t="str">
        <f>CONCATENATE("    ",B202)</f>
        <v xml:space="preserve">    0</v>
      </c>
    </row>
    <row r="210" spans="1:3" x14ac:dyDescent="0.25">
      <c r="A210" s="8"/>
    </row>
    <row r="211" spans="1:3" x14ac:dyDescent="0.25">
      <c r="A211" s="15"/>
      <c r="C211" s="3" t="s">
        <v>43</v>
      </c>
    </row>
    <row r="212" spans="1:3" x14ac:dyDescent="0.25">
      <c r="A212" s="15"/>
    </row>
    <row r="213" spans="1:3" x14ac:dyDescent="0.25">
      <c r="A213" s="15"/>
      <c r="C213" s="3" t="str">
        <f>CONCATENATE( "    &lt;piechart percentage=",B203," /&gt;")</f>
        <v xml:space="preserve">    &lt;piechart percentage=1.8 /&gt;</v>
      </c>
    </row>
    <row r="214" spans="1:3" x14ac:dyDescent="0.25">
      <c r="A214" s="15"/>
      <c r="C214" s="3" t="str">
        <f>"  &lt;/Genotype&gt;"</f>
        <v xml:space="preserve">  &lt;/Genotype&gt;</v>
      </c>
    </row>
    <row r="215" spans="1:3" x14ac:dyDescent="0.25">
      <c r="A215" s="15" t="s">
        <v>46</v>
      </c>
      <c r="B215" s="9" t="str">
        <f>K23</f>
        <v>Your HTR2A gene has no variants. A normal gene is referred to as a "wild-type" gene.</v>
      </c>
      <c r="C215" s="3" t="str">
        <f>CONCATENATE("  &lt;Genotype hgvs=",CHAR(34),B187,B189,";",B189,CHAR(34)," name=",CHAR(34),B40,CHAR(34),"&gt; ")</f>
        <v xml:space="preserve">  &lt;Genotype hgvs="NC_000013.11:g.[6892414=];[6892414=]" name="Ile197Val"&gt; </v>
      </c>
    </row>
    <row r="216" spans="1:3" x14ac:dyDescent="0.25">
      <c r="A216" s="8" t="s">
        <v>47</v>
      </c>
      <c r="B216" s="9">
        <f t="shared" ref="B216:B217" si="12">K24</f>
        <v>0</v>
      </c>
      <c r="C216" s="3" t="s">
        <v>26</v>
      </c>
    </row>
    <row r="217" spans="1:3" x14ac:dyDescent="0.25">
      <c r="A217" s="8" t="s">
        <v>41</v>
      </c>
      <c r="B217" s="9">
        <f t="shared" si="12"/>
        <v>96.9</v>
      </c>
      <c r="C217" s="3" t="s">
        <v>38</v>
      </c>
    </row>
    <row r="218" spans="1:3" x14ac:dyDescent="0.25">
      <c r="A218" s="15"/>
    </row>
    <row r="219" spans="1:3" x14ac:dyDescent="0.25">
      <c r="A219" s="8"/>
      <c r="C219" s="3" t="str">
        <f>CONCATENATE("    ",B215)</f>
        <v xml:space="preserve">    Your HTR2A gene has no variants. A normal gene is referred to as a "wild-type" gene.</v>
      </c>
    </row>
    <row r="220" spans="1:3" x14ac:dyDescent="0.25">
      <c r="A220" s="8"/>
    </row>
    <row r="221" spans="1:3" x14ac:dyDescent="0.25">
      <c r="A221" s="8"/>
      <c r="C221" s="3" t="s">
        <v>42</v>
      </c>
    </row>
    <row r="222" spans="1:3" x14ac:dyDescent="0.25">
      <c r="A222" s="8"/>
    </row>
    <row r="223" spans="1:3" x14ac:dyDescent="0.25">
      <c r="A223" s="8"/>
      <c r="C223" s="3" t="str">
        <f>CONCATENATE("    ",B216)</f>
        <v xml:space="preserve">    0</v>
      </c>
    </row>
    <row r="224" spans="1:3" x14ac:dyDescent="0.25">
      <c r="A224" s="15"/>
    </row>
    <row r="225" spans="1:3" x14ac:dyDescent="0.25">
      <c r="A225" s="15"/>
      <c r="C225" s="3" t="s">
        <v>43</v>
      </c>
    </row>
    <row r="226" spans="1:3" x14ac:dyDescent="0.25">
      <c r="A226" s="15"/>
    </row>
    <row r="227" spans="1:3" x14ac:dyDescent="0.25">
      <c r="A227" s="15"/>
      <c r="C227" s="3" t="str">
        <f>CONCATENATE( "    &lt;piechart percentage=",B217," /&gt;")</f>
        <v xml:space="preserve">    &lt;piechart percentage=96.9 /&gt;</v>
      </c>
    </row>
    <row r="228" spans="1:3" x14ac:dyDescent="0.25">
      <c r="A228" s="15"/>
      <c r="C228" s="3" t="str">
        <f>"  &lt;/Genotype&gt;"</f>
        <v xml:space="preserve">  &lt;/Genotype&gt;</v>
      </c>
    </row>
    <row r="229" spans="1:3" x14ac:dyDescent="0.25">
      <c r="A229" s="15"/>
      <c r="C229" s="3" t="str">
        <f>C44</f>
        <v>&lt;# C46897343T #&gt;</v>
      </c>
    </row>
    <row r="230" spans="1:3" x14ac:dyDescent="0.25">
      <c r="A230" s="15" t="s">
        <v>37</v>
      </c>
      <c r="B230" s="21" t="str">
        <f>L14</f>
        <v>NC_000013.11:g.</v>
      </c>
      <c r="C230" s="3" t="str">
        <f>CONCATENATE("  &lt;Genotype hgvs=",CHAR(34),B230,B231,";",B232,CHAR(34)," name=",CHAR(34),B46,CHAR(34),"&gt; ")</f>
        <v xml:space="preserve">  &lt;Genotype hgvs="NC_000013.11:g.[46897343C&gt;T];[46897343=]" name="C46897343T"&gt; </v>
      </c>
    </row>
    <row r="231" spans="1:3" x14ac:dyDescent="0.25">
      <c r="A231" s="15" t="s">
        <v>35</v>
      </c>
      <c r="B231" s="21" t="str">
        <f t="shared" ref="B231:B235" si="13">L15</f>
        <v>[46897343C&gt;T]</v>
      </c>
    </row>
    <row r="232" spans="1:3" x14ac:dyDescent="0.25">
      <c r="A232" s="15" t="s">
        <v>31</v>
      </c>
      <c r="B232" s="21" t="str">
        <f t="shared" si="13"/>
        <v>[46897343=]</v>
      </c>
      <c r="C232" s="3" t="s">
        <v>38</v>
      </c>
    </row>
    <row r="233" spans="1:3" x14ac:dyDescent="0.25">
      <c r="A233" s="15" t="s">
        <v>39</v>
      </c>
      <c r="B233" s="21" t="str">
        <f t="shared" si="13"/>
        <v>People with this variant have one copy of the [C46897343T](https://www.ncbi.nlm.nih.gov/projects/SNP/snp_ref.cgi?rs=6311) variant. This substitution of a single nucleotide is known as a missense mutation.</v>
      </c>
      <c r="C233" s="3" t="s">
        <v>26</v>
      </c>
    </row>
    <row r="234" spans="1:3" x14ac:dyDescent="0.25">
      <c r="A234" s="8" t="s">
        <v>40</v>
      </c>
      <c r="B234" s="21" t="str">
        <f t="shared" si="13"/>
        <v>You are in the Moderate Loss of Function category. See below for more information.</v>
      </c>
      <c r="C234" s="3" t="str">
        <f>CONCATENATE("    ",B233)</f>
        <v xml:space="preserve">    People with this variant have one copy of the [C46897343T](https://www.ncbi.nlm.nih.gov/projects/SNP/snp_ref.cgi?rs=6311) variant. This substitution of a single nucleotide is known as a missense mutation.</v>
      </c>
    </row>
    <row r="235" spans="1:3" x14ac:dyDescent="0.25">
      <c r="A235" s="8" t="s">
        <v>41</v>
      </c>
      <c r="B235" s="21">
        <f t="shared" si="13"/>
        <v>49.4</v>
      </c>
    </row>
    <row r="236" spans="1:3" x14ac:dyDescent="0.25">
      <c r="A236" s="15"/>
      <c r="C236" s="3" t="s">
        <v>42</v>
      </c>
    </row>
    <row r="237" spans="1:3" x14ac:dyDescent="0.25">
      <c r="A237" s="8"/>
    </row>
    <row r="238" spans="1:3" x14ac:dyDescent="0.25">
      <c r="A238" s="8"/>
      <c r="C238" s="3" t="str">
        <f>CONCATENATE("    ",B234)</f>
        <v xml:space="preserve">    You are in the Moderate Loss of Function category. See below for more information.</v>
      </c>
    </row>
    <row r="239" spans="1:3" x14ac:dyDescent="0.25">
      <c r="A239" s="8"/>
    </row>
    <row r="240" spans="1:3" x14ac:dyDescent="0.25">
      <c r="A240" s="8"/>
      <c r="C240" s="3" t="s">
        <v>43</v>
      </c>
    </row>
    <row r="241" spans="1:3" x14ac:dyDescent="0.25">
      <c r="A241" s="15"/>
    </row>
    <row r="242" spans="1:3" x14ac:dyDescent="0.25">
      <c r="A242" s="15"/>
      <c r="C242" s="3" t="str">
        <f>CONCATENATE( "    &lt;piechart percentage=",B235," /&gt;")</f>
        <v xml:space="preserve">    &lt;piechart percentage=49.4 /&gt;</v>
      </c>
    </row>
    <row r="243" spans="1:3" x14ac:dyDescent="0.25">
      <c r="A243" s="15"/>
      <c r="C243" s="3" t="str">
        <f>"  &lt;/Genotype&gt;"</f>
        <v xml:space="preserve">  &lt;/Genotype&gt;</v>
      </c>
    </row>
    <row r="244" spans="1:3" x14ac:dyDescent="0.25">
      <c r="A244" s="15" t="s">
        <v>44</v>
      </c>
      <c r="B244" s="9" t="str">
        <f>L20</f>
        <v>People with this variant have two copies of the [C46897343T](https://www.ncbi.nlm.nih.gov/projects/SNP/snp_ref.cgi?rs=6311) variant. This substitution of a single nucleotide is known as a missense mutation.</v>
      </c>
      <c r="C244" s="3" t="str">
        <f>CONCATENATE("  &lt;Genotype hgvs=",CHAR(34),B230,B231,";",B231,CHAR(34)," name=",CHAR(34),B46,CHAR(34),"&gt; ")</f>
        <v xml:space="preserve">  &lt;Genotype hgvs="NC_000013.11:g.[46897343C&gt;T];[46897343C&gt;T]" name="C46897343T"&gt; </v>
      </c>
    </row>
    <row r="245" spans="1:3" x14ac:dyDescent="0.25">
      <c r="A245" s="8" t="s">
        <v>45</v>
      </c>
      <c r="B245" s="9" t="str">
        <f t="shared" ref="B245:B246" si="14">L21</f>
        <v>You are in the Moderate Loss of Function category. See below for more information.</v>
      </c>
      <c r="C245" s="3" t="s">
        <v>26</v>
      </c>
    </row>
    <row r="246" spans="1:3" x14ac:dyDescent="0.25">
      <c r="A246" s="8" t="s">
        <v>41</v>
      </c>
      <c r="B246" s="9">
        <f t="shared" si="14"/>
        <v>32</v>
      </c>
      <c r="C246" s="3" t="s">
        <v>38</v>
      </c>
    </row>
    <row r="247" spans="1:3" x14ac:dyDescent="0.25">
      <c r="A247" s="8"/>
    </row>
    <row r="248" spans="1:3" x14ac:dyDescent="0.25">
      <c r="A248" s="15"/>
      <c r="C248" s="3" t="str">
        <f>CONCATENATE("    ",B244)</f>
        <v xml:space="preserve">    People with this variant have two copies of the [C46897343T](https://www.ncbi.nlm.nih.gov/projects/SNP/snp_ref.cgi?rs=6311) variant. This substitution of a single nucleotide is known as a missense mutation.</v>
      </c>
    </row>
    <row r="249" spans="1:3" x14ac:dyDescent="0.25">
      <c r="A249" s="8"/>
    </row>
    <row r="250" spans="1:3" x14ac:dyDescent="0.25">
      <c r="A250" s="8"/>
      <c r="C250" s="3" t="s">
        <v>42</v>
      </c>
    </row>
    <row r="251" spans="1:3" x14ac:dyDescent="0.25">
      <c r="A251" s="8"/>
    </row>
    <row r="252" spans="1:3" x14ac:dyDescent="0.25">
      <c r="A252" s="8"/>
      <c r="C252" s="3" t="str">
        <f>CONCATENATE("    ",B245)</f>
        <v xml:space="preserve">    You are in the Moderate Loss of Function category. See below for more information.</v>
      </c>
    </row>
    <row r="253" spans="1:3" x14ac:dyDescent="0.25">
      <c r="A253" s="8"/>
    </row>
    <row r="254" spans="1:3" x14ac:dyDescent="0.25">
      <c r="A254" s="15"/>
      <c r="C254" s="3" t="s">
        <v>43</v>
      </c>
    </row>
    <row r="255" spans="1:3" x14ac:dyDescent="0.25">
      <c r="A255" s="15"/>
    </row>
    <row r="256" spans="1:3" x14ac:dyDescent="0.25">
      <c r="A256" s="15"/>
      <c r="C256" s="3" t="str">
        <f>CONCATENATE( "    &lt;piechart percentage=",B246," /&gt;")</f>
        <v xml:space="preserve">    &lt;piechart percentage=32 /&gt;</v>
      </c>
    </row>
    <row r="257" spans="1:3" x14ac:dyDescent="0.25">
      <c r="A257" s="15"/>
      <c r="C257" s="3" t="str">
        <f>"  &lt;/Genotype&gt;"</f>
        <v xml:space="preserve">  &lt;/Genotype&gt;</v>
      </c>
    </row>
    <row r="258" spans="1:3" x14ac:dyDescent="0.25">
      <c r="A258" s="15" t="s">
        <v>46</v>
      </c>
      <c r="B258" s="9" t="str">
        <f>L23</f>
        <v>Your HTR2A gene has no variants. A normal gene is referred to as a "wild-type" gene.</v>
      </c>
      <c r="C258" s="3" t="str">
        <f>CONCATENATE("  &lt;Genotype hgvs=",CHAR(34),B230,B232,";",B232,CHAR(34)," name=",CHAR(34),B46,CHAR(34),"&gt; ")</f>
        <v xml:space="preserve">  &lt;Genotype hgvs="NC_000013.11:g.[46897343=];[46897343=]" name="C46897343T"&gt; </v>
      </c>
    </row>
    <row r="259" spans="1:3" x14ac:dyDescent="0.25">
      <c r="A259" s="8" t="s">
        <v>47</v>
      </c>
      <c r="B259" s="9" t="str">
        <f t="shared" ref="B259:B260" si="15">L24</f>
        <v>This variant is not associated with increased risk.</v>
      </c>
      <c r="C259" s="3" t="s">
        <v>26</v>
      </c>
    </row>
    <row r="260" spans="1:3" x14ac:dyDescent="0.25">
      <c r="A260" s="8" t="s">
        <v>41</v>
      </c>
      <c r="B260" s="9">
        <f t="shared" si="15"/>
        <v>18.600000000000001</v>
      </c>
      <c r="C260" s="3" t="s">
        <v>38</v>
      </c>
    </row>
    <row r="261" spans="1:3" x14ac:dyDescent="0.25">
      <c r="A261" s="15"/>
    </row>
    <row r="262" spans="1:3" x14ac:dyDescent="0.25">
      <c r="A262" s="8"/>
      <c r="C262" s="3" t="str">
        <f>CONCATENATE("    ",B258)</f>
        <v xml:space="preserve">    Your HTR2A gene has no variants. A normal gene is referred to as a "wild-type" gene.</v>
      </c>
    </row>
    <row r="263" spans="1:3" x14ac:dyDescent="0.25">
      <c r="A263" s="8"/>
    </row>
    <row r="264" spans="1:3" x14ac:dyDescent="0.25">
      <c r="A264" s="15"/>
      <c r="C264" s="3" t="s">
        <v>43</v>
      </c>
    </row>
    <row r="265" spans="1:3" x14ac:dyDescent="0.25">
      <c r="A265" s="15"/>
    </row>
    <row r="266" spans="1:3" x14ac:dyDescent="0.25">
      <c r="A266" s="15"/>
      <c r="C266" s="3" t="str">
        <f>CONCATENATE( "    &lt;piechart percentage=",B260," /&gt;")</f>
        <v xml:space="preserve">    &lt;piechart percentage=18.6 /&gt;</v>
      </c>
    </row>
    <row r="267" spans="1:3" x14ac:dyDescent="0.25">
      <c r="A267" s="15"/>
      <c r="C267" s="3" t="str">
        <f>"  &lt;/Genotype&gt;"</f>
        <v xml:space="preserve">  &lt;/Genotype&gt;</v>
      </c>
    </row>
    <row r="268" spans="1:3" x14ac:dyDescent="0.25">
      <c r="A268" s="15"/>
      <c r="C268" s="3" t="str">
        <f>C50</f>
        <v>&lt;# His452Tyr #&gt;</v>
      </c>
    </row>
    <row r="269" spans="1:3" x14ac:dyDescent="0.25">
      <c r="A269" s="15" t="s">
        <v>37</v>
      </c>
      <c r="B269" s="21" t="str">
        <f>M14</f>
        <v>NC_000013.11:g.</v>
      </c>
      <c r="C269" s="3" t="str">
        <f>CONCATENATE("  &lt;Genotype hgvs=",CHAR(34),B269,B270,";",B271,CHAR(34)," name=",CHAR(34),B52,CHAR(34),"&gt; ")</f>
        <v xml:space="preserve">  &lt;Genotype hgvs="NC_000013.11:g.[46834899G&gt;A];[46834899=]" name="His452Tyr"&gt; </v>
      </c>
    </row>
    <row r="270" spans="1:3" x14ac:dyDescent="0.25">
      <c r="A270" s="15" t="s">
        <v>35</v>
      </c>
      <c r="B270" s="21" t="str">
        <f t="shared" ref="B270:B274" si="16">M15</f>
        <v>[46834899G&gt;A]</v>
      </c>
    </row>
    <row r="271" spans="1:3" x14ac:dyDescent="0.25">
      <c r="A271" s="15" t="s">
        <v>31</v>
      </c>
      <c r="B271" s="21" t="str">
        <f t="shared" si="16"/>
        <v>[46834899=]</v>
      </c>
      <c r="C271" s="3" t="s">
        <v>38</v>
      </c>
    </row>
    <row r="272" spans="1:3" x14ac:dyDescent="0.25">
      <c r="A272" s="15" t="s">
        <v>39</v>
      </c>
      <c r="B272" s="21" t="str">
        <f t="shared" si="16"/>
        <v>People with this variant have one copy of the [His452Tyr](https://www.ncbi.nlm.nih.gov/projects/SNP/snp_ref.cgi?rs=6314) variant. This substitution of a single nucleotide is known as a missense mutation.</v>
      </c>
      <c r="C272" s="3" t="s">
        <v>26</v>
      </c>
    </row>
    <row r="273" spans="1:3" x14ac:dyDescent="0.25">
      <c r="A273" s="8" t="s">
        <v>40</v>
      </c>
      <c r="B273" s="21" t="str">
        <f t="shared" si="16"/>
        <v xml:space="preserve"> </v>
      </c>
      <c r="C273" s="3" t="str">
        <f>CONCATENATE("    ",B272)</f>
        <v xml:space="preserve">    People with this variant have one copy of the [His452Tyr](https://www.ncbi.nlm.nih.gov/projects/SNP/snp_ref.cgi?rs=6314) variant. This substitution of a single nucleotide is known as a missense mutation.</v>
      </c>
    </row>
    <row r="274" spans="1:3" x14ac:dyDescent="0.25">
      <c r="A274" s="8" t="s">
        <v>41</v>
      </c>
      <c r="B274" s="21">
        <f t="shared" si="16"/>
        <v>14.5</v>
      </c>
    </row>
    <row r="275" spans="1:3" x14ac:dyDescent="0.25">
      <c r="A275" s="15"/>
      <c r="C275" s="3" t="s">
        <v>42</v>
      </c>
    </row>
    <row r="276" spans="1:3" x14ac:dyDescent="0.25">
      <c r="A276" s="8"/>
    </row>
    <row r="277" spans="1:3" x14ac:dyDescent="0.25">
      <c r="A277" s="8"/>
      <c r="C277" s="3" t="str">
        <f>CONCATENATE("    ",B273)</f>
        <v xml:space="preserve">     </v>
      </c>
    </row>
    <row r="278" spans="1:3" x14ac:dyDescent="0.25">
      <c r="A278" s="8"/>
    </row>
    <row r="279" spans="1:3" x14ac:dyDescent="0.25">
      <c r="A279" s="8"/>
      <c r="C279" s="3" t="s">
        <v>43</v>
      </c>
    </row>
    <row r="280" spans="1:3" x14ac:dyDescent="0.25">
      <c r="A280" s="15"/>
    </row>
    <row r="281" spans="1:3" x14ac:dyDescent="0.25">
      <c r="A281" s="15"/>
      <c r="C281" s="3" t="str">
        <f>CONCATENATE( "    &lt;piechart percentage=",B274," /&gt;")</f>
        <v xml:space="preserve">    &lt;piechart percentage=14.5 /&gt;</v>
      </c>
    </row>
    <row r="282" spans="1:3" x14ac:dyDescent="0.25">
      <c r="A282" s="15"/>
      <c r="C282" s="3" t="str">
        <f>"  &lt;/Genotype&gt;"</f>
        <v xml:space="preserve">  &lt;/Genotype&gt;</v>
      </c>
    </row>
    <row r="283" spans="1:3" x14ac:dyDescent="0.25">
      <c r="A283" s="15" t="s">
        <v>44</v>
      </c>
      <c r="B283" s="9" t="str">
        <f>M20</f>
        <v>People with this variant have two copies of the [His452Tyr](https://www.ncbi.nlm.nih.gov/projects/SNP/snp_ref.cgi?rs=6314) variant. This substitution of a single nucleotide is known as a missense mutation.</v>
      </c>
      <c r="C283" s="3" t="str">
        <f>CONCATENATE("  &lt;Genotype hgvs=",CHAR(34),B269,B270,";",B270,CHAR(34)," name=",CHAR(34),B52,CHAR(34),"&gt; ")</f>
        <v xml:space="preserve">  &lt;Genotype hgvs="NC_000013.11:g.[46834899G&gt;A];[46834899G&gt;A]" name="His452Tyr"&gt; </v>
      </c>
    </row>
    <row r="284" spans="1:3" x14ac:dyDescent="0.25">
      <c r="A284" s="8" t="s">
        <v>45</v>
      </c>
      <c r="B284" s="9" t="str">
        <f t="shared" ref="B284:B285" si="17">M21</f>
        <v xml:space="preserve"> </v>
      </c>
      <c r="C284" s="3" t="s">
        <v>26</v>
      </c>
    </row>
    <row r="285" spans="1:3" x14ac:dyDescent="0.25">
      <c r="A285" s="8" t="s">
        <v>41</v>
      </c>
      <c r="B285" s="9">
        <f t="shared" si="17"/>
        <v>3.8</v>
      </c>
      <c r="C285" s="3" t="s">
        <v>38</v>
      </c>
    </row>
    <row r="286" spans="1:3" x14ac:dyDescent="0.25">
      <c r="A286" s="8"/>
    </row>
    <row r="287" spans="1:3" x14ac:dyDescent="0.25">
      <c r="A287" s="15"/>
      <c r="C287" s="3" t="str">
        <f>CONCATENATE("    ",B283)</f>
        <v xml:space="preserve">    People with this variant have two copies of the [His452Tyr](https://www.ncbi.nlm.nih.gov/projects/SNP/snp_ref.cgi?rs=6314) variant. This substitution of a single nucleotide is known as a missense mutation.</v>
      </c>
    </row>
    <row r="288" spans="1:3" x14ac:dyDescent="0.25">
      <c r="A288" s="8"/>
    </row>
    <row r="289" spans="1:3" x14ac:dyDescent="0.25">
      <c r="A289" s="8"/>
      <c r="C289" s="3" t="s">
        <v>42</v>
      </c>
    </row>
    <row r="290" spans="1:3" x14ac:dyDescent="0.25">
      <c r="A290" s="8"/>
    </row>
    <row r="291" spans="1:3" x14ac:dyDescent="0.25">
      <c r="A291" s="8"/>
      <c r="C291" s="3" t="str">
        <f>CONCATENATE("    ",B284)</f>
        <v xml:space="preserve">     </v>
      </c>
    </row>
    <row r="292" spans="1:3" x14ac:dyDescent="0.25">
      <c r="A292" s="8"/>
    </row>
    <row r="293" spans="1:3" x14ac:dyDescent="0.25">
      <c r="A293" s="15"/>
      <c r="C293" s="3" t="s">
        <v>43</v>
      </c>
    </row>
    <row r="294" spans="1:3" x14ac:dyDescent="0.25">
      <c r="A294" s="15"/>
    </row>
    <row r="295" spans="1:3" x14ac:dyDescent="0.25">
      <c r="A295" s="15"/>
      <c r="C295" s="3" t="str">
        <f>CONCATENATE( "    &lt;piechart percentage=",B285," /&gt;")</f>
        <v xml:space="preserve">    &lt;piechart percentage=3.8 /&gt;</v>
      </c>
    </row>
    <row r="296" spans="1:3" x14ac:dyDescent="0.25">
      <c r="A296" s="15"/>
      <c r="C296" s="3" t="str">
        <f>"  &lt;/Genotype&gt;"</f>
        <v xml:space="preserve">  &lt;/Genotype&gt;</v>
      </c>
    </row>
    <row r="297" spans="1:3" x14ac:dyDescent="0.25">
      <c r="A297" s="15" t="s">
        <v>46</v>
      </c>
      <c r="B297" s="9" t="str">
        <f>M23</f>
        <v>Your HTR2A gene has no variants. A normal gene is referred to as a "wild-type" gene.</v>
      </c>
      <c r="C297" s="3" t="str">
        <f>CONCATENATE("  &lt;Genotype hgvs=",CHAR(34),B269,B271,";",B271,CHAR(34)," name=",CHAR(34),B52,CHAR(34),"&gt; ")</f>
        <v xml:space="preserve">  &lt;Genotype hgvs="NC_000013.11:g.[46834899=];[46834899=]" name="His452Tyr"&gt; </v>
      </c>
    </row>
    <row r="298" spans="1:3" x14ac:dyDescent="0.25">
      <c r="A298" s="8" t="s">
        <v>47</v>
      </c>
      <c r="B298" s="9" t="str">
        <f t="shared" ref="B298:B299" si="18">M24</f>
        <v xml:space="preserve"> </v>
      </c>
      <c r="C298" s="3" t="s">
        <v>26</v>
      </c>
    </row>
    <row r="299" spans="1:3" x14ac:dyDescent="0.25">
      <c r="A299" s="8" t="s">
        <v>41</v>
      </c>
      <c r="B299" s="9">
        <f t="shared" si="18"/>
        <v>81.7</v>
      </c>
      <c r="C299" s="3" t="s">
        <v>38</v>
      </c>
    </row>
    <row r="300" spans="1:3" x14ac:dyDescent="0.25">
      <c r="A300" s="15"/>
    </row>
    <row r="301" spans="1:3" x14ac:dyDescent="0.25">
      <c r="A301" s="8"/>
      <c r="C301" s="3" t="str">
        <f>CONCATENATE("    ",B297)</f>
        <v xml:space="preserve">    Your HTR2A gene has no variants. A normal gene is referred to as a "wild-type" gene.</v>
      </c>
    </row>
    <row r="302" spans="1:3" x14ac:dyDescent="0.25">
      <c r="A302" s="8"/>
    </row>
    <row r="303" spans="1:3" x14ac:dyDescent="0.25">
      <c r="A303" s="15"/>
      <c r="C303" s="3" t="s">
        <v>43</v>
      </c>
    </row>
    <row r="304" spans="1:3" x14ac:dyDescent="0.25">
      <c r="A304" s="15"/>
    </row>
    <row r="305" spans="1:3" x14ac:dyDescent="0.25">
      <c r="A305" s="15"/>
      <c r="C305" s="3" t="str">
        <f>CONCATENATE( "    &lt;piechart percentage=",B299," /&gt;")</f>
        <v xml:space="preserve">    &lt;piechart percentage=81.7 /&gt;</v>
      </c>
    </row>
    <row r="306" spans="1:3" x14ac:dyDescent="0.25">
      <c r="A306" s="15"/>
      <c r="C306" s="3" t="str">
        <f>"  &lt;/Genotype&gt;"</f>
        <v xml:space="preserve">  &lt;/Genotype&gt;</v>
      </c>
    </row>
    <row r="307" spans="1:3" x14ac:dyDescent="0.25">
      <c r="A307" s="15"/>
      <c r="C307" s="3" t="str">
        <f>C56</f>
        <v>&lt;# T614-2211C #&gt;</v>
      </c>
    </row>
    <row r="308" spans="1:3" x14ac:dyDescent="0.25">
      <c r="A308" s="15" t="s">
        <v>37</v>
      </c>
      <c r="B308" s="21" t="str">
        <f>N14</f>
        <v>NC_000013.11:g.</v>
      </c>
      <c r="C308" s="3" t="str">
        <f>CONCATENATE("  &lt;Genotype hgvs=",CHAR(34),B308,B309,";",B310,CHAR(34)," name=",CHAR(34),B58,CHAR(34),"&gt; ")</f>
        <v xml:space="preserve">  &lt;Genotype hgvs="NC_000013.11:g.[46837850A&gt;G];[46837850=]" name="T614-2211C"&gt; </v>
      </c>
    </row>
    <row r="309" spans="1:3" x14ac:dyDescent="0.25">
      <c r="A309" s="15" t="s">
        <v>35</v>
      </c>
      <c r="B309" s="21" t="str">
        <f t="shared" ref="B309:B313" si="19">N15</f>
        <v>[46837850A&gt;G]</v>
      </c>
    </row>
    <row r="310" spans="1:3" x14ac:dyDescent="0.25">
      <c r="A310" s="15" t="s">
        <v>31</v>
      </c>
      <c r="B310" s="21" t="str">
        <f t="shared" si="19"/>
        <v>[46837850=]</v>
      </c>
      <c r="C310" s="3" t="s">
        <v>38</v>
      </c>
    </row>
    <row r="311" spans="1:3" x14ac:dyDescent="0.25">
      <c r="A311" s="15" t="s">
        <v>39</v>
      </c>
      <c r="B311" s="21" t="str">
        <f t="shared" si="19"/>
        <v>People with this variant have one copy of the [T614-2211C](https://www.ncbi.nlm.nih.gov/projects/SNP/snp_ref.cgi?rs=6314) variant. This substitution of a single nucleotide is known as a missense mutation.</v>
      </c>
      <c r="C311" s="3" t="s">
        <v>26</v>
      </c>
    </row>
    <row r="312" spans="1:3" x14ac:dyDescent="0.25">
      <c r="A312" s="8" t="s">
        <v>40</v>
      </c>
      <c r="B312" s="21">
        <f t="shared" si="19"/>
        <v>0</v>
      </c>
      <c r="C312" s="3" t="str">
        <f>CONCATENATE("    ",B311)</f>
        <v xml:space="preserve">    People with this variant have one copy of the [T614-2211C](https://www.ncbi.nlm.nih.gov/projects/SNP/snp_ref.cgi?rs=6314) variant. This substitution of a single nucleotide is known as a missense mutation.</v>
      </c>
    </row>
    <row r="313" spans="1:3" x14ac:dyDescent="0.25">
      <c r="A313" s="8" t="s">
        <v>41</v>
      </c>
      <c r="B313" s="21">
        <f t="shared" si="19"/>
        <v>39.700000000000003</v>
      </c>
    </row>
    <row r="314" spans="1:3" x14ac:dyDescent="0.25">
      <c r="A314" s="15"/>
      <c r="C314" s="3" t="s">
        <v>42</v>
      </c>
    </row>
    <row r="315" spans="1:3" x14ac:dyDescent="0.25">
      <c r="A315" s="8"/>
    </row>
    <row r="316" spans="1:3" x14ac:dyDescent="0.25">
      <c r="A316" s="8"/>
      <c r="C316" s="3" t="str">
        <f>CONCATENATE("    ",B312)</f>
        <v xml:space="preserve">    0</v>
      </c>
    </row>
    <row r="317" spans="1:3" x14ac:dyDescent="0.25">
      <c r="A317" s="8"/>
    </row>
    <row r="318" spans="1:3" x14ac:dyDescent="0.25">
      <c r="A318" s="8"/>
      <c r="C318" s="3" t="s">
        <v>43</v>
      </c>
    </row>
    <row r="319" spans="1:3" x14ac:dyDescent="0.25">
      <c r="A319" s="15"/>
    </row>
    <row r="320" spans="1:3" x14ac:dyDescent="0.25">
      <c r="A320" s="15"/>
      <c r="C320" s="3" t="str">
        <f>CONCATENATE( "    &lt;piechart percentage=",B313," /&gt;")</f>
        <v xml:space="preserve">    &lt;piechart percentage=39.7 /&gt;</v>
      </c>
    </row>
    <row r="321" spans="1:3" x14ac:dyDescent="0.25">
      <c r="A321" s="15"/>
      <c r="C321" s="3" t="str">
        <f>"  &lt;/Genotype&gt;"</f>
        <v xml:space="preserve">  &lt;/Genotype&gt;</v>
      </c>
    </row>
    <row r="322" spans="1:3" x14ac:dyDescent="0.25">
      <c r="A322" s="15" t="s">
        <v>44</v>
      </c>
      <c r="B322" s="9" t="str">
        <f>N20</f>
        <v>People with this variant have two copies of the [T614-2211C](https://www.ncbi.nlm.nih.gov/projects/SNP/snp_ref.cgi?rs=6314) variant. This substitution of a single nucleotide is known as a missense mutation.</v>
      </c>
      <c r="C322" s="3" t="str">
        <f>CONCATENATE("  &lt;Genotype hgvs=",CHAR(34),B308,B309,";",B309,CHAR(34)," name=",CHAR(34),B58,CHAR(34),"&gt; ")</f>
        <v xml:space="preserve">  &lt;Genotype hgvs="NC_000013.11:g.[46837850A&gt;G];[46837850A&gt;G]" name="T614-2211C"&gt; </v>
      </c>
    </row>
    <row r="323" spans="1:3" x14ac:dyDescent="0.25">
      <c r="A323" s="8" t="s">
        <v>45</v>
      </c>
      <c r="B323" s="9">
        <f t="shared" ref="B323:B324" si="20">N21</f>
        <v>0</v>
      </c>
      <c r="C323" s="3" t="s">
        <v>26</v>
      </c>
    </row>
    <row r="324" spans="1:3" x14ac:dyDescent="0.25">
      <c r="A324" s="8" t="s">
        <v>41</v>
      </c>
      <c r="B324" s="9">
        <f t="shared" si="20"/>
        <v>17.399999999999999</v>
      </c>
      <c r="C324" s="3" t="s">
        <v>38</v>
      </c>
    </row>
    <row r="325" spans="1:3" x14ac:dyDescent="0.25">
      <c r="A325" s="8"/>
    </row>
    <row r="326" spans="1:3" x14ac:dyDescent="0.25">
      <c r="A326" s="15"/>
      <c r="C326" s="3" t="str">
        <f>CONCATENATE("    ",B322)</f>
        <v xml:space="preserve">    People with this variant have two copies of the [T614-2211C](https://www.ncbi.nlm.nih.gov/projects/SNP/snp_ref.cgi?rs=6314) variant. This substitution of a single nucleotide is known as a missense mutation.</v>
      </c>
    </row>
    <row r="327" spans="1:3" x14ac:dyDescent="0.25">
      <c r="A327" s="8"/>
    </row>
    <row r="328" spans="1:3" x14ac:dyDescent="0.25">
      <c r="A328" s="8"/>
      <c r="C328" s="3" t="s">
        <v>42</v>
      </c>
    </row>
    <row r="329" spans="1:3" x14ac:dyDescent="0.25">
      <c r="A329" s="8"/>
    </row>
    <row r="330" spans="1:3" x14ac:dyDescent="0.25">
      <c r="A330" s="8"/>
      <c r="C330" s="3" t="str">
        <f>CONCATENATE("    ",B323)</f>
        <v xml:space="preserve">    0</v>
      </c>
    </row>
    <row r="331" spans="1:3" x14ac:dyDescent="0.25">
      <c r="A331" s="8"/>
    </row>
    <row r="332" spans="1:3" x14ac:dyDescent="0.25">
      <c r="A332" s="15"/>
      <c r="C332" s="3" t="s">
        <v>43</v>
      </c>
    </row>
    <row r="333" spans="1:3" x14ac:dyDescent="0.25">
      <c r="A333" s="15"/>
    </row>
    <row r="334" spans="1:3" x14ac:dyDescent="0.25">
      <c r="A334" s="15"/>
      <c r="C334" s="3" t="str">
        <f>CONCATENATE( "    &lt;piechart percentage=",B324," /&gt;")</f>
        <v xml:space="preserve">    &lt;piechart percentage=17.4 /&gt;</v>
      </c>
    </row>
    <row r="335" spans="1:3" x14ac:dyDescent="0.25">
      <c r="A335" s="15"/>
      <c r="C335" s="3" t="str">
        <f>"  &lt;/Genotype&gt;"</f>
        <v xml:space="preserve">  &lt;/Genotype&gt;</v>
      </c>
    </row>
    <row r="336" spans="1:3" x14ac:dyDescent="0.25">
      <c r="A336" s="15" t="s">
        <v>46</v>
      </c>
      <c r="B336" s="9" t="str">
        <f>N23</f>
        <v>Your HTR2A gene has no variants. A normal gene is referred to as a "wild-type" gene.</v>
      </c>
      <c r="C336" s="3" t="str">
        <f>CONCATENATE("  &lt;Genotype hgvs=",CHAR(34),B308,B310,";",B310,CHAR(34)," name=",CHAR(34),B58,CHAR(34),"&gt; ")</f>
        <v xml:space="preserve">  &lt;Genotype hgvs="NC_000013.11:g.[46837850=];[46837850=]" name="T614-2211C"&gt; </v>
      </c>
    </row>
    <row r="337" spans="1:3" x14ac:dyDescent="0.25">
      <c r="A337" s="8" t="s">
        <v>47</v>
      </c>
      <c r="B337" s="9">
        <f t="shared" ref="B337:B338" si="21">N24</f>
        <v>0</v>
      </c>
      <c r="C337" s="3" t="s">
        <v>26</v>
      </c>
    </row>
    <row r="338" spans="1:3" x14ac:dyDescent="0.25">
      <c r="A338" s="8" t="s">
        <v>41</v>
      </c>
      <c r="B338" s="9">
        <f t="shared" si="21"/>
        <v>42.9</v>
      </c>
      <c r="C338" s="3" t="s">
        <v>38</v>
      </c>
    </row>
    <row r="339" spans="1:3" x14ac:dyDescent="0.25">
      <c r="A339" s="15"/>
    </row>
    <row r="340" spans="1:3" x14ac:dyDescent="0.25">
      <c r="A340" s="8"/>
      <c r="C340" s="3" t="str">
        <f>CONCATENATE("    ",B336)</f>
        <v xml:space="preserve">    Your HTR2A gene has no variants. A normal gene is referred to as a "wild-type" gene.</v>
      </c>
    </row>
    <row r="341" spans="1:3" x14ac:dyDescent="0.25">
      <c r="A341" s="8"/>
    </row>
    <row r="342" spans="1:3" x14ac:dyDescent="0.25">
      <c r="A342" s="15"/>
      <c r="C342" s="3" t="s">
        <v>43</v>
      </c>
    </row>
    <row r="343" spans="1:3" x14ac:dyDescent="0.25">
      <c r="A343" s="15"/>
    </row>
    <row r="344" spans="1:3" x14ac:dyDescent="0.25">
      <c r="A344" s="15"/>
      <c r="C344" s="3" t="str">
        <f>CONCATENATE( "    &lt;piechart percentage=",B338," /&gt;")</f>
        <v xml:space="preserve">    &lt;piechart percentage=42.9 /&gt;</v>
      </c>
    </row>
    <row r="345" spans="1:3" x14ac:dyDescent="0.25">
      <c r="A345" s="15"/>
      <c r="C345" s="3" t="str">
        <f>"  &lt;/Genotype&gt;"</f>
        <v xml:space="preserve">  &lt;/Genotype&gt;</v>
      </c>
    </row>
    <row r="346" spans="1:3" x14ac:dyDescent="0.25">
      <c r="A346" s="27"/>
      <c r="B346" s="17"/>
      <c r="C346" s="3" t="str">
        <f>C62</f>
        <v>&lt;# C46866425T #&gt;</v>
      </c>
    </row>
    <row r="347" spans="1:3" x14ac:dyDescent="0.25">
      <c r="A347" s="15" t="s">
        <v>37</v>
      </c>
      <c r="B347" s="21" t="str">
        <f t="shared" ref="B347:B352" si="22">O14</f>
        <v>NC_000013.11:g.</v>
      </c>
      <c r="C347" s="3" t="str">
        <f>CONCATENATE("  &lt;Genotype hgvs=",CHAR(34),B347,B348,";",B349,CHAR(34)," name=",CHAR(34),B64,CHAR(34),"&gt; ")</f>
        <v xml:space="preserve">  &lt;Genotype hgvs="NC_000013.11:g.[46866425C&gt;T];[46866425=]" name="C46866425T"&gt; </v>
      </c>
    </row>
    <row r="348" spans="1:3" x14ac:dyDescent="0.25">
      <c r="A348" s="15" t="s">
        <v>35</v>
      </c>
      <c r="B348" s="21" t="str">
        <f t="shared" si="22"/>
        <v>[46866425C&gt;T]</v>
      </c>
    </row>
    <row r="349" spans="1:3" x14ac:dyDescent="0.25">
      <c r="A349" s="15" t="s">
        <v>31</v>
      </c>
      <c r="B349" s="21" t="str">
        <f t="shared" si="22"/>
        <v>[46866425=]</v>
      </c>
      <c r="C349" s="3" t="s">
        <v>38</v>
      </c>
    </row>
    <row r="350" spans="1:3" x14ac:dyDescent="0.25">
      <c r="A350" s="15" t="s">
        <v>39</v>
      </c>
      <c r="B350" s="21" t="str">
        <f t="shared" si="22"/>
        <v>People with this variant have one copy of the [C46866425T](https://www.ncbi.nlm.nih.gov/projects/SNP/snp_ref.cgi?rs=2770296)</v>
      </c>
      <c r="C350" s="3" t="s">
        <v>26</v>
      </c>
    </row>
    <row r="351" spans="1:3" x14ac:dyDescent="0.25">
      <c r="A351" s="8" t="s">
        <v>40</v>
      </c>
      <c r="B351" s="21" t="str">
        <f t="shared" si="22"/>
        <v>You are in the Moderate Loss of Function category. See below for more information.</v>
      </c>
      <c r="C351" s="3" t="str">
        <f>CONCATENATE("    ",B350)</f>
        <v xml:space="preserve">    People with this variant have one copy of the [C46866425T](https://www.ncbi.nlm.nih.gov/projects/SNP/snp_ref.cgi?rs=2770296)</v>
      </c>
    </row>
    <row r="352" spans="1:3" x14ac:dyDescent="0.25">
      <c r="A352" s="8" t="s">
        <v>41</v>
      </c>
      <c r="B352" s="21">
        <f t="shared" si="22"/>
        <v>36.200000000000003</v>
      </c>
    </row>
    <row r="353" spans="1:3" x14ac:dyDescent="0.25">
      <c r="A353" s="15"/>
      <c r="B353" s="21"/>
      <c r="C353" s="3" t="s">
        <v>42</v>
      </c>
    </row>
    <row r="354" spans="1:3" x14ac:dyDescent="0.25">
      <c r="A354" s="8"/>
      <c r="B354" s="21"/>
    </row>
    <row r="355" spans="1:3" x14ac:dyDescent="0.25">
      <c r="A355" s="8"/>
      <c r="B355" s="21"/>
      <c r="C355" s="3" t="str">
        <f>CONCATENATE("    ",B351)</f>
        <v xml:space="preserve">    You are in the Moderate Loss of Function category. See below for more information.</v>
      </c>
    </row>
    <row r="356" spans="1:3" x14ac:dyDescent="0.25">
      <c r="A356" s="8"/>
      <c r="B356" s="21"/>
    </row>
    <row r="357" spans="1:3" x14ac:dyDescent="0.25">
      <c r="A357" s="8"/>
      <c r="B357" s="21"/>
      <c r="C357" s="3" t="s">
        <v>43</v>
      </c>
    </row>
    <row r="358" spans="1:3" x14ac:dyDescent="0.25">
      <c r="A358" s="15"/>
      <c r="B358" s="21"/>
    </row>
    <row r="359" spans="1:3" x14ac:dyDescent="0.25">
      <c r="A359" s="15"/>
      <c r="C359" s="3" t="str">
        <f>CONCATENATE( "    &lt;piechart percentage=",B352," /&gt;")</f>
        <v xml:space="preserve">    &lt;piechart percentage=36.2 /&gt;</v>
      </c>
    </row>
    <row r="360" spans="1:3" x14ac:dyDescent="0.25">
      <c r="A360" s="15"/>
      <c r="C360" s="3" t="str">
        <f>"  &lt;/Genotype&gt;"</f>
        <v xml:space="preserve">  &lt;/Genotype&gt;</v>
      </c>
    </row>
    <row r="361" spans="1:3" x14ac:dyDescent="0.25">
      <c r="A361" s="15" t="s">
        <v>44</v>
      </c>
      <c r="B361" s="9" t="str">
        <f>O20</f>
        <v>People with this variant have two copies of the [C46866425T](https://www.ncbi.nlm.nih.gov/projects/SNP/snp_ref.cgi?rs=2770296) variant. This substitution of a single nucleotide is known as a missense mutation.</v>
      </c>
      <c r="C361" s="3" t="str">
        <f>CONCATENATE("  &lt;Genotype hgvs=",CHAR(34),B347,B348,";",B348,CHAR(34)," name=",CHAR(34),B64,CHAR(34),"&gt; ")</f>
        <v xml:space="preserve">  &lt;Genotype hgvs="NC_000013.11:g.[46866425C&gt;T];[46866425C&gt;T]" name="C46866425T"&gt; </v>
      </c>
    </row>
    <row r="362" spans="1:3" x14ac:dyDescent="0.25">
      <c r="A362" s="8" t="s">
        <v>45</v>
      </c>
      <c r="B362" s="9" t="str">
        <f t="shared" ref="B362:B363" si="23">O21</f>
        <v>You are in the Moderate Loss of Function category. See below for more information.</v>
      </c>
      <c r="C362" s="3" t="s">
        <v>26</v>
      </c>
    </row>
    <row r="363" spans="1:3" x14ac:dyDescent="0.25">
      <c r="A363" s="8" t="s">
        <v>41</v>
      </c>
      <c r="B363" s="9">
        <f t="shared" si="23"/>
        <v>14.7</v>
      </c>
      <c r="C363" s="3" t="s">
        <v>38</v>
      </c>
    </row>
    <row r="364" spans="1:3" x14ac:dyDescent="0.25">
      <c r="A364" s="8"/>
    </row>
    <row r="365" spans="1:3" x14ac:dyDescent="0.25">
      <c r="A365" s="15"/>
      <c r="C365" s="3" t="str">
        <f>CONCATENATE("    ",B361)</f>
        <v xml:space="preserve">    People with this variant have two copies of the [C46866425T](https://www.ncbi.nlm.nih.gov/projects/SNP/snp_ref.cgi?rs=2770296) variant. This substitution of a single nucleotide is known as a missense mutation.</v>
      </c>
    </row>
    <row r="366" spans="1:3" x14ac:dyDescent="0.25">
      <c r="A366" s="8"/>
    </row>
    <row r="367" spans="1:3" x14ac:dyDescent="0.25">
      <c r="A367" s="8"/>
      <c r="C367" s="3" t="s">
        <v>42</v>
      </c>
    </row>
    <row r="368" spans="1:3" x14ac:dyDescent="0.25">
      <c r="A368" s="8"/>
    </row>
    <row r="369" spans="1:3" x14ac:dyDescent="0.25">
      <c r="A369" s="8"/>
      <c r="C369" s="3" t="str">
        <f>CONCATENATE("    ",B362)</f>
        <v xml:space="preserve">    You are in the Moderate Loss of Function category. See below for more information.</v>
      </c>
    </row>
    <row r="370" spans="1:3" x14ac:dyDescent="0.25">
      <c r="A370" s="8"/>
    </row>
    <row r="371" spans="1:3" x14ac:dyDescent="0.25">
      <c r="A371" s="15"/>
      <c r="C371" s="3" t="s">
        <v>43</v>
      </c>
    </row>
    <row r="372" spans="1:3" x14ac:dyDescent="0.25">
      <c r="A372" s="15"/>
    </row>
    <row r="373" spans="1:3" x14ac:dyDescent="0.25">
      <c r="A373" s="15"/>
      <c r="C373" s="3" t="str">
        <f>CONCATENATE( "    &lt;piechart percentage=",B363," /&gt;")</f>
        <v xml:space="preserve">    &lt;piechart percentage=14.7 /&gt;</v>
      </c>
    </row>
    <row r="374" spans="1:3" x14ac:dyDescent="0.25">
      <c r="A374" s="15"/>
      <c r="C374" s="3" t="str">
        <f>"  &lt;/Genotype&gt;"</f>
        <v xml:space="preserve">  &lt;/Genotype&gt;</v>
      </c>
    </row>
    <row r="375" spans="1:3" x14ac:dyDescent="0.25">
      <c r="A375" s="15" t="s">
        <v>46</v>
      </c>
      <c r="B375" s="9" t="str">
        <f>O23</f>
        <v>Your HTR2A gene has no variants. A normal gene is referred to as a "wild-type" gene.</v>
      </c>
      <c r="C375" s="3" t="str">
        <f>CONCATENATE("  &lt;Genotype hgvs=",CHAR(34),B347,B349,";",B349,CHAR(34)," name=",CHAR(34),B64,CHAR(34),"&gt; ")</f>
        <v xml:space="preserve">  &lt;Genotype hgvs="NC_000013.11:g.[46866425=];[46866425=]" name="C46866425T"&gt; </v>
      </c>
    </row>
    <row r="376" spans="1:3" x14ac:dyDescent="0.25">
      <c r="A376" s="8" t="s">
        <v>47</v>
      </c>
      <c r="B376" s="9" t="str">
        <f t="shared" ref="B376:B377" si="24">O24</f>
        <v>This variant is not associated with increased risk.</v>
      </c>
      <c r="C376" s="3" t="s">
        <v>26</v>
      </c>
    </row>
    <row r="377" spans="1:3" x14ac:dyDescent="0.25">
      <c r="A377" s="8" t="s">
        <v>41</v>
      </c>
      <c r="B377" s="9">
        <f t="shared" si="24"/>
        <v>49.2</v>
      </c>
      <c r="C377" s="3" t="s">
        <v>38</v>
      </c>
    </row>
    <row r="378" spans="1:3" x14ac:dyDescent="0.25">
      <c r="A378" s="15"/>
    </row>
    <row r="379" spans="1:3" x14ac:dyDescent="0.25">
      <c r="A379" s="8"/>
      <c r="C379" s="3" t="str">
        <f>CONCATENATE("    ",B375)</f>
        <v xml:space="preserve">    Your HTR2A gene has no variants. A normal gene is referred to as a "wild-type" gene.</v>
      </c>
    </row>
    <row r="380" spans="1:3" x14ac:dyDescent="0.25">
      <c r="A380" s="8"/>
    </row>
    <row r="381" spans="1:3" x14ac:dyDescent="0.25">
      <c r="A381" s="8"/>
      <c r="C381" s="3" t="s">
        <v>42</v>
      </c>
    </row>
    <row r="382" spans="1:3" x14ac:dyDescent="0.25">
      <c r="A382" s="8"/>
    </row>
    <row r="383" spans="1:3" x14ac:dyDescent="0.25">
      <c r="A383" s="8"/>
      <c r="C383" s="3" t="str">
        <f>CONCATENATE("    ",B376)</f>
        <v xml:space="preserve">    This variant is not associated with increased risk.</v>
      </c>
    </row>
    <row r="384" spans="1:3" x14ac:dyDescent="0.25">
      <c r="A384" s="15"/>
    </row>
    <row r="385" spans="1:3" x14ac:dyDescent="0.25">
      <c r="A385" s="15"/>
      <c r="C385" s="3" t="s">
        <v>43</v>
      </c>
    </row>
    <row r="386" spans="1:3" x14ac:dyDescent="0.25">
      <c r="A386" s="15"/>
    </row>
    <row r="387" spans="1:3" x14ac:dyDescent="0.25">
      <c r="A387" s="15"/>
      <c r="C387" s="3" t="str">
        <f>CONCATENATE( "    &lt;piechart percentage=",B377," /&gt;")</f>
        <v xml:space="preserve">    &lt;piechart percentage=49.2 /&gt;</v>
      </c>
    </row>
    <row r="388" spans="1:3" x14ac:dyDescent="0.25">
      <c r="A388" s="15"/>
      <c r="C388" s="3" t="str">
        <f>"  &lt;/Genotype&gt;"</f>
        <v xml:space="preserve">  &lt;/Genotype&gt;</v>
      </c>
    </row>
    <row r="389" spans="1:3" x14ac:dyDescent="0.25">
      <c r="A389" s="15"/>
      <c r="C389" s="3" t="s">
        <v>48</v>
      </c>
    </row>
    <row r="390" spans="1:3" x14ac:dyDescent="0.25">
      <c r="A390" s="15" t="s">
        <v>49</v>
      </c>
      <c r="B390" s="9" t="str">
        <f>CONCATENATE("Your ",B14," gene has an unknown variant.")</f>
        <v>Your HTR2A gene has an unknown variant.</v>
      </c>
      <c r="C390" s="3" t="str">
        <f>CONCATENATE("  &lt;Genotype hgvs=",CHAR(34),"unknown",CHAR(34),"&gt; ")</f>
        <v xml:space="preserve">  &lt;Genotype hgvs="unknown"&gt; </v>
      </c>
    </row>
    <row r="391" spans="1:3" x14ac:dyDescent="0.25">
      <c r="A391" s="8" t="s">
        <v>49</v>
      </c>
      <c r="B391" s="9" t="s">
        <v>50</v>
      </c>
      <c r="C391" s="3" t="s">
        <v>26</v>
      </c>
    </row>
    <row r="392" spans="1:3" x14ac:dyDescent="0.25">
      <c r="A392" s="8" t="s">
        <v>41</v>
      </c>
      <c r="C392" s="3" t="s">
        <v>38</v>
      </c>
    </row>
    <row r="393" spans="1:3" x14ac:dyDescent="0.25">
      <c r="A393" s="8"/>
    </row>
    <row r="394" spans="1:3" x14ac:dyDescent="0.25">
      <c r="A394" s="8"/>
      <c r="C394" s="3" t="str">
        <f>CONCATENATE("    ",B390)</f>
        <v xml:space="preserve">    Your HTR2A gene has an unknown variant.</v>
      </c>
    </row>
    <row r="395" spans="1:3" x14ac:dyDescent="0.25">
      <c r="A395" s="8"/>
    </row>
    <row r="396" spans="1:3" x14ac:dyDescent="0.25">
      <c r="A396" s="8"/>
      <c r="C396" s="3" t="s">
        <v>42</v>
      </c>
    </row>
    <row r="397" spans="1:3" x14ac:dyDescent="0.25">
      <c r="A397" s="8"/>
    </row>
    <row r="398" spans="1:3" x14ac:dyDescent="0.25">
      <c r="A398" s="15"/>
      <c r="C398" s="3" t="str">
        <f>CONCATENATE("    ",B391)</f>
        <v xml:space="preserve">    The effect is unknown.</v>
      </c>
    </row>
    <row r="399" spans="1:3" x14ac:dyDescent="0.25">
      <c r="A399" s="8"/>
    </row>
    <row r="400" spans="1:3" x14ac:dyDescent="0.25">
      <c r="A400" s="15"/>
      <c r="C400" s="3" t="s">
        <v>43</v>
      </c>
    </row>
    <row r="401" spans="1:3" x14ac:dyDescent="0.25">
      <c r="A401" s="15"/>
    </row>
    <row r="402" spans="1:3" x14ac:dyDescent="0.25">
      <c r="A402" s="15"/>
      <c r="C402" s="3" t="str">
        <f>CONCATENATE( "    &lt;piechart percentage=",B392," /&gt;")</f>
        <v xml:space="preserve">    &lt;piechart percentage= /&gt;</v>
      </c>
    </row>
    <row r="403" spans="1:3" x14ac:dyDescent="0.25">
      <c r="A403" s="15"/>
      <c r="C403" s="3" t="str">
        <f>"  &lt;/Genotype&gt;"</f>
        <v xml:space="preserve">  &lt;/Genotype&gt;</v>
      </c>
    </row>
    <row r="404" spans="1:3" x14ac:dyDescent="0.25">
      <c r="A404" s="15"/>
      <c r="C404" s="3" t="s">
        <v>51</v>
      </c>
    </row>
    <row r="405" spans="1:3" x14ac:dyDescent="0.25">
      <c r="A405" s="15" t="s">
        <v>46</v>
      </c>
      <c r="B405" s="9" t="str">
        <f>CONCATENATE("Your ",B14," gene has no variants. A normal gene is referred to as a ",CHAR(34),"wild-type",CHAR(34)," gene.")</f>
        <v>Your HTR2A gene has no variants. A normal gene is referred to as a "wild-type" gene.</v>
      </c>
      <c r="C405" s="3" t="str">
        <f>CONCATENATE("  &lt;Genotype hgvs=",CHAR(34),"wildtype",CHAR(34),"&gt;")</f>
        <v xml:space="preserve">  &lt;Genotype hgvs="wildtype"&gt;</v>
      </c>
    </row>
    <row r="406" spans="1:3" x14ac:dyDescent="0.25">
      <c r="A406" s="8" t="s">
        <v>47</v>
      </c>
      <c r="B406" s="9" t="s">
        <v>52</v>
      </c>
      <c r="C406" s="3" t="s">
        <v>26</v>
      </c>
    </row>
    <row r="407" spans="1:3" x14ac:dyDescent="0.25">
      <c r="A407" s="8" t="s">
        <v>41</v>
      </c>
      <c r="C407" s="3" t="s">
        <v>38</v>
      </c>
    </row>
    <row r="408" spans="1:3" x14ac:dyDescent="0.25">
      <c r="A408" s="8"/>
    </row>
    <row r="409" spans="1:3" x14ac:dyDescent="0.25">
      <c r="A409" s="8"/>
      <c r="C409" s="3" t="str">
        <f>CONCATENATE("    ",B405)</f>
        <v xml:space="preserve">    Your HTR2A gene has no variants. A normal gene is referred to as a "wild-type" gene.</v>
      </c>
    </row>
    <row r="410" spans="1:3" x14ac:dyDescent="0.25">
      <c r="A410" s="8"/>
    </row>
    <row r="411" spans="1:3" x14ac:dyDescent="0.25">
      <c r="A411" s="8"/>
      <c r="C411" s="3" t="s">
        <v>43</v>
      </c>
    </row>
    <row r="412" spans="1:3" x14ac:dyDescent="0.25">
      <c r="A412" s="15"/>
    </row>
    <row r="413" spans="1:3" x14ac:dyDescent="0.25">
      <c r="A413" s="8"/>
      <c r="C413" s="3" t="str">
        <f>CONCATENATE( "    &lt;piechart percentage=",B407," /&gt;")</f>
        <v xml:space="preserve">    &lt;piechart percentage= /&gt;</v>
      </c>
    </row>
    <row r="414" spans="1:3" x14ac:dyDescent="0.25">
      <c r="A414" s="8"/>
      <c r="C414" s="3" t="str">
        <f>"  &lt;/Genotype&gt;"</f>
        <v xml:space="preserve">  &lt;/Genotype&gt;</v>
      </c>
    </row>
    <row r="415" spans="1:3" x14ac:dyDescent="0.25">
      <c r="A415" s="8"/>
      <c r="C415" s="3" t="str">
        <f>"&lt;/GeneAnalysis&gt;"</f>
        <v>&lt;/GeneAnalysis&gt;</v>
      </c>
    </row>
    <row r="416" spans="1:3" s="18" customFormat="1" x14ac:dyDescent="0.25">
      <c r="A416" s="27"/>
      <c r="B416" s="17"/>
    </row>
    <row r="417" spans="1:3" x14ac:dyDescent="0.25">
      <c r="A417" s="3" t="s">
        <v>513</v>
      </c>
      <c r="B417" s="9" t="s">
        <v>522</v>
      </c>
      <c r="C417" s="3" t="str">
        <f>CONCATENATE("&lt;# ",A417," ",B417," #&gt;")</f>
        <v>&lt;# symptoms  vision problems; pain; chills and night sweats; multiple chemical sensitivity/allergies; inflamation; #&gt;</v>
      </c>
    </row>
    <row r="419" spans="1:3" x14ac:dyDescent="0.25">
      <c r="B419" s="9" t="s">
        <v>521</v>
      </c>
      <c r="C419" s="3" t="str">
        <f>CONCATENATE("&lt;symptoms ",B419," /&gt;")</f>
        <v>&lt;symptoms D014786 D010146 D023341 D018777 D007249 /&gt;</v>
      </c>
    </row>
    <row r="421" spans="1:3" x14ac:dyDescent="0.25">
      <c r="A421" s="3" t="s">
        <v>514</v>
      </c>
      <c r="B421" s="9" t="s">
        <v>523</v>
      </c>
      <c r="C421" s="3" t="str">
        <f>CONCATENATE("&lt;# ",A421," ",B421," #&gt;")</f>
        <v>&lt;# Tissue List adipose and soft tissue; respiratory system and lung; #&gt;</v>
      </c>
    </row>
    <row r="423" spans="1:3" x14ac:dyDescent="0.25">
      <c r="B423" s="9" t="s">
        <v>524</v>
      </c>
      <c r="C423" s="3" t="str">
        <f>CONCATENATE("&lt;TissueList ",B423," /&gt;")</f>
        <v>&lt;TissueList D000273 D012137  /&gt;</v>
      </c>
    </row>
    <row r="425" spans="1:3" x14ac:dyDescent="0.25">
      <c r="A425" s="3" t="s">
        <v>515</v>
      </c>
      <c r="B425" s="9" t="s">
        <v>516</v>
      </c>
      <c r="C425" s="3" t="str">
        <f>CONCATENATE("&lt;# ",A425," ",B425," #&gt;")</f>
        <v>&lt;# Pathways Nicotine metabolism, ion transport, ion channel gating #&gt;</v>
      </c>
    </row>
    <row r="427" spans="1:3" x14ac:dyDescent="0.25">
      <c r="B427" s="9" t="s">
        <v>517</v>
      </c>
      <c r="C427" s="3" t="str">
        <f>CONCATENATE("&lt;Pathways ",B427," /&gt;")</f>
        <v>&lt;Pathways D011978 D017136 D015640 /&gt;</v>
      </c>
    </row>
    <row r="429" spans="1:3" x14ac:dyDescent="0.25">
      <c r="A429" s="3" t="s">
        <v>518</v>
      </c>
      <c r="B429" s="3" t="s">
        <v>519</v>
      </c>
      <c r="C429" s="3" t="str">
        <f>CONCATENATE("&lt;# ",A429," ",B429," #&gt;")</f>
        <v>&lt;# Diseases cancer; cancer, lung cancer; Disease susceptibility - increased susceptibility to viral, bacterial, and parasitical infections; disease, Genetic Predisposition to Disease; nicotine dependency; #&gt;</v>
      </c>
    </row>
    <row r="431" spans="1:3" x14ac:dyDescent="0.25">
      <c r="B431" s="3" t="s">
        <v>520</v>
      </c>
      <c r="C431" s="3" t="str">
        <f>CONCATENATE("&lt;diseases ",B431," /&gt;")</f>
        <v>&lt;diseases D009369 D008175 D004198 D01402 /&gt;</v>
      </c>
    </row>
    <row r="1103" spans="3:3" x14ac:dyDescent="0.25">
      <c r="C1103" s="3" t="str">
        <f>CONCATENATE("    This variant is a change at a specific point in the ",B1094," gene from ",B1103," to ",B1104," resulting in incorrect ",B1097,"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9" spans="3:3" x14ac:dyDescent="0.25">
      <c r="C1109" s="3" t="str">
        <f>CONCATENATE("    This variant is a change at a specific point in the ",B1094," gene from ",B1109," to ",B1110," resulting in incorrect ",B1097,"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239" spans="3:3" x14ac:dyDescent="0.25">
      <c r="C1239" s="3" t="str">
        <f>CONCATENATE("    This variant is a change at a specific point in the ",B1230," gene from ",B1239," to ",B1240," resulting in incorrect ",B1233,"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245" spans="3:3" x14ac:dyDescent="0.25">
      <c r="C1245" s="3" t="str">
        <f>CONCATENATE("    This variant is a change at a specific point in the ",B1230," gene from ",B1245," to ",B1246," resulting in incorrect ",B1233,"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",B1638," gene from ",B1647," to ",B1648," resulting in incorrect ",B1641,"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3" spans="3:3" x14ac:dyDescent="0.25">
      <c r="C1653" s="3" t="str">
        <f>CONCATENATE("    This variant is a change at a specific point in the ",B1638," gene from ",B1653," to ",B1654," resulting in incorrect ",B1641,"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x14ac:dyDescent="0.25">
      <c r="C1783" s="3" t="str">
        <f>CONCATENATE("    This variant is a change at a specific point in the ",B1774," gene from ",B1783," to ",B1784," resulting in incorrect ",B1777,"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9" spans="3:3" x14ac:dyDescent="0.25">
      <c r="C1789" s="3" t="str">
        <f>CONCATENATE("    This variant is a change at a specific point in the ",B1774," gene from ",B1789," to ",B1790," resulting in incorrect ",B1777,"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x14ac:dyDescent="0.25">
      <c r="C1919" s="3" t="str">
        <f>CONCATENATE("    This variant is a change at a specific point in the ",B1910," gene from ",B1919," to ",B1920," resulting in incorrect ",B1913,"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25" spans="3:3" x14ac:dyDescent="0.25">
      <c r="C1925" s="3" t="str">
        <f>CONCATENATE("    This variant is a change at a specific point in the ",B1910," gene from ",B1925," to ",B1926," resulting in incorrect ",B1913,"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",B2046," gene from ",B2055," to ",B2056," resulting in incorrect ",B2049,"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1" spans="3:3" x14ac:dyDescent="0.25">
      <c r="C2061" s="3" t="str">
        <f>CONCATENATE("    This variant is a change at a specific point in the ",B2046," gene from ",B2061," to ",B2062," resulting in incorrect ",B2049,"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",B2182," gene from ",B2191," to ",B2192," resulting in incorrect ",B2185,"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7" spans="3:3" x14ac:dyDescent="0.25">
      <c r="C2197" s="3" t="str">
        <f>CONCATENATE("    This variant is a change at a specific point in the ",B2182," gene from ",B2197," to ",B2198," resulting in incorrect ",B2185,"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",B2318," gene from ",B2327," to ",B2328," resulting in incorrect ",B2321,"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3" spans="3:3" x14ac:dyDescent="0.25">
      <c r="C2333" s="3" t="str">
        <f>CONCATENATE("    This variant is a change at a specific point in the ",B2318," gene from ",B2333," to ",B2334," resulting in incorrect ",B2321,"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3" spans="3:3" x14ac:dyDescent="0.25">
      <c r="C2463" s="3" t="str">
        <f>CONCATENATE("    This variant is a change at a specific point in the ",B2454," gene from ",B2463," to ",B2464," resulting in incorrect ",B2457,"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9" spans="3:3" x14ac:dyDescent="0.25">
      <c r="C2469" s="3" t="str">
        <f>CONCATENATE("    This variant is a change at a specific point in the ",B2454," gene from ",B2469," to ",B2470," resulting in incorrect ",B2457,"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99" spans="3:3" x14ac:dyDescent="0.25">
      <c r="C2599" s="3" t="str">
        <f>CONCATENATE("    This variant is a change at a specific point in the ",B2590," gene from ",B2599," to ",B2600," resulting in incorrect ",B2593,"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05" spans="3:3" x14ac:dyDescent="0.25">
      <c r="C2605" s="3" t="str">
        <f>CONCATENATE("    This variant is a change at a specific point in the ",B2590," gene from ",B2605," to ",B2606," resulting in incorrect ",B2593,"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0EC52-2A78-4C48-BA36-D99AA3D2F2AA}">
  <dimension ref="A1:AJ2462"/>
  <sheetViews>
    <sheetView topLeftCell="A271" workbookViewId="0">
      <selection activeCell="B279" sqref="B279"/>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511</v>
      </c>
      <c r="B2" s="9" t="s">
        <v>125</v>
      </c>
      <c r="C2" s="3" t="str">
        <f>CONCATENATE("&lt;",A2," ",B2," /&gt;")</f>
        <v>&lt;Gene_Name HSD11B1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512</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HSD11B1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f>B8</f>
        <v>0</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1</v>
      </c>
      <c r="C10" s="3" t="str">
        <f>CONCATENATE("This gene is located on chromosome ",B10,". The ",B11," it creates acts in your ",B12)</f>
        <v>This gene is located on chromosome 1. The protein it creates acts in your liver and placenta.</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136</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C209711973A</v>
      </c>
      <c r="I13" s="18" t="str">
        <f>B28</f>
        <v>T209714373C</v>
      </c>
      <c r="J13" s="18" t="str">
        <f>B34</f>
        <v>G209732389C</v>
      </c>
      <c r="K13" s="18" t="str">
        <f>B40</f>
        <v>LYS187ASN</v>
      </c>
      <c r="L13" s="18" t="str">
        <f>B46</f>
        <v>C409T</v>
      </c>
      <c r="M13" s="18" t="e">
        <f>#REF!</f>
        <v>#REF!</v>
      </c>
      <c r="N13" s="18" t="e">
        <f>#REF!</f>
        <v>#REF!</v>
      </c>
      <c r="O13" s="18" t="e">
        <f>#REF!</f>
        <v>#REF!</v>
      </c>
      <c r="P13" s="18" t="e">
        <f>#REF!</f>
        <v>#REF!</v>
      </c>
      <c r="Q13" s="18" t="e">
        <f>#REF!</f>
        <v>#REF!</v>
      </c>
      <c r="R13" s="18" t="e">
        <f>#REF!</f>
        <v>#REF!</v>
      </c>
      <c r="S13" s="18" t="e">
        <f>#REF!</f>
        <v>#REF!</v>
      </c>
      <c r="T13" s="18" t="e">
        <f>#REF!</f>
        <v>#REF!</v>
      </c>
      <c r="U13" s="18" t="e">
        <f>#REF!</f>
        <v>#REF!</v>
      </c>
      <c r="V13" s="18" t="e">
        <f>#REF!</f>
        <v>#REF!</v>
      </c>
    </row>
    <row r="14" spans="1:36" ht="16.5" thickBot="1" x14ac:dyDescent="0.3">
      <c r="A14" s="8" t="s">
        <v>3</v>
      </c>
      <c r="B14" s="9" t="s">
        <v>125</v>
      </c>
      <c r="C14" s="3" t="str">
        <f>CONCATENATE("&lt;GeneAnalysis gene=",CHAR(34),B14,CHAR(34)," interval=",CHAR(34),B15,CHAR(34),"&gt; ")</f>
        <v xml:space="preserve">&lt;GeneAnalysis gene="HSD11B1" interval="NC_000001.11:g.209686180_209734950"&gt; </v>
      </c>
      <c r="H14" s="19" t="s">
        <v>127</v>
      </c>
      <c r="I14" s="19" t="s">
        <v>127</v>
      </c>
      <c r="J14" s="19" t="s">
        <v>127</v>
      </c>
      <c r="K14" s="19" t="s">
        <v>78</v>
      </c>
      <c r="L14" s="19" t="s">
        <v>78</v>
      </c>
      <c r="M14" s="19" t="s">
        <v>78</v>
      </c>
      <c r="N14" s="19" t="s">
        <v>78</v>
      </c>
      <c r="O14" s="40" t="s">
        <v>78</v>
      </c>
      <c r="P14" s="20" t="s">
        <v>78</v>
      </c>
      <c r="Q14" s="40" t="s">
        <v>78</v>
      </c>
      <c r="R14" s="40" t="s">
        <v>78</v>
      </c>
      <c r="S14" s="20" t="s">
        <v>78</v>
      </c>
      <c r="T14" s="20" t="s">
        <v>78</v>
      </c>
      <c r="U14" s="40" t="s">
        <v>78</v>
      </c>
      <c r="V14" s="40" t="s">
        <v>78</v>
      </c>
      <c r="W14" s="20"/>
      <c r="X14" s="20"/>
      <c r="Y14" s="20"/>
      <c r="Z14" s="20"/>
    </row>
    <row r="15" spans="1:36" x14ac:dyDescent="0.25">
      <c r="A15" s="8" t="s">
        <v>24</v>
      </c>
      <c r="B15" s="9" t="s">
        <v>137</v>
      </c>
      <c r="H15" s="9" t="s">
        <v>128</v>
      </c>
      <c r="I15" s="9" t="s">
        <v>130</v>
      </c>
      <c r="J15" s="9" t="s">
        <v>132</v>
      </c>
      <c r="K15" s="9" t="s">
        <v>91</v>
      </c>
      <c r="L15" s="9" t="s">
        <v>89</v>
      </c>
      <c r="M15" s="9" t="s">
        <v>87</v>
      </c>
      <c r="N15" s="9" t="s">
        <v>85</v>
      </c>
      <c r="O15" s="9" t="s">
        <v>364</v>
      </c>
      <c r="P15" s="9" t="s">
        <v>366</v>
      </c>
      <c r="Q15" s="9" t="s">
        <v>368</v>
      </c>
      <c r="R15" s="9" t="s">
        <v>370</v>
      </c>
      <c r="S15" s="9" t="s">
        <v>371</v>
      </c>
      <c r="T15" s="9" t="s">
        <v>373</v>
      </c>
      <c r="U15" s="9" t="s">
        <v>375</v>
      </c>
      <c r="V15" s="9" t="s">
        <v>377</v>
      </c>
      <c r="W15" s="9"/>
      <c r="X15" s="9"/>
      <c r="Y15" s="9"/>
      <c r="Z15" s="9"/>
    </row>
    <row r="16" spans="1:36" x14ac:dyDescent="0.25">
      <c r="A16" s="8" t="s">
        <v>25</v>
      </c>
      <c r="B16" s="9" t="s">
        <v>330</v>
      </c>
      <c r="C16" s="3" t="str">
        <f>CONCATENATE("# What are some common mutations of ",B14,"?")</f>
        <v># What are some common mutations of HSD11B1?</v>
      </c>
      <c r="H16" s="9" t="s">
        <v>129</v>
      </c>
      <c r="I16" s="9" t="s">
        <v>131</v>
      </c>
      <c r="J16" s="9" t="s">
        <v>133</v>
      </c>
      <c r="K16" s="9" t="s">
        <v>92</v>
      </c>
      <c r="L16" s="9" t="s">
        <v>90</v>
      </c>
      <c r="M16" s="9" t="s">
        <v>88</v>
      </c>
      <c r="N16" s="9" t="s">
        <v>86</v>
      </c>
      <c r="O16" s="9" t="s">
        <v>365</v>
      </c>
      <c r="P16" s="9" t="s">
        <v>367</v>
      </c>
      <c r="Q16" s="9" t="s">
        <v>369</v>
      </c>
      <c r="R16" s="9" t="s">
        <v>370</v>
      </c>
      <c r="S16" s="9" t="s">
        <v>372</v>
      </c>
      <c r="T16" s="9" t="s">
        <v>374</v>
      </c>
      <c r="U16" s="9" t="s">
        <v>376</v>
      </c>
      <c r="V16" s="9" t="s">
        <v>378</v>
      </c>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[C209711973A](https://www.ncbi.nlm.nih.gov/projects/SNP/snp_ref.cgi?rs=11119328)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[T209714373C](https://www.ncbi.nlm.nih.gov/projects/SNP/snp_ref.cgi?rs=846906)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[G209732389C](https://www.ncbi.nlm.nih.gov/projects/SNP/snp_ref.cgi?rs=932335)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[LYS187ASN](https://www.ncbi.nlm.nih.gov/clinvar/variation/31589/) variant. This substitution of a single nucleotide is known as a missense mutation.</v>
      </c>
      <c r="L17" s="9" t="str">
        <f>CONCATENATE("People with this variant have one copy of the ",B49," variant. This substitution of a single nucleotide is known as a missense mutation.")</f>
        <v>People with this variant have one copy of the [C409T (p.Arg137Cys)](https://www.ncbi.nlm.nih.gov/clinvar/variation/31588/) variant. This substitution of a single nucleotide is known as a missense mutation.</v>
      </c>
      <c r="M17" s="9" t="e">
        <f>CONCATENATE("People with this variant have one copy of the ",#REF!," variant. This substitution of a single nucleotide is known as a missense mutation.")</f>
        <v>#REF!</v>
      </c>
      <c r="N17" s="9" t="e">
        <f>CONCATENATE("People with this variant have one copy of the ",#REF!," variant. This substitution of a single nucleotide is known as a missense mutation.")</f>
        <v>#REF!</v>
      </c>
      <c r="O17" s="9" t="e">
        <f>CONCATENATE("People with this variant have one copy of the ",#REF!," variant. This substitution of a single nucleotide is known as a missense mutation.")</f>
        <v>#REF!</v>
      </c>
      <c r="P17" s="9" t="e">
        <f>CONCATENATE("People with this variant have one copy of the ",#REF!," variant. Changing two base pairs is known as a splice donor variant.")</f>
        <v>#REF!</v>
      </c>
      <c r="Q17" s="9" t="e">
        <f>CONCATENATE("People with this variant have one copy of the ",#REF!," variant. This substitution of a single nucleotide is known as a missense mutation.")</f>
        <v>#REF!</v>
      </c>
      <c r="R17" s="9" t="e">
        <f>CONCATENATE("People with this variant have one copy of the ",#REF!," variant. This substitution of a single nucleotide is known as a missense mutation.")</f>
        <v>#REF!</v>
      </c>
      <c r="S17" s="9" t="e">
        <f>CONCATENATE("People with this variant have one copy of the ",#REF!," variant. This substitution of a single nucleotide is known as a missense mutation.")</f>
        <v>#REF!</v>
      </c>
      <c r="T17" s="9" t="e">
        <f>CONCATENATE("People with this variant have one copy of the ",#REF!," variant. This substitution of a single nucleotide is known as a missense mutation.")</f>
        <v>#REF!</v>
      </c>
      <c r="U17" s="9" t="e">
        <f>CONCATENATE("People with this variant have one copy of the ",#REF!," variant. This substitution of a single nucleotide is known as a missense mutation.")</f>
        <v>#REF!</v>
      </c>
      <c r="V17" s="9" t="e">
        <f>CONCATENATE("People with this variant have one copy of the ",#REF!," variant. This substitution of a single nucleotide is known as a missense mutation.")</f>
        <v>#REF!</v>
      </c>
      <c r="W17" s="9"/>
      <c r="X17" s="9"/>
      <c r="Y17" s="9"/>
      <c r="Z17" s="9"/>
    </row>
    <row r="18" spans="1:26" x14ac:dyDescent="0.25">
      <c r="C18" s="3" t="str">
        <f>CONCATENATE("There are ",B16," common variants in ",B14,": ",B25,", ",B31,", ",B37,", ",B43,", and ",B49,".")</f>
        <v>There are five common variants in HSD11B1: [C209711973A](https://www.ncbi.nlm.nih.gov/projects/SNP/snp_ref.cgi?rs=11119328), [T209714373C](https://www.ncbi.nlm.nih.gov/projects/SNP/snp_ref.cgi?rs=846906), [G209732389C](https://www.ncbi.nlm.nih.gov/projects/SNP/snp_ref.cgi?rs=932335), [LYS187ASN](https://www.ncbi.nlm.nih.gov/clinvar/variation/31589/), and [C409T (p.Arg137Cys)](https://www.ncbi.nlm.nih.gov/clinvar/variation/31588/).</v>
      </c>
      <c r="H18" s="9" t="s">
        <v>27</v>
      </c>
      <c r="I18" s="9" t="s">
        <v>27</v>
      </c>
      <c r="J18" s="9" t="s">
        <v>27</v>
      </c>
      <c r="K18" s="9" t="s">
        <v>28</v>
      </c>
      <c r="L18" s="9" t="s">
        <v>27</v>
      </c>
      <c r="M18" s="9" t="s">
        <v>27</v>
      </c>
      <c r="N18" s="9" t="s">
        <v>27</v>
      </c>
      <c r="O18" s="9" t="s">
        <v>28</v>
      </c>
      <c r="P18" s="9" t="s">
        <v>28</v>
      </c>
      <c r="Q18" s="9" t="s">
        <v>28</v>
      </c>
      <c r="R18" s="9" t="s">
        <v>28</v>
      </c>
      <c r="S18" s="9" t="s">
        <v>28</v>
      </c>
      <c r="T18" s="9" t="s">
        <v>28</v>
      </c>
      <c r="U18" s="9" t="s">
        <v>28</v>
      </c>
      <c r="V18" s="9" t="s">
        <v>27</v>
      </c>
      <c r="W18" s="9"/>
      <c r="X18" s="9"/>
      <c r="Y18" s="9"/>
      <c r="Z18" s="9"/>
    </row>
    <row r="19" spans="1:26" x14ac:dyDescent="0.25">
      <c r="H19" s="9">
        <v>31.6</v>
      </c>
      <c r="I19" s="9">
        <v>10</v>
      </c>
      <c r="J19" s="9">
        <v>33.5</v>
      </c>
      <c r="K19" s="9">
        <v>3.8</v>
      </c>
      <c r="L19" s="9">
        <v>5.5</v>
      </c>
      <c r="M19" s="9">
        <v>35.6</v>
      </c>
      <c r="N19" s="9">
        <v>49.1</v>
      </c>
      <c r="O19" s="9">
        <v>49.9</v>
      </c>
      <c r="P19" s="9">
        <v>47.4</v>
      </c>
      <c r="Q19" s="9">
        <v>44.4</v>
      </c>
      <c r="R19" s="9">
        <v>49.8</v>
      </c>
      <c r="S19" s="9">
        <v>7.2</v>
      </c>
      <c r="T19" s="9">
        <v>46.8</v>
      </c>
      <c r="U19" s="9">
        <v>25.2</v>
      </c>
      <c r="V19" s="9">
        <v>7.2</v>
      </c>
      <c r="W19" s="9"/>
      <c r="X19" s="9"/>
      <c r="Y19" s="9"/>
      <c r="Z19" s="9"/>
    </row>
    <row r="20" spans="1:26" x14ac:dyDescent="0.25">
      <c r="C20" s="3" t="str">
        <f>CONCATENATE("&lt;# ",B22," #&gt;")</f>
        <v>&lt;# C209711973A #&gt;</v>
      </c>
      <c r="H20" s="9" t="str">
        <f>CONCATENATE("People with this variant have two copies of the ",B25," variant. This substitution of a single nucleotide is known as a missense mutation.")</f>
        <v>People with this variant have two copies of the [C209711973A](https://www.ncbi.nlm.nih.gov/projects/SNP/snp_ref.cgi?rs=11119328)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[T209714373C](https://www.ncbi.nlm.nih.gov/projects/SNP/snp_ref.cgi?rs=846906)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[G209732389C](https://www.ncbi.nlm.nih.gov/projects/SNP/snp_ref.cgi?rs=932335)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[LYS187ASN](https://www.ncbi.nlm.nih.gov/clinvar/variation/31589/) variant. This substitution of a single nucleotide is known as a missense mutation.</v>
      </c>
      <c r="L20" s="9" t="str">
        <f>CONCATENATE("People with this variant have two copies of the ",B49," variant. This substitution of a single nucleotide is known as a missense mutation.")</f>
        <v>People with this variant have two copies of the [C409T (p.Arg137Cys)](https://www.ncbi.nlm.nih.gov/clinvar/variation/31588/) variant. This substitution of a single nucleotide is known as a missense mutation.</v>
      </c>
      <c r="M20" s="9" t="e">
        <f>CONCATENATE("People with this variant have two copies of the ",#REF!," variant. This substitution of a single nucleotide is known as a missense mutation.")</f>
        <v>#REF!</v>
      </c>
      <c r="N20" s="9" t="e">
        <f>CONCATENATE("People with this variant have two copies of the ",#REF!," variant. This substitution of a single nucleotide is known as a missense mutation.")</f>
        <v>#REF!</v>
      </c>
      <c r="O20" s="9" t="e">
        <f>CONCATENATE("People with this variant have two copies of the ",#REF!," variant. This substitution of a single nucleotide is known as a missense mutation.")</f>
        <v>#REF!</v>
      </c>
      <c r="P20" s="9" t="e">
        <f>CONCATENATE("People with this variant have two copies of the ",#REF!," variant. Changing two base pairs is known as a splice donor variant.")</f>
        <v>#REF!</v>
      </c>
      <c r="Q20" s="9" t="e">
        <f>CONCATENATE("People with this variant have two copies of the ",#REF!," variant. This substitution of a single nucleotide is known as a missense mutation.")</f>
        <v>#REF!</v>
      </c>
      <c r="R20" s="9" t="e">
        <f>CONCATENATE("People with this variant have two copies of the ",#REF!," variant. This substitution of a single nucleotide is known as a missense mutation.")</f>
        <v>#REF!</v>
      </c>
      <c r="S20" s="9" t="e">
        <f>CONCATENATE("People with this variant have two copies of the ",#REF!," variant. This substitution of a single nucleotide is known as a missense mutation.")</f>
        <v>#REF!</v>
      </c>
      <c r="T20" s="9" t="e">
        <f>CONCATENATE("People with this variant have two copies of the ",#REF!," variant. This substitution of a single nucleotide is known as a missense mutation.")</f>
        <v>#REF!</v>
      </c>
      <c r="U20" s="9" t="e">
        <f>CONCATENATE("People with this variant have two copies of the ",#REF!," variant. This substitution of a single nucleotide is known as a missense mutation.")</f>
        <v>#REF!</v>
      </c>
      <c r="V20" s="9" t="e">
        <f>CONCATENATE("People with this variant have two copies of the ",#REF!," variant. This substitution of a single nucleotide is known as a missense mutation.")</f>
        <v>#REF!</v>
      </c>
      <c r="W20" s="9"/>
      <c r="X20" s="9"/>
      <c r="Y20" s="9"/>
      <c r="Z20" s="9"/>
    </row>
    <row r="21" spans="1:26" x14ac:dyDescent="0.25">
      <c r="A21" s="8" t="s">
        <v>29</v>
      </c>
      <c r="B21" s="19" t="s">
        <v>126</v>
      </c>
      <c r="C21" s="3" t="str">
        <f>CONCATENATE("  &lt;Variant hgvs=",CHAR(34),B21,CHAR(34)," name=",CHAR(34),B22,CHAR(34),"&gt; ")</f>
        <v xml:space="preserve">  &lt;Variant hgvs="NC_000001.11:g.209711973C&gt;A" name="C209711973A"&gt; </v>
      </c>
      <c r="H21" s="9" t="s">
        <v>27</v>
      </c>
      <c r="I21" s="9" t="s">
        <v>28</v>
      </c>
      <c r="J21" s="9" t="s">
        <v>27</v>
      </c>
      <c r="K21" s="9" t="s">
        <v>28</v>
      </c>
      <c r="L21" s="9" t="s">
        <v>27</v>
      </c>
      <c r="M21" s="9" t="s">
        <v>27</v>
      </c>
      <c r="N21" s="9" t="s">
        <v>28</v>
      </c>
      <c r="O21" s="9" t="s">
        <v>28</v>
      </c>
      <c r="P21" s="9" t="s">
        <v>27</v>
      </c>
      <c r="Q21" s="9" t="s">
        <v>28</v>
      </c>
      <c r="R21" s="9" t="s">
        <v>28</v>
      </c>
      <c r="S21" s="9" t="s">
        <v>27</v>
      </c>
      <c r="T21" s="9" t="s">
        <v>28</v>
      </c>
      <c r="U21" s="9" t="s">
        <v>27</v>
      </c>
      <c r="V21" s="9" t="s">
        <v>28</v>
      </c>
      <c r="W21" s="9"/>
      <c r="X21" s="9"/>
      <c r="Y21" s="9"/>
      <c r="Z21" s="9"/>
    </row>
    <row r="22" spans="1:26" x14ac:dyDescent="0.25">
      <c r="A22" s="15" t="s">
        <v>30</v>
      </c>
      <c r="B22" s="21" t="s">
        <v>139</v>
      </c>
      <c r="H22" s="9">
        <v>11.8</v>
      </c>
      <c r="I22" s="9">
        <v>2.8</v>
      </c>
      <c r="J22" s="9">
        <v>12.7</v>
      </c>
      <c r="K22" s="9">
        <v>4.0999999999999996</v>
      </c>
      <c r="L22" s="9">
        <v>1.5</v>
      </c>
      <c r="M22" s="9">
        <v>14.3</v>
      </c>
      <c r="N22" s="9">
        <v>31</v>
      </c>
      <c r="O22" s="9">
        <v>33.200000000000003</v>
      </c>
      <c r="P22" s="9">
        <v>26.8</v>
      </c>
      <c r="Q22" s="9">
        <v>43.9</v>
      </c>
      <c r="R22" s="9">
        <v>34.799999999999997</v>
      </c>
      <c r="S22" s="9">
        <v>1.9</v>
      </c>
      <c r="T22" s="9">
        <v>25.7</v>
      </c>
      <c r="U22" s="9">
        <v>8.5</v>
      </c>
      <c r="V22" s="9">
        <v>1.9</v>
      </c>
      <c r="W22" s="9"/>
      <c r="X22" s="9"/>
      <c r="Y22" s="9"/>
      <c r="Z22" s="9"/>
    </row>
    <row r="23" spans="1:26" x14ac:dyDescent="0.25">
      <c r="A23" s="15" t="s">
        <v>31</v>
      </c>
      <c r="B23" s="9" t="s">
        <v>93</v>
      </c>
      <c r="C23" s="3" t="str">
        <f>CONCATENATE("    This variant is a change at a specific point in the ",B14," gene from ",B23," to ",B24," resulting in incorrect ",B10," function. This substitution of a single nucleotide is known as a missense variant.")</f>
        <v xml:space="preserve">    This variant is a change at a specific point in the HSD11B1 gene from cytosine (C) to adenine (A) resulting in incorrect 1 function. This substitution of a single nucleotide is known as a missense variant.</v>
      </c>
      <c r="H23" s="9" t="str">
        <f>CONCATENATE("Your ",B14," gene has no variants. A normal gene is referred to as a ",CHAR(34),"wild-type",CHAR(34)," gene.")</f>
        <v>Your HSD11B1 gene has no variants. A normal gene is referred to as a "wild-type" gene.</v>
      </c>
      <c r="I23" s="9" t="str">
        <f>CONCATENATE("Your ",B14," gene has no variants. A normal gene is referred to as a ",CHAR(34),"wild-type",CHAR(34)," gene.")</f>
        <v>Your HSD11B1 gene has no variants. A normal gene is referred to as a "wild-type" gene.</v>
      </c>
      <c r="J23" s="9" t="str">
        <f>CONCATENATE("Your ",B14," gene has no variants. A normal gene is referred to as a ",CHAR(34),"wild-type",CHAR(34)," gene.")</f>
        <v>Your HSD11B1 gene has no variants. A normal gene is referred to as a "wild-type" gene.</v>
      </c>
      <c r="K23" s="9" t="str">
        <f>CONCATENATE("Your ",B14," gene has no variants. A normal gene is referred to as a ",CHAR(34),"wild-type",CHAR(34)," gene.")</f>
        <v>Your HSD11B1 gene has no variants. A normal gene is referred to as a "wild-type" gene.</v>
      </c>
      <c r="L23" s="9" t="str">
        <f>CONCATENATE("Your ",B14," gene has no variants. A normal gene is referred to as a ",CHAR(34),"wild-type",CHAR(34)," gene.")</f>
        <v>Your HSD11B1 gene has no variants. A normal gene is referred to as a "wild-type" gene.</v>
      </c>
      <c r="M23" s="9" t="str">
        <f>CONCATENATE("Your ",B14," gene has no variants. A normal gene is referred to as a ",CHAR(34),"wild-type",CHAR(34)," gene.")</f>
        <v>Your HSD11B1 gene has no variants. A normal gene is referred to as a "wild-type" gene.</v>
      </c>
      <c r="N23" s="9" t="str">
        <f>CONCATENATE("Your ",B14," gene has no variants. A normal gene is referred to as a ",CHAR(34),"wild-type",CHAR(34)," gene.")</f>
        <v>Your HSD11B1 gene has no variants. A normal gene is referred to as a "wild-type" gene.</v>
      </c>
      <c r="O23" s="9" t="str">
        <f>CONCATENATE("Your ",B14," gene has no variants. A normal gene is referred to as a ",CHAR(34),"wild-type",CHAR(34)," gene.")</f>
        <v>Your HSD11B1 gene has no variants. A normal gene is referred to as a "wild-type" gene.</v>
      </c>
      <c r="P23" s="9" t="str">
        <f>CONCATENATE("Your ",B14," gene has no variants. A normal gene is referred to as a ",CHAR(34),"wild-type",CHAR(34)," gene.")</f>
        <v>Your HSD11B1 gene has no variants. A normal gene is referred to as a "wild-type" gene.</v>
      </c>
      <c r="Q23" s="9" t="str">
        <f>CONCATENATE("Your ",B14," gene has no variants. A normal gene is referred to as a ",CHAR(34),"wild-type",CHAR(34)," gene.")</f>
        <v>Your HSD11B1 gene has no variants. A normal gene is referred to as a "wild-type" gene.</v>
      </c>
      <c r="R23" s="9" t="str">
        <f>CONCATENATE("Your ",B14," gene has no variants. A normal gene is referred to as a ",CHAR(34),"wild-type",CHAR(34)," gene.")</f>
        <v>Your HSD11B1 gene has no variants. A normal gene is referred to as a "wild-type" gene.</v>
      </c>
      <c r="S23" s="9" t="str">
        <f>CONCATENATE("Your ",B14," gene has no variants. A normal gene is referred to as a ",CHAR(34),"wild-type",CHAR(34)," gene.")</f>
        <v>Your HSD11B1 gene has no variants. A normal gene is referred to as a "wild-type" gene.</v>
      </c>
      <c r="T23" s="9" t="str">
        <f>CONCATENATE("Your ",B14," gene has no variants. A normal gene is referred to as a ",CHAR(34),"wild-type",CHAR(34)," gene.")</f>
        <v>Your HSD11B1 gene has no variants. A normal gene is referred to as a "wild-type" gene.</v>
      </c>
      <c r="U23" s="9" t="str">
        <f>CONCATENATE("Your ",B14," gene has no variants. A normal gene is referred to as a ",CHAR(34),"wild-type",CHAR(34)," gene.")</f>
        <v>Your HSD11B1 gene has no variants. A normal gene is referred to as a "wild-type" gene.</v>
      </c>
      <c r="V23" s="9" t="str">
        <f>CONCATENATE("Your ",B14," gene has no variants. A normal gene is referred to as a ",CHAR(34),"wild-type",CHAR(34)," gene.")</f>
        <v>Your HSD11B1 gene has no variants. A normal gene is referred to as a "wild-type" gene.</v>
      </c>
      <c r="W23" s="9"/>
      <c r="X23" s="9"/>
      <c r="Y23" s="9"/>
      <c r="Z23" s="9"/>
    </row>
    <row r="24" spans="1:26" x14ac:dyDescent="0.25">
      <c r="A24" s="15" t="s">
        <v>33</v>
      </c>
      <c r="B24" s="9" t="s">
        <v>32</v>
      </c>
      <c r="H24" s="9" t="s">
        <v>28</v>
      </c>
      <c r="I24" s="9" t="s">
        <v>27</v>
      </c>
      <c r="J24" s="9" t="s">
        <v>28</v>
      </c>
      <c r="K24" s="9" t="s">
        <v>27</v>
      </c>
      <c r="L24" s="9" t="s">
        <v>28</v>
      </c>
      <c r="M24" s="9" t="s">
        <v>28</v>
      </c>
      <c r="N24" s="9" t="s">
        <v>28</v>
      </c>
      <c r="O24" s="9" t="s">
        <v>27</v>
      </c>
      <c r="P24" s="9" t="s">
        <v>28</v>
      </c>
      <c r="Q24" s="9" t="s">
        <v>27</v>
      </c>
      <c r="R24" s="9" t="s">
        <v>27</v>
      </c>
      <c r="S24" s="9" t="s">
        <v>28</v>
      </c>
      <c r="T24" s="9" t="s">
        <v>27</v>
      </c>
      <c r="U24" s="9" t="s">
        <v>28</v>
      </c>
      <c r="V24" s="9" t="s">
        <v>28</v>
      </c>
      <c r="W24" s="9"/>
      <c r="X24" s="9"/>
      <c r="Y24" s="9"/>
      <c r="Z24" s="9"/>
    </row>
    <row r="25" spans="1:26" x14ac:dyDescent="0.25">
      <c r="A25" s="15" t="s">
        <v>35</v>
      </c>
      <c r="B25" s="9" t="s">
        <v>141</v>
      </c>
      <c r="C25" s="3" t="str">
        <f>"  &lt;/Variant&gt;"</f>
        <v xml:space="preserve">  &lt;/Variant&gt;</v>
      </c>
      <c r="H25" s="9">
        <v>56.6</v>
      </c>
      <c r="I25" s="9">
        <v>87.2</v>
      </c>
      <c r="J25" s="9">
        <v>53.8</v>
      </c>
      <c r="K25" s="9">
        <v>92.2</v>
      </c>
      <c r="L25" s="9">
        <v>93</v>
      </c>
      <c r="M25" s="9">
        <v>50.1</v>
      </c>
      <c r="N25" s="9">
        <v>19.899999999999999</v>
      </c>
      <c r="O25" s="9">
        <v>16.899999999999999</v>
      </c>
      <c r="P25" s="9">
        <v>25.8</v>
      </c>
      <c r="Q25" s="9">
        <v>11.7</v>
      </c>
      <c r="R25" s="9">
        <v>15.4</v>
      </c>
      <c r="S25" s="9">
        <v>90.9</v>
      </c>
      <c r="T25" s="9">
        <v>27.5</v>
      </c>
      <c r="U25" s="9">
        <v>66.3</v>
      </c>
      <c r="V25" s="9">
        <v>90.9</v>
      </c>
      <c r="W25" s="9"/>
      <c r="X25" s="9"/>
      <c r="Y25" s="9"/>
      <c r="Z25" s="9"/>
    </row>
    <row r="26" spans="1:26" x14ac:dyDescent="0.25">
      <c r="A26" s="15"/>
      <c r="C26" s="3" t="str">
        <f>CONCATENATE("&lt;# ",B28," #&gt;")</f>
        <v>&lt;# T209714373C #&gt;</v>
      </c>
    </row>
    <row r="27" spans="1:26" x14ac:dyDescent="0.25">
      <c r="A27" s="8" t="s">
        <v>29</v>
      </c>
      <c r="B27" s="29" t="s">
        <v>134</v>
      </c>
      <c r="C27" s="3" t="str">
        <f>CONCATENATE("  &lt;Variant hgvs=",CHAR(34),B27,CHAR(34)," name=",CHAR(34),B28,CHAR(34),"&gt; ")</f>
        <v xml:space="preserve">  &lt;Variant hgvs="NC_000001.11:g.209714373T&gt;C" name="T209714373C"&gt; </v>
      </c>
    </row>
    <row r="28" spans="1:26" x14ac:dyDescent="0.25">
      <c r="A28" s="15" t="s">
        <v>30</v>
      </c>
      <c r="B28" s="9" t="s">
        <v>140</v>
      </c>
    </row>
    <row r="29" spans="1:26" x14ac:dyDescent="0.25">
      <c r="A29" s="15" t="s">
        <v>31</v>
      </c>
      <c r="B29" s="9" t="s">
        <v>36</v>
      </c>
      <c r="C29" s="3" t="str">
        <f>CONCATENATE("    This variant is a change at a specific point in the ",B14," gene from ",B29," to ",B30," resulting in incorrect ",B10," function. This substitution of a single nucleotide is known as a missense variant.")</f>
        <v xml:space="preserve">    This variant is a change at a specific point in the HSD11B1 gene from thymine (T) to cytosine (C) resulting in incorrect 1 function. This substitution of a single nucleotide is known as a missense variant.</v>
      </c>
    </row>
    <row r="30" spans="1:26" x14ac:dyDescent="0.25">
      <c r="A30" s="15" t="s">
        <v>33</v>
      </c>
      <c r="B30" s="9" t="s">
        <v>93</v>
      </c>
    </row>
    <row r="31" spans="1:26" x14ac:dyDescent="0.25">
      <c r="A31" s="15" t="s">
        <v>35</v>
      </c>
      <c r="B31" s="9" t="s">
        <v>142</v>
      </c>
      <c r="C31" s="3" t="str">
        <f>"  &lt;/Variant&gt;"</f>
        <v xml:space="preserve">  &lt;/Variant&gt;</v>
      </c>
    </row>
    <row r="32" spans="1:26" x14ac:dyDescent="0.25">
      <c r="A32" s="8"/>
      <c r="C32" s="3" t="str">
        <f>CONCATENATE("&lt;# ",B34," #&gt;")</f>
        <v>&lt;# G209732389C #&gt;</v>
      </c>
    </row>
    <row r="33" spans="1:3" x14ac:dyDescent="0.25">
      <c r="A33" s="8" t="s">
        <v>29</v>
      </c>
      <c r="B33" s="19" t="s">
        <v>135</v>
      </c>
      <c r="C33" s="3" t="str">
        <f>CONCATENATE("  &lt;Variant hgvs=",CHAR(34),B33,CHAR(34)," name=",CHAR(34),B34,CHAR(34),"&gt; ")</f>
        <v xml:space="preserve">  &lt;Variant hgvs="NC_000001.11:g.209732389G&gt;C" name="G209732389C"&gt; </v>
      </c>
    </row>
    <row r="34" spans="1:3" x14ac:dyDescent="0.25">
      <c r="A34" s="15" t="s">
        <v>30</v>
      </c>
      <c r="B34" s="9" t="s">
        <v>138</v>
      </c>
    </row>
    <row r="35" spans="1:3" x14ac:dyDescent="0.25">
      <c r="A35" s="15" t="s">
        <v>31</v>
      </c>
      <c r="B35" s="9" t="s">
        <v>34</v>
      </c>
      <c r="C35" s="3" t="str">
        <f>CONCATENATE("    This variant is a change at a specific point in the ",B14," gene from ",B35," to ",B36," resulting in incorrect ",B10," function. This substitution of a single nucleotide is known as a missense variant.")</f>
        <v xml:space="preserve">    This variant is a change at a specific point in the HSD11B1 gene from guanine (G) to cytosine (C) resulting in incorrect 1 function. This substitution of a single nucleotide is known as a missense variant.</v>
      </c>
    </row>
    <row r="36" spans="1:3" x14ac:dyDescent="0.25">
      <c r="A36" s="15" t="s">
        <v>33</v>
      </c>
      <c r="B36" s="9" t="s">
        <v>93</v>
      </c>
    </row>
    <row r="37" spans="1:3" x14ac:dyDescent="0.25">
      <c r="A37" s="15" t="s">
        <v>35</v>
      </c>
      <c r="B37" s="9" t="s">
        <v>143</v>
      </c>
      <c r="C37" s="3" t="str">
        <f>"  &lt;/Variant&gt;"</f>
        <v xml:space="preserve">  &lt;/Variant&gt;</v>
      </c>
    </row>
    <row r="38" spans="1:3" x14ac:dyDescent="0.25">
      <c r="A38" s="15"/>
      <c r="C38" s="3" t="str">
        <f>CONCATENATE("&lt;# ",B40," #&gt;")</f>
        <v>&lt;# LYS187ASN #&gt;</v>
      </c>
    </row>
    <row r="39" spans="1:3" x14ac:dyDescent="0.25">
      <c r="A39" s="8" t="s">
        <v>29</v>
      </c>
      <c r="B39" s="19" t="s">
        <v>333</v>
      </c>
      <c r="C39" s="3" t="str">
        <f>CONCATENATE("  &lt;Variant hgvs=",CHAR(34),B39,CHAR(34)," name=",CHAR(34),B40,CHAR(34),"&gt; ")</f>
        <v xml:space="preserve">  &lt;Variant hgvs="NC_000001.11:g.209707020C&gt;T" name="LYS187ASN"&gt; </v>
      </c>
    </row>
    <row r="40" spans="1:3" x14ac:dyDescent="0.25">
      <c r="A40" s="15" t="s">
        <v>30</v>
      </c>
      <c r="B40" s="9" t="s">
        <v>331</v>
      </c>
    </row>
    <row r="41" spans="1:3" x14ac:dyDescent="0.25">
      <c r="A41" s="15" t="s">
        <v>31</v>
      </c>
      <c r="B41" s="9" t="s">
        <v>93</v>
      </c>
      <c r="C41" s="3" t="str">
        <f>CONCATENATE("    This variant is a change at a specific point in the ",B14," gene from ",B41," to ",B42," resulting in incorrect ",B10," function. This substitution of a single nucleotide is known as a missense variant.")</f>
        <v xml:space="preserve">    This variant is a change at a specific point in the HSD11B1 gene from cytosine (C) to thymine (T) resulting in incorrect 1 function. This substitution of a single nucleotide is known as a missense variant.</v>
      </c>
    </row>
    <row r="42" spans="1:3" x14ac:dyDescent="0.25">
      <c r="A42" s="15" t="s">
        <v>33</v>
      </c>
      <c r="B42" s="9" t="s">
        <v>36</v>
      </c>
    </row>
    <row r="43" spans="1:3" x14ac:dyDescent="0.25">
      <c r="A43" s="15" t="s">
        <v>35</v>
      </c>
      <c r="B43" s="9" t="s">
        <v>332</v>
      </c>
      <c r="C43" s="3" t="str">
        <f>"  &lt;/Variant&gt;"</f>
        <v xml:space="preserve">  &lt;/Variant&gt;</v>
      </c>
    </row>
    <row r="44" spans="1:3" x14ac:dyDescent="0.25">
      <c r="A44" s="15"/>
      <c r="C44" s="3" t="str">
        <f>CONCATENATE("&lt;# ",B46," #&gt;")</f>
        <v>&lt;# C409T #&gt;</v>
      </c>
    </row>
    <row r="45" spans="1:3" x14ac:dyDescent="0.25">
      <c r="A45" s="8" t="s">
        <v>29</v>
      </c>
      <c r="B45" s="19" t="s">
        <v>333</v>
      </c>
      <c r="C45" s="3" t="str">
        <f>CONCATENATE("  &lt;Variant hgvs=",CHAR(34),B45,CHAR(34)," name=",CHAR(34),B46,CHAR(34),"&gt; ")</f>
        <v xml:space="preserve">  &lt;Variant hgvs="NC_000001.11:g.209707020C&gt;T" name="C409T"&gt; </v>
      </c>
    </row>
    <row r="46" spans="1:3" x14ac:dyDescent="0.25">
      <c r="A46" s="15" t="s">
        <v>30</v>
      </c>
      <c r="B46" s="9" t="s">
        <v>334</v>
      </c>
    </row>
    <row r="47" spans="1:3" x14ac:dyDescent="0.25">
      <c r="A47" s="15" t="s">
        <v>31</v>
      </c>
      <c r="B47" s="9" t="s">
        <v>93</v>
      </c>
      <c r="C47" s="3" t="str">
        <f>CONCATENATE("    This variant is a change at a specific point in the ",B14," gene from ",B47," to ",B48," resulting in incorrect ",B10," function. This substitution of a single nucleotide is known as a missense variant.")</f>
        <v xml:space="preserve">    This variant is a change at a specific point in the HSD11B1 gene from cytosine (C) to thymine (T) resulting in incorrect 1 function. This substitution of a single nucleotide is known as a missense variant.</v>
      </c>
    </row>
    <row r="48" spans="1:3" x14ac:dyDescent="0.25">
      <c r="A48" s="15" t="s">
        <v>33</v>
      </c>
      <c r="B48" s="9" t="s">
        <v>36</v>
      </c>
    </row>
    <row r="49" spans="1:3" x14ac:dyDescent="0.25">
      <c r="A49" s="15" t="s">
        <v>35</v>
      </c>
      <c r="B49" s="9" t="s">
        <v>335</v>
      </c>
      <c r="C49" s="3" t="str">
        <f>"  &lt;/Variant&gt;"</f>
        <v xml:space="preserve">  &lt;/Variant&gt;</v>
      </c>
    </row>
    <row r="50" spans="1:3" s="18" customFormat="1" x14ac:dyDescent="0.25">
      <c r="A50" s="27"/>
      <c r="B50" s="17"/>
    </row>
    <row r="51" spans="1:3" s="18" customFormat="1" x14ac:dyDescent="0.25">
      <c r="A51" s="27"/>
      <c r="B51" s="17"/>
      <c r="C51" s="18" t="str">
        <f>C20</f>
        <v>&lt;# C209711973A #&gt;</v>
      </c>
    </row>
    <row r="52" spans="1:3" x14ac:dyDescent="0.25">
      <c r="A52" s="15" t="s">
        <v>37</v>
      </c>
      <c r="B52" s="21" t="str">
        <f>H14</f>
        <v>NC_000001.11:g.</v>
      </c>
      <c r="C52" s="3" t="str">
        <f>CONCATENATE("  &lt;Genotype hgvs=",CHAR(34),B52,B53,";",B54,CHAR(34)," name=",CHAR(34),B22,CHAR(34),"&gt; ")</f>
        <v xml:space="preserve">  &lt;Genotype hgvs="NC_000001.11:g.[209711973C&gt;A];[209711973=]" name="C209711973A"&gt; </v>
      </c>
    </row>
    <row r="53" spans="1:3" x14ac:dyDescent="0.25">
      <c r="A53" s="15" t="s">
        <v>35</v>
      </c>
      <c r="B53" s="21" t="str">
        <f t="shared" ref="B53:B57" si="1">H15</f>
        <v>[209711973C&gt;A]</v>
      </c>
    </row>
    <row r="54" spans="1:3" x14ac:dyDescent="0.25">
      <c r="A54" s="15" t="s">
        <v>31</v>
      </c>
      <c r="B54" s="21" t="str">
        <f t="shared" si="1"/>
        <v>[209711973=]</v>
      </c>
      <c r="C54" s="3" t="s">
        <v>38</v>
      </c>
    </row>
    <row r="55" spans="1:3" x14ac:dyDescent="0.25">
      <c r="A55" s="15" t="s">
        <v>39</v>
      </c>
      <c r="B55" s="21" t="str">
        <f t="shared" si="1"/>
        <v>People with this variant have one copy of the [C209711973A](https://www.ncbi.nlm.nih.gov/projects/SNP/snp_ref.cgi?rs=11119328) variant. This substitution of a single nucleotide is known as a missense mutation.</v>
      </c>
      <c r="C55" s="3" t="s">
        <v>26</v>
      </c>
    </row>
    <row r="56" spans="1:3" x14ac:dyDescent="0.25">
      <c r="A56" s="8" t="s">
        <v>40</v>
      </c>
      <c r="B56" s="21" t="str">
        <f t="shared" si="1"/>
        <v>You are in the Moderate Loss of Function category. See below for more information.</v>
      </c>
      <c r="C56" s="3" t="str">
        <f>CONCATENATE("    ",B55)</f>
        <v xml:space="preserve">    People with this variant have one copy of the [C209711973A](https://www.ncbi.nlm.nih.gov/projects/SNP/snp_ref.cgi?rs=11119328) variant. This substitution of a single nucleotide is known as a missense mutation.</v>
      </c>
    </row>
    <row r="57" spans="1:3" x14ac:dyDescent="0.25">
      <c r="A57" s="8" t="s">
        <v>41</v>
      </c>
      <c r="B57" s="21">
        <f t="shared" si="1"/>
        <v>31.6</v>
      </c>
    </row>
    <row r="58" spans="1:3" x14ac:dyDescent="0.25">
      <c r="A58" s="15"/>
      <c r="C58" s="3" t="s">
        <v>42</v>
      </c>
    </row>
    <row r="59" spans="1:3" x14ac:dyDescent="0.25">
      <c r="A59" s="8"/>
    </row>
    <row r="60" spans="1:3" x14ac:dyDescent="0.25">
      <c r="A60" s="8"/>
      <c r="C60" s="3" t="str">
        <f>CONCATENATE("    ",B56)</f>
        <v xml:space="preserve">    You are in the Moderate Loss of Function category. See below for more information.</v>
      </c>
    </row>
    <row r="61" spans="1:3" x14ac:dyDescent="0.25">
      <c r="A61" s="8"/>
    </row>
    <row r="62" spans="1:3" x14ac:dyDescent="0.25">
      <c r="A62" s="8"/>
      <c r="C62" s="3" t="s">
        <v>43</v>
      </c>
    </row>
    <row r="63" spans="1:3" x14ac:dyDescent="0.25">
      <c r="A63" s="15"/>
    </row>
    <row r="64" spans="1:3" x14ac:dyDescent="0.25">
      <c r="A64" s="15"/>
      <c r="C64" s="3" t="str">
        <f>CONCATENATE( "    &lt;piechart percentage=",B57," /&gt;")</f>
        <v xml:space="preserve">    &lt;piechart percentage=31.6 /&gt;</v>
      </c>
    </row>
    <row r="65" spans="1:3" x14ac:dyDescent="0.25">
      <c r="A65" s="15"/>
      <c r="C65" s="3" t="str">
        <f>"  &lt;/Genotype&gt;"</f>
        <v xml:space="preserve">  &lt;/Genotype&gt;</v>
      </c>
    </row>
    <row r="66" spans="1:3" x14ac:dyDescent="0.25">
      <c r="A66" s="15" t="s">
        <v>44</v>
      </c>
      <c r="B66" s="9" t="str">
        <f>H20</f>
        <v>People with this variant have two copies of the [C209711973A](https://www.ncbi.nlm.nih.gov/projects/SNP/snp_ref.cgi?rs=11119328) variant. This substitution of a single nucleotide is known as a missense mutation.</v>
      </c>
      <c r="C66" s="3" t="str">
        <f>CONCATENATE("  &lt;Genotype hgvs=",CHAR(34),B52,B53,";",B53,CHAR(34)," name=",CHAR(34),B22,CHAR(34),"&gt; ")</f>
        <v xml:space="preserve">  &lt;Genotype hgvs="NC_000001.11:g.[209711973C&gt;A];[209711973C&gt;A]" name="C209711973A"&gt; </v>
      </c>
    </row>
    <row r="67" spans="1:3" x14ac:dyDescent="0.25">
      <c r="A67" s="8" t="s">
        <v>45</v>
      </c>
      <c r="B67" s="9" t="str">
        <f t="shared" ref="B67:B68" si="2">H21</f>
        <v>You are in the Moderate Loss of Function category. See below for more information.</v>
      </c>
      <c r="C67" s="3" t="s">
        <v>26</v>
      </c>
    </row>
    <row r="68" spans="1:3" x14ac:dyDescent="0.25">
      <c r="A68" s="8" t="s">
        <v>41</v>
      </c>
      <c r="B68" s="9">
        <f t="shared" si="2"/>
        <v>11.8</v>
      </c>
      <c r="C68" s="3" t="s">
        <v>38</v>
      </c>
    </row>
    <row r="69" spans="1:3" x14ac:dyDescent="0.25">
      <c r="A69" s="8"/>
    </row>
    <row r="70" spans="1:3" x14ac:dyDescent="0.25">
      <c r="A70" s="15"/>
      <c r="C70" s="3" t="str">
        <f>CONCATENATE("    ",B66)</f>
        <v xml:space="preserve">    People with this variant have two copies of the [C209711973A](https://www.ncbi.nlm.nih.gov/projects/SNP/snp_ref.cgi?rs=11119328) variant. This substitution of a single nucleotide is known as a missense mutation.</v>
      </c>
    </row>
    <row r="71" spans="1:3" x14ac:dyDescent="0.25">
      <c r="A71" s="8"/>
    </row>
    <row r="72" spans="1:3" x14ac:dyDescent="0.25">
      <c r="A72" s="8"/>
      <c r="C72" s="3" t="s">
        <v>42</v>
      </c>
    </row>
    <row r="73" spans="1:3" x14ac:dyDescent="0.25">
      <c r="A73" s="8"/>
    </row>
    <row r="74" spans="1:3" x14ac:dyDescent="0.25">
      <c r="A74" s="8"/>
      <c r="C74" s="3" t="str">
        <f>CONCATENATE("    ",B67)</f>
        <v xml:space="preserve">    You are in the Moderate Loss of Function category. See below for more information.</v>
      </c>
    </row>
    <row r="75" spans="1:3" x14ac:dyDescent="0.25">
      <c r="A75" s="8"/>
    </row>
    <row r="76" spans="1:3" x14ac:dyDescent="0.25">
      <c r="A76" s="15"/>
      <c r="C76" s="3" t="s">
        <v>43</v>
      </c>
    </row>
    <row r="77" spans="1:3" x14ac:dyDescent="0.25">
      <c r="A77" s="15"/>
    </row>
    <row r="78" spans="1:3" x14ac:dyDescent="0.25">
      <c r="A78" s="15"/>
      <c r="C78" s="3" t="str">
        <f>CONCATENATE( "    &lt;piechart percentage=",B68," /&gt;")</f>
        <v xml:space="preserve">    &lt;piechart percentage=11.8 /&gt;</v>
      </c>
    </row>
    <row r="79" spans="1:3" x14ac:dyDescent="0.25">
      <c r="A79" s="15"/>
      <c r="C79" s="3" t="str">
        <f>"  &lt;/Genotype&gt;"</f>
        <v xml:space="preserve">  &lt;/Genotype&gt;</v>
      </c>
    </row>
    <row r="80" spans="1:3" x14ac:dyDescent="0.25">
      <c r="A80" s="15" t="s">
        <v>46</v>
      </c>
      <c r="B80" s="9" t="str">
        <f>H23</f>
        <v>Your HSD11B1 gene has no variants. A normal gene is referred to as a "wild-type" gene.</v>
      </c>
      <c r="C80" s="3" t="str">
        <f>CONCATENATE("  &lt;Genotype hgvs=",CHAR(34),B52,B54,";",B54,CHAR(34)," name=",CHAR(34),B22,CHAR(34),"&gt; ")</f>
        <v xml:space="preserve">  &lt;Genotype hgvs="NC_000001.11:g.[209711973=];[209711973=]" name="C209711973A"&gt; </v>
      </c>
    </row>
    <row r="81" spans="1:3" x14ac:dyDescent="0.25">
      <c r="A81" s="8" t="s">
        <v>47</v>
      </c>
      <c r="B81" s="9" t="str">
        <f t="shared" ref="B81:B82" si="3">H24</f>
        <v>This variant is not associated with increased risk.</v>
      </c>
      <c r="C81" s="3" t="s">
        <v>26</v>
      </c>
    </row>
    <row r="82" spans="1:3" x14ac:dyDescent="0.25">
      <c r="A82" s="8" t="s">
        <v>41</v>
      </c>
      <c r="B82" s="9">
        <f t="shared" si="3"/>
        <v>56.6</v>
      </c>
      <c r="C82" s="3" t="s">
        <v>38</v>
      </c>
    </row>
    <row r="83" spans="1:3" x14ac:dyDescent="0.25">
      <c r="A83" s="15"/>
    </row>
    <row r="84" spans="1:3" x14ac:dyDescent="0.25">
      <c r="A84" s="8"/>
      <c r="C84" s="3" t="str">
        <f>CONCATENATE("    ",B80)</f>
        <v xml:space="preserve">    Your HSD11B1 gene has no variants. A normal gene is referred to as a "wild-type" gene.</v>
      </c>
    </row>
    <row r="85" spans="1:3" x14ac:dyDescent="0.25">
      <c r="A85" s="8"/>
    </row>
    <row r="86" spans="1:3" x14ac:dyDescent="0.25">
      <c r="A86" s="15"/>
      <c r="C86" s="3" t="s">
        <v>43</v>
      </c>
    </row>
    <row r="87" spans="1:3" x14ac:dyDescent="0.25">
      <c r="A87" s="15"/>
    </row>
    <row r="88" spans="1:3" x14ac:dyDescent="0.25">
      <c r="A88" s="15"/>
      <c r="C88" s="3" t="str">
        <f>CONCATENATE( "    &lt;piechart percentage=",B82," /&gt;")</f>
        <v xml:space="preserve">    &lt;piechart percentage=56.6 /&gt;</v>
      </c>
    </row>
    <row r="89" spans="1:3" x14ac:dyDescent="0.25">
      <c r="A89" s="15"/>
      <c r="C89" s="3" t="str">
        <f>"  &lt;/Genotype&gt;"</f>
        <v xml:space="preserve">  &lt;/Genotype&gt;</v>
      </c>
    </row>
    <row r="90" spans="1:3" x14ac:dyDescent="0.25">
      <c r="A90" s="15"/>
      <c r="C90" s="3" t="str">
        <f>C26</f>
        <v>&lt;# T209714373C #&gt;</v>
      </c>
    </row>
    <row r="91" spans="1:3" x14ac:dyDescent="0.25">
      <c r="A91" s="15" t="s">
        <v>37</v>
      </c>
      <c r="B91" s="21" t="str">
        <f>I14</f>
        <v>NC_000001.11:g.</v>
      </c>
      <c r="C91" s="3" t="str">
        <f>CONCATENATE("  &lt;Genotype hgvs=",CHAR(34),B91,B92,";",B93,CHAR(34)," name=",CHAR(34),B28,CHAR(34),"&gt; ")</f>
        <v xml:space="preserve">  &lt;Genotype hgvs="NC_000001.11:g.[209714373T&gt;C];[209714373=]" name="T209714373C"&gt; </v>
      </c>
    </row>
    <row r="92" spans="1:3" x14ac:dyDescent="0.25">
      <c r="A92" s="15" t="s">
        <v>35</v>
      </c>
      <c r="B92" s="21" t="str">
        <f t="shared" ref="B92:B96" si="4">I15</f>
        <v>[209714373T&gt;C]</v>
      </c>
    </row>
    <row r="93" spans="1:3" x14ac:dyDescent="0.25">
      <c r="A93" s="15" t="s">
        <v>31</v>
      </c>
      <c r="B93" s="21" t="str">
        <f t="shared" si="4"/>
        <v>[209714373=]</v>
      </c>
      <c r="C93" s="3" t="s">
        <v>38</v>
      </c>
    </row>
    <row r="94" spans="1:3" x14ac:dyDescent="0.25">
      <c r="A94" s="15" t="s">
        <v>39</v>
      </c>
      <c r="B94" s="21" t="str">
        <f t="shared" si="4"/>
        <v>People with this variant have one copy of the [T209714373C](https://www.ncbi.nlm.nih.gov/projects/SNP/snp_ref.cgi?rs=846906) variant. This substitution of a single nucleotide is known as a missense mutation.</v>
      </c>
      <c r="C94" s="3" t="s">
        <v>26</v>
      </c>
    </row>
    <row r="95" spans="1:3" x14ac:dyDescent="0.25">
      <c r="A95" s="8" t="s">
        <v>40</v>
      </c>
      <c r="B95" s="21" t="str">
        <f t="shared" si="4"/>
        <v>You are in the Moderate Loss of Function category. See below for more information.</v>
      </c>
      <c r="C95" s="3" t="str">
        <f>CONCATENATE("    ",B94)</f>
        <v xml:space="preserve">    People with this variant have one copy of the [T209714373C](https://www.ncbi.nlm.nih.gov/projects/SNP/snp_ref.cgi?rs=846906) variant. This substitution of a single nucleotide is known as a missense mutation.</v>
      </c>
    </row>
    <row r="96" spans="1:3" x14ac:dyDescent="0.25">
      <c r="A96" s="8" t="s">
        <v>41</v>
      </c>
      <c r="B96" s="21">
        <f t="shared" si="4"/>
        <v>10</v>
      </c>
    </row>
    <row r="97" spans="1:3" x14ac:dyDescent="0.25">
      <c r="A97" s="15"/>
      <c r="C97" s="3" t="s">
        <v>42</v>
      </c>
    </row>
    <row r="98" spans="1:3" x14ac:dyDescent="0.25">
      <c r="A98" s="8"/>
    </row>
    <row r="99" spans="1:3" x14ac:dyDescent="0.25">
      <c r="A99" s="8"/>
      <c r="C99" s="3" t="str">
        <f>CONCATENATE("    ",B95)</f>
        <v xml:space="preserve">    You are in the Moderate Loss of Function category. See below for more information.</v>
      </c>
    </row>
    <row r="100" spans="1:3" x14ac:dyDescent="0.25">
      <c r="A100" s="8"/>
    </row>
    <row r="101" spans="1:3" x14ac:dyDescent="0.25">
      <c r="A101" s="8"/>
      <c r="C101" s="3" t="s">
        <v>43</v>
      </c>
    </row>
    <row r="102" spans="1:3" x14ac:dyDescent="0.25">
      <c r="A102" s="15"/>
    </row>
    <row r="103" spans="1:3" x14ac:dyDescent="0.25">
      <c r="A103" s="15"/>
      <c r="C103" s="3" t="str">
        <f>CONCATENATE( "    &lt;piechart percentage=",B96," /&gt;")</f>
        <v xml:space="preserve">    &lt;piechart percentage=10 /&gt;</v>
      </c>
    </row>
    <row r="104" spans="1:3" x14ac:dyDescent="0.25">
      <c r="A104" s="15"/>
      <c r="C104" s="3" t="str">
        <f>"  &lt;/Genotype&gt;"</f>
        <v xml:space="preserve">  &lt;/Genotype&gt;</v>
      </c>
    </row>
    <row r="105" spans="1:3" x14ac:dyDescent="0.25">
      <c r="A105" s="15" t="s">
        <v>44</v>
      </c>
      <c r="B105" s="9" t="str">
        <f>I20</f>
        <v>People with this variant have two copies of the [T209714373C](https://www.ncbi.nlm.nih.gov/projects/SNP/snp_ref.cgi?rs=846906) variant. This substitution of a single nucleotide is known as a missense mutation.</v>
      </c>
      <c r="C105" s="3" t="str">
        <f>CONCATENATE("  &lt;Genotype hgvs=",CHAR(34),B91,B92,";",B92,CHAR(34)," name=",CHAR(34),B28,CHAR(34),"&gt; ")</f>
        <v xml:space="preserve">  &lt;Genotype hgvs="NC_000001.11:g.[209714373T&gt;C];[209714373T&gt;C]" name="T209714373C"&gt; </v>
      </c>
    </row>
    <row r="106" spans="1:3" x14ac:dyDescent="0.25">
      <c r="A106" s="8" t="s">
        <v>45</v>
      </c>
      <c r="B106" s="9" t="str">
        <f t="shared" ref="B106:B107" si="5">I21</f>
        <v>This variant is not associated with increased risk.</v>
      </c>
      <c r="C106" s="3" t="s">
        <v>26</v>
      </c>
    </row>
    <row r="107" spans="1:3" x14ac:dyDescent="0.25">
      <c r="A107" s="8" t="s">
        <v>41</v>
      </c>
      <c r="B107" s="9">
        <f t="shared" si="5"/>
        <v>2.8</v>
      </c>
      <c r="C107" s="3" t="s">
        <v>38</v>
      </c>
    </row>
    <row r="108" spans="1:3" x14ac:dyDescent="0.25">
      <c r="A108" s="8"/>
    </row>
    <row r="109" spans="1:3" x14ac:dyDescent="0.25">
      <c r="A109" s="15"/>
      <c r="C109" s="3" t="str">
        <f>CONCATENATE("    ",B105)</f>
        <v xml:space="preserve">    People with this variant have two copies of the [T209714373C](https://www.ncbi.nlm.nih.gov/projects/SNP/snp_ref.cgi?rs=846906) variant. This substitution of a single nucleotide is known as a missense mutation.</v>
      </c>
    </row>
    <row r="110" spans="1:3" x14ac:dyDescent="0.25">
      <c r="A110" s="8"/>
    </row>
    <row r="111" spans="1:3" x14ac:dyDescent="0.25">
      <c r="A111" s="8"/>
      <c r="C111" s="3" t="s">
        <v>42</v>
      </c>
    </row>
    <row r="112" spans="1:3" x14ac:dyDescent="0.25">
      <c r="A112" s="8"/>
    </row>
    <row r="113" spans="1:3" x14ac:dyDescent="0.25">
      <c r="A113" s="8"/>
      <c r="C113" s="3" t="str">
        <f>CONCATENATE("    ",B106)</f>
        <v xml:space="preserve">    This variant is not associated with increased risk.</v>
      </c>
    </row>
    <row r="114" spans="1:3" x14ac:dyDescent="0.25">
      <c r="A114" s="8"/>
    </row>
    <row r="115" spans="1:3" x14ac:dyDescent="0.25">
      <c r="A115" s="15"/>
      <c r="C115" s="3" t="s">
        <v>43</v>
      </c>
    </row>
    <row r="116" spans="1:3" x14ac:dyDescent="0.25">
      <c r="A116" s="15"/>
    </row>
    <row r="117" spans="1:3" x14ac:dyDescent="0.25">
      <c r="A117" s="15"/>
      <c r="C117" s="3" t="str">
        <f>CONCATENATE( "    &lt;piechart percentage=",B107," /&gt;")</f>
        <v xml:space="preserve">    &lt;piechart percentage=2.8 /&gt;</v>
      </c>
    </row>
    <row r="118" spans="1:3" x14ac:dyDescent="0.25">
      <c r="A118" s="15"/>
      <c r="C118" s="3" t="str">
        <f>"  &lt;/Genotype&gt;"</f>
        <v xml:space="preserve">  &lt;/Genotype&gt;</v>
      </c>
    </row>
    <row r="119" spans="1:3" x14ac:dyDescent="0.25">
      <c r="A119" s="15" t="s">
        <v>46</v>
      </c>
      <c r="B119" s="9" t="str">
        <f>I23</f>
        <v>Your HSD11B1 gene has no variants. A normal gene is referred to as a "wild-type" gene.</v>
      </c>
      <c r="C119" s="3" t="str">
        <f>CONCATENATE("  &lt;Genotype hgvs=",CHAR(34),B91,B93,";",B93,CHAR(34)," name=",CHAR(34),B28,CHAR(34),"&gt; ")</f>
        <v xml:space="preserve">  &lt;Genotype hgvs="NC_000001.11:g.[209714373=];[209714373=]" name="T209714373C"&gt; </v>
      </c>
    </row>
    <row r="120" spans="1:3" x14ac:dyDescent="0.25">
      <c r="A120" s="8" t="s">
        <v>47</v>
      </c>
      <c r="B120" s="9" t="str">
        <f t="shared" ref="B120:B121" si="6">I24</f>
        <v>You are in the Moderate Loss of Function category. See below for more information.</v>
      </c>
      <c r="C120" s="3" t="s">
        <v>26</v>
      </c>
    </row>
    <row r="121" spans="1:3" x14ac:dyDescent="0.25">
      <c r="A121" s="8" t="s">
        <v>41</v>
      </c>
      <c r="B121" s="9">
        <f t="shared" si="6"/>
        <v>87.2</v>
      </c>
      <c r="C121" s="3" t="s">
        <v>38</v>
      </c>
    </row>
    <row r="122" spans="1:3" x14ac:dyDescent="0.25">
      <c r="A122" s="15"/>
    </row>
    <row r="123" spans="1:3" x14ac:dyDescent="0.25">
      <c r="A123" s="8"/>
      <c r="C123" s="3" t="str">
        <f>CONCATENATE("    ",B119)</f>
        <v xml:space="preserve">    Your HSD11B1 gene has no variants. A normal gene is referred to as a "wild-type" gene.</v>
      </c>
    </row>
    <row r="124" spans="1:3" x14ac:dyDescent="0.25">
      <c r="A124" s="8"/>
    </row>
    <row r="125" spans="1:3" x14ac:dyDescent="0.25">
      <c r="A125" s="15"/>
      <c r="C125" s="3" t="s">
        <v>43</v>
      </c>
    </row>
    <row r="126" spans="1:3" x14ac:dyDescent="0.25">
      <c r="A126" s="15"/>
    </row>
    <row r="127" spans="1:3" x14ac:dyDescent="0.25">
      <c r="A127" s="15"/>
      <c r="C127" s="3" t="str">
        <f>CONCATENATE( "    &lt;piechart percentage=",B121," /&gt;")</f>
        <v xml:space="preserve">    &lt;piechart percentage=87.2 /&gt;</v>
      </c>
    </row>
    <row r="128" spans="1:3" x14ac:dyDescent="0.25">
      <c r="A128" s="15"/>
      <c r="C128" s="3" t="str">
        <f>"  &lt;/Genotype&gt;"</f>
        <v xml:space="preserve">  &lt;/Genotype&gt;</v>
      </c>
    </row>
    <row r="129" spans="1:3" x14ac:dyDescent="0.25">
      <c r="A129" s="15"/>
      <c r="C129" s="3" t="str">
        <f>C32</f>
        <v>&lt;# G209732389C #&gt;</v>
      </c>
    </row>
    <row r="130" spans="1:3" x14ac:dyDescent="0.25">
      <c r="A130" s="15" t="s">
        <v>37</v>
      </c>
      <c r="B130" s="21" t="str">
        <f>J14</f>
        <v>NC_000001.11:g.</v>
      </c>
      <c r="C130" s="3" t="str">
        <f>CONCATENATE("  &lt;Genotype hgvs=",CHAR(34),B130,B131,";",B132,CHAR(34)," name=",CHAR(34),B34,CHAR(34),"&gt; ")</f>
        <v xml:space="preserve">  &lt;Genotype hgvs="NC_000001.11:g.[209732389G&gt;C];[209732389=]" name="G209732389C"&gt; </v>
      </c>
    </row>
    <row r="131" spans="1:3" x14ac:dyDescent="0.25">
      <c r="A131" s="15" t="s">
        <v>35</v>
      </c>
      <c r="B131" s="21" t="str">
        <f t="shared" ref="B131:B135" si="7">J15</f>
        <v>[209732389G&gt;C]</v>
      </c>
    </row>
    <row r="132" spans="1:3" x14ac:dyDescent="0.25">
      <c r="A132" s="15" t="s">
        <v>31</v>
      </c>
      <c r="B132" s="21" t="str">
        <f t="shared" si="7"/>
        <v>[209732389=]</v>
      </c>
      <c r="C132" s="3" t="s">
        <v>38</v>
      </c>
    </row>
    <row r="133" spans="1:3" x14ac:dyDescent="0.25">
      <c r="A133" s="15" t="s">
        <v>39</v>
      </c>
      <c r="B133" s="21" t="str">
        <f t="shared" si="7"/>
        <v>People with this variant have one copy of the [G209732389C](https://www.ncbi.nlm.nih.gov/projects/SNP/snp_ref.cgi?rs=932335) variant. This substitution of a single nucleotide is known as a missense mutation.</v>
      </c>
      <c r="C133" s="3" t="s">
        <v>26</v>
      </c>
    </row>
    <row r="134" spans="1:3" x14ac:dyDescent="0.25">
      <c r="A134" s="8" t="s">
        <v>40</v>
      </c>
      <c r="B134" s="21" t="str">
        <f t="shared" si="7"/>
        <v>You are in the Moderate Loss of Function category. See below for more information.</v>
      </c>
      <c r="C134" s="3" t="str">
        <f>CONCATENATE("    ",B133)</f>
        <v xml:space="preserve">    People with this variant have one copy of the [G209732389C](https://www.ncbi.nlm.nih.gov/projects/SNP/snp_ref.cgi?rs=932335) variant. This substitution of a single nucleotide is known as a missense mutation.</v>
      </c>
    </row>
    <row r="135" spans="1:3" x14ac:dyDescent="0.25">
      <c r="A135" s="8" t="s">
        <v>41</v>
      </c>
      <c r="B135" s="21">
        <f t="shared" si="7"/>
        <v>33.5</v>
      </c>
    </row>
    <row r="136" spans="1:3" x14ac:dyDescent="0.25">
      <c r="A136" s="15"/>
      <c r="C136" s="3" t="s">
        <v>42</v>
      </c>
    </row>
    <row r="137" spans="1:3" x14ac:dyDescent="0.25">
      <c r="A137" s="8"/>
    </row>
    <row r="138" spans="1:3" x14ac:dyDescent="0.25">
      <c r="A138" s="8"/>
      <c r="C138" s="3" t="str">
        <f>CONCATENATE("    ",B134)</f>
        <v xml:space="preserve">    You are in the Moderate Loss of Function category. See below for more information.</v>
      </c>
    </row>
    <row r="139" spans="1:3" x14ac:dyDescent="0.25">
      <c r="A139" s="8"/>
    </row>
    <row r="140" spans="1:3" x14ac:dyDescent="0.25">
      <c r="A140" s="8"/>
      <c r="C140" s="3" t="s">
        <v>43</v>
      </c>
    </row>
    <row r="141" spans="1:3" x14ac:dyDescent="0.25">
      <c r="A141" s="15"/>
    </row>
    <row r="142" spans="1:3" x14ac:dyDescent="0.25">
      <c r="A142" s="15"/>
      <c r="C142" s="3" t="str">
        <f>CONCATENATE( "    &lt;piechart percentage=",B135," /&gt;")</f>
        <v xml:space="preserve">    &lt;piechart percentage=33.5 /&gt;</v>
      </c>
    </row>
    <row r="143" spans="1:3" x14ac:dyDescent="0.25">
      <c r="A143" s="15"/>
      <c r="C143" s="3" t="str">
        <f>"  &lt;/Genotype&gt;"</f>
        <v xml:space="preserve">  &lt;/Genotype&gt;</v>
      </c>
    </row>
    <row r="144" spans="1:3" x14ac:dyDescent="0.25">
      <c r="A144" s="15" t="s">
        <v>44</v>
      </c>
      <c r="B144" s="9" t="str">
        <f>J20</f>
        <v>People with this variant have two copies of the [G209732389C](https://www.ncbi.nlm.nih.gov/projects/SNP/snp_ref.cgi?rs=932335) variant. This substitution of a single nucleotide is known as a missense mutation.</v>
      </c>
      <c r="C144" s="3" t="str">
        <f>CONCATENATE("  &lt;Genotype hgvs=",CHAR(34),B130,B131,";",B131,CHAR(34)," name=",CHAR(34),B34,CHAR(34),"&gt; ")</f>
        <v xml:space="preserve">  &lt;Genotype hgvs="NC_000001.11:g.[209732389G&gt;C];[209732389G&gt;C]" name="G209732389C"&gt; </v>
      </c>
    </row>
    <row r="145" spans="1:3" x14ac:dyDescent="0.25">
      <c r="A145" s="8" t="s">
        <v>45</v>
      </c>
      <c r="B145" s="9" t="str">
        <f t="shared" ref="B145:B146" si="8">J21</f>
        <v>You are in the Moderate Loss of Function category. See below for more information.</v>
      </c>
      <c r="C145" s="3" t="s">
        <v>26</v>
      </c>
    </row>
    <row r="146" spans="1:3" x14ac:dyDescent="0.25">
      <c r="A146" s="8" t="s">
        <v>41</v>
      </c>
      <c r="B146" s="9">
        <f t="shared" si="8"/>
        <v>12.7</v>
      </c>
      <c r="C146" s="3" t="s">
        <v>38</v>
      </c>
    </row>
    <row r="147" spans="1:3" x14ac:dyDescent="0.25">
      <c r="A147" s="8"/>
    </row>
    <row r="148" spans="1:3" x14ac:dyDescent="0.25">
      <c r="A148" s="15"/>
      <c r="C148" s="3" t="str">
        <f>CONCATENATE("    ",B144)</f>
        <v xml:space="preserve">    People with this variant have two copies of the [G209732389C](https://www.ncbi.nlm.nih.gov/projects/SNP/snp_ref.cgi?rs=932335) variant. This substitution of a single nucleotide is known as a missense mutation.</v>
      </c>
    </row>
    <row r="149" spans="1:3" x14ac:dyDescent="0.25">
      <c r="A149" s="8"/>
    </row>
    <row r="150" spans="1:3" x14ac:dyDescent="0.25">
      <c r="A150" s="8"/>
      <c r="C150" s="3" t="s">
        <v>42</v>
      </c>
    </row>
    <row r="151" spans="1:3" x14ac:dyDescent="0.25">
      <c r="A151" s="8"/>
    </row>
    <row r="152" spans="1:3" x14ac:dyDescent="0.25">
      <c r="A152" s="8"/>
      <c r="C152" s="3" t="str">
        <f>CONCATENATE("    ",B145)</f>
        <v xml:space="preserve">    You are in the Moderate Loss of Function category. See below for more information.</v>
      </c>
    </row>
    <row r="153" spans="1:3" x14ac:dyDescent="0.25">
      <c r="A153" s="8"/>
    </row>
    <row r="154" spans="1:3" x14ac:dyDescent="0.25">
      <c r="A154" s="15"/>
      <c r="C154" s="3" t="s">
        <v>43</v>
      </c>
    </row>
    <row r="155" spans="1:3" x14ac:dyDescent="0.25">
      <c r="A155" s="15"/>
    </row>
    <row r="156" spans="1:3" x14ac:dyDescent="0.25">
      <c r="A156" s="15"/>
      <c r="C156" s="3" t="str">
        <f>CONCATENATE( "    &lt;piechart percentage=",B146," /&gt;")</f>
        <v xml:space="preserve">    &lt;piechart percentage=12.7 /&gt;</v>
      </c>
    </row>
    <row r="157" spans="1:3" x14ac:dyDescent="0.25">
      <c r="A157" s="15"/>
      <c r="C157" s="3" t="str">
        <f>"  &lt;/Genotype&gt;"</f>
        <v xml:space="preserve">  &lt;/Genotype&gt;</v>
      </c>
    </row>
    <row r="158" spans="1:3" x14ac:dyDescent="0.25">
      <c r="A158" s="15" t="s">
        <v>46</v>
      </c>
      <c r="B158" s="9" t="str">
        <f>J23</f>
        <v>Your HSD11B1 gene has no variants. A normal gene is referred to as a "wild-type" gene.</v>
      </c>
      <c r="C158" s="3" t="str">
        <f>CONCATENATE("  &lt;Genotype hgvs=",CHAR(34),B130,B132,";",B132,CHAR(34)," name=",CHAR(34),B34,CHAR(34),"&gt; ")</f>
        <v xml:space="preserve">  &lt;Genotype hgvs="NC_000001.11:g.[209732389=];[209732389=]" name="G209732389C"&gt; </v>
      </c>
    </row>
    <row r="159" spans="1:3" x14ac:dyDescent="0.25">
      <c r="A159" s="8" t="s">
        <v>47</v>
      </c>
      <c r="B159" s="9" t="str">
        <f t="shared" ref="B159:B160" si="9">J24</f>
        <v>This variant is not associated with increased risk.</v>
      </c>
      <c r="C159" s="3" t="s">
        <v>26</v>
      </c>
    </row>
    <row r="160" spans="1:3" x14ac:dyDescent="0.25">
      <c r="A160" s="8" t="s">
        <v>41</v>
      </c>
      <c r="B160" s="9">
        <f t="shared" si="9"/>
        <v>53.8</v>
      </c>
      <c r="C160" s="3" t="s">
        <v>38</v>
      </c>
    </row>
    <row r="161" spans="1:3" x14ac:dyDescent="0.25">
      <c r="A161" s="15"/>
    </row>
    <row r="162" spans="1:3" x14ac:dyDescent="0.25">
      <c r="A162" s="8"/>
      <c r="C162" s="3" t="str">
        <f>CONCATENATE("    ",B158)</f>
        <v xml:space="preserve">    Your HSD11B1 gene has no variants. A normal gene is referred to as a "wild-type" gene.</v>
      </c>
    </row>
    <row r="163" spans="1:3" x14ac:dyDescent="0.25">
      <c r="A163" s="8"/>
    </row>
    <row r="164" spans="1:3" x14ac:dyDescent="0.25">
      <c r="A164" s="15"/>
      <c r="C164" s="3" t="s">
        <v>43</v>
      </c>
    </row>
    <row r="165" spans="1:3" x14ac:dyDescent="0.25">
      <c r="A165" s="15"/>
    </row>
    <row r="166" spans="1:3" x14ac:dyDescent="0.25">
      <c r="A166" s="15"/>
      <c r="C166" s="3" t="str">
        <f>CONCATENATE( "    &lt;piechart percentage=",B160," /&gt;")</f>
        <v xml:space="preserve">    &lt;piechart percentage=53.8 /&gt;</v>
      </c>
    </row>
    <row r="167" spans="1:3" x14ac:dyDescent="0.25">
      <c r="A167" s="15"/>
      <c r="C167" s="3" t="str">
        <f>"  &lt;/Genotype&gt;"</f>
        <v xml:space="preserve">  &lt;/Genotype&gt;</v>
      </c>
    </row>
    <row r="168" spans="1:3" x14ac:dyDescent="0.25">
      <c r="A168" s="15"/>
      <c r="C168" s="3" t="str">
        <f>C38</f>
        <v>&lt;# LYS187ASN #&gt;</v>
      </c>
    </row>
    <row r="169" spans="1:3" x14ac:dyDescent="0.25">
      <c r="A169" s="15" t="s">
        <v>37</v>
      </c>
      <c r="B169" s="21" t="str">
        <f>K14</f>
        <v>NC_000005.10:g.</v>
      </c>
      <c r="C169" s="3" t="str">
        <f>CONCATENATE("  &lt;Genotype hgvs=",CHAR(34),B169,B170,";",B171,CHAR(34)," name=",CHAR(34),B40,CHAR(34),"&gt; ")</f>
        <v xml:space="preserve">  &lt;Genotype hgvs="NC_000005.10:g.[143300779C&gt;A];[143300779=]" name="LYS187ASN"&gt; </v>
      </c>
    </row>
    <row r="170" spans="1:3" x14ac:dyDescent="0.25">
      <c r="A170" s="15" t="s">
        <v>35</v>
      </c>
      <c r="B170" s="21" t="str">
        <f t="shared" ref="B170:B174" si="10">K15</f>
        <v>[143300779C&gt;A]</v>
      </c>
    </row>
    <row r="171" spans="1:3" x14ac:dyDescent="0.25">
      <c r="A171" s="15" t="s">
        <v>31</v>
      </c>
      <c r="B171" s="21" t="str">
        <f t="shared" si="10"/>
        <v>[143300779=]</v>
      </c>
      <c r="C171" s="3" t="s">
        <v>38</v>
      </c>
    </row>
    <row r="172" spans="1:3" x14ac:dyDescent="0.25">
      <c r="A172" s="15" t="s">
        <v>39</v>
      </c>
      <c r="B172" s="21" t="str">
        <f t="shared" si="10"/>
        <v>People with this variant have one copy of the [LYS187ASN](https://www.ncbi.nlm.nih.gov/clinvar/variation/31589/) variant. This substitution of a single nucleotide is known as a missense mutation.</v>
      </c>
      <c r="C172" s="3" t="s">
        <v>26</v>
      </c>
    </row>
    <row r="173" spans="1:3" x14ac:dyDescent="0.25">
      <c r="A173" s="8" t="s">
        <v>40</v>
      </c>
      <c r="B173" s="21" t="str">
        <f t="shared" si="10"/>
        <v>This variant is not associated with increased risk.</v>
      </c>
      <c r="C173" s="3" t="str">
        <f>CONCATENATE("    ",B172)</f>
        <v xml:space="preserve">    People with this variant have one copy of the [LYS187ASN](https://www.ncbi.nlm.nih.gov/clinvar/variation/31589/) variant. This substitution of a single nucleotide is known as a missense mutation.</v>
      </c>
    </row>
    <row r="174" spans="1:3" x14ac:dyDescent="0.25">
      <c r="A174" s="8" t="s">
        <v>41</v>
      </c>
      <c r="B174" s="21">
        <f t="shared" si="10"/>
        <v>3.8</v>
      </c>
    </row>
    <row r="175" spans="1:3" x14ac:dyDescent="0.25">
      <c r="A175" s="15"/>
      <c r="C175" s="3" t="s">
        <v>42</v>
      </c>
    </row>
    <row r="176" spans="1:3" x14ac:dyDescent="0.25">
      <c r="A176" s="8"/>
    </row>
    <row r="177" spans="1:3" x14ac:dyDescent="0.25">
      <c r="A177" s="8"/>
      <c r="C177" s="3" t="str">
        <f>CONCATENATE("    ",B173)</f>
        <v xml:space="preserve">    This variant is not associated with increased risk.</v>
      </c>
    </row>
    <row r="178" spans="1:3" x14ac:dyDescent="0.25">
      <c r="A178" s="8"/>
    </row>
    <row r="179" spans="1:3" x14ac:dyDescent="0.25">
      <c r="A179" s="8"/>
      <c r="C179" s="3" t="s">
        <v>43</v>
      </c>
    </row>
    <row r="180" spans="1:3" x14ac:dyDescent="0.25">
      <c r="A180" s="15"/>
    </row>
    <row r="181" spans="1:3" x14ac:dyDescent="0.25">
      <c r="A181" s="15"/>
      <c r="C181" s="3" t="str">
        <f>CONCATENATE( "    &lt;piechart percentage=",B174," /&gt;")</f>
        <v xml:space="preserve">    &lt;piechart percentage=3.8 /&gt;</v>
      </c>
    </row>
    <row r="182" spans="1:3" x14ac:dyDescent="0.25">
      <c r="A182" s="15"/>
      <c r="C182" s="3" t="str">
        <f>"  &lt;/Genotype&gt;"</f>
        <v xml:space="preserve">  &lt;/Genotype&gt;</v>
      </c>
    </row>
    <row r="183" spans="1:3" x14ac:dyDescent="0.25">
      <c r="A183" s="15" t="s">
        <v>44</v>
      </c>
      <c r="B183" s="9" t="str">
        <f>K20</f>
        <v>People with this variant have two copies of the [LYS187ASN](https://www.ncbi.nlm.nih.gov/clinvar/variation/31589/) variant. This substitution of a single nucleotide is known as a missense mutation.</v>
      </c>
      <c r="C183" s="3" t="str">
        <f>CONCATENATE("  &lt;Genotype hgvs=",CHAR(34),B169,B170,";",B170,CHAR(34)," name=",CHAR(34),B40,CHAR(34),"&gt; ")</f>
        <v xml:space="preserve">  &lt;Genotype hgvs="NC_000005.10:g.[143300779C&gt;A];[143300779C&gt;A]" name="LYS187ASN"&gt; </v>
      </c>
    </row>
    <row r="184" spans="1:3" x14ac:dyDescent="0.25">
      <c r="A184" s="8" t="s">
        <v>45</v>
      </c>
      <c r="B184" s="9" t="str">
        <f t="shared" ref="B184:B185" si="11">K21</f>
        <v>This variant is not associated with increased risk.</v>
      </c>
      <c r="C184" s="3" t="s">
        <v>26</v>
      </c>
    </row>
    <row r="185" spans="1:3" x14ac:dyDescent="0.25">
      <c r="A185" s="8" t="s">
        <v>41</v>
      </c>
      <c r="B185" s="9">
        <f t="shared" si="11"/>
        <v>4.0999999999999996</v>
      </c>
      <c r="C185" s="3" t="s">
        <v>38</v>
      </c>
    </row>
    <row r="186" spans="1:3" x14ac:dyDescent="0.25">
      <c r="A186" s="8"/>
    </row>
    <row r="187" spans="1:3" x14ac:dyDescent="0.25">
      <c r="A187" s="15"/>
      <c r="C187" s="3" t="str">
        <f>CONCATENATE("    ",B183)</f>
        <v xml:space="preserve">    People with this variant have two copies of the [LYS187ASN](https://www.ncbi.nlm.nih.gov/clinvar/variation/31589/) variant. This substitution of a single nucleotide is known as a missense mutation.</v>
      </c>
    </row>
    <row r="188" spans="1:3" x14ac:dyDescent="0.25">
      <c r="A188" s="8"/>
    </row>
    <row r="189" spans="1:3" x14ac:dyDescent="0.25">
      <c r="A189" s="8"/>
      <c r="C189" s="3" t="s">
        <v>42</v>
      </c>
    </row>
    <row r="190" spans="1:3" x14ac:dyDescent="0.25">
      <c r="A190" s="8"/>
    </row>
    <row r="191" spans="1:3" x14ac:dyDescent="0.25">
      <c r="A191" s="8"/>
      <c r="C191" s="3" t="str">
        <f>CONCATENATE("    ",B184)</f>
        <v xml:space="preserve">    This variant is not associated with increased risk.</v>
      </c>
    </row>
    <row r="192" spans="1:3" x14ac:dyDescent="0.25">
      <c r="A192" s="8"/>
    </row>
    <row r="193" spans="1:3" x14ac:dyDescent="0.25">
      <c r="A193" s="15"/>
      <c r="C193" s="3" t="s">
        <v>43</v>
      </c>
    </row>
    <row r="194" spans="1:3" x14ac:dyDescent="0.25">
      <c r="A194" s="15"/>
    </row>
    <row r="195" spans="1:3" x14ac:dyDescent="0.25">
      <c r="A195" s="15"/>
      <c r="C195" s="3" t="str">
        <f>CONCATENATE( "    &lt;piechart percentage=",B185," /&gt;")</f>
        <v xml:space="preserve">    &lt;piechart percentage=4.1 /&gt;</v>
      </c>
    </row>
    <row r="196" spans="1:3" x14ac:dyDescent="0.25">
      <c r="A196" s="15"/>
      <c r="C196" s="3" t="str">
        <f>"  &lt;/Genotype&gt;"</f>
        <v xml:space="preserve">  &lt;/Genotype&gt;</v>
      </c>
    </row>
    <row r="197" spans="1:3" x14ac:dyDescent="0.25">
      <c r="A197" s="15" t="s">
        <v>46</v>
      </c>
      <c r="B197" s="9" t="str">
        <f>K23</f>
        <v>Your HSD11B1 gene has no variants. A normal gene is referred to as a "wild-type" gene.</v>
      </c>
      <c r="C197" s="3" t="str">
        <f>CONCATENATE("  &lt;Genotype hgvs=",CHAR(34),B169,B171,";",B171,CHAR(34)," name=",CHAR(34),B40,CHAR(34),"&gt; ")</f>
        <v xml:space="preserve">  &lt;Genotype hgvs="NC_000005.10:g.[143300779=];[143300779=]" name="LYS187ASN"&gt; </v>
      </c>
    </row>
    <row r="198" spans="1:3" x14ac:dyDescent="0.25">
      <c r="A198" s="8" t="s">
        <v>47</v>
      </c>
      <c r="B198" s="9" t="str">
        <f t="shared" ref="B198:B199" si="12">K24</f>
        <v>You are in the Moderate Loss of Function category. See below for more information.</v>
      </c>
      <c r="C198" s="3" t="s">
        <v>26</v>
      </c>
    </row>
    <row r="199" spans="1:3" x14ac:dyDescent="0.25">
      <c r="A199" s="8" t="s">
        <v>41</v>
      </c>
      <c r="B199" s="9">
        <f t="shared" si="12"/>
        <v>92.2</v>
      </c>
      <c r="C199" s="3" t="s">
        <v>38</v>
      </c>
    </row>
    <row r="200" spans="1:3" x14ac:dyDescent="0.25">
      <c r="A200" s="15"/>
    </row>
    <row r="201" spans="1:3" x14ac:dyDescent="0.25">
      <c r="A201" s="8"/>
      <c r="C201" s="3" t="str">
        <f>CONCATENATE("    ",B197)</f>
        <v xml:space="preserve">    Your HSD11B1 gene has no variants. A normal gene is referred to as a "wild-type" gene.</v>
      </c>
    </row>
    <row r="202" spans="1:3" x14ac:dyDescent="0.25">
      <c r="A202" s="8"/>
    </row>
    <row r="203" spans="1:3" x14ac:dyDescent="0.25">
      <c r="A203" s="8"/>
      <c r="C203" s="3" t="s">
        <v>42</v>
      </c>
    </row>
    <row r="204" spans="1:3" x14ac:dyDescent="0.25">
      <c r="A204" s="8"/>
    </row>
    <row r="205" spans="1:3" x14ac:dyDescent="0.25">
      <c r="A205" s="8"/>
      <c r="C205" s="3" t="str">
        <f>CONCATENATE("    ",B198)</f>
        <v xml:space="preserve">    You are in the Moderate Loss of Function category. See below for more information.</v>
      </c>
    </row>
    <row r="206" spans="1:3" x14ac:dyDescent="0.25">
      <c r="A206" s="15"/>
    </row>
    <row r="207" spans="1:3" x14ac:dyDescent="0.25">
      <c r="A207" s="15"/>
      <c r="C207" s="3" t="s">
        <v>43</v>
      </c>
    </row>
    <row r="208" spans="1:3" x14ac:dyDescent="0.25">
      <c r="A208" s="15"/>
    </row>
    <row r="209" spans="1:3" x14ac:dyDescent="0.25">
      <c r="A209" s="15"/>
      <c r="C209" s="3" t="str">
        <f>CONCATENATE( "    &lt;piechart percentage=",B199," /&gt;")</f>
        <v xml:space="preserve">    &lt;piechart percentage=92.2 /&gt;</v>
      </c>
    </row>
    <row r="210" spans="1:3" x14ac:dyDescent="0.25">
      <c r="A210" s="15"/>
      <c r="C210" s="3" t="str">
        <f>"  &lt;/Genotype&gt;"</f>
        <v xml:space="preserve">  &lt;/Genotype&gt;</v>
      </c>
    </row>
    <row r="211" spans="1:3" x14ac:dyDescent="0.25">
      <c r="A211" s="15"/>
      <c r="C211" s="3" t="str">
        <f>C44</f>
        <v>&lt;# C409T #&gt;</v>
      </c>
    </row>
    <row r="212" spans="1:3" x14ac:dyDescent="0.25">
      <c r="A212" s="15" t="s">
        <v>37</v>
      </c>
      <c r="B212" s="21" t="str">
        <f>L14</f>
        <v>NC_000005.10:g.</v>
      </c>
      <c r="C212" s="3" t="str">
        <f>CONCATENATE("  &lt;Genotype hgvs=",CHAR(34),B212,B213,";",B214,CHAR(34)," name=",CHAR(34),B46,CHAR(34),"&gt; ")</f>
        <v xml:space="preserve">  &lt;Genotype hgvs="NC_000005.10:g.[143281925A&gt;G];[143281925=]" name="C409T"&gt; </v>
      </c>
    </row>
    <row r="213" spans="1:3" x14ac:dyDescent="0.25">
      <c r="A213" s="15" t="s">
        <v>35</v>
      </c>
      <c r="B213" s="21" t="str">
        <f t="shared" ref="B213:B217" si="13">L15</f>
        <v>[143281925A&gt;G]</v>
      </c>
    </row>
    <row r="214" spans="1:3" x14ac:dyDescent="0.25">
      <c r="A214" s="15" t="s">
        <v>31</v>
      </c>
      <c r="B214" s="21" t="str">
        <f t="shared" si="13"/>
        <v>[143281925=]</v>
      </c>
      <c r="C214" s="3" t="s">
        <v>38</v>
      </c>
    </row>
    <row r="215" spans="1:3" x14ac:dyDescent="0.25">
      <c r="A215" s="15" t="s">
        <v>39</v>
      </c>
      <c r="B215" s="21" t="str">
        <f t="shared" si="13"/>
        <v>People with this variant have one copy of the [C409T (p.Arg137Cys)](https://www.ncbi.nlm.nih.gov/clinvar/variation/31588/) variant. This substitution of a single nucleotide is known as a missense mutation.</v>
      </c>
      <c r="C215" s="3" t="s">
        <v>26</v>
      </c>
    </row>
    <row r="216" spans="1:3" x14ac:dyDescent="0.25">
      <c r="A216" s="8" t="s">
        <v>40</v>
      </c>
      <c r="B216" s="21" t="str">
        <f t="shared" si="13"/>
        <v>You are in the Moderate Loss of Function category. See below for more information.</v>
      </c>
      <c r="C216" s="3" t="str">
        <f>CONCATENATE("    ",B215)</f>
        <v xml:space="preserve">    People with this variant have one copy of the [C409T (p.Arg137Cys)](https://www.ncbi.nlm.nih.gov/clinvar/variation/31588/) variant. This substitution of a single nucleotide is known as a missense mutation.</v>
      </c>
    </row>
    <row r="217" spans="1:3" x14ac:dyDescent="0.25">
      <c r="A217" s="8" t="s">
        <v>41</v>
      </c>
      <c r="B217" s="21">
        <f t="shared" si="13"/>
        <v>5.5</v>
      </c>
    </row>
    <row r="218" spans="1:3" x14ac:dyDescent="0.25">
      <c r="A218" s="15"/>
      <c r="C218" s="3" t="s">
        <v>42</v>
      </c>
    </row>
    <row r="219" spans="1:3" x14ac:dyDescent="0.25">
      <c r="A219" s="8"/>
    </row>
    <row r="220" spans="1:3" x14ac:dyDescent="0.25">
      <c r="A220" s="8"/>
      <c r="C220" s="3" t="str">
        <f>CONCATENATE("    ",B216)</f>
        <v xml:space="preserve">    You are in the Moderate Loss of Function category. See below for more information.</v>
      </c>
    </row>
    <row r="221" spans="1:3" x14ac:dyDescent="0.25">
      <c r="A221" s="8"/>
    </row>
    <row r="222" spans="1:3" x14ac:dyDescent="0.25">
      <c r="A222" s="8"/>
      <c r="C222" s="3" t="s">
        <v>43</v>
      </c>
    </row>
    <row r="223" spans="1:3" x14ac:dyDescent="0.25">
      <c r="A223" s="15"/>
    </row>
    <row r="224" spans="1:3" x14ac:dyDescent="0.25">
      <c r="A224" s="15"/>
      <c r="C224" s="3" t="str">
        <f>CONCATENATE( "    &lt;piechart percentage=",B217," /&gt;")</f>
        <v xml:space="preserve">    &lt;piechart percentage=5.5 /&gt;</v>
      </c>
    </row>
    <row r="225" spans="1:3" x14ac:dyDescent="0.25">
      <c r="A225" s="15"/>
      <c r="C225" s="3" t="str">
        <f>"  &lt;/Genotype&gt;"</f>
        <v xml:space="preserve">  &lt;/Genotype&gt;</v>
      </c>
    </row>
    <row r="226" spans="1:3" x14ac:dyDescent="0.25">
      <c r="A226" s="15" t="s">
        <v>44</v>
      </c>
      <c r="B226" s="9" t="str">
        <f>L20</f>
        <v>People with this variant have two copies of the [C409T (p.Arg137Cys)](https://www.ncbi.nlm.nih.gov/clinvar/variation/31588/) variant. This substitution of a single nucleotide is known as a missense mutation.</v>
      </c>
      <c r="C226" s="3" t="str">
        <f>CONCATENATE("  &lt;Genotype hgvs=",CHAR(34),B212,B213,";",B213,CHAR(34)," name=",CHAR(34),B46,CHAR(34),"&gt; ")</f>
        <v xml:space="preserve">  &lt;Genotype hgvs="NC_000005.10:g.[143281925A&gt;G];[143281925A&gt;G]" name="C409T"&gt; </v>
      </c>
    </row>
    <row r="227" spans="1:3" x14ac:dyDescent="0.25">
      <c r="A227" s="8" t="s">
        <v>45</v>
      </c>
      <c r="B227" s="9" t="str">
        <f t="shared" ref="B227:B228" si="14">L21</f>
        <v>You are in the Moderate Loss of Function category. See below for more information.</v>
      </c>
      <c r="C227" s="3" t="s">
        <v>26</v>
      </c>
    </row>
    <row r="228" spans="1:3" x14ac:dyDescent="0.25">
      <c r="A228" s="8" t="s">
        <v>41</v>
      </c>
      <c r="B228" s="9">
        <f t="shared" si="14"/>
        <v>1.5</v>
      </c>
      <c r="C228" s="3" t="s">
        <v>38</v>
      </c>
    </row>
    <row r="229" spans="1:3" x14ac:dyDescent="0.25">
      <c r="A229" s="8"/>
    </row>
    <row r="230" spans="1:3" x14ac:dyDescent="0.25">
      <c r="A230" s="15"/>
      <c r="C230" s="3" t="str">
        <f>CONCATENATE("    ",B226)</f>
        <v xml:space="preserve">    People with this variant have two copies of the [C409T (p.Arg137Cys)](https://www.ncbi.nlm.nih.gov/clinvar/variation/31588/) variant. This substitution of a single nucleotide is known as a missense mutation.</v>
      </c>
    </row>
    <row r="231" spans="1:3" x14ac:dyDescent="0.25">
      <c r="A231" s="8"/>
    </row>
    <row r="232" spans="1:3" x14ac:dyDescent="0.25">
      <c r="A232" s="8"/>
      <c r="C232" s="3" t="s">
        <v>42</v>
      </c>
    </row>
    <row r="233" spans="1:3" x14ac:dyDescent="0.25">
      <c r="A233" s="8"/>
    </row>
    <row r="234" spans="1:3" x14ac:dyDescent="0.25">
      <c r="A234" s="8"/>
      <c r="C234" s="3" t="str">
        <f>CONCATENATE("    ",B227)</f>
        <v xml:space="preserve">    You are in the Moderate Loss of Function category. See below for more information.</v>
      </c>
    </row>
    <row r="235" spans="1:3" x14ac:dyDescent="0.25">
      <c r="A235" s="8"/>
    </row>
    <row r="236" spans="1:3" x14ac:dyDescent="0.25">
      <c r="A236" s="15"/>
      <c r="C236" s="3" t="s">
        <v>43</v>
      </c>
    </row>
    <row r="237" spans="1:3" x14ac:dyDescent="0.25">
      <c r="A237" s="15"/>
    </row>
    <row r="238" spans="1:3" x14ac:dyDescent="0.25">
      <c r="A238" s="15"/>
      <c r="C238" s="3" t="str">
        <f>CONCATENATE( "    &lt;piechart percentage=",B228," /&gt;")</f>
        <v xml:space="preserve">    &lt;piechart percentage=1.5 /&gt;</v>
      </c>
    </row>
    <row r="239" spans="1:3" x14ac:dyDescent="0.25">
      <c r="A239" s="15"/>
      <c r="C239" s="3" t="str">
        <f>"  &lt;/Genotype&gt;"</f>
        <v xml:space="preserve">  &lt;/Genotype&gt;</v>
      </c>
    </row>
    <row r="240" spans="1:3" x14ac:dyDescent="0.25">
      <c r="A240" s="15" t="s">
        <v>46</v>
      </c>
      <c r="B240" s="9" t="str">
        <f>L23</f>
        <v>Your HSD11B1 gene has no variants. A normal gene is referred to as a "wild-type" gene.</v>
      </c>
      <c r="C240" s="3" t="str">
        <f>CONCATENATE("  &lt;Genotype hgvs=",CHAR(34),B212,B214,";",B214,CHAR(34)," name=",CHAR(34),B46,CHAR(34),"&gt; ")</f>
        <v xml:space="preserve">  &lt;Genotype hgvs="NC_000005.10:g.[143281925=];[143281925=]" name="C409T"&gt; </v>
      </c>
    </row>
    <row r="241" spans="1:3" x14ac:dyDescent="0.25">
      <c r="A241" s="8" t="s">
        <v>47</v>
      </c>
      <c r="B241" s="9" t="str">
        <f t="shared" ref="B241:B242" si="15">L24</f>
        <v>This variant is not associated with increased risk.</v>
      </c>
      <c r="C241" s="3" t="s">
        <v>26</v>
      </c>
    </row>
    <row r="242" spans="1:3" x14ac:dyDescent="0.25">
      <c r="A242" s="8" t="s">
        <v>41</v>
      </c>
      <c r="B242" s="9">
        <f t="shared" si="15"/>
        <v>93</v>
      </c>
      <c r="C242" s="3" t="s">
        <v>38</v>
      </c>
    </row>
    <row r="243" spans="1:3" x14ac:dyDescent="0.25">
      <c r="A243" s="15"/>
    </row>
    <row r="244" spans="1:3" x14ac:dyDescent="0.25">
      <c r="A244" s="8"/>
      <c r="C244" s="3" t="str">
        <f>CONCATENATE("    ",B240)</f>
        <v xml:space="preserve">    Your HSD11B1 gene has no variants. A normal gene is referred to as a "wild-type" gene.</v>
      </c>
    </row>
    <row r="245" spans="1:3" x14ac:dyDescent="0.25">
      <c r="A245" s="8"/>
    </row>
    <row r="246" spans="1:3" x14ac:dyDescent="0.25">
      <c r="A246" s="15"/>
      <c r="C246" s="3" t="s">
        <v>43</v>
      </c>
    </row>
    <row r="247" spans="1:3" x14ac:dyDescent="0.25">
      <c r="A247" s="15"/>
    </row>
    <row r="248" spans="1:3" x14ac:dyDescent="0.25">
      <c r="A248" s="15"/>
      <c r="C248" s="3" t="str">
        <f>CONCATENATE( "    &lt;piechart percentage=",B242," /&gt;")</f>
        <v xml:space="preserve">    &lt;piechart percentage=93 /&gt;</v>
      </c>
    </row>
    <row r="249" spans="1:3" x14ac:dyDescent="0.25">
      <c r="A249" s="15"/>
      <c r="C249" s="3" t="str">
        <f>"  &lt;/Genotype&gt;"</f>
        <v xml:space="preserve">  &lt;/Genotype&gt;</v>
      </c>
    </row>
    <row r="250" spans="1:3" x14ac:dyDescent="0.25">
      <c r="A250" s="15"/>
      <c r="C250" s="3" t="s">
        <v>48</v>
      </c>
    </row>
    <row r="251" spans="1:3" x14ac:dyDescent="0.25">
      <c r="A251" s="15" t="s">
        <v>49</v>
      </c>
      <c r="B251" s="9" t="str">
        <f>CONCATENATE("Your ",B14," gene has an unknown variant.")</f>
        <v>Your HSD11B1 gene has an unknown variant.</v>
      </c>
      <c r="C251" s="3" t="str">
        <f>CONCATENATE("  &lt;Genotype hgvs=",CHAR(34),"unknown",CHAR(34),"&gt; ")</f>
        <v xml:space="preserve">  &lt;Genotype hgvs="unknown"&gt; </v>
      </c>
    </row>
    <row r="252" spans="1:3" x14ac:dyDescent="0.25">
      <c r="A252" s="8" t="s">
        <v>49</v>
      </c>
      <c r="B252" s="9" t="s">
        <v>50</v>
      </c>
      <c r="C252" s="3" t="s">
        <v>26</v>
      </c>
    </row>
    <row r="253" spans="1:3" x14ac:dyDescent="0.25">
      <c r="A253" s="8" t="s">
        <v>41</v>
      </c>
      <c r="C253" s="3" t="s">
        <v>38</v>
      </c>
    </row>
    <row r="254" spans="1:3" x14ac:dyDescent="0.25">
      <c r="A254" s="8"/>
    </row>
    <row r="255" spans="1:3" x14ac:dyDescent="0.25">
      <c r="A255" s="8"/>
      <c r="C255" s="3" t="str">
        <f>CONCATENATE("    ",B251)</f>
        <v xml:space="preserve">    Your HSD11B1 gene has an unknown variant.</v>
      </c>
    </row>
    <row r="256" spans="1:3" x14ac:dyDescent="0.25">
      <c r="A256" s="8"/>
    </row>
    <row r="257" spans="1:3" x14ac:dyDescent="0.25">
      <c r="A257" s="15"/>
      <c r="C257" s="3" t="s">
        <v>43</v>
      </c>
    </row>
    <row r="258" spans="1:3" x14ac:dyDescent="0.25">
      <c r="A258" s="15"/>
    </row>
    <row r="259" spans="1:3" x14ac:dyDescent="0.25">
      <c r="A259" s="15"/>
      <c r="C259" s="3" t="str">
        <f>CONCATENATE( "    &lt;piechart percentage=",B253," /&gt;")</f>
        <v xml:space="preserve">    &lt;piechart percentage= /&gt;</v>
      </c>
    </row>
    <row r="260" spans="1:3" x14ac:dyDescent="0.25">
      <c r="A260" s="15"/>
      <c r="C260" s="3" t="str">
        <f>"  &lt;/Genotype&gt;"</f>
        <v xml:space="preserve">  &lt;/Genotype&gt;</v>
      </c>
    </row>
    <row r="261" spans="1:3" x14ac:dyDescent="0.25">
      <c r="A261" s="15"/>
      <c r="C261" s="3" t="s">
        <v>51</v>
      </c>
    </row>
    <row r="262" spans="1:3" x14ac:dyDescent="0.25">
      <c r="A262" s="15" t="s">
        <v>46</v>
      </c>
      <c r="B262" s="9" t="str">
        <f>CONCATENATE("Your ",B14," gene has no variants. A normal gene is referred to as a ",CHAR(34),"wild-type",CHAR(34)," gene.")</f>
        <v>Your HSD11B1 gene has no variants. A normal gene is referred to as a "wild-type" gene.</v>
      </c>
      <c r="C262" s="3" t="str">
        <f>CONCATENATE("  &lt;Genotype hgvs=",CHAR(34),"wildtype",CHAR(34),"&gt;")</f>
        <v xml:space="preserve">  &lt;Genotype hgvs="wildtype"&gt;</v>
      </c>
    </row>
    <row r="263" spans="1:3" x14ac:dyDescent="0.25">
      <c r="A263" s="8" t="s">
        <v>47</v>
      </c>
      <c r="B263" s="9" t="s">
        <v>52</v>
      </c>
      <c r="C263" s="3" t="s">
        <v>26</v>
      </c>
    </row>
    <row r="264" spans="1:3" x14ac:dyDescent="0.25">
      <c r="A264" s="8" t="s">
        <v>41</v>
      </c>
      <c r="C264" s="3" t="s">
        <v>38</v>
      </c>
    </row>
    <row r="265" spans="1:3" x14ac:dyDescent="0.25">
      <c r="A265" s="8"/>
    </row>
    <row r="266" spans="1:3" x14ac:dyDescent="0.25">
      <c r="A266" s="8"/>
      <c r="C266" s="3" t="str">
        <f>CONCATENATE("    ",B262)</f>
        <v xml:space="preserve">    Your HSD11B1 gene has no variants. A normal gene is referred to as a "wild-type" gene.</v>
      </c>
    </row>
    <row r="267" spans="1:3" x14ac:dyDescent="0.25">
      <c r="A267" s="8"/>
    </row>
    <row r="268" spans="1:3" x14ac:dyDescent="0.25">
      <c r="A268" s="8"/>
      <c r="C268" s="3" t="s">
        <v>43</v>
      </c>
    </row>
    <row r="269" spans="1:3" x14ac:dyDescent="0.25">
      <c r="A269" s="15"/>
    </row>
    <row r="270" spans="1:3" x14ac:dyDescent="0.25">
      <c r="A270" s="8"/>
      <c r="C270" s="3" t="str">
        <f>CONCATENATE( "    &lt;piechart percentage=",B264," /&gt;")</f>
        <v xml:space="preserve">    &lt;piechart percentage= /&gt;</v>
      </c>
    </row>
    <row r="271" spans="1:3" x14ac:dyDescent="0.25">
      <c r="A271" s="8"/>
      <c r="C271" s="3" t="str">
        <f>"  &lt;/Genotype&gt;"</f>
        <v xml:space="preserve">  &lt;/Genotype&gt;</v>
      </c>
    </row>
    <row r="272" spans="1:3" x14ac:dyDescent="0.25">
      <c r="A272" s="8"/>
      <c r="C272" s="3" t="str">
        <f>"&lt;/GeneAnalysis&gt;"</f>
        <v>&lt;/GeneAnalysis&gt;</v>
      </c>
    </row>
    <row r="273" spans="1:3" s="18" customFormat="1" x14ac:dyDescent="0.25">
      <c r="A273" s="27"/>
      <c r="B273" s="17"/>
    </row>
    <row r="274" spans="1:3" x14ac:dyDescent="0.25">
      <c r="A274" s="3" t="s">
        <v>513</v>
      </c>
      <c r="B274" s="9" t="s">
        <v>522</v>
      </c>
      <c r="C274" s="3" t="str">
        <f>CONCATENATE("&lt;# ",A274," ",B274," #&gt;")</f>
        <v>&lt;# symptoms  vision problems; pain; chills and night sweats; multiple chemical sensitivity/allergies; inflamation; #&gt;</v>
      </c>
    </row>
    <row r="276" spans="1:3" x14ac:dyDescent="0.25">
      <c r="B276" s="9" t="s">
        <v>521</v>
      </c>
      <c r="C276" s="3" t="str">
        <f>CONCATENATE("&lt;symptoms ",B276," /&gt;")</f>
        <v>&lt;symptoms D014786 D010146 D023341 D018777 D007249 /&gt;</v>
      </c>
    </row>
    <row r="278" spans="1:3" x14ac:dyDescent="0.25">
      <c r="A278" s="3" t="s">
        <v>514</v>
      </c>
      <c r="B278" s="9" t="s">
        <v>554</v>
      </c>
      <c r="C278" s="3" t="str">
        <f>CONCATENATE("&lt;# ",A278," ",B278," #&gt;")</f>
        <v>&lt;# Tissue List gastrointestinal tract; Kidney and urinary bladder; #&gt;</v>
      </c>
    </row>
    <row r="280" spans="1:3" x14ac:dyDescent="0.25">
      <c r="B280" s="9" t="s">
        <v>531</v>
      </c>
      <c r="C280" s="3" t="str">
        <f>CONCATENATE("&lt;TissueList ",B280," /&gt;")</f>
        <v>&lt;TissueList D041981 D005221  /&gt;</v>
      </c>
    </row>
    <row r="282" spans="1:3" x14ac:dyDescent="0.25">
      <c r="A282" s="3" t="s">
        <v>515</v>
      </c>
      <c r="B282" s="9" t="s">
        <v>516</v>
      </c>
      <c r="C282" s="3" t="str">
        <f>CONCATENATE("&lt;# ",A282," ",B282," #&gt;")</f>
        <v>&lt;# Pathways Nicotine metabolism, ion transport, ion channel gating #&gt;</v>
      </c>
    </row>
    <row r="284" spans="1:3" x14ac:dyDescent="0.25">
      <c r="B284" s="9" t="s">
        <v>517</v>
      </c>
      <c r="C284" s="3" t="str">
        <f>CONCATENATE("&lt;Pathways ",B284," /&gt;")</f>
        <v>&lt;Pathways D011978 D017136 D015640 /&gt;</v>
      </c>
    </row>
    <row r="286" spans="1:3" x14ac:dyDescent="0.25">
      <c r="A286" s="3" t="s">
        <v>518</v>
      </c>
      <c r="B286" s="3" t="s">
        <v>519</v>
      </c>
      <c r="C286" s="3" t="str">
        <f>CONCATENATE("&lt;# ",A286," ",B286," #&gt;")</f>
        <v>&lt;# Diseases cancer; cancer, lung cancer; Disease susceptibility - increased susceptibility to viral, bacterial, and parasitical infections; disease, Genetic Predisposition to Disease; nicotine dependency; #&gt;</v>
      </c>
    </row>
    <row r="288" spans="1:3" x14ac:dyDescent="0.25">
      <c r="B288" s="3" t="s">
        <v>520</v>
      </c>
      <c r="C288" s="3" t="str">
        <f>CONCATENATE("&lt;diseases ",B288," /&gt;")</f>
        <v>&lt;diseases D009369 D008175 D004198 D01402 /&gt;</v>
      </c>
    </row>
    <row r="960" spans="3:3" x14ac:dyDescent="0.25">
      <c r="C960" s="3" t="str">
        <f>CONCATENATE("    This variant is a change at a specific point in the ",B951," gene from ",B960," to ",B961," resulting in incorrect ",B954,"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6" spans="3:3" x14ac:dyDescent="0.25">
      <c r="C966" s="3" t="str">
        <f>CONCATENATE("    This variant is a change at a specific point in the ",B951," gene from ",B966," to ",B967," resulting in incorrect ",B954,"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96" spans="3:3" x14ac:dyDescent="0.25">
      <c r="C1096" s="3" t="str">
        <f>CONCATENATE("    This variant is a change at a specific point in the ",B1087," gene from ",B1096," to ",B1097," resulting in incorrect ",B1090,"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2" spans="3:3" x14ac:dyDescent="0.25">
      <c r="C1102" s="3" t="str">
        <f>CONCATENATE("    This variant is a change at a specific point in the ",B1087," gene from ",B1102," to ",B1103," resulting in incorrect ",B1090,"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4" spans="3:3" x14ac:dyDescent="0.25">
      <c r="C1504" s="3" t="str">
        <f>CONCATENATE("    This variant is a change at a specific point in the ",B1495," gene from ",B1504," to ",B1505," resulting in incorrect ",B1498,"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0" spans="3:3" x14ac:dyDescent="0.25">
      <c r="C1510" s="3" t="str">
        <f>CONCATENATE("    This variant is a change at a specific point in the ",B1495," gene from ",B1510," to ",B1511," resulting in incorrect ",B1498,"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0" spans="3:3" x14ac:dyDescent="0.25">
      <c r="C1640" s="3" t="str">
        <f>CONCATENATE("    This variant is a change at a specific point in the ",B1631," gene from ",B1640," to ",B1641," resulting in incorrect ",B1634,"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6" spans="3:3" x14ac:dyDescent="0.25">
      <c r="C1646" s="3" t="str">
        <f>CONCATENATE("    This variant is a change at a specific point in the ",B1631," gene from ",B1646," to ",B1647," resulting in incorrect ",B1634,"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6" spans="3:3" x14ac:dyDescent="0.25">
      <c r="C1776" s="3" t="str">
        <f>CONCATENATE("    This variant is a change at a specific point in the ",B1767," gene from ",B1776," to ",B1777," resulting in incorrect ",B1770,"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2" spans="3:3" x14ac:dyDescent="0.25">
      <c r="C1782" s="3" t="str">
        <f>CONCATENATE("    This variant is a change at a specific point in the ",B1767," gene from ",B1782," to ",B1783," resulting in incorrect ",B1770,"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2" spans="3:3" x14ac:dyDescent="0.25">
      <c r="C1912" s="3" t="str">
        <f>CONCATENATE("    This variant is a change at a specific point in the ",B1903," gene from ",B1912," to ",B1913," resulting in incorrect ",B1906,"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8" spans="3:3" x14ac:dyDescent="0.25">
      <c r="C1918" s="3" t="str">
        <f>CONCATENATE("    This variant is a change at a specific point in the ",B1903," gene from ",B1918," to ",B1919," resulting in incorrect ",B1906,"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8" spans="3:3" x14ac:dyDescent="0.25">
      <c r="C2048" s="3" t="str">
        <f>CONCATENATE("    This variant is a change at a specific point in the ",B2039," gene from ",B2048," to ",B2049," resulting in incorrect ",B2042,"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4" spans="3:3" x14ac:dyDescent="0.25">
      <c r="C2054" s="3" t="str">
        <f>CONCATENATE("    This variant is a change at a specific point in the ",B2039," gene from ",B2054," to ",B2055," resulting in incorrect ",B2042,"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4" spans="3:3" x14ac:dyDescent="0.25">
      <c r="C2184" s="3" t="str">
        <f>CONCATENATE("    This variant is a change at a specific point in the ",B2175," gene from ",B2184," to ",B2185," resulting in incorrect ",B2178,"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0" spans="3:3" x14ac:dyDescent="0.25">
      <c r="C2190" s="3" t="str">
        <f>CONCATENATE("    This variant is a change at a specific point in the ",B2175," gene from ",B2190," to ",B2191," resulting in incorrect ",B2178,"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0" spans="3:3" x14ac:dyDescent="0.25">
      <c r="C2320" s="3" t="str">
        <f>CONCATENATE("    This variant is a change at a specific point in the ",B2311," gene from ",B2320," to ",B2321," resulting in incorrect ",B2314,"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6" spans="3:3" x14ac:dyDescent="0.25">
      <c r="C2326" s="3" t="str">
        <f>CONCATENATE("    This variant is a change at a specific point in the ",B2311," gene from ",B2326," to ",B2327," resulting in incorrect ",B2314,"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56" spans="3:3" x14ac:dyDescent="0.25">
      <c r="C2456" s="3" t="str">
        <f>CONCATENATE("    This variant is a change at a specific point in the ",B2447," gene from ",B2456," to ",B2457," resulting in incorrect ",B2450,"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2" spans="3:3" x14ac:dyDescent="0.25">
      <c r="C2462" s="3" t="str">
        <f>CONCATENATE("    This variant is a change at a specific point in the ",B2447," gene from ",B2462," to ",B2463," resulting in incorrect ",B2450,"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DB2A5-588A-48C6-B8A1-E3AED76A89B3}">
  <dimension ref="A1:AJ2462"/>
  <sheetViews>
    <sheetView topLeftCell="A274" workbookViewId="0">
      <selection activeCell="A274" sqref="A1:XFD104857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511</v>
      </c>
      <c r="B2" s="9" t="s">
        <v>190</v>
      </c>
      <c r="C2" s="3" t="str">
        <f>CONCATENATE("&lt;",A2," ",B2," /&gt;")</f>
        <v>&lt;Gene_Name POMC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512</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POMC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f>B8</f>
        <v>0</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2</v>
      </c>
      <c r="C10" s="3" t="str">
        <f>CONCATENATE("This gene is located on chromosome ",B10,". The ",B11," it creates acts in your ",B12)</f>
        <v>This gene is located on chromosome 2. The protein it creates acts in your testis and pancreas.</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206</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T25164312G</v>
      </c>
      <c r="I13" s="18" t="str">
        <f>B28</f>
        <v>T25161964C</v>
      </c>
      <c r="J13" s="18" t="str">
        <f>B34</f>
        <v>A25166355G</v>
      </c>
      <c r="K13" s="18" t="str">
        <f>B40</f>
        <v>A133-2C</v>
      </c>
      <c r="L13" s="18" t="str">
        <f>B46</f>
        <v>Ser7Argfs</v>
      </c>
      <c r="M13" s="18" t="e">
        <f>#REF!</f>
        <v>#REF!</v>
      </c>
      <c r="N13" s="18" t="e">
        <f>#REF!</f>
        <v>#REF!</v>
      </c>
      <c r="O13" s="18" t="e">
        <f>#REF!</f>
        <v>#REF!</v>
      </c>
      <c r="P13" s="18" t="e">
        <f>#REF!</f>
        <v>#REF!</v>
      </c>
      <c r="Q13" s="18" t="e">
        <f>#REF!</f>
        <v>#REF!</v>
      </c>
      <c r="R13" s="18" t="e">
        <f>#REF!</f>
        <v>#REF!</v>
      </c>
      <c r="S13" s="18" t="e">
        <f>#REF!</f>
        <v>#REF!</v>
      </c>
      <c r="T13" s="18" t="e">
        <f>#REF!</f>
        <v>#REF!</v>
      </c>
      <c r="U13" s="18" t="e">
        <f>#REF!</f>
        <v>#REF!</v>
      </c>
      <c r="V13" s="18" t="e">
        <f>#REF!</f>
        <v>#REF!</v>
      </c>
    </row>
    <row r="14" spans="1:36" ht="16.5" thickBot="1" x14ac:dyDescent="0.3">
      <c r="A14" s="8" t="s">
        <v>3</v>
      </c>
      <c r="B14" s="9" t="s">
        <v>190</v>
      </c>
      <c r="C14" s="3" t="str">
        <f>CONCATENATE("&lt;GeneAnalysis gene=",CHAR(34),B14,CHAR(34)," interval=",CHAR(34),B15,CHAR(34),"&gt; ")</f>
        <v xml:space="preserve">&lt;GeneAnalysis gene="POMC" interval="NC_000002.12:g.25160853_25168851"&gt; </v>
      </c>
      <c r="H14" s="19" t="s">
        <v>115</v>
      </c>
      <c r="I14" s="19" t="s">
        <v>115</v>
      </c>
      <c r="J14" s="19" t="s">
        <v>115</v>
      </c>
      <c r="K14" s="19" t="s">
        <v>325</v>
      </c>
      <c r="L14" s="19" t="s">
        <v>115</v>
      </c>
      <c r="M14" s="19" t="s">
        <v>78</v>
      </c>
      <c r="N14" s="19" t="s">
        <v>78</v>
      </c>
      <c r="O14" s="40" t="s">
        <v>78</v>
      </c>
      <c r="P14" s="20" t="s">
        <v>78</v>
      </c>
      <c r="Q14" s="40" t="s">
        <v>78</v>
      </c>
      <c r="R14" s="40" t="s">
        <v>78</v>
      </c>
      <c r="S14" s="20" t="s">
        <v>78</v>
      </c>
      <c r="T14" s="20" t="s">
        <v>78</v>
      </c>
      <c r="U14" s="40" t="s">
        <v>78</v>
      </c>
      <c r="V14" s="40" t="s">
        <v>78</v>
      </c>
      <c r="W14" s="20"/>
      <c r="X14" s="20"/>
      <c r="Y14" s="20"/>
      <c r="Z14" s="20"/>
    </row>
    <row r="15" spans="1:36" x14ac:dyDescent="0.25">
      <c r="A15" s="8" t="s">
        <v>24</v>
      </c>
      <c r="B15" s="9" t="s">
        <v>207</v>
      </c>
      <c r="H15" s="9" t="s">
        <v>200</v>
      </c>
      <c r="I15" s="9" t="s">
        <v>202</v>
      </c>
      <c r="J15" s="9" t="s">
        <v>204</v>
      </c>
      <c r="K15" s="9" t="s">
        <v>326</v>
      </c>
      <c r="L15" s="9" t="s">
        <v>328</v>
      </c>
      <c r="M15" s="9" t="s">
        <v>87</v>
      </c>
      <c r="N15" s="9" t="s">
        <v>85</v>
      </c>
      <c r="O15" s="9" t="s">
        <v>364</v>
      </c>
      <c r="P15" s="9" t="s">
        <v>366</v>
      </c>
      <c r="Q15" s="9" t="s">
        <v>368</v>
      </c>
      <c r="R15" s="9" t="s">
        <v>370</v>
      </c>
      <c r="S15" s="9" t="s">
        <v>371</v>
      </c>
      <c r="T15" s="9" t="s">
        <v>373</v>
      </c>
      <c r="U15" s="9" t="s">
        <v>375</v>
      </c>
      <c r="V15" s="9" t="s">
        <v>377</v>
      </c>
      <c r="W15" s="9"/>
      <c r="X15" s="9"/>
      <c r="Y15" s="9"/>
      <c r="Z15" s="9"/>
    </row>
    <row r="16" spans="1:36" x14ac:dyDescent="0.25">
      <c r="A16" s="8" t="s">
        <v>25</v>
      </c>
      <c r="B16" s="9" t="s">
        <v>330</v>
      </c>
      <c r="C16" s="3" t="str">
        <f>CONCATENATE("# What are some common mutations of ",B14,"?")</f>
        <v># What are some common mutations of POMC?</v>
      </c>
      <c r="H16" s="9" t="s">
        <v>201</v>
      </c>
      <c r="I16" s="9" t="s">
        <v>203</v>
      </c>
      <c r="J16" s="9" t="s">
        <v>205</v>
      </c>
      <c r="K16" s="9" t="s">
        <v>327</v>
      </c>
      <c r="L16" s="9" t="s">
        <v>329</v>
      </c>
      <c r="M16" s="9" t="s">
        <v>88</v>
      </c>
      <c r="N16" s="9" t="s">
        <v>86</v>
      </c>
      <c r="O16" s="9" t="s">
        <v>365</v>
      </c>
      <c r="P16" s="9" t="s">
        <v>367</v>
      </c>
      <c r="Q16" s="9" t="s">
        <v>369</v>
      </c>
      <c r="R16" s="9" t="s">
        <v>370</v>
      </c>
      <c r="S16" s="9" t="s">
        <v>372</v>
      </c>
      <c r="T16" s="9" t="s">
        <v>374</v>
      </c>
      <c r="U16" s="9" t="s">
        <v>376</v>
      </c>
      <c r="V16" s="9" t="s">
        <v>378</v>
      </c>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[T25164312G](https://www.ncbi.nlm.nih.gov/projects/SNP/snp_ref.cgi?rs=12473543)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[T25161964C](https://www.ncbi.nlm.nih.gov/projects/SNP/snp_ref.cgi?rs=6713532)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[A25166355G](https://www.ncbi.nlm.nih.gov/projects/SNP/snp_ref.cgi?rs=934778)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[A133-2C](https://www.ncbi.nlm.nih.gov/clinvar/variation/436364/) variant. This substitution of a single nucleotide is known as a missense mutation.</v>
      </c>
      <c r="L17" s="9" t="str">
        <f>CONCATENATE("People with this variant have one copy of the ",B49," insertion. This insertion of a nucleotide sequence is known as a frameshift variant.")</f>
        <v>People with this variant have one copy of the [20_21insGGGCCCTCGGGGGCCCCTCGGGTGG (p.Ser7Argfs)](https://www.ncbi.nlm.nih.gov/clinvar/variation/520619/) insertion. This insertion of a nucleotide sequence is known as a frameshift variant.</v>
      </c>
      <c r="M17" s="9" t="e">
        <f>CONCATENATE("People with this variant have one copy of the ",#REF!," variant. This substitution of a single nucleotide is known as a missense mutation.")</f>
        <v>#REF!</v>
      </c>
      <c r="N17" s="9" t="e">
        <f>CONCATENATE("People with this variant have one copy of the ",#REF!," variant. This substitution of a single nucleotide is known as a missense mutation.")</f>
        <v>#REF!</v>
      </c>
      <c r="O17" s="9" t="e">
        <f>CONCATENATE("People with this variant have one copy of the ",#REF!," variant. This substitution of a single nucleotide is known as a missense mutation.")</f>
        <v>#REF!</v>
      </c>
      <c r="P17" s="9" t="e">
        <f>CONCATENATE("People with this variant have one copy of the ",#REF!," variant. Changing two base pairs is known as a splice donor variant.")</f>
        <v>#REF!</v>
      </c>
      <c r="Q17" s="9" t="e">
        <f>CONCATENATE("People with this variant have one copy of the ",#REF!," variant. This substitution of a single nucleotide is known as a missense mutation.")</f>
        <v>#REF!</v>
      </c>
      <c r="R17" s="9" t="e">
        <f>CONCATENATE("People with this variant have one copy of the ",#REF!," variant. This substitution of a single nucleotide is known as a missense mutation.")</f>
        <v>#REF!</v>
      </c>
      <c r="S17" s="9" t="e">
        <f>CONCATENATE("People with this variant have one copy of the ",#REF!," variant. This substitution of a single nucleotide is known as a missense mutation.")</f>
        <v>#REF!</v>
      </c>
      <c r="T17" s="9" t="e">
        <f>CONCATENATE("People with this variant have one copy of the ",#REF!," variant. This substitution of a single nucleotide is known as a missense mutation.")</f>
        <v>#REF!</v>
      </c>
      <c r="U17" s="9" t="e">
        <f>CONCATENATE("People with this variant have one copy of the ",#REF!," variant. This substitution of a single nucleotide is known as a missense mutation.")</f>
        <v>#REF!</v>
      </c>
      <c r="V17" s="9" t="e">
        <f>CONCATENATE("People with this variant have one copy of the ",#REF!," variant. This substitution of a single nucleotide is known as a missense mutation.")</f>
        <v>#REF!</v>
      </c>
      <c r="W17" s="9"/>
      <c r="X17" s="9"/>
      <c r="Y17" s="9"/>
      <c r="Z17" s="9"/>
    </row>
    <row r="18" spans="1:26" x14ac:dyDescent="0.25">
      <c r="C18" s="3" t="str">
        <f>CONCATENATE("There are ",B16," common variants in ",B14,": ",B25,", ",B31,", ",B37,", ",B43,", and ",B49,".")</f>
        <v>There are five common variants in POMC: [T25164312G](https://www.ncbi.nlm.nih.gov/projects/SNP/snp_ref.cgi?rs=12473543), [T25161964C](https://www.ncbi.nlm.nih.gov/projects/SNP/snp_ref.cgi?rs=6713532), [A25166355G](https://www.ncbi.nlm.nih.gov/projects/SNP/snp_ref.cgi?rs=934778), [A133-2C](https://www.ncbi.nlm.nih.gov/clinvar/variation/436364/), and [20_21insGGGCCCTCGGGGGCCCCTCGGGTGG (p.Ser7Argfs)](https://www.ncbi.nlm.nih.gov/clinvar/variation/520619/).</v>
      </c>
      <c r="H18" s="9" t="s">
        <v>28</v>
      </c>
      <c r="I18" s="9" t="s">
        <v>28</v>
      </c>
      <c r="J18" s="9" t="s">
        <v>28</v>
      </c>
      <c r="K18" s="9" t="s">
        <v>28</v>
      </c>
      <c r="L18" s="9" t="s">
        <v>28</v>
      </c>
      <c r="M18" s="9" t="s">
        <v>27</v>
      </c>
      <c r="N18" s="9" t="s">
        <v>27</v>
      </c>
      <c r="O18" s="9" t="s">
        <v>28</v>
      </c>
      <c r="P18" s="9" t="s">
        <v>28</v>
      </c>
      <c r="Q18" s="9" t="s">
        <v>28</v>
      </c>
      <c r="R18" s="9" t="s">
        <v>28</v>
      </c>
      <c r="S18" s="9" t="s">
        <v>28</v>
      </c>
      <c r="T18" s="9" t="s">
        <v>28</v>
      </c>
      <c r="U18" s="9" t="s">
        <v>28</v>
      </c>
      <c r="V18" s="9" t="s">
        <v>27</v>
      </c>
      <c r="W18" s="9"/>
      <c r="X18" s="9"/>
      <c r="Y18" s="9"/>
      <c r="Z18" s="9"/>
    </row>
    <row r="19" spans="1:26" x14ac:dyDescent="0.25">
      <c r="H19" s="9">
        <v>45.2</v>
      </c>
      <c r="I19" s="9">
        <v>49.8</v>
      </c>
      <c r="J19" s="9">
        <v>30</v>
      </c>
      <c r="K19" s="9">
        <v>45.6</v>
      </c>
      <c r="L19" s="9">
        <v>0.1</v>
      </c>
      <c r="M19" s="9">
        <v>35.6</v>
      </c>
      <c r="N19" s="9">
        <v>49.1</v>
      </c>
      <c r="O19" s="9">
        <v>49.9</v>
      </c>
      <c r="P19" s="9">
        <v>47.4</v>
      </c>
      <c r="Q19" s="9">
        <v>44.4</v>
      </c>
      <c r="R19" s="9">
        <v>49.8</v>
      </c>
      <c r="S19" s="9">
        <v>7.2</v>
      </c>
      <c r="T19" s="9">
        <v>46.8</v>
      </c>
      <c r="U19" s="9">
        <v>25.2</v>
      </c>
      <c r="V19" s="9">
        <v>7.2</v>
      </c>
      <c r="W19" s="9"/>
      <c r="X19" s="9"/>
      <c r="Y19" s="9"/>
      <c r="Z19" s="9"/>
    </row>
    <row r="20" spans="1:26" x14ac:dyDescent="0.25">
      <c r="C20" s="3" t="str">
        <f>CONCATENATE("&lt;# ",B22," #&gt;")</f>
        <v>&lt;# T25164312G #&gt;</v>
      </c>
      <c r="H20" s="9" t="str">
        <f>CONCATENATE("People with this variant have two copies of the ",B25," variant. This substitution of a single nucleotide is known as a missense mutation.")</f>
        <v>People with this variant have two copies of the [T25164312G](https://www.ncbi.nlm.nih.gov/projects/SNP/snp_ref.cgi?rs=12473543)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[T25161964C](https://www.ncbi.nlm.nih.gov/projects/SNP/snp_ref.cgi?rs=6713532)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[A25166355G](https://www.ncbi.nlm.nih.gov/projects/SNP/snp_ref.cgi?rs=934778)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[A133-2C](https://www.ncbi.nlm.nih.gov/clinvar/variation/436364/) variant. This substitution of a single nucleotide is known as a missense mutation.</v>
      </c>
      <c r="L20" s="9" t="str">
        <f>CONCATENATE("People with this variant have two copies of the ",B49," insertion. This insertion of a nucleotide sequence is known as a frameshift variant.")</f>
        <v>People with this variant have two copies of the [20_21insGGGCCCTCGGGGGCCCCTCGGGTGG (p.Ser7Argfs)](https://www.ncbi.nlm.nih.gov/clinvar/variation/520619/) insertion. This insertion of a nucleotide sequence is known as a frameshift variant.</v>
      </c>
      <c r="M20" s="9" t="e">
        <f>CONCATENATE("People with this variant have two copies of the ",#REF!," variant. This substitution of a single nucleotide is known as a missense mutation.")</f>
        <v>#REF!</v>
      </c>
      <c r="N20" s="9" t="e">
        <f>CONCATENATE("People with this variant have two copies of the ",#REF!," variant. This substitution of a single nucleotide is known as a missense mutation.")</f>
        <v>#REF!</v>
      </c>
      <c r="O20" s="9" t="e">
        <f>CONCATENATE("People with this variant have two copies of the ",#REF!," variant. This substitution of a single nucleotide is known as a missense mutation.")</f>
        <v>#REF!</v>
      </c>
      <c r="P20" s="9" t="e">
        <f>CONCATENATE("People with this variant have two copies of the ",#REF!," variant. Changing two base pairs is known as a splice donor variant.")</f>
        <v>#REF!</v>
      </c>
      <c r="Q20" s="9" t="e">
        <f>CONCATENATE("People with this variant have two copies of the ",#REF!," variant. This substitution of a single nucleotide is known as a missense mutation.")</f>
        <v>#REF!</v>
      </c>
      <c r="R20" s="9" t="e">
        <f>CONCATENATE("People with this variant have two copies of the ",#REF!," variant. This substitution of a single nucleotide is known as a missense mutation.")</f>
        <v>#REF!</v>
      </c>
      <c r="S20" s="9" t="e">
        <f>CONCATENATE("People with this variant have two copies of the ",#REF!," variant. This substitution of a single nucleotide is known as a missense mutation.")</f>
        <v>#REF!</v>
      </c>
      <c r="T20" s="9" t="e">
        <f>CONCATENATE("People with this variant have two copies of the ",#REF!," variant. This substitution of a single nucleotide is known as a missense mutation.")</f>
        <v>#REF!</v>
      </c>
      <c r="U20" s="9" t="e">
        <f>CONCATENATE("People with this variant have two copies of the ",#REF!," variant. This substitution of a single nucleotide is known as a missense mutation.")</f>
        <v>#REF!</v>
      </c>
      <c r="V20" s="9" t="e">
        <f>CONCATENATE("People with this variant have two copies of the ",#REF!," variant. This substitution of a single nucleotide is known as a missense mutation.")</f>
        <v>#REF!</v>
      </c>
      <c r="W20" s="9"/>
      <c r="X20" s="9"/>
      <c r="Y20" s="9"/>
      <c r="Z20" s="9"/>
    </row>
    <row r="21" spans="1:26" x14ac:dyDescent="0.25">
      <c r="A21" s="8" t="s">
        <v>29</v>
      </c>
      <c r="B21" s="19" t="s">
        <v>191</v>
      </c>
      <c r="C21" s="3" t="str">
        <f>CONCATENATE("  &lt;Variant hgvs=",CHAR(34),B21,CHAR(34)," name=",CHAR(34),B22,CHAR(34),"&gt; ")</f>
        <v xml:space="preserve">  &lt;Variant hgvs="NC_000002.12:g.25164312T&gt;G" name="T25164312G"&gt; </v>
      </c>
      <c r="H21" s="9" t="s">
        <v>27</v>
      </c>
      <c r="I21" s="9" t="s">
        <v>27</v>
      </c>
      <c r="J21" s="9" t="s">
        <v>27</v>
      </c>
      <c r="K21" s="9" t="s">
        <v>27</v>
      </c>
      <c r="L21" s="9" t="s">
        <v>27</v>
      </c>
      <c r="M21" s="9" t="s">
        <v>27</v>
      </c>
      <c r="N21" s="9" t="s">
        <v>28</v>
      </c>
      <c r="O21" s="9" t="s">
        <v>28</v>
      </c>
      <c r="P21" s="9" t="s">
        <v>27</v>
      </c>
      <c r="Q21" s="9" t="s">
        <v>28</v>
      </c>
      <c r="R21" s="9" t="s">
        <v>28</v>
      </c>
      <c r="S21" s="9" t="s">
        <v>27</v>
      </c>
      <c r="T21" s="9" t="s">
        <v>28</v>
      </c>
      <c r="U21" s="9" t="s">
        <v>27</v>
      </c>
      <c r="V21" s="9" t="s">
        <v>28</v>
      </c>
      <c r="W21" s="9"/>
      <c r="X21" s="9"/>
      <c r="Y21" s="9"/>
      <c r="Z21" s="9"/>
    </row>
    <row r="22" spans="1:26" x14ac:dyDescent="0.25">
      <c r="A22" s="15" t="s">
        <v>30</v>
      </c>
      <c r="B22" s="21" t="s">
        <v>199</v>
      </c>
      <c r="H22" s="9">
        <v>23.2</v>
      </c>
      <c r="I22" s="9">
        <v>34.4</v>
      </c>
      <c r="J22" s="9">
        <v>10.9</v>
      </c>
      <c r="K22" s="9">
        <v>33.6</v>
      </c>
      <c r="L22" s="9">
        <v>0.02</v>
      </c>
      <c r="M22" s="9">
        <v>14.3</v>
      </c>
      <c r="N22" s="9">
        <v>31</v>
      </c>
      <c r="O22" s="9">
        <v>33.200000000000003</v>
      </c>
      <c r="P22" s="9">
        <v>26.8</v>
      </c>
      <c r="Q22" s="9">
        <v>43.9</v>
      </c>
      <c r="R22" s="9">
        <v>34.799999999999997</v>
      </c>
      <c r="S22" s="9">
        <v>1.9</v>
      </c>
      <c r="T22" s="9">
        <v>25.7</v>
      </c>
      <c r="U22" s="9">
        <v>8.5</v>
      </c>
      <c r="V22" s="9">
        <v>1.9</v>
      </c>
      <c r="W22" s="9"/>
      <c r="X22" s="9"/>
      <c r="Y22" s="9"/>
      <c r="Z22" s="9"/>
    </row>
    <row r="23" spans="1:26" x14ac:dyDescent="0.25">
      <c r="A23" s="15" t="s">
        <v>31</v>
      </c>
      <c r="B23" s="9" t="s">
        <v>36</v>
      </c>
      <c r="C23" s="3" t="str">
        <f>CONCATENATE("    This variant is a change at a specific point in the ",B14," gene from ",B23," to ",B24," resulting in incorrect ",B10," function. This substitution of a single nucleotide is known as a missense variant.")</f>
        <v xml:space="preserve">    This variant is a change at a specific point in the POMC gene from thymine (T) to guanine (G) resulting in incorrect 2 function. This substitution of a single nucleotide is known as a missense variant.</v>
      </c>
      <c r="H23" s="9" t="str">
        <f>CONCATENATE("Your ",B14," gene has no variants. A normal gene is referred to as a ",CHAR(34),"wild-type",CHAR(34)," gene.")</f>
        <v>Your POMC gene has no variants. A normal gene is referred to as a "wild-type" gene.</v>
      </c>
      <c r="I23" s="9" t="str">
        <f>CONCATENATE("Your ",B14," gene has no variants. A normal gene is referred to as a ",CHAR(34),"wild-type",CHAR(34)," gene.")</f>
        <v>Your POMC gene has no variants. A normal gene is referred to as a "wild-type" gene.</v>
      </c>
      <c r="J23" s="9" t="str">
        <f>CONCATENATE("Your ",B14," gene has no variants. A normal gene is referred to as a ",CHAR(34),"wild-type",CHAR(34)," gene.")</f>
        <v>Your POMC gene has no variants. A normal gene is referred to as a "wild-type" gene.</v>
      </c>
      <c r="K23" s="9" t="str">
        <f>CONCATENATE("Your ",B14," gene has no variants. A normal gene is referred to as a ",CHAR(34),"wild-type",CHAR(34)," gene.")</f>
        <v>Your POMC gene has no variants. A normal gene is referred to as a "wild-type" gene.</v>
      </c>
      <c r="L23" s="9" t="str">
        <f>CONCATENATE("Your ",B14," gene has no variants. A normal gene is referred to as a ",CHAR(34),"wild-type",CHAR(34)," gene.")</f>
        <v>Your POMC gene has no variants. A normal gene is referred to as a "wild-type" gene.</v>
      </c>
      <c r="M23" s="9" t="str">
        <f>CONCATENATE("Your ",B14," gene has no variants. A normal gene is referred to as a ",CHAR(34),"wild-type",CHAR(34)," gene.")</f>
        <v>Your POMC gene has no variants. A normal gene is referred to as a "wild-type" gene.</v>
      </c>
      <c r="N23" s="9" t="str">
        <f>CONCATENATE("Your ",B14," gene has no variants. A normal gene is referred to as a ",CHAR(34),"wild-type",CHAR(34)," gene.")</f>
        <v>Your POMC gene has no variants. A normal gene is referred to as a "wild-type" gene.</v>
      </c>
      <c r="O23" s="9" t="str">
        <f>CONCATENATE("Your ",B14," gene has no variants. A normal gene is referred to as a ",CHAR(34),"wild-type",CHAR(34)," gene.")</f>
        <v>Your POMC gene has no variants. A normal gene is referred to as a "wild-type" gene.</v>
      </c>
      <c r="P23" s="9" t="str">
        <f>CONCATENATE("Your ",B14," gene has no variants. A normal gene is referred to as a ",CHAR(34),"wild-type",CHAR(34)," gene.")</f>
        <v>Your POMC gene has no variants. A normal gene is referred to as a "wild-type" gene.</v>
      </c>
      <c r="Q23" s="9" t="str">
        <f>CONCATENATE("Your ",B14," gene has no variants. A normal gene is referred to as a ",CHAR(34),"wild-type",CHAR(34)," gene.")</f>
        <v>Your POMC gene has no variants. A normal gene is referred to as a "wild-type" gene.</v>
      </c>
      <c r="R23" s="9" t="str">
        <f>CONCATENATE("Your ",B14," gene has no variants. A normal gene is referred to as a ",CHAR(34),"wild-type",CHAR(34)," gene.")</f>
        <v>Your POMC gene has no variants. A normal gene is referred to as a "wild-type" gene.</v>
      </c>
      <c r="S23" s="9" t="str">
        <f>CONCATENATE("Your ",B14," gene has no variants. A normal gene is referred to as a ",CHAR(34),"wild-type",CHAR(34)," gene.")</f>
        <v>Your POMC gene has no variants. A normal gene is referred to as a "wild-type" gene.</v>
      </c>
      <c r="T23" s="9" t="str">
        <f>CONCATENATE("Your ",B14," gene has no variants. A normal gene is referred to as a ",CHAR(34),"wild-type",CHAR(34)," gene.")</f>
        <v>Your POMC gene has no variants. A normal gene is referred to as a "wild-type" gene.</v>
      </c>
      <c r="U23" s="9" t="str">
        <f>CONCATENATE("Your ",B14," gene has no variants. A normal gene is referred to as a ",CHAR(34),"wild-type",CHAR(34)," gene.")</f>
        <v>Your POMC gene has no variants. A normal gene is referred to as a "wild-type" gene.</v>
      </c>
      <c r="V23" s="9" t="str">
        <f>CONCATENATE("Your ",B14," gene has no variants. A normal gene is referred to as a ",CHAR(34),"wild-type",CHAR(34)," gene.")</f>
        <v>Your POMC gene has no variants. A normal gene is referred to as a "wild-type" gene.</v>
      </c>
      <c r="W23" s="9"/>
      <c r="X23" s="9"/>
      <c r="Y23" s="9"/>
      <c r="Z23" s="9"/>
    </row>
    <row r="24" spans="1:26" x14ac:dyDescent="0.25">
      <c r="A24" s="15" t="s">
        <v>33</v>
      </c>
      <c r="B24" s="9" t="s">
        <v>34</v>
      </c>
      <c r="H24" s="9" t="s">
        <v>28</v>
      </c>
      <c r="I24" s="9" t="s">
        <v>28</v>
      </c>
      <c r="J24" s="9" t="s">
        <v>28</v>
      </c>
      <c r="K24" s="9" t="s">
        <v>28</v>
      </c>
      <c r="L24" s="9" t="s">
        <v>28</v>
      </c>
      <c r="M24" s="9" t="s">
        <v>28</v>
      </c>
      <c r="N24" s="9" t="s">
        <v>28</v>
      </c>
      <c r="O24" s="9" t="s">
        <v>27</v>
      </c>
      <c r="P24" s="9" t="s">
        <v>28</v>
      </c>
      <c r="Q24" s="9" t="s">
        <v>27</v>
      </c>
      <c r="R24" s="9" t="s">
        <v>27</v>
      </c>
      <c r="S24" s="9" t="s">
        <v>28</v>
      </c>
      <c r="T24" s="9" t="s">
        <v>27</v>
      </c>
      <c r="U24" s="9" t="s">
        <v>28</v>
      </c>
      <c r="V24" s="9" t="s">
        <v>28</v>
      </c>
      <c r="W24" s="9"/>
      <c r="X24" s="9"/>
      <c r="Y24" s="9"/>
      <c r="Z24" s="9"/>
    </row>
    <row r="25" spans="1:26" x14ac:dyDescent="0.25">
      <c r="A25" s="15" t="s">
        <v>35</v>
      </c>
      <c r="B25" s="9" t="s">
        <v>198</v>
      </c>
      <c r="C25" s="3" t="str">
        <f>"  &lt;/Variant&gt;"</f>
        <v xml:space="preserve">  &lt;/Variant&gt;</v>
      </c>
      <c r="H25" s="9">
        <v>31.6</v>
      </c>
      <c r="I25" s="9">
        <v>15.8</v>
      </c>
      <c r="J25" s="9">
        <v>59.1</v>
      </c>
      <c r="K25" s="9">
        <v>20.8</v>
      </c>
      <c r="L25" s="9">
        <v>99.9</v>
      </c>
      <c r="M25" s="9">
        <v>50.1</v>
      </c>
      <c r="N25" s="9">
        <v>19.899999999999999</v>
      </c>
      <c r="O25" s="9">
        <v>16.899999999999999</v>
      </c>
      <c r="P25" s="9">
        <v>25.8</v>
      </c>
      <c r="Q25" s="9">
        <v>11.7</v>
      </c>
      <c r="R25" s="9">
        <v>15.4</v>
      </c>
      <c r="S25" s="9">
        <v>90.9</v>
      </c>
      <c r="T25" s="9">
        <v>27.5</v>
      </c>
      <c r="U25" s="9">
        <v>66.3</v>
      </c>
      <c r="V25" s="9">
        <v>90.9</v>
      </c>
      <c r="W25" s="9"/>
      <c r="X25" s="9"/>
      <c r="Y25" s="9"/>
      <c r="Z25" s="9"/>
    </row>
    <row r="26" spans="1:26" x14ac:dyDescent="0.25">
      <c r="A26" s="15"/>
      <c r="C26" s="3" t="str">
        <f>CONCATENATE("&lt;# ",B28," #&gt;")</f>
        <v>&lt;# T25161964C #&gt;</v>
      </c>
    </row>
    <row r="27" spans="1:26" x14ac:dyDescent="0.25">
      <c r="A27" s="8" t="s">
        <v>29</v>
      </c>
      <c r="B27" s="29" t="s">
        <v>192</v>
      </c>
      <c r="C27" s="3" t="str">
        <f>CONCATENATE("  &lt;Variant hgvs=",CHAR(34),B27,CHAR(34)," name=",CHAR(34),B28,CHAR(34),"&gt; ")</f>
        <v xml:space="preserve">  &lt;Variant hgvs="NC_000002.12:g.25161964T&gt;C" name="T25161964C"&gt; </v>
      </c>
    </row>
    <row r="28" spans="1:26" x14ac:dyDescent="0.25">
      <c r="A28" s="15" t="s">
        <v>30</v>
      </c>
      <c r="B28" s="9" t="s">
        <v>196</v>
      </c>
    </row>
    <row r="29" spans="1:26" x14ac:dyDescent="0.25">
      <c r="A29" s="15" t="s">
        <v>31</v>
      </c>
      <c r="B29" s="9" t="s">
        <v>36</v>
      </c>
      <c r="C29" s="3" t="str">
        <f>CONCATENATE("    This variant is a change at a specific point in the ",B14," gene from ",B29," to ",B30," resulting in incorrect ",B10," function. This substitution of a single nucleotide is known as a missense variant.")</f>
        <v xml:space="preserve">    This variant is a change at a specific point in the POMC gene from thymine (T) to cytosine (C) resulting in incorrect 2 function. This substitution of a single nucleotide is known as a missense variant.</v>
      </c>
    </row>
    <row r="30" spans="1:26" x14ac:dyDescent="0.25">
      <c r="A30" s="15" t="s">
        <v>33</v>
      </c>
      <c r="B30" s="9" t="s">
        <v>93</v>
      </c>
    </row>
    <row r="31" spans="1:26" x14ac:dyDescent="0.25">
      <c r="A31" s="15" t="s">
        <v>35</v>
      </c>
      <c r="B31" s="9" t="s">
        <v>197</v>
      </c>
      <c r="C31" s="3" t="str">
        <f>"  &lt;/Variant&gt;"</f>
        <v xml:space="preserve">  &lt;/Variant&gt;</v>
      </c>
    </row>
    <row r="32" spans="1:26" x14ac:dyDescent="0.25">
      <c r="A32" s="8"/>
      <c r="C32" s="3" t="str">
        <f>CONCATENATE("&lt;# ",B34," #&gt;")</f>
        <v>&lt;# A25166355G #&gt;</v>
      </c>
    </row>
    <row r="33" spans="1:3" x14ac:dyDescent="0.25">
      <c r="A33" s="8" t="s">
        <v>29</v>
      </c>
      <c r="B33" s="19" t="s">
        <v>193</v>
      </c>
      <c r="C33" s="3" t="str">
        <f>CONCATENATE("  &lt;Variant hgvs=",CHAR(34),B33,CHAR(34)," name=",CHAR(34),B34,CHAR(34),"&gt; ")</f>
        <v xml:space="preserve">  &lt;Variant hgvs="NC_000002.12:g.25166355A&gt;G" name="A25166355G"&gt; </v>
      </c>
    </row>
    <row r="34" spans="1:3" x14ac:dyDescent="0.25">
      <c r="A34" s="15" t="s">
        <v>30</v>
      </c>
      <c r="B34" s="9" t="s">
        <v>194</v>
      </c>
    </row>
    <row r="35" spans="1:3" x14ac:dyDescent="0.25">
      <c r="A35" s="15" t="s">
        <v>31</v>
      </c>
      <c r="B35" s="9" t="s">
        <v>32</v>
      </c>
      <c r="C35" s="3" t="str">
        <f>CONCATENATE("    This variant is a change at a specific point in the ",B14," gene from ",B35," to ",B36," resulting in incorrect ",B10," function. This substitution of a single nucleotide is known as a missense variant.")</f>
        <v xml:space="preserve">    This variant is a change at a specific point in the POMC gene from adenine (A) to guanine (G) resulting in incorrect 2 function. This substitution of a single nucleotide is known as a missense variant.</v>
      </c>
    </row>
    <row r="36" spans="1:3" x14ac:dyDescent="0.25">
      <c r="A36" s="15" t="s">
        <v>33</v>
      </c>
      <c r="B36" s="9" t="s">
        <v>34</v>
      </c>
    </row>
    <row r="37" spans="1:3" x14ac:dyDescent="0.25">
      <c r="A37" s="15" t="s">
        <v>35</v>
      </c>
      <c r="B37" s="9" t="s">
        <v>195</v>
      </c>
      <c r="C37" s="3" t="str">
        <f>"  &lt;/Variant&gt;"</f>
        <v xml:space="preserve">  &lt;/Variant&gt;</v>
      </c>
    </row>
    <row r="38" spans="1:3" x14ac:dyDescent="0.25">
      <c r="A38" s="15"/>
      <c r="C38" s="3" t="str">
        <f>CONCATENATE("&lt;# ",B40," #&gt;")</f>
        <v>&lt;# A133-2C #&gt;</v>
      </c>
    </row>
    <row r="39" spans="1:3" x14ac:dyDescent="0.25">
      <c r="A39" s="8" t="s">
        <v>29</v>
      </c>
      <c r="B39" s="19" t="s">
        <v>322</v>
      </c>
      <c r="C39" s="3" t="str">
        <f>CONCATENATE("  &lt;Variant hgvs=",CHAR(34),B39,CHAR(34)," name=",CHAR(34),B40,CHAR(34),"&gt; ")</f>
        <v xml:space="preserve">  &lt;Variant hgvs="NC_000002.12:g.25161754T&gt;G" name="A133-2C"&gt; </v>
      </c>
    </row>
    <row r="40" spans="1:3" x14ac:dyDescent="0.25">
      <c r="A40" s="15" t="s">
        <v>30</v>
      </c>
      <c r="B40" s="9" t="s">
        <v>323</v>
      </c>
    </row>
    <row r="41" spans="1:3" x14ac:dyDescent="0.25">
      <c r="A41" s="15" t="s">
        <v>31</v>
      </c>
      <c r="B41" s="9" t="s">
        <v>32</v>
      </c>
      <c r="C41" s="3" t="str">
        <f>CONCATENATE("    This variant is a change at a specific point in the ",B14," gene from ",B41," to ",B42," resulting in incorrect ",B10," function. This substitution of a single nucleotide is known as a missense variant.")</f>
        <v xml:space="preserve">    This variant is a change at a specific point in the POMC gene from adenine (A) to cytosine (C) resulting in incorrect 2 function. This substitution of a single nucleotide is known as a missense variant.</v>
      </c>
    </row>
    <row r="42" spans="1:3" x14ac:dyDescent="0.25">
      <c r="A42" s="15" t="s">
        <v>33</v>
      </c>
      <c r="B42" s="9" t="s">
        <v>93</v>
      </c>
    </row>
    <row r="43" spans="1:3" x14ac:dyDescent="0.25">
      <c r="A43" s="15" t="s">
        <v>35</v>
      </c>
      <c r="B43" s="9" t="s">
        <v>324</v>
      </c>
      <c r="C43" s="3" t="str">
        <f>"  &lt;/Variant&gt;"</f>
        <v xml:space="preserve">  &lt;/Variant&gt;</v>
      </c>
    </row>
    <row r="44" spans="1:3" x14ac:dyDescent="0.25">
      <c r="A44" s="15"/>
      <c r="C44" s="3" t="str">
        <f>CONCATENATE("&lt;# ",B46," #&gt;")</f>
        <v>&lt;# Ser7Argfs #&gt;</v>
      </c>
    </row>
    <row r="45" spans="1:3" x14ac:dyDescent="0.25">
      <c r="A45" s="8" t="s">
        <v>29</v>
      </c>
      <c r="B45" s="19" t="s">
        <v>320</v>
      </c>
      <c r="C45" s="3" t="str">
        <f>CONCATENATE("  &lt;Variant hgvs=",CHAR(34),B45,CHAR(34)," name=",CHAR(34),B46,CHAR(34),"&gt; ")</f>
        <v xml:space="preserve">  &lt;Variant hgvs="NC_000002.12:g.25164752_25164753insCCACCCGAGGGGCCCCCGAGGGCCC" name="Ser7Argfs"&gt; </v>
      </c>
    </row>
    <row r="46" spans="1:3" x14ac:dyDescent="0.25">
      <c r="A46" s="15" t="s">
        <v>30</v>
      </c>
      <c r="B46" s="9" t="s">
        <v>319</v>
      </c>
    </row>
    <row r="47" spans="1:3" x14ac:dyDescent="0.25">
      <c r="A47" s="15" t="s">
        <v>31</v>
      </c>
      <c r="B47" s="9" t="s">
        <v>321</v>
      </c>
      <c r="C47" s="3" t="str">
        <f>CONCATENATE("    This variant is a change at a specific point in the ",B14," gene through inserting the sequence ",B47," resulting in incorrect ",B10," function. This insertion of a nucleotide sequence is known as a frameshift variant.")</f>
        <v xml:space="preserve">    This variant is a change at a specific point in the POMC gene through inserting the sequence CCACCCGAGGGGCCCCCGAGGGCCC resulting in incorrect 2 function. This insertion of a nucleotide sequence is known as a frameshift variant.</v>
      </c>
    </row>
    <row r="48" spans="1:3" x14ac:dyDescent="0.25">
      <c r="A48" s="15" t="s">
        <v>33</v>
      </c>
      <c r="B48" s="9" t="s">
        <v>34</v>
      </c>
    </row>
    <row r="49" spans="1:3" x14ac:dyDescent="0.25">
      <c r="A49" s="15" t="s">
        <v>35</v>
      </c>
      <c r="B49" s="9" t="s">
        <v>318</v>
      </c>
      <c r="C49" s="3" t="str">
        <f>"  &lt;/Variant&gt;"</f>
        <v xml:space="preserve">  &lt;/Variant&gt;</v>
      </c>
    </row>
    <row r="50" spans="1:3" s="18" customFormat="1" x14ac:dyDescent="0.25">
      <c r="A50" s="27"/>
      <c r="B50" s="17"/>
    </row>
    <row r="51" spans="1:3" s="18" customFormat="1" x14ac:dyDescent="0.25">
      <c r="A51" s="27"/>
      <c r="B51" s="17"/>
      <c r="C51" s="18" t="str">
        <f>C20</f>
        <v>&lt;# T25164312G #&gt;</v>
      </c>
    </row>
    <row r="52" spans="1:3" x14ac:dyDescent="0.25">
      <c r="A52" s="15" t="s">
        <v>37</v>
      </c>
      <c r="B52" s="21" t="str">
        <f>H14</f>
        <v>NC_000002.12:g.</v>
      </c>
      <c r="C52" s="3" t="str">
        <f>CONCATENATE("  &lt;Genotype hgvs=",CHAR(34),B52,B53,";",B54,CHAR(34)," name=",CHAR(34),B22,CHAR(34),"&gt; ")</f>
        <v xml:space="preserve">  &lt;Genotype hgvs="NC_000002.12:g.[25164312T&gt;G];[25164312=]" name="T25164312G"&gt; </v>
      </c>
    </row>
    <row r="53" spans="1:3" x14ac:dyDescent="0.25">
      <c r="A53" s="15" t="s">
        <v>35</v>
      </c>
      <c r="B53" s="21" t="str">
        <f t="shared" ref="B53:B57" si="1">H15</f>
        <v>[25164312T&gt;G]</v>
      </c>
    </row>
    <row r="54" spans="1:3" x14ac:dyDescent="0.25">
      <c r="A54" s="15" t="s">
        <v>31</v>
      </c>
      <c r="B54" s="21" t="str">
        <f t="shared" si="1"/>
        <v>[25164312=]</v>
      </c>
      <c r="C54" s="3" t="s">
        <v>38</v>
      </c>
    </row>
    <row r="55" spans="1:3" x14ac:dyDescent="0.25">
      <c r="A55" s="15" t="s">
        <v>39</v>
      </c>
      <c r="B55" s="21" t="str">
        <f t="shared" si="1"/>
        <v>People with this variant have one copy of the [T25164312G](https://www.ncbi.nlm.nih.gov/projects/SNP/snp_ref.cgi?rs=12473543) variant. This substitution of a single nucleotide is known as a missense mutation.</v>
      </c>
      <c r="C55" s="3" t="s">
        <v>26</v>
      </c>
    </row>
    <row r="56" spans="1:3" x14ac:dyDescent="0.25">
      <c r="A56" s="8" t="s">
        <v>40</v>
      </c>
      <c r="B56" s="21" t="str">
        <f t="shared" si="1"/>
        <v>This variant is not associated with increased risk.</v>
      </c>
      <c r="C56" s="3" t="str">
        <f>CONCATENATE("    ",B55)</f>
        <v xml:space="preserve">    People with this variant have one copy of the [T25164312G](https://www.ncbi.nlm.nih.gov/projects/SNP/snp_ref.cgi?rs=12473543) variant. This substitution of a single nucleotide is known as a missense mutation.</v>
      </c>
    </row>
    <row r="57" spans="1:3" x14ac:dyDescent="0.25">
      <c r="A57" s="8" t="s">
        <v>41</v>
      </c>
      <c r="B57" s="21">
        <f t="shared" si="1"/>
        <v>45.2</v>
      </c>
    </row>
    <row r="58" spans="1:3" x14ac:dyDescent="0.25">
      <c r="A58" s="15"/>
      <c r="C58" s="3" t="s">
        <v>42</v>
      </c>
    </row>
    <row r="59" spans="1:3" x14ac:dyDescent="0.25">
      <c r="A59" s="8"/>
    </row>
    <row r="60" spans="1:3" x14ac:dyDescent="0.25">
      <c r="A60" s="8"/>
      <c r="C60" s="3" t="str">
        <f>CONCATENATE("    ",B56)</f>
        <v xml:space="preserve">    This variant is not associated with increased risk.</v>
      </c>
    </row>
    <row r="61" spans="1:3" x14ac:dyDescent="0.25">
      <c r="A61" s="8"/>
    </row>
    <row r="62" spans="1:3" x14ac:dyDescent="0.25">
      <c r="A62" s="8"/>
      <c r="C62" s="3" t="s">
        <v>43</v>
      </c>
    </row>
    <row r="63" spans="1:3" x14ac:dyDescent="0.25">
      <c r="A63" s="15"/>
    </row>
    <row r="64" spans="1:3" x14ac:dyDescent="0.25">
      <c r="A64" s="15"/>
      <c r="C64" s="3" t="str">
        <f>CONCATENATE( "    &lt;piechart percentage=",B57," /&gt;")</f>
        <v xml:space="preserve">    &lt;piechart percentage=45.2 /&gt;</v>
      </c>
    </row>
    <row r="65" spans="1:3" x14ac:dyDescent="0.25">
      <c r="A65" s="15"/>
      <c r="C65" s="3" t="str">
        <f>"  &lt;/Genotype&gt;"</f>
        <v xml:space="preserve">  &lt;/Genotype&gt;</v>
      </c>
    </row>
    <row r="66" spans="1:3" x14ac:dyDescent="0.25">
      <c r="A66" s="15" t="s">
        <v>44</v>
      </c>
      <c r="B66" s="9" t="str">
        <f>H20</f>
        <v>People with this variant have two copies of the [T25164312G](https://www.ncbi.nlm.nih.gov/projects/SNP/snp_ref.cgi?rs=12473543) variant. This substitution of a single nucleotide is known as a missense mutation.</v>
      </c>
      <c r="C66" s="3" t="str">
        <f>CONCATENATE("  &lt;Genotype hgvs=",CHAR(34),B52,B53,";",B53,CHAR(34)," name=",CHAR(34),B22,CHAR(34),"&gt; ")</f>
        <v xml:space="preserve">  &lt;Genotype hgvs="NC_000002.12:g.[25164312T&gt;G];[25164312T&gt;G]" name="T25164312G"&gt; </v>
      </c>
    </row>
    <row r="67" spans="1:3" x14ac:dyDescent="0.25">
      <c r="A67" s="8" t="s">
        <v>45</v>
      </c>
      <c r="B67" s="9" t="str">
        <f t="shared" ref="B67:B68" si="2">H21</f>
        <v>You are in the Moderate Loss of Function category. See below for more information.</v>
      </c>
      <c r="C67" s="3" t="s">
        <v>26</v>
      </c>
    </row>
    <row r="68" spans="1:3" x14ac:dyDescent="0.25">
      <c r="A68" s="8" t="s">
        <v>41</v>
      </c>
      <c r="B68" s="9">
        <f t="shared" si="2"/>
        <v>23.2</v>
      </c>
      <c r="C68" s="3" t="s">
        <v>38</v>
      </c>
    </row>
    <row r="69" spans="1:3" x14ac:dyDescent="0.25">
      <c r="A69" s="8"/>
    </row>
    <row r="70" spans="1:3" x14ac:dyDescent="0.25">
      <c r="A70" s="15"/>
      <c r="C70" s="3" t="str">
        <f>CONCATENATE("    ",B66)</f>
        <v xml:space="preserve">    People with this variant have two copies of the [T25164312G](https://www.ncbi.nlm.nih.gov/projects/SNP/snp_ref.cgi?rs=12473543) variant. This substitution of a single nucleotide is known as a missense mutation.</v>
      </c>
    </row>
    <row r="71" spans="1:3" x14ac:dyDescent="0.25">
      <c r="A71" s="8"/>
    </row>
    <row r="72" spans="1:3" x14ac:dyDescent="0.25">
      <c r="A72" s="8"/>
      <c r="C72" s="3" t="s">
        <v>42</v>
      </c>
    </row>
    <row r="73" spans="1:3" x14ac:dyDescent="0.25">
      <c r="A73" s="8"/>
    </row>
    <row r="74" spans="1:3" x14ac:dyDescent="0.25">
      <c r="A74" s="8"/>
      <c r="C74" s="3" t="str">
        <f>CONCATENATE("    ",B67)</f>
        <v xml:space="preserve">    You are in the Moderate Loss of Function category. See below for more information.</v>
      </c>
    </row>
    <row r="75" spans="1:3" x14ac:dyDescent="0.25">
      <c r="A75" s="8"/>
    </row>
    <row r="76" spans="1:3" x14ac:dyDescent="0.25">
      <c r="A76" s="15"/>
      <c r="C76" s="3" t="s">
        <v>43</v>
      </c>
    </row>
    <row r="77" spans="1:3" x14ac:dyDescent="0.25">
      <c r="A77" s="15"/>
    </row>
    <row r="78" spans="1:3" x14ac:dyDescent="0.25">
      <c r="A78" s="15"/>
      <c r="C78" s="3" t="str">
        <f>CONCATENATE( "    &lt;piechart percentage=",B68," /&gt;")</f>
        <v xml:space="preserve">    &lt;piechart percentage=23.2 /&gt;</v>
      </c>
    </row>
    <row r="79" spans="1:3" x14ac:dyDescent="0.25">
      <c r="A79" s="15"/>
      <c r="C79" s="3" t="str">
        <f>"  &lt;/Genotype&gt;"</f>
        <v xml:space="preserve">  &lt;/Genotype&gt;</v>
      </c>
    </row>
    <row r="80" spans="1:3" x14ac:dyDescent="0.25">
      <c r="A80" s="15" t="s">
        <v>46</v>
      </c>
      <c r="B80" s="9" t="str">
        <f>H23</f>
        <v>Your POMC gene has no variants. A normal gene is referred to as a "wild-type" gene.</v>
      </c>
      <c r="C80" s="3" t="str">
        <f>CONCATENATE("  &lt;Genotype hgvs=",CHAR(34),B52,B54,";",B54,CHAR(34)," name=",CHAR(34),B22,CHAR(34),"&gt; ")</f>
        <v xml:space="preserve">  &lt;Genotype hgvs="NC_000002.12:g.[25164312=];[25164312=]" name="T25164312G"&gt; </v>
      </c>
    </row>
    <row r="81" spans="1:3" x14ac:dyDescent="0.25">
      <c r="A81" s="8" t="s">
        <v>47</v>
      </c>
      <c r="B81" s="9" t="str">
        <f t="shared" ref="B81:B82" si="3">H24</f>
        <v>This variant is not associated with increased risk.</v>
      </c>
      <c r="C81" s="3" t="s">
        <v>26</v>
      </c>
    </row>
    <row r="82" spans="1:3" x14ac:dyDescent="0.25">
      <c r="A82" s="8" t="s">
        <v>41</v>
      </c>
      <c r="B82" s="9">
        <f t="shared" si="3"/>
        <v>31.6</v>
      </c>
      <c r="C82" s="3" t="s">
        <v>38</v>
      </c>
    </row>
    <row r="83" spans="1:3" x14ac:dyDescent="0.25">
      <c r="A83" s="15"/>
    </row>
    <row r="84" spans="1:3" x14ac:dyDescent="0.25">
      <c r="A84" s="8"/>
      <c r="C84" s="3" t="str">
        <f>CONCATENATE("    ",B80)</f>
        <v xml:space="preserve">    Your POMC gene has no variants. A normal gene is referred to as a "wild-type" gene.</v>
      </c>
    </row>
    <row r="85" spans="1:3" x14ac:dyDescent="0.25">
      <c r="A85" s="8"/>
    </row>
    <row r="86" spans="1:3" x14ac:dyDescent="0.25">
      <c r="A86" s="15"/>
      <c r="C86" s="3" t="s">
        <v>43</v>
      </c>
    </row>
    <row r="87" spans="1:3" x14ac:dyDescent="0.25">
      <c r="A87" s="15"/>
    </row>
    <row r="88" spans="1:3" x14ac:dyDescent="0.25">
      <c r="A88" s="15"/>
      <c r="C88" s="3" t="str">
        <f>CONCATENATE( "    &lt;piechart percentage=",B82," /&gt;")</f>
        <v xml:space="preserve">    &lt;piechart percentage=31.6 /&gt;</v>
      </c>
    </row>
    <row r="89" spans="1:3" x14ac:dyDescent="0.25">
      <c r="A89" s="15"/>
      <c r="C89" s="3" t="str">
        <f>"  &lt;/Genotype&gt;"</f>
        <v xml:space="preserve">  &lt;/Genotype&gt;</v>
      </c>
    </row>
    <row r="90" spans="1:3" x14ac:dyDescent="0.25">
      <c r="A90" s="15"/>
      <c r="C90" s="3" t="str">
        <f>C26</f>
        <v>&lt;# T25161964C #&gt;</v>
      </c>
    </row>
    <row r="91" spans="1:3" x14ac:dyDescent="0.25">
      <c r="A91" s="15" t="s">
        <v>37</v>
      </c>
      <c r="B91" s="21" t="str">
        <f>I14</f>
        <v>NC_000002.12:g.</v>
      </c>
      <c r="C91" s="3" t="str">
        <f>CONCATENATE("  &lt;Genotype hgvs=",CHAR(34),B91,B92,";",B93,CHAR(34)," name=",CHAR(34),B28,CHAR(34),"&gt; ")</f>
        <v xml:space="preserve">  &lt;Genotype hgvs="NC_000002.12:g.[25161964T&gt;C];[25161964=]" name="T25161964C"&gt; </v>
      </c>
    </row>
    <row r="92" spans="1:3" x14ac:dyDescent="0.25">
      <c r="A92" s="15" t="s">
        <v>35</v>
      </c>
      <c r="B92" s="21" t="str">
        <f t="shared" ref="B92:B96" si="4">I15</f>
        <v>[25161964T&gt;C]</v>
      </c>
    </row>
    <row r="93" spans="1:3" x14ac:dyDescent="0.25">
      <c r="A93" s="15" t="s">
        <v>31</v>
      </c>
      <c r="B93" s="21" t="str">
        <f t="shared" si="4"/>
        <v>[25161964=]</v>
      </c>
      <c r="C93" s="3" t="s">
        <v>38</v>
      </c>
    </row>
    <row r="94" spans="1:3" x14ac:dyDescent="0.25">
      <c r="A94" s="15" t="s">
        <v>39</v>
      </c>
      <c r="B94" s="21" t="str">
        <f t="shared" si="4"/>
        <v>People with this variant have one copy of the [T25161964C](https://www.ncbi.nlm.nih.gov/projects/SNP/snp_ref.cgi?rs=6713532) variant. This substitution of a single nucleotide is known as a missense mutation.</v>
      </c>
      <c r="C94" s="3" t="s">
        <v>26</v>
      </c>
    </row>
    <row r="95" spans="1:3" x14ac:dyDescent="0.25">
      <c r="A95" s="8" t="s">
        <v>40</v>
      </c>
      <c r="B95" s="21" t="str">
        <f t="shared" si="4"/>
        <v>This variant is not associated with increased risk.</v>
      </c>
      <c r="C95" s="3" t="str">
        <f>CONCATENATE("    ",B94)</f>
        <v xml:space="preserve">    People with this variant have one copy of the [T25161964C](https://www.ncbi.nlm.nih.gov/projects/SNP/snp_ref.cgi?rs=6713532) variant. This substitution of a single nucleotide is known as a missense mutation.</v>
      </c>
    </row>
    <row r="96" spans="1:3" x14ac:dyDescent="0.25">
      <c r="A96" s="8" t="s">
        <v>41</v>
      </c>
      <c r="B96" s="21">
        <f t="shared" si="4"/>
        <v>49.8</v>
      </c>
    </row>
    <row r="97" spans="1:3" x14ac:dyDescent="0.25">
      <c r="A97" s="15"/>
      <c r="C97" s="3" t="s">
        <v>42</v>
      </c>
    </row>
    <row r="98" spans="1:3" x14ac:dyDescent="0.25">
      <c r="A98" s="8"/>
    </row>
    <row r="99" spans="1:3" x14ac:dyDescent="0.25">
      <c r="A99" s="8"/>
      <c r="C99" s="3" t="str">
        <f>CONCATENATE("    ",B95)</f>
        <v xml:space="preserve">    This variant is not associated with increased risk.</v>
      </c>
    </row>
    <row r="100" spans="1:3" x14ac:dyDescent="0.25">
      <c r="A100" s="8"/>
    </row>
    <row r="101" spans="1:3" x14ac:dyDescent="0.25">
      <c r="A101" s="8"/>
      <c r="C101" s="3" t="s">
        <v>43</v>
      </c>
    </row>
    <row r="102" spans="1:3" x14ac:dyDescent="0.25">
      <c r="A102" s="15"/>
    </row>
    <row r="103" spans="1:3" x14ac:dyDescent="0.25">
      <c r="A103" s="15"/>
      <c r="C103" s="3" t="str">
        <f>CONCATENATE( "    &lt;piechart percentage=",B96," /&gt;")</f>
        <v xml:space="preserve">    &lt;piechart percentage=49.8 /&gt;</v>
      </c>
    </row>
    <row r="104" spans="1:3" x14ac:dyDescent="0.25">
      <c r="A104" s="15"/>
      <c r="C104" s="3" t="str">
        <f>"  &lt;/Genotype&gt;"</f>
        <v xml:space="preserve">  &lt;/Genotype&gt;</v>
      </c>
    </row>
    <row r="105" spans="1:3" x14ac:dyDescent="0.25">
      <c r="A105" s="15" t="s">
        <v>44</v>
      </c>
      <c r="B105" s="9" t="str">
        <f>I20</f>
        <v>People with this variant have two copies of the [T25161964C](https://www.ncbi.nlm.nih.gov/projects/SNP/snp_ref.cgi?rs=6713532) variant. This substitution of a single nucleotide is known as a missense mutation.</v>
      </c>
      <c r="C105" s="3" t="str">
        <f>CONCATENATE("  &lt;Genotype hgvs=",CHAR(34),B91,B92,";",B92,CHAR(34)," name=",CHAR(34),B28,CHAR(34),"&gt; ")</f>
        <v xml:space="preserve">  &lt;Genotype hgvs="NC_000002.12:g.[25161964T&gt;C];[25161964T&gt;C]" name="T25161964C"&gt; </v>
      </c>
    </row>
    <row r="106" spans="1:3" x14ac:dyDescent="0.25">
      <c r="A106" s="8" t="s">
        <v>45</v>
      </c>
      <c r="B106" s="9" t="str">
        <f t="shared" ref="B106:B107" si="5">I21</f>
        <v>You are in the Moderate Loss of Function category. See below for more information.</v>
      </c>
      <c r="C106" s="3" t="s">
        <v>26</v>
      </c>
    </row>
    <row r="107" spans="1:3" x14ac:dyDescent="0.25">
      <c r="A107" s="8" t="s">
        <v>41</v>
      </c>
      <c r="B107" s="9">
        <f t="shared" si="5"/>
        <v>34.4</v>
      </c>
      <c r="C107" s="3" t="s">
        <v>38</v>
      </c>
    </row>
    <row r="108" spans="1:3" x14ac:dyDescent="0.25">
      <c r="A108" s="8"/>
    </row>
    <row r="109" spans="1:3" x14ac:dyDescent="0.25">
      <c r="A109" s="15"/>
      <c r="C109" s="3" t="str">
        <f>CONCATENATE("    ",B105)</f>
        <v xml:space="preserve">    People with this variant have two copies of the [T25161964C](https://www.ncbi.nlm.nih.gov/projects/SNP/snp_ref.cgi?rs=6713532) variant. This substitution of a single nucleotide is known as a missense mutation.</v>
      </c>
    </row>
    <row r="110" spans="1:3" x14ac:dyDescent="0.25">
      <c r="A110" s="8"/>
    </row>
    <row r="111" spans="1:3" x14ac:dyDescent="0.25">
      <c r="A111" s="8"/>
      <c r="C111" s="3" t="s">
        <v>42</v>
      </c>
    </row>
    <row r="112" spans="1:3" x14ac:dyDescent="0.25">
      <c r="A112" s="8"/>
    </row>
    <row r="113" spans="1:3" x14ac:dyDescent="0.25">
      <c r="A113" s="8"/>
      <c r="C113" s="3" t="str">
        <f>CONCATENATE("    ",B106)</f>
        <v xml:space="preserve">    You are in the Moderate Loss of Function category. See below for more information.</v>
      </c>
    </row>
    <row r="114" spans="1:3" x14ac:dyDescent="0.25">
      <c r="A114" s="8"/>
    </row>
    <row r="115" spans="1:3" x14ac:dyDescent="0.25">
      <c r="A115" s="15"/>
      <c r="C115" s="3" t="s">
        <v>43</v>
      </c>
    </row>
    <row r="116" spans="1:3" x14ac:dyDescent="0.25">
      <c r="A116" s="15"/>
    </row>
    <row r="117" spans="1:3" x14ac:dyDescent="0.25">
      <c r="A117" s="15"/>
      <c r="C117" s="3" t="str">
        <f>CONCATENATE( "    &lt;piechart percentage=",B107," /&gt;")</f>
        <v xml:space="preserve">    &lt;piechart percentage=34.4 /&gt;</v>
      </c>
    </row>
    <row r="118" spans="1:3" x14ac:dyDescent="0.25">
      <c r="A118" s="15"/>
      <c r="C118" s="3" t="str">
        <f>"  &lt;/Genotype&gt;"</f>
        <v xml:space="preserve">  &lt;/Genotype&gt;</v>
      </c>
    </row>
    <row r="119" spans="1:3" x14ac:dyDescent="0.25">
      <c r="A119" s="15" t="s">
        <v>46</v>
      </c>
      <c r="B119" s="9" t="str">
        <f>I23</f>
        <v>Your POMC gene has no variants. A normal gene is referred to as a "wild-type" gene.</v>
      </c>
      <c r="C119" s="3" t="str">
        <f>CONCATENATE("  &lt;Genotype hgvs=",CHAR(34),B91,B93,";",B93,CHAR(34)," name=",CHAR(34),B28,CHAR(34),"&gt; ")</f>
        <v xml:space="preserve">  &lt;Genotype hgvs="NC_000002.12:g.[25161964=];[25161964=]" name="T25161964C"&gt; </v>
      </c>
    </row>
    <row r="120" spans="1:3" x14ac:dyDescent="0.25">
      <c r="A120" s="8" t="s">
        <v>47</v>
      </c>
      <c r="B120" s="9" t="str">
        <f t="shared" ref="B120:B121" si="6">I24</f>
        <v>This variant is not associated with increased risk.</v>
      </c>
      <c r="C120" s="3" t="s">
        <v>26</v>
      </c>
    </row>
    <row r="121" spans="1:3" x14ac:dyDescent="0.25">
      <c r="A121" s="8" t="s">
        <v>41</v>
      </c>
      <c r="B121" s="9">
        <f t="shared" si="6"/>
        <v>15.8</v>
      </c>
      <c r="C121" s="3" t="s">
        <v>38</v>
      </c>
    </row>
    <row r="122" spans="1:3" x14ac:dyDescent="0.25">
      <c r="A122" s="15"/>
    </row>
    <row r="123" spans="1:3" x14ac:dyDescent="0.25">
      <c r="A123" s="8"/>
      <c r="C123" s="3" t="str">
        <f>CONCATENATE("    ",B119)</f>
        <v xml:space="preserve">    Your POMC gene has no variants. A normal gene is referred to as a "wild-type" gene.</v>
      </c>
    </row>
    <row r="124" spans="1:3" x14ac:dyDescent="0.25">
      <c r="A124" s="8"/>
    </row>
    <row r="125" spans="1:3" x14ac:dyDescent="0.25">
      <c r="A125" s="15"/>
      <c r="C125" s="3" t="s">
        <v>43</v>
      </c>
    </row>
    <row r="126" spans="1:3" x14ac:dyDescent="0.25">
      <c r="A126" s="15"/>
    </row>
    <row r="127" spans="1:3" x14ac:dyDescent="0.25">
      <c r="A127" s="15"/>
      <c r="C127" s="3" t="str">
        <f>CONCATENATE( "    &lt;piechart percentage=",B121," /&gt;")</f>
        <v xml:space="preserve">    &lt;piechart percentage=15.8 /&gt;</v>
      </c>
    </row>
    <row r="128" spans="1:3" x14ac:dyDescent="0.25">
      <c r="A128" s="15"/>
      <c r="C128" s="3" t="str">
        <f>"  &lt;/Genotype&gt;"</f>
        <v xml:space="preserve">  &lt;/Genotype&gt;</v>
      </c>
    </row>
    <row r="129" spans="1:3" x14ac:dyDescent="0.25">
      <c r="A129" s="15"/>
      <c r="C129" s="3" t="str">
        <f>C32</f>
        <v>&lt;# A25166355G #&gt;</v>
      </c>
    </row>
    <row r="130" spans="1:3" x14ac:dyDescent="0.25">
      <c r="A130" s="15" t="s">
        <v>37</v>
      </c>
      <c r="B130" s="21" t="str">
        <f>J14</f>
        <v>NC_000002.12:g.</v>
      </c>
      <c r="C130" s="3" t="str">
        <f>CONCATENATE("  &lt;Genotype hgvs=",CHAR(34),B130,B131,";",B132,CHAR(34)," name=",CHAR(34),B34,CHAR(34),"&gt; ")</f>
        <v xml:space="preserve">  &lt;Genotype hgvs="NC_000002.12:g.[25166355A&gt;G];[25166355=]" name="A25166355G"&gt; </v>
      </c>
    </row>
    <row r="131" spans="1:3" x14ac:dyDescent="0.25">
      <c r="A131" s="15" t="s">
        <v>35</v>
      </c>
      <c r="B131" s="21" t="str">
        <f t="shared" ref="B131:B135" si="7">J15</f>
        <v>[25166355A&gt;G]</v>
      </c>
    </row>
    <row r="132" spans="1:3" x14ac:dyDescent="0.25">
      <c r="A132" s="15" t="s">
        <v>31</v>
      </c>
      <c r="B132" s="21" t="str">
        <f t="shared" si="7"/>
        <v>[25166355=]</v>
      </c>
      <c r="C132" s="3" t="s">
        <v>38</v>
      </c>
    </row>
    <row r="133" spans="1:3" x14ac:dyDescent="0.25">
      <c r="A133" s="15" t="s">
        <v>39</v>
      </c>
      <c r="B133" s="21" t="str">
        <f t="shared" si="7"/>
        <v>People with this variant have one copy of the [A25166355G](https://www.ncbi.nlm.nih.gov/projects/SNP/snp_ref.cgi?rs=934778) variant. This substitution of a single nucleotide is known as a missense mutation.</v>
      </c>
      <c r="C133" s="3" t="s">
        <v>26</v>
      </c>
    </row>
    <row r="134" spans="1:3" x14ac:dyDescent="0.25">
      <c r="A134" s="8" t="s">
        <v>40</v>
      </c>
      <c r="B134" s="21" t="str">
        <f t="shared" si="7"/>
        <v>This variant is not associated with increased risk.</v>
      </c>
      <c r="C134" s="3" t="str">
        <f>CONCATENATE("    ",B133)</f>
        <v xml:space="preserve">    People with this variant have one copy of the [A25166355G](https://www.ncbi.nlm.nih.gov/projects/SNP/snp_ref.cgi?rs=934778) variant. This substitution of a single nucleotide is known as a missense mutation.</v>
      </c>
    </row>
    <row r="135" spans="1:3" x14ac:dyDescent="0.25">
      <c r="A135" s="8" t="s">
        <v>41</v>
      </c>
      <c r="B135" s="21">
        <f t="shared" si="7"/>
        <v>30</v>
      </c>
    </row>
    <row r="136" spans="1:3" x14ac:dyDescent="0.25">
      <c r="A136" s="15"/>
      <c r="C136" s="3" t="s">
        <v>42</v>
      </c>
    </row>
    <row r="137" spans="1:3" x14ac:dyDescent="0.25">
      <c r="A137" s="8"/>
    </row>
    <row r="138" spans="1:3" x14ac:dyDescent="0.25">
      <c r="A138" s="8"/>
      <c r="C138" s="3" t="str">
        <f>CONCATENATE("    ",B134)</f>
        <v xml:space="preserve">    This variant is not associated with increased risk.</v>
      </c>
    </row>
    <row r="139" spans="1:3" x14ac:dyDescent="0.25">
      <c r="A139" s="8"/>
    </row>
    <row r="140" spans="1:3" x14ac:dyDescent="0.25">
      <c r="A140" s="8"/>
      <c r="C140" s="3" t="s">
        <v>43</v>
      </c>
    </row>
    <row r="141" spans="1:3" x14ac:dyDescent="0.25">
      <c r="A141" s="15"/>
    </row>
    <row r="142" spans="1:3" x14ac:dyDescent="0.25">
      <c r="A142" s="15"/>
      <c r="C142" s="3" t="str">
        <f>CONCATENATE( "    &lt;piechart percentage=",B135," /&gt;")</f>
        <v xml:space="preserve">    &lt;piechart percentage=30 /&gt;</v>
      </c>
    </row>
    <row r="143" spans="1:3" x14ac:dyDescent="0.25">
      <c r="A143" s="15"/>
      <c r="C143" s="3" t="str">
        <f>"  &lt;/Genotype&gt;"</f>
        <v xml:space="preserve">  &lt;/Genotype&gt;</v>
      </c>
    </row>
    <row r="144" spans="1:3" x14ac:dyDescent="0.25">
      <c r="A144" s="15" t="s">
        <v>44</v>
      </c>
      <c r="B144" s="9" t="str">
        <f>J20</f>
        <v>People with this variant have two copies of the [A25166355G](https://www.ncbi.nlm.nih.gov/projects/SNP/snp_ref.cgi?rs=934778) variant. This substitution of a single nucleotide is known as a missense mutation.</v>
      </c>
      <c r="C144" s="3" t="str">
        <f>CONCATENATE("  &lt;Genotype hgvs=",CHAR(34),B130,B131,";",B131,CHAR(34)," name=",CHAR(34),B34,CHAR(34),"&gt; ")</f>
        <v xml:space="preserve">  &lt;Genotype hgvs="NC_000002.12:g.[25166355A&gt;G];[25166355A&gt;G]" name="A25166355G"&gt; </v>
      </c>
    </row>
    <row r="145" spans="1:3" x14ac:dyDescent="0.25">
      <c r="A145" s="8" t="s">
        <v>45</v>
      </c>
      <c r="B145" s="9" t="str">
        <f t="shared" ref="B145:B146" si="8">J21</f>
        <v>You are in the Moderate Loss of Function category. See below for more information.</v>
      </c>
      <c r="C145" s="3" t="s">
        <v>26</v>
      </c>
    </row>
    <row r="146" spans="1:3" x14ac:dyDescent="0.25">
      <c r="A146" s="8" t="s">
        <v>41</v>
      </c>
      <c r="B146" s="9">
        <f t="shared" si="8"/>
        <v>10.9</v>
      </c>
      <c r="C146" s="3" t="s">
        <v>38</v>
      </c>
    </row>
    <row r="147" spans="1:3" x14ac:dyDescent="0.25">
      <c r="A147" s="8"/>
    </row>
    <row r="148" spans="1:3" x14ac:dyDescent="0.25">
      <c r="A148" s="15"/>
      <c r="C148" s="3" t="str">
        <f>CONCATENATE("    ",B144)</f>
        <v xml:space="preserve">    People with this variant have two copies of the [A25166355G](https://www.ncbi.nlm.nih.gov/projects/SNP/snp_ref.cgi?rs=934778) variant. This substitution of a single nucleotide is known as a missense mutation.</v>
      </c>
    </row>
    <row r="149" spans="1:3" x14ac:dyDescent="0.25">
      <c r="A149" s="8"/>
    </row>
    <row r="150" spans="1:3" x14ac:dyDescent="0.25">
      <c r="A150" s="8"/>
      <c r="C150" s="3" t="s">
        <v>42</v>
      </c>
    </row>
    <row r="151" spans="1:3" x14ac:dyDescent="0.25">
      <c r="A151" s="8"/>
    </row>
    <row r="152" spans="1:3" x14ac:dyDescent="0.25">
      <c r="A152" s="8"/>
      <c r="C152" s="3" t="str">
        <f>CONCATENATE("    ",B145)</f>
        <v xml:space="preserve">    You are in the Moderate Loss of Function category. See below for more information.</v>
      </c>
    </row>
    <row r="153" spans="1:3" x14ac:dyDescent="0.25">
      <c r="A153" s="8"/>
    </row>
    <row r="154" spans="1:3" x14ac:dyDescent="0.25">
      <c r="A154" s="15"/>
      <c r="C154" s="3" t="s">
        <v>43</v>
      </c>
    </row>
    <row r="155" spans="1:3" x14ac:dyDescent="0.25">
      <c r="A155" s="15"/>
    </row>
    <row r="156" spans="1:3" x14ac:dyDescent="0.25">
      <c r="A156" s="15"/>
      <c r="C156" s="3" t="str">
        <f>CONCATENATE( "    &lt;piechart percentage=",B146," /&gt;")</f>
        <v xml:space="preserve">    &lt;piechart percentage=10.9 /&gt;</v>
      </c>
    </row>
    <row r="157" spans="1:3" x14ac:dyDescent="0.25">
      <c r="A157" s="15"/>
      <c r="C157" s="3" t="str">
        <f>"  &lt;/Genotype&gt;"</f>
        <v xml:space="preserve">  &lt;/Genotype&gt;</v>
      </c>
    </row>
    <row r="158" spans="1:3" x14ac:dyDescent="0.25">
      <c r="A158" s="15" t="s">
        <v>46</v>
      </c>
      <c r="B158" s="9" t="str">
        <f>J23</f>
        <v>Your POMC gene has no variants. A normal gene is referred to as a "wild-type" gene.</v>
      </c>
      <c r="C158" s="3" t="str">
        <f>CONCATENATE("  &lt;Genotype hgvs=",CHAR(34),B130,B132,";",B132,CHAR(34)," name=",CHAR(34),B34,CHAR(34),"&gt; ")</f>
        <v xml:space="preserve">  &lt;Genotype hgvs="NC_000002.12:g.[25166355=];[25166355=]" name="A25166355G"&gt; </v>
      </c>
    </row>
    <row r="159" spans="1:3" x14ac:dyDescent="0.25">
      <c r="A159" s="8" t="s">
        <v>47</v>
      </c>
      <c r="B159" s="9" t="str">
        <f t="shared" ref="B159:B160" si="9">J24</f>
        <v>This variant is not associated with increased risk.</v>
      </c>
      <c r="C159" s="3" t="s">
        <v>26</v>
      </c>
    </row>
    <row r="160" spans="1:3" x14ac:dyDescent="0.25">
      <c r="A160" s="8" t="s">
        <v>41</v>
      </c>
      <c r="B160" s="9">
        <f t="shared" si="9"/>
        <v>59.1</v>
      </c>
      <c r="C160" s="3" t="s">
        <v>38</v>
      </c>
    </row>
    <row r="161" spans="1:3" x14ac:dyDescent="0.25">
      <c r="A161" s="15"/>
    </row>
    <row r="162" spans="1:3" x14ac:dyDescent="0.25">
      <c r="A162" s="8"/>
      <c r="C162" s="3" t="str">
        <f>CONCATENATE("    ",B158)</f>
        <v xml:space="preserve">    Your POMC gene has no variants. A normal gene is referred to as a "wild-type" gene.</v>
      </c>
    </row>
    <row r="163" spans="1:3" x14ac:dyDescent="0.25">
      <c r="A163" s="8"/>
    </row>
    <row r="164" spans="1:3" x14ac:dyDescent="0.25">
      <c r="A164" s="15"/>
      <c r="C164" s="3" t="s">
        <v>43</v>
      </c>
    </row>
    <row r="165" spans="1:3" x14ac:dyDescent="0.25">
      <c r="A165" s="15"/>
    </row>
    <row r="166" spans="1:3" x14ac:dyDescent="0.25">
      <c r="A166" s="15"/>
      <c r="C166" s="3" t="str">
        <f>CONCATENATE( "    &lt;piechart percentage=",B160," /&gt;")</f>
        <v xml:space="preserve">    &lt;piechart percentage=59.1 /&gt;</v>
      </c>
    </row>
    <row r="167" spans="1:3" x14ac:dyDescent="0.25">
      <c r="A167" s="15"/>
      <c r="C167" s="3" t="str">
        <f>"  &lt;/Genotype&gt;"</f>
        <v xml:space="preserve">  &lt;/Genotype&gt;</v>
      </c>
    </row>
    <row r="168" spans="1:3" x14ac:dyDescent="0.25">
      <c r="A168" s="15"/>
      <c r="C168" s="3" t="str">
        <f>C38</f>
        <v>&lt;# A133-2C #&gt;</v>
      </c>
    </row>
    <row r="169" spans="1:3" x14ac:dyDescent="0.25">
      <c r="A169" s="15" t="s">
        <v>37</v>
      </c>
      <c r="B169" s="21" t="str">
        <f>K14</f>
        <v>NC_000002.12:g.2</v>
      </c>
      <c r="C169" s="3" t="str">
        <f>CONCATENATE("  &lt;Genotype hgvs=",CHAR(34),B169,B170,";",B171,CHAR(34)," name=",CHAR(34),B40,CHAR(34),"&gt; ")</f>
        <v xml:space="preserve">  &lt;Genotype hgvs="NC_000002.12:g.2[5161754T&gt;G];[5161754=]" name="A133-2C"&gt; </v>
      </c>
    </row>
    <row r="170" spans="1:3" x14ac:dyDescent="0.25">
      <c r="A170" s="15" t="s">
        <v>35</v>
      </c>
      <c r="B170" s="21" t="str">
        <f t="shared" ref="B170:B174" si="10">K15</f>
        <v>[5161754T&gt;G]</v>
      </c>
    </row>
    <row r="171" spans="1:3" x14ac:dyDescent="0.25">
      <c r="A171" s="15" t="s">
        <v>31</v>
      </c>
      <c r="B171" s="21" t="str">
        <f t="shared" si="10"/>
        <v>[5161754=]</v>
      </c>
      <c r="C171" s="3" t="s">
        <v>38</v>
      </c>
    </row>
    <row r="172" spans="1:3" x14ac:dyDescent="0.25">
      <c r="A172" s="15" t="s">
        <v>39</v>
      </c>
      <c r="B172" s="21" t="str">
        <f t="shared" si="10"/>
        <v>People with this variant have one copy of the [A133-2C](https://www.ncbi.nlm.nih.gov/clinvar/variation/436364/) variant. This substitution of a single nucleotide is known as a missense mutation.</v>
      </c>
      <c r="C172" s="3" t="s">
        <v>26</v>
      </c>
    </row>
    <row r="173" spans="1:3" x14ac:dyDescent="0.25">
      <c r="A173" s="8" t="s">
        <v>40</v>
      </c>
      <c r="B173" s="21" t="str">
        <f t="shared" si="10"/>
        <v>This variant is not associated with increased risk.</v>
      </c>
      <c r="C173" s="3" t="str">
        <f>CONCATENATE("    ",B172)</f>
        <v xml:space="preserve">    People with this variant have one copy of the [A133-2C](https://www.ncbi.nlm.nih.gov/clinvar/variation/436364/) variant. This substitution of a single nucleotide is known as a missense mutation.</v>
      </c>
    </row>
    <row r="174" spans="1:3" x14ac:dyDescent="0.25">
      <c r="A174" s="8" t="s">
        <v>41</v>
      </c>
      <c r="B174" s="21">
        <f t="shared" si="10"/>
        <v>45.6</v>
      </c>
    </row>
    <row r="175" spans="1:3" x14ac:dyDescent="0.25">
      <c r="A175" s="15"/>
      <c r="C175" s="3" t="s">
        <v>42</v>
      </c>
    </row>
    <row r="176" spans="1:3" x14ac:dyDescent="0.25">
      <c r="A176" s="8"/>
    </row>
    <row r="177" spans="1:3" x14ac:dyDescent="0.25">
      <c r="A177" s="8"/>
      <c r="C177" s="3" t="str">
        <f>CONCATENATE("    ",B173)</f>
        <v xml:space="preserve">    This variant is not associated with increased risk.</v>
      </c>
    </row>
    <row r="178" spans="1:3" x14ac:dyDescent="0.25">
      <c r="A178" s="8"/>
    </row>
    <row r="179" spans="1:3" x14ac:dyDescent="0.25">
      <c r="A179" s="8"/>
      <c r="C179" s="3" t="s">
        <v>43</v>
      </c>
    </row>
    <row r="180" spans="1:3" x14ac:dyDescent="0.25">
      <c r="A180" s="15"/>
    </row>
    <row r="181" spans="1:3" x14ac:dyDescent="0.25">
      <c r="A181" s="15"/>
      <c r="C181" s="3" t="str">
        <f>CONCATENATE( "    &lt;piechart percentage=",B174," /&gt;")</f>
        <v xml:space="preserve">    &lt;piechart percentage=45.6 /&gt;</v>
      </c>
    </row>
    <row r="182" spans="1:3" x14ac:dyDescent="0.25">
      <c r="A182" s="15"/>
      <c r="C182" s="3" t="str">
        <f>"  &lt;/Genotype&gt;"</f>
        <v xml:space="preserve">  &lt;/Genotype&gt;</v>
      </c>
    </row>
    <row r="183" spans="1:3" x14ac:dyDescent="0.25">
      <c r="A183" s="15" t="s">
        <v>44</v>
      </c>
      <c r="B183" s="9" t="str">
        <f>K20</f>
        <v>People with this variant have two copies of the [A133-2C](https://www.ncbi.nlm.nih.gov/clinvar/variation/436364/) variant. This substitution of a single nucleotide is known as a missense mutation.</v>
      </c>
      <c r="C183" s="3" t="str">
        <f>CONCATENATE("  &lt;Genotype hgvs=",CHAR(34),B169,B170,";",B170,CHAR(34)," name=",CHAR(34),B40,CHAR(34),"&gt; ")</f>
        <v xml:space="preserve">  &lt;Genotype hgvs="NC_000002.12:g.2[5161754T&gt;G];[5161754T&gt;G]" name="A133-2C"&gt; </v>
      </c>
    </row>
    <row r="184" spans="1:3" x14ac:dyDescent="0.25">
      <c r="A184" s="8" t="s">
        <v>45</v>
      </c>
      <c r="B184" s="9" t="str">
        <f t="shared" ref="B184:B185" si="11">K21</f>
        <v>You are in the Moderate Loss of Function category. See below for more information.</v>
      </c>
      <c r="C184" s="3" t="s">
        <v>26</v>
      </c>
    </row>
    <row r="185" spans="1:3" x14ac:dyDescent="0.25">
      <c r="A185" s="8" t="s">
        <v>41</v>
      </c>
      <c r="B185" s="9">
        <f t="shared" si="11"/>
        <v>33.6</v>
      </c>
      <c r="C185" s="3" t="s">
        <v>38</v>
      </c>
    </row>
    <row r="186" spans="1:3" x14ac:dyDescent="0.25">
      <c r="A186" s="8"/>
    </row>
    <row r="187" spans="1:3" x14ac:dyDescent="0.25">
      <c r="A187" s="15"/>
      <c r="C187" s="3" t="str">
        <f>CONCATENATE("    ",B183)</f>
        <v xml:space="preserve">    People with this variant have two copies of the [A133-2C](https://www.ncbi.nlm.nih.gov/clinvar/variation/436364/) variant. This substitution of a single nucleotide is known as a missense mutation.</v>
      </c>
    </row>
    <row r="188" spans="1:3" x14ac:dyDescent="0.25">
      <c r="A188" s="8"/>
    </row>
    <row r="189" spans="1:3" x14ac:dyDescent="0.25">
      <c r="A189" s="8"/>
      <c r="C189" s="3" t="s">
        <v>42</v>
      </c>
    </row>
    <row r="190" spans="1:3" x14ac:dyDescent="0.25">
      <c r="A190" s="8"/>
    </row>
    <row r="191" spans="1:3" x14ac:dyDescent="0.25">
      <c r="A191" s="8"/>
      <c r="C191" s="3" t="str">
        <f>CONCATENATE("    ",B184)</f>
        <v xml:space="preserve">    You are in the Moderate Loss of Function category. See below for more information.</v>
      </c>
    </row>
    <row r="192" spans="1:3" x14ac:dyDescent="0.25">
      <c r="A192" s="8"/>
    </row>
    <row r="193" spans="1:3" x14ac:dyDescent="0.25">
      <c r="A193" s="15"/>
      <c r="C193" s="3" t="s">
        <v>43</v>
      </c>
    </row>
    <row r="194" spans="1:3" x14ac:dyDescent="0.25">
      <c r="A194" s="15"/>
    </row>
    <row r="195" spans="1:3" x14ac:dyDescent="0.25">
      <c r="A195" s="15"/>
      <c r="C195" s="3" t="str">
        <f>CONCATENATE( "    &lt;piechart percentage=",B185," /&gt;")</f>
        <v xml:space="preserve">    &lt;piechart percentage=33.6 /&gt;</v>
      </c>
    </row>
    <row r="196" spans="1:3" x14ac:dyDescent="0.25">
      <c r="A196" s="15"/>
      <c r="C196" s="3" t="str">
        <f>"  &lt;/Genotype&gt;"</f>
        <v xml:space="preserve">  &lt;/Genotype&gt;</v>
      </c>
    </row>
    <row r="197" spans="1:3" x14ac:dyDescent="0.25">
      <c r="A197" s="15" t="s">
        <v>46</v>
      </c>
      <c r="B197" s="9" t="str">
        <f>K23</f>
        <v>Your POMC gene has no variants. A normal gene is referred to as a "wild-type" gene.</v>
      </c>
      <c r="C197" s="3" t="str">
        <f>CONCATENATE("  &lt;Genotype hgvs=",CHAR(34),B169,B171,";",B171,CHAR(34)," name=",CHAR(34),B40,CHAR(34),"&gt; ")</f>
        <v xml:space="preserve">  &lt;Genotype hgvs="NC_000002.12:g.2[5161754=];[5161754=]" name="A133-2C"&gt; </v>
      </c>
    </row>
    <row r="198" spans="1:3" x14ac:dyDescent="0.25">
      <c r="A198" s="8" t="s">
        <v>47</v>
      </c>
      <c r="B198" s="9" t="str">
        <f t="shared" ref="B198:B199" si="12">K24</f>
        <v>This variant is not associated with increased risk.</v>
      </c>
      <c r="C198" s="3" t="s">
        <v>26</v>
      </c>
    </row>
    <row r="199" spans="1:3" x14ac:dyDescent="0.25">
      <c r="A199" s="8" t="s">
        <v>41</v>
      </c>
      <c r="B199" s="9">
        <f t="shared" si="12"/>
        <v>20.8</v>
      </c>
      <c r="C199" s="3" t="s">
        <v>38</v>
      </c>
    </row>
    <row r="200" spans="1:3" x14ac:dyDescent="0.25">
      <c r="A200" s="15"/>
    </row>
    <row r="201" spans="1:3" x14ac:dyDescent="0.25">
      <c r="A201" s="8"/>
      <c r="C201" s="3" t="str">
        <f>CONCATENATE("    ",B197)</f>
        <v xml:space="preserve">    Your POMC gene has no variants. A normal gene is referred to as a "wild-type" gene.</v>
      </c>
    </row>
    <row r="202" spans="1:3" x14ac:dyDescent="0.25">
      <c r="A202" s="8"/>
    </row>
    <row r="203" spans="1:3" x14ac:dyDescent="0.25">
      <c r="A203" s="8"/>
      <c r="C203" s="3" t="s">
        <v>42</v>
      </c>
    </row>
    <row r="204" spans="1:3" x14ac:dyDescent="0.25">
      <c r="A204" s="8"/>
    </row>
    <row r="205" spans="1:3" x14ac:dyDescent="0.25">
      <c r="A205" s="8"/>
      <c r="C205" s="3" t="str">
        <f>CONCATENATE("    ",B198)</f>
        <v xml:space="preserve">    This variant is not associated with increased risk.</v>
      </c>
    </row>
    <row r="206" spans="1:3" x14ac:dyDescent="0.25">
      <c r="A206" s="15"/>
    </row>
    <row r="207" spans="1:3" x14ac:dyDescent="0.25">
      <c r="A207" s="15"/>
      <c r="C207" s="3" t="s">
        <v>43</v>
      </c>
    </row>
    <row r="208" spans="1:3" x14ac:dyDescent="0.25">
      <c r="A208" s="15"/>
    </row>
    <row r="209" spans="1:3" x14ac:dyDescent="0.25">
      <c r="A209" s="15"/>
      <c r="C209" s="3" t="str">
        <f>CONCATENATE( "    &lt;piechart percentage=",B199," /&gt;")</f>
        <v xml:space="preserve">    &lt;piechart percentage=20.8 /&gt;</v>
      </c>
    </row>
    <row r="210" spans="1:3" x14ac:dyDescent="0.25">
      <c r="A210" s="15"/>
      <c r="C210" s="3" t="str">
        <f>"  &lt;/Genotype&gt;"</f>
        <v xml:space="preserve">  &lt;/Genotype&gt;</v>
      </c>
    </row>
    <row r="211" spans="1:3" x14ac:dyDescent="0.25">
      <c r="A211" s="15"/>
      <c r="C211" s="3" t="str">
        <f>C44</f>
        <v>&lt;# Ser7Argfs #&gt;</v>
      </c>
    </row>
    <row r="212" spans="1:3" x14ac:dyDescent="0.25">
      <c r="A212" s="15" t="s">
        <v>37</v>
      </c>
      <c r="B212" s="21" t="str">
        <f>L14</f>
        <v>NC_000002.12:g.</v>
      </c>
      <c r="C212" s="3" t="str">
        <f>CONCATENATE("  &lt;Genotype hgvs=",CHAR(34),B212,B213,";",B214,CHAR(34)," name=",CHAR(34),B46,CHAR(34),"&gt; ")</f>
        <v xml:space="preserve">  &lt;Genotype hgvs="NC_000002.12:g.[25164752_25164753insCCACCCGAGGGGCCCCCGAGGGCCC];[25164752_25164753=]" name="Ser7Argfs"&gt; </v>
      </c>
    </row>
    <row r="213" spans="1:3" x14ac:dyDescent="0.25">
      <c r="A213" s="15" t="s">
        <v>35</v>
      </c>
      <c r="B213" s="21" t="str">
        <f t="shared" ref="B213:B217" si="13">L15</f>
        <v>[25164752_25164753insCCACCCGAGGGGCCCCCGAGGGCCC]</v>
      </c>
    </row>
    <row r="214" spans="1:3" x14ac:dyDescent="0.25">
      <c r="A214" s="15" t="s">
        <v>31</v>
      </c>
      <c r="B214" s="21" t="str">
        <f t="shared" si="13"/>
        <v>[25164752_25164753=]</v>
      </c>
      <c r="C214" s="3" t="s">
        <v>38</v>
      </c>
    </row>
    <row r="215" spans="1:3" x14ac:dyDescent="0.25">
      <c r="A215" s="15" t="s">
        <v>39</v>
      </c>
      <c r="B215" s="21" t="str">
        <f t="shared" si="13"/>
        <v>People with this variant have one copy of the [20_21insGGGCCCTCGGGGGCCCCTCGGGTGG (p.Ser7Argfs)](https://www.ncbi.nlm.nih.gov/clinvar/variation/520619/) insertion. This insertion of a nucleotide sequence is known as a frameshift variant.</v>
      </c>
      <c r="C215" s="3" t="s">
        <v>26</v>
      </c>
    </row>
    <row r="216" spans="1:3" x14ac:dyDescent="0.25">
      <c r="A216" s="8" t="s">
        <v>40</v>
      </c>
      <c r="B216" s="21" t="str">
        <f t="shared" si="13"/>
        <v>This variant is not associated with increased risk.</v>
      </c>
      <c r="C216" s="3" t="str">
        <f>CONCATENATE("    ",B215)</f>
        <v xml:space="preserve">    People with this variant have one copy of the [20_21insGGGCCCTCGGGGGCCCCTCGGGTGG (p.Ser7Argfs)](https://www.ncbi.nlm.nih.gov/clinvar/variation/520619/) insertion. This insertion of a nucleotide sequence is known as a frameshift variant.</v>
      </c>
    </row>
    <row r="217" spans="1:3" x14ac:dyDescent="0.25">
      <c r="A217" s="8" t="s">
        <v>41</v>
      </c>
      <c r="B217" s="21">
        <f t="shared" si="13"/>
        <v>0.1</v>
      </c>
    </row>
    <row r="218" spans="1:3" x14ac:dyDescent="0.25">
      <c r="A218" s="15"/>
      <c r="C218" s="3" t="s">
        <v>42</v>
      </c>
    </row>
    <row r="219" spans="1:3" x14ac:dyDescent="0.25">
      <c r="A219" s="8"/>
    </row>
    <row r="220" spans="1:3" x14ac:dyDescent="0.25">
      <c r="A220" s="8"/>
      <c r="C220" s="3" t="str">
        <f>CONCATENATE("    ",B216)</f>
        <v xml:space="preserve">    This variant is not associated with increased risk.</v>
      </c>
    </row>
    <row r="221" spans="1:3" x14ac:dyDescent="0.25">
      <c r="A221" s="8"/>
    </row>
    <row r="222" spans="1:3" x14ac:dyDescent="0.25">
      <c r="A222" s="8"/>
      <c r="C222" s="3" t="s">
        <v>43</v>
      </c>
    </row>
    <row r="223" spans="1:3" x14ac:dyDescent="0.25">
      <c r="A223" s="15"/>
    </row>
    <row r="224" spans="1:3" x14ac:dyDescent="0.25">
      <c r="A224" s="15"/>
      <c r="C224" s="3" t="str">
        <f>CONCATENATE( "    &lt;piechart percentage=",B217," /&gt;")</f>
        <v xml:space="preserve">    &lt;piechart percentage=0.1 /&gt;</v>
      </c>
    </row>
    <row r="225" spans="1:3" x14ac:dyDescent="0.25">
      <c r="A225" s="15"/>
      <c r="C225" s="3" t="str">
        <f>"  &lt;/Genotype&gt;"</f>
        <v xml:space="preserve">  &lt;/Genotype&gt;</v>
      </c>
    </row>
    <row r="226" spans="1:3" x14ac:dyDescent="0.25">
      <c r="A226" s="15" t="s">
        <v>44</v>
      </c>
      <c r="B226" s="9" t="str">
        <f>L20</f>
        <v>People with this variant have two copies of the [20_21insGGGCCCTCGGGGGCCCCTCGGGTGG (p.Ser7Argfs)](https://www.ncbi.nlm.nih.gov/clinvar/variation/520619/) insertion. This insertion of a nucleotide sequence is known as a frameshift variant.</v>
      </c>
      <c r="C226" s="3" t="str">
        <f>CONCATENATE("  &lt;Genotype hgvs=",CHAR(34),B212,B213,";",B213,CHAR(34)," name=",CHAR(34),B46,CHAR(34),"&gt; ")</f>
        <v xml:space="preserve">  &lt;Genotype hgvs="NC_000002.12:g.[25164752_25164753insCCACCCGAGGGGCCCCCGAGGGCCC];[25164752_25164753insCCACCCGAGGGGCCCCCGAGGGCCC]" name="Ser7Argfs"&gt; </v>
      </c>
    </row>
    <row r="227" spans="1:3" x14ac:dyDescent="0.25">
      <c r="A227" s="8" t="s">
        <v>45</v>
      </c>
      <c r="B227" s="9" t="str">
        <f t="shared" ref="B227:B228" si="14">L21</f>
        <v>You are in the Moderate Loss of Function category. See below for more information.</v>
      </c>
      <c r="C227" s="3" t="s">
        <v>26</v>
      </c>
    </row>
    <row r="228" spans="1:3" x14ac:dyDescent="0.25">
      <c r="A228" s="8" t="s">
        <v>41</v>
      </c>
      <c r="B228" s="9">
        <f t="shared" si="14"/>
        <v>0.02</v>
      </c>
      <c r="C228" s="3" t="s">
        <v>38</v>
      </c>
    </row>
    <row r="229" spans="1:3" x14ac:dyDescent="0.25">
      <c r="A229" s="8"/>
    </row>
    <row r="230" spans="1:3" x14ac:dyDescent="0.25">
      <c r="A230" s="15"/>
      <c r="C230" s="3" t="str">
        <f>CONCATENATE("    ",B226)</f>
        <v xml:space="preserve">    People with this variant have two copies of the [20_21insGGGCCCTCGGGGGCCCCTCGGGTGG (p.Ser7Argfs)](https://www.ncbi.nlm.nih.gov/clinvar/variation/520619/) insertion. This insertion of a nucleotide sequence is known as a frameshift variant.</v>
      </c>
    </row>
    <row r="231" spans="1:3" x14ac:dyDescent="0.25">
      <c r="A231" s="8"/>
    </row>
    <row r="232" spans="1:3" x14ac:dyDescent="0.25">
      <c r="A232" s="8"/>
      <c r="C232" s="3" t="s">
        <v>42</v>
      </c>
    </row>
    <row r="233" spans="1:3" x14ac:dyDescent="0.25">
      <c r="A233" s="8"/>
    </row>
    <row r="234" spans="1:3" x14ac:dyDescent="0.25">
      <c r="A234" s="8"/>
      <c r="C234" s="3" t="str">
        <f>CONCATENATE("    ",B227)</f>
        <v xml:space="preserve">    You are in the Moderate Loss of Function category. See below for more information.</v>
      </c>
    </row>
    <row r="235" spans="1:3" x14ac:dyDescent="0.25">
      <c r="A235" s="8"/>
    </row>
    <row r="236" spans="1:3" x14ac:dyDescent="0.25">
      <c r="A236" s="15"/>
      <c r="C236" s="3" t="s">
        <v>43</v>
      </c>
    </row>
    <row r="237" spans="1:3" x14ac:dyDescent="0.25">
      <c r="A237" s="15"/>
    </row>
    <row r="238" spans="1:3" x14ac:dyDescent="0.25">
      <c r="A238" s="15"/>
      <c r="C238" s="3" t="str">
        <f>CONCATENATE( "    &lt;piechart percentage=",B228," /&gt;")</f>
        <v xml:space="preserve">    &lt;piechart percentage=0.02 /&gt;</v>
      </c>
    </row>
    <row r="239" spans="1:3" x14ac:dyDescent="0.25">
      <c r="A239" s="15"/>
      <c r="C239" s="3" t="str">
        <f>"  &lt;/Genotype&gt;"</f>
        <v xml:space="preserve">  &lt;/Genotype&gt;</v>
      </c>
    </row>
    <row r="240" spans="1:3" x14ac:dyDescent="0.25">
      <c r="A240" s="15" t="s">
        <v>46</v>
      </c>
      <c r="B240" s="9" t="str">
        <f>L23</f>
        <v>Your POMC gene has no variants. A normal gene is referred to as a "wild-type" gene.</v>
      </c>
      <c r="C240" s="3" t="str">
        <f>CONCATENATE("  &lt;Genotype hgvs=",CHAR(34),B212,B214,";",B214,CHAR(34)," name=",CHAR(34),B46,CHAR(34),"&gt; ")</f>
        <v xml:space="preserve">  &lt;Genotype hgvs="NC_000002.12:g.[25164752_25164753=];[25164752_25164753=]" name="Ser7Argfs"&gt; </v>
      </c>
    </row>
    <row r="241" spans="1:3" x14ac:dyDescent="0.25">
      <c r="A241" s="8" t="s">
        <v>47</v>
      </c>
      <c r="B241" s="9" t="str">
        <f t="shared" ref="B241:B242" si="15">L24</f>
        <v>This variant is not associated with increased risk.</v>
      </c>
      <c r="C241" s="3" t="s">
        <v>26</v>
      </c>
    </row>
    <row r="242" spans="1:3" x14ac:dyDescent="0.25">
      <c r="A242" s="8" t="s">
        <v>41</v>
      </c>
      <c r="B242" s="9">
        <f t="shared" si="15"/>
        <v>99.9</v>
      </c>
      <c r="C242" s="3" t="s">
        <v>38</v>
      </c>
    </row>
    <row r="243" spans="1:3" x14ac:dyDescent="0.25">
      <c r="A243" s="15"/>
    </row>
    <row r="244" spans="1:3" x14ac:dyDescent="0.25">
      <c r="A244" s="8"/>
      <c r="C244" s="3" t="str">
        <f>CONCATENATE("    ",B240)</f>
        <v xml:space="preserve">    Your POMC gene has no variants. A normal gene is referred to as a "wild-type" gene.</v>
      </c>
    </row>
    <row r="245" spans="1:3" x14ac:dyDescent="0.25">
      <c r="A245" s="8"/>
    </row>
    <row r="246" spans="1:3" x14ac:dyDescent="0.25">
      <c r="A246" s="15"/>
      <c r="C246" s="3" t="s">
        <v>43</v>
      </c>
    </row>
    <row r="247" spans="1:3" x14ac:dyDescent="0.25">
      <c r="A247" s="15"/>
    </row>
    <row r="248" spans="1:3" x14ac:dyDescent="0.25">
      <c r="A248" s="15"/>
      <c r="C248" s="3" t="str">
        <f>CONCATENATE( "    &lt;piechart percentage=",B242," /&gt;")</f>
        <v xml:space="preserve">    &lt;piechart percentage=99.9 /&gt;</v>
      </c>
    </row>
    <row r="249" spans="1:3" x14ac:dyDescent="0.25">
      <c r="A249" s="15"/>
      <c r="C249" s="3" t="str">
        <f>"  &lt;/Genotype&gt;"</f>
        <v xml:space="preserve">  &lt;/Genotype&gt;</v>
      </c>
    </row>
    <row r="250" spans="1:3" x14ac:dyDescent="0.25">
      <c r="A250" s="15"/>
      <c r="C250" s="3" t="s">
        <v>48</v>
      </c>
    </row>
    <row r="251" spans="1:3" x14ac:dyDescent="0.25">
      <c r="A251" s="15" t="s">
        <v>49</v>
      </c>
      <c r="B251" s="9" t="str">
        <f>CONCATENATE("Your ",B14," gene has an unknown variant.")</f>
        <v>Your POMC gene has an unknown variant.</v>
      </c>
      <c r="C251" s="3" t="str">
        <f>CONCATENATE("  &lt;Genotype hgvs=",CHAR(34),"unknown",CHAR(34),"&gt; ")</f>
        <v xml:space="preserve">  &lt;Genotype hgvs="unknown"&gt; </v>
      </c>
    </row>
    <row r="252" spans="1:3" x14ac:dyDescent="0.25">
      <c r="A252" s="8" t="s">
        <v>49</v>
      </c>
      <c r="B252" s="9" t="s">
        <v>50</v>
      </c>
      <c r="C252" s="3" t="s">
        <v>26</v>
      </c>
    </row>
    <row r="253" spans="1:3" x14ac:dyDescent="0.25">
      <c r="A253" s="8" t="s">
        <v>41</v>
      </c>
      <c r="C253" s="3" t="s">
        <v>38</v>
      </c>
    </row>
    <row r="254" spans="1:3" x14ac:dyDescent="0.25">
      <c r="A254" s="8"/>
    </row>
    <row r="255" spans="1:3" x14ac:dyDescent="0.25">
      <c r="A255" s="8"/>
      <c r="C255" s="3" t="str">
        <f>CONCATENATE("    ",B251)</f>
        <v xml:space="preserve">    Your POMC gene has an unknown variant.</v>
      </c>
    </row>
    <row r="256" spans="1:3" x14ac:dyDescent="0.25">
      <c r="A256" s="8"/>
    </row>
    <row r="257" spans="1:3" x14ac:dyDescent="0.25">
      <c r="A257" s="15"/>
      <c r="C257" s="3" t="s">
        <v>43</v>
      </c>
    </row>
    <row r="258" spans="1:3" x14ac:dyDescent="0.25">
      <c r="A258" s="15"/>
    </row>
    <row r="259" spans="1:3" x14ac:dyDescent="0.25">
      <c r="A259" s="15"/>
      <c r="C259" s="3" t="str">
        <f>CONCATENATE( "    &lt;piechart percentage=",B253," /&gt;")</f>
        <v xml:space="preserve">    &lt;piechart percentage= /&gt;</v>
      </c>
    </row>
    <row r="260" spans="1:3" x14ac:dyDescent="0.25">
      <c r="A260" s="15"/>
      <c r="C260" s="3" t="str">
        <f>"  &lt;/Genotype&gt;"</f>
        <v xml:space="preserve">  &lt;/Genotype&gt;</v>
      </c>
    </row>
    <row r="261" spans="1:3" x14ac:dyDescent="0.25">
      <c r="A261" s="15"/>
      <c r="C261" s="3" t="s">
        <v>51</v>
      </c>
    </row>
    <row r="262" spans="1:3" x14ac:dyDescent="0.25">
      <c r="A262" s="15" t="s">
        <v>46</v>
      </c>
      <c r="B262" s="9" t="str">
        <f>CONCATENATE("Your ",B14," gene has no variants. A normal gene is referred to as a ",CHAR(34),"wild-type",CHAR(34)," gene.")</f>
        <v>Your POMC gene has no variants. A normal gene is referred to as a "wild-type" gene.</v>
      </c>
      <c r="C262" s="3" t="str">
        <f>CONCATENATE("  &lt;Genotype hgvs=",CHAR(34),"wildtype",CHAR(34),"&gt;")</f>
        <v xml:space="preserve">  &lt;Genotype hgvs="wildtype"&gt;</v>
      </c>
    </row>
    <row r="263" spans="1:3" x14ac:dyDescent="0.25">
      <c r="A263" s="8" t="s">
        <v>47</v>
      </c>
      <c r="B263" s="9" t="s">
        <v>52</v>
      </c>
      <c r="C263" s="3" t="s">
        <v>26</v>
      </c>
    </row>
    <row r="264" spans="1:3" x14ac:dyDescent="0.25">
      <c r="A264" s="8" t="s">
        <v>41</v>
      </c>
      <c r="C264" s="3" t="s">
        <v>38</v>
      </c>
    </row>
    <row r="265" spans="1:3" x14ac:dyDescent="0.25">
      <c r="A265" s="8"/>
    </row>
    <row r="266" spans="1:3" x14ac:dyDescent="0.25">
      <c r="A266" s="8"/>
      <c r="C266" s="3" t="str">
        <f>CONCATENATE("    ",B262)</f>
        <v xml:space="preserve">    Your POMC gene has no variants. A normal gene is referred to as a "wild-type" gene.</v>
      </c>
    </row>
    <row r="267" spans="1:3" x14ac:dyDescent="0.25">
      <c r="A267" s="8"/>
    </row>
    <row r="268" spans="1:3" x14ac:dyDescent="0.25">
      <c r="A268" s="8"/>
      <c r="C268" s="3" t="s">
        <v>43</v>
      </c>
    </row>
    <row r="269" spans="1:3" x14ac:dyDescent="0.25">
      <c r="A269" s="15"/>
    </row>
    <row r="270" spans="1:3" x14ac:dyDescent="0.25">
      <c r="A270" s="8"/>
      <c r="C270" s="3" t="str">
        <f>CONCATENATE( "    &lt;piechart percentage=",B264," /&gt;")</f>
        <v xml:space="preserve">    &lt;piechart percentage= /&gt;</v>
      </c>
    </row>
    <row r="271" spans="1:3" x14ac:dyDescent="0.25">
      <c r="A271" s="8"/>
      <c r="C271" s="3" t="str">
        <f>"  &lt;/Genotype&gt;"</f>
        <v xml:space="preserve">  &lt;/Genotype&gt;</v>
      </c>
    </row>
    <row r="272" spans="1:3" x14ac:dyDescent="0.25">
      <c r="A272" s="8"/>
      <c r="C272" s="3" t="str">
        <f>"&lt;/GeneAnalysis&gt;"</f>
        <v>&lt;/GeneAnalysis&gt;</v>
      </c>
    </row>
    <row r="273" spans="1:3" s="18" customFormat="1" x14ac:dyDescent="0.25">
      <c r="A273" s="27"/>
      <c r="B273" s="17"/>
    </row>
    <row r="274" spans="1:3" x14ac:dyDescent="0.25">
      <c r="A274" s="3" t="s">
        <v>513</v>
      </c>
      <c r="B274" s="9" t="s">
        <v>522</v>
      </c>
      <c r="C274" s="3" t="str">
        <f>CONCATENATE("&lt;# ",A274," ",B274," #&gt;")</f>
        <v>&lt;# symptoms  vision problems; pain; chills and night sweats; multiple chemical sensitivity/allergies; inflamation; #&gt;</v>
      </c>
    </row>
    <row r="276" spans="1:3" x14ac:dyDescent="0.25">
      <c r="B276" s="9" t="s">
        <v>521</v>
      </c>
      <c r="C276" s="3" t="str">
        <f>CONCATENATE("&lt;symptoms ",B276," /&gt;")</f>
        <v>&lt;symptoms D014786 D010146 D023341 D018777 D007249 /&gt;</v>
      </c>
    </row>
    <row r="278" spans="1:3" x14ac:dyDescent="0.25">
      <c r="A278" s="3" t="s">
        <v>514</v>
      </c>
      <c r="B278" s="9" t="s">
        <v>553</v>
      </c>
      <c r="C278" s="3" t="str">
        <f>CONCATENATE("&lt;# ",A278," ",B278," #&gt;")</f>
        <v>&lt;# Tissue List male tissue; pancreas; #&gt;</v>
      </c>
    </row>
    <row r="280" spans="1:3" x14ac:dyDescent="0.25">
      <c r="B280" s="9" t="s">
        <v>552</v>
      </c>
      <c r="C280" s="3" t="str">
        <f>CONCATENATE("&lt;TissueList ",B280," /&gt;")</f>
        <v>&lt;TissueList D005837 D010179 /&gt;</v>
      </c>
    </row>
    <row r="282" spans="1:3" x14ac:dyDescent="0.25">
      <c r="A282" s="3" t="s">
        <v>515</v>
      </c>
      <c r="B282" s="9" t="s">
        <v>516</v>
      </c>
      <c r="C282" s="3" t="str">
        <f>CONCATENATE("&lt;# ",A282," ",B282," #&gt;")</f>
        <v>&lt;# Pathways Nicotine metabolism, ion transport, ion channel gating #&gt;</v>
      </c>
    </row>
    <row r="284" spans="1:3" x14ac:dyDescent="0.25">
      <c r="B284" s="9" t="s">
        <v>517</v>
      </c>
      <c r="C284" s="3" t="str">
        <f>CONCATENATE("&lt;Pathways ",B284," /&gt;")</f>
        <v>&lt;Pathways D011978 D017136 D015640 /&gt;</v>
      </c>
    </row>
    <row r="286" spans="1:3" x14ac:dyDescent="0.25">
      <c r="A286" s="3" t="s">
        <v>518</v>
      </c>
      <c r="B286" s="3" t="s">
        <v>519</v>
      </c>
      <c r="C286" s="3" t="str">
        <f>CONCATENATE("&lt;# ",A286," ",B286," #&gt;")</f>
        <v>&lt;# Diseases cancer; cancer, lung cancer; Disease susceptibility - increased susceptibility to viral, bacterial, and parasitical infections; disease, Genetic Predisposition to Disease; nicotine dependency; #&gt;</v>
      </c>
    </row>
    <row r="288" spans="1:3" x14ac:dyDescent="0.25">
      <c r="B288" s="3" t="s">
        <v>520</v>
      </c>
      <c r="C288" s="3" t="str">
        <f>CONCATENATE("&lt;diseases ",B288," /&gt;")</f>
        <v>&lt;diseases D009369 D008175 D004198 D01402 /&gt;</v>
      </c>
    </row>
    <row r="960" spans="3:3" x14ac:dyDescent="0.25">
      <c r="C960" s="3" t="str">
        <f>CONCATENATE("    This variant is a change at a specific point in the ",B951," gene from ",B960," to ",B961," resulting in incorrect ",B954,"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6" spans="3:3" x14ac:dyDescent="0.25">
      <c r="C966" s="3" t="str">
        <f>CONCATENATE("    This variant is a change at a specific point in the ",B951," gene from ",B966," to ",B967," resulting in incorrect ",B954,"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96" spans="3:3" x14ac:dyDescent="0.25">
      <c r="C1096" s="3" t="str">
        <f>CONCATENATE("    This variant is a change at a specific point in the ",B1087," gene from ",B1096," to ",B1097," resulting in incorrect ",B1090,"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2" spans="3:3" x14ac:dyDescent="0.25">
      <c r="C1102" s="3" t="str">
        <f>CONCATENATE("    This variant is a change at a specific point in the ",B1087," gene from ",B1102," to ",B1103," resulting in incorrect ",B1090,"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4" spans="3:3" x14ac:dyDescent="0.25">
      <c r="C1504" s="3" t="str">
        <f>CONCATENATE("    This variant is a change at a specific point in the ",B1495," gene from ",B1504," to ",B1505," resulting in incorrect ",B1498,"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0" spans="3:3" x14ac:dyDescent="0.25">
      <c r="C1510" s="3" t="str">
        <f>CONCATENATE("    This variant is a change at a specific point in the ",B1495," gene from ",B1510," to ",B1511," resulting in incorrect ",B1498,"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0" spans="3:3" x14ac:dyDescent="0.25">
      <c r="C1640" s="3" t="str">
        <f>CONCATENATE("    This variant is a change at a specific point in the ",B1631," gene from ",B1640," to ",B1641," resulting in incorrect ",B1634,"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6" spans="3:3" x14ac:dyDescent="0.25">
      <c r="C1646" s="3" t="str">
        <f>CONCATENATE("    This variant is a change at a specific point in the ",B1631," gene from ",B1646," to ",B1647," resulting in incorrect ",B1634,"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6" spans="3:3" x14ac:dyDescent="0.25">
      <c r="C1776" s="3" t="str">
        <f>CONCATENATE("    This variant is a change at a specific point in the ",B1767," gene from ",B1776," to ",B1777," resulting in incorrect ",B1770,"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2" spans="3:3" x14ac:dyDescent="0.25">
      <c r="C1782" s="3" t="str">
        <f>CONCATENATE("    This variant is a change at a specific point in the ",B1767," gene from ",B1782," to ",B1783," resulting in incorrect ",B1770,"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2" spans="3:3" x14ac:dyDescent="0.25">
      <c r="C1912" s="3" t="str">
        <f>CONCATENATE("    This variant is a change at a specific point in the ",B1903," gene from ",B1912," to ",B1913," resulting in incorrect ",B1906,"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8" spans="3:3" x14ac:dyDescent="0.25">
      <c r="C1918" s="3" t="str">
        <f>CONCATENATE("    This variant is a change at a specific point in the ",B1903," gene from ",B1918," to ",B1919," resulting in incorrect ",B1906,"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8" spans="3:3" x14ac:dyDescent="0.25">
      <c r="C2048" s="3" t="str">
        <f>CONCATENATE("    This variant is a change at a specific point in the ",B2039," gene from ",B2048," to ",B2049," resulting in incorrect ",B2042,"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4" spans="3:3" x14ac:dyDescent="0.25">
      <c r="C2054" s="3" t="str">
        <f>CONCATENATE("    This variant is a change at a specific point in the ",B2039," gene from ",B2054," to ",B2055," resulting in incorrect ",B2042,"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4" spans="3:3" x14ac:dyDescent="0.25">
      <c r="C2184" s="3" t="str">
        <f>CONCATENATE("    This variant is a change at a specific point in the ",B2175," gene from ",B2184," to ",B2185," resulting in incorrect ",B2178,"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0" spans="3:3" x14ac:dyDescent="0.25">
      <c r="C2190" s="3" t="str">
        <f>CONCATENATE("    This variant is a change at a specific point in the ",B2175," gene from ",B2190," to ",B2191," resulting in incorrect ",B2178,"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0" spans="3:3" x14ac:dyDescent="0.25">
      <c r="C2320" s="3" t="str">
        <f>CONCATENATE("    This variant is a change at a specific point in the ",B2311," gene from ",B2320," to ",B2321," resulting in incorrect ",B2314,"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6" spans="3:3" x14ac:dyDescent="0.25">
      <c r="C2326" s="3" t="str">
        <f>CONCATENATE("    This variant is a change at a specific point in the ",B2311," gene from ",B2326," to ",B2327," resulting in incorrect ",B2314,"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56" spans="3:3" x14ac:dyDescent="0.25">
      <c r="C2456" s="3" t="str">
        <f>CONCATENATE("    This variant is a change at a specific point in the ",B2447," gene from ",B2456," to ",B2457," resulting in incorrect ",B2450,"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2" spans="3:3" x14ac:dyDescent="0.25">
      <c r="C2462" s="3" t="str">
        <f>CONCATENATE("    This variant is a change at a specific point in the ",B2447," gene from ",B2462," to ",B2463," resulting in incorrect ",B2450,"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9DC6B-07E3-4399-A494-2380A7773338}">
  <dimension ref="A1:AJ2462"/>
  <sheetViews>
    <sheetView topLeftCell="A271" workbookViewId="0">
      <selection activeCell="A271" sqref="A1:XFD104857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511</v>
      </c>
      <c r="B2" s="9" t="s">
        <v>209</v>
      </c>
      <c r="C2" s="3" t="str">
        <f>CONCATENATE("&lt;",A2," ",B2," /&gt;")</f>
        <v>&lt;Gene_Name CHRNA2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512</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CHRNA2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f>B8</f>
        <v>0</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8</v>
      </c>
      <c r="C10" s="3" t="str">
        <f>CONCATENATE("This gene is located on chromosome ",B10,". The ",B11," it creates acts in your ",B12)</f>
        <v>This gene is located on chromosome 8. The protein it creates acts in your brain and prostate.</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211</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C65T</v>
      </c>
      <c r="I13" s="18" t="str">
        <f>B28</f>
        <v>A27468610G</v>
      </c>
      <c r="J13" s="18" t="str">
        <f>B34</f>
        <v>A373G</v>
      </c>
      <c r="K13" s="18" t="str">
        <f>B40</f>
        <v>T836A</v>
      </c>
      <c r="L13" s="18" t="str">
        <f>B46</f>
        <v>T889A</v>
      </c>
      <c r="M13" s="18" t="e">
        <f>#REF!</f>
        <v>#REF!</v>
      </c>
      <c r="N13" s="18" t="e">
        <f>#REF!</f>
        <v>#REF!</v>
      </c>
      <c r="O13" s="18" t="e">
        <f>#REF!</f>
        <v>#REF!</v>
      </c>
      <c r="P13" s="18" t="e">
        <f>#REF!</f>
        <v>#REF!</v>
      </c>
      <c r="Q13" s="18" t="e">
        <f>#REF!</f>
        <v>#REF!</v>
      </c>
      <c r="R13" s="18" t="e">
        <f>#REF!</f>
        <v>#REF!</v>
      </c>
      <c r="S13" s="18" t="e">
        <f>#REF!</f>
        <v>#REF!</v>
      </c>
      <c r="T13" s="18" t="e">
        <f>#REF!</f>
        <v>#REF!</v>
      </c>
      <c r="U13" s="18" t="e">
        <f>#REF!</f>
        <v>#REF!</v>
      </c>
      <c r="V13" s="18" t="e">
        <f>#REF!</f>
        <v>#REF!</v>
      </c>
    </row>
    <row r="14" spans="1:36" ht="16.5" thickBot="1" x14ac:dyDescent="0.3">
      <c r="A14" s="8" t="s">
        <v>3</v>
      </c>
      <c r="B14" s="9" t="s">
        <v>209</v>
      </c>
      <c r="C14" s="3" t="str">
        <f>CONCATENATE("&lt;GeneAnalysis gene=",CHAR(34),B14,CHAR(34)," interval=",CHAR(34),B15,CHAR(34),"&gt; ")</f>
        <v xml:space="preserve">&lt;GeneAnalysis gene="CHRNA2" interval="NC_000008.11:g.27459761_27479296"&gt; </v>
      </c>
      <c r="H14" s="19" t="s">
        <v>217</v>
      </c>
      <c r="I14" s="19" t="s">
        <v>215</v>
      </c>
      <c r="J14" s="19" t="s">
        <v>217</v>
      </c>
      <c r="K14" s="19" t="s">
        <v>78</v>
      </c>
      <c r="L14" s="19" t="s">
        <v>78</v>
      </c>
      <c r="M14" s="19" t="s">
        <v>78</v>
      </c>
      <c r="N14" s="19" t="s">
        <v>78</v>
      </c>
      <c r="O14" s="40" t="s">
        <v>78</v>
      </c>
      <c r="P14" s="20" t="s">
        <v>78</v>
      </c>
      <c r="Q14" s="40" t="s">
        <v>78</v>
      </c>
      <c r="R14" s="40" t="s">
        <v>78</v>
      </c>
      <c r="S14" s="20" t="s">
        <v>78</v>
      </c>
      <c r="T14" s="20" t="s">
        <v>78</v>
      </c>
      <c r="U14" s="40" t="s">
        <v>78</v>
      </c>
      <c r="V14" s="40" t="s">
        <v>78</v>
      </c>
      <c r="W14" s="20"/>
      <c r="X14" s="20"/>
      <c r="Y14" s="20"/>
      <c r="Z14" s="20"/>
    </row>
    <row r="15" spans="1:36" x14ac:dyDescent="0.25">
      <c r="A15" s="8" t="s">
        <v>24</v>
      </c>
      <c r="B15" s="9" t="s">
        <v>210</v>
      </c>
      <c r="H15" s="9" t="s">
        <v>218</v>
      </c>
      <c r="I15" s="9" t="s">
        <v>225</v>
      </c>
      <c r="J15" s="9" t="s">
        <v>227</v>
      </c>
      <c r="K15" s="9" t="s">
        <v>91</v>
      </c>
      <c r="L15" s="9" t="s">
        <v>89</v>
      </c>
      <c r="M15" s="9" t="s">
        <v>87</v>
      </c>
      <c r="N15" s="9" t="s">
        <v>85</v>
      </c>
      <c r="O15" s="9" t="s">
        <v>364</v>
      </c>
      <c r="P15" s="9" t="s">
        <v>366</v>
      </c>
      <c r="Q15" s="9" t="s">
        <v>368</v>
      </c>
      <c r="R15" s="9" t="s">
        <v>370</v>
      </c>
      <c r="S15" s="9" t="s">
        <v>371</v>
      </c>
      <c r="T15" s="9" t="s">
        <v>373</v>
      </c>
      <c r="U15" s="9" t="s">
        <v>375</v>
      </c>
      <c r="V15" s="9" t="s">
        <v>377</v>
      </c>
      <c r="W15" s="9"/>
      <c r="X15" s="9"/>
      <c r="Y15" s="9"/>
      <c r="Z15" s="9"/>
    </row>
    <row r="16" spans="1:36" x14ac:dyDescent="0.25">
      <c r="A16" s="8" t="s">
        <v>25</v>
      </c>
      <c r="B16" s="9" t="s">
        <v>330</v>
      </c>
      <c r="C16" s="3" t="str">
        <f>CONCATENATE("# What are some common mutations of ",B14,"?")</f>
        <v># What are some common mutations of CHRNA2?</v>
      </c>
      <c r="H16" s="9" t="s">
        <v>219</v>
      </c>
      <c r="I16" s="9" t="s">
        <v>226</v>
      </c>
      <c r="J16" s="9" t="s">
        <v>228</v>
      </c>
      <c r="K16" s="9" t="s">
        <v>92</v>
      </c>
      <c r="L16" s="9" t="s">
        <v>90</v>
      </c>
      <c r="M16" s="9" t="s">
        <v>88</v>
      </c>
      <c r="N16" s="9" t="s">
        <v>86</v>
      </c>
      <c r="O16" s="9" t="s">
        <v>365</v>
      </c>
      <c r="P16" s="9" t="s">
        <v>367</v>
      </c>
      <c r="Q16" s="9" t="s">
        <v>369</v>
      </c>
      <c r="R16" s="9" t="s">
        <v>370</v>
      </c>
      <c r="S16" s="9" t="s">
        <v>372</v>
      </c>
      <c r="T16" s="9" t="s">
        <v>374</v>
      </c>
      <c r="U16" s="9" t="s">
        <v>376</v>
      </c>
      <c r="V16" s="9" t="s">
        <v>378</v>
      </c>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[C65T (p.Thr22Ile)](https://www.ncbi.nlm.nih.gov/clinvar/variation/128740/)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[A27468610G](https://www.ncbi.nlm.nih.gov/projects/SNP/snp_ref.cgi?rs=2741343)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[A373G (p.Thr125Ala)](https://www.ncbi.nlm.nih.gov/clinvar/variation/128739/)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[T836A (p.Ile279Asn)](https://www.ncbi.nlm.nih.gov/clinvar/variation/17504/) variant. This substitution of a single nucleotide is known as a missense mutation.</v>
      </c>
      <c r="L17" s="9" t="str">
        <f>CONCATENATE("People with this variant have one copy of the ",B49," variant. This substitution of a single nucleotide is known as a missense mutation.")</f>
        <v>People with this variant have one copy of the [889A&gt;T (p.Ile297Phe)](https://www.ncbi.nlm.nih.gov/clinvar/variation/522582/) variant. This substitution of a single nucleotide is known as a missense mutation.</v>
      </c>
      <c r="M17" s="9" t="e">
        <f>CONCATENATE("People with this variant have one copy of the ",#REF!," variant. This substitution of a single nucleotide is known as a missense mutation.")</f>
        <v>#REF!</v>
      </c>
      <c r="N17" s="9" t="e">
        <f>CONCATENATE("People with this variant have one copy of the ",#REF!," variant. This substitution of a single nucleotide is known as a missense mutation.")</f>
        <v>#REF!</v>
      </c>
      <c r="O17" s="9" t="e">
        <f>CONCATENATE("People with this variant have one copy of the ",#REF!," variant. This substitution of a single nucleotide is known as a missense mutation.")</f>
        <v>#REF!</v>
      </c>
      <c r="P17" s="9" t="e">
        <f>CONCATENATE("People with this variant have one copy of the ",#REF!," variant. Changing two base pairs is known as a splice donor variant.")</f>
        <v>#REF!</v>
      </c>
      <c r="Q17" s="9" t="e">
        <f>CONCATENATE("People with this variant have one copy of the ",#REF!," variant. This substitution of a single nucleotide is known as a missense mutation.")</f>
        <v>#REF!</v>
      </c>
      <c r="R17" s="9" t="e">
        <f>CONCATENATE("People with this variant have one copy of the ",#REF!," variant. This substitution of a single nucleotide is known as a missense mutation.")</f>
        <v>#REF!</v>
      </c>
      <c r="S17" s="9" t="e">
        <f>CONCATENATE("People with this variant have one copy of the ",#REF!," variant. This substitution of a single nucleotide is known as a missense mutation.")</f>
        <v>#REF!</v>
      </c>
      <c r="T17" s="9" t="e">
        <f>CONCATENATE("People with this variant have one copy of the ",#REF!," variant. This substitution of a single nucleotide is known as a missense mutation.")</f>
        <v>#REF!</v>
      </c>
      <c r="U17" s="9" t="e">
        <f>CONCATENATE("People with this variant have one copy of the ",#REF!," variant. This substitution of a single nucleotide is known as a missense mutation.")</f>
        <v>#REF!</v>
      </c>
      <c r="V17" s="9" t="e">
        <f>CONCATENATE("People with this variant have one copy of the ",#REF!," variant. This substitution of a single nucleotide is known as a missense mutation.")</f>
        <v>#REF!</v>
      </c>
      <c r="W17" s="9"/>
      <c r="X17" s="9"/>
      <c r="Y17" s="9"/>
      <c r="Z17" s="9"/>
    </row>
    <row r="18" spans="1:26" x14ac:dyDescent="0.25">
      <c r="C18" s="3" t="str">
        <f>CONCATENATE("There are ",B16," common variants in ",B14,": ",B25,", ",B31,", ",B37,", ",B43,", and",B49,".")</f>
        <v>There are five common variants in CHRNA2: [C65T (p.Thr22Ile)](https://www.ncbi.nlm.nih.gov/clinvar/variation/128740/), [A27468610G](https://www.ncbi.nlm.nih.gov/projects/SNP/snp_ref.cgi?rs=2741343), [A373G (p.Thr125Ala)](https://www.ncbi.nlm.nih.gov/clinvar/variation/128739/), [T836A (p.Ile279Asn)](https://www.ncbi.nlm.nih.gov/clinvar/variation/17504/), and[889A&gt;T (p.Ile297Phe)](https://www.ncbi.nlm.nih.gov/clinvar/variation/522582/).</v>
      </c>
      <c r="H18" s="9" t="s">
        <v>28</v>
      </c>
      <c r="I18" s="9" t="s">
        <v>28</v>
      </c>
      <c r="J18" s="9" t="s">
        <v>28</v>
      </c>
      <c r="K18" s="9" t="s">
        <v>28</v>
      </c>
      <c r="L18" s="9" t="s">
        <v>28</v>
      </c>
      <c r="M18" s="9" t="s">
        <v>27</v>
      </c>
      <c r="N18" s="9" t="s">
        <v>27</v>
      </c>
      <c r="O18" s="9" t="s">
        <v>28</v>
      </c>
      <c r="P18" s="9" t="s">
        <v>28</v>
      </c>
      <c r="Q18" s="9" t="s">
        <v>28</v>
      </c>
      <c r="R18" s="9" t="s">
        <v>28</v>
      </c>
      <c r="S18" s="9" t="s">
        <v>28</v>
      </c>
      <c r="T18" s="9" t="s">
        <v>28</v>
      </c>
      <c r="U18" s="9" t="s">
        <v>28</v>
      </c>
      <c r="V18" s="9" t="s">
        <v>27</v>
      </c>
      <c r="W18" s="9"/>
      <c r="X18" s="9"/>
      <c r="Y18" s="9"/>
      <c r="Z18" s="9"/>
    </row>
    <row r="19" spans="1:26" x14ac:dyDescent="0.25">
      <c r="H19" s="9">
        <v>27.5</v>
      </c>
      <c r="I19" s="9">
        <v>48</v>
      </c>
      <c r="J19" s="9">
        <v>49.8</v>
      </c>
      <c r="K19" s="9" t="s">
        <v>26</v>
      </c>
      <c r="L19" s="9">
        <v>35.4</v>
      </c>
      <c r="M19" s="9">
        <v>35.6</v>
      </c>
      <c r="N19" s="9">
        <v>49.1</v>
      </c>
      <c r="O19" s="9">
        <v>49.9</v>
      </c>
      <c r="P19" s="9">
        <v>47.4</v>
      </c>
      <c r="Q19" s="9">
        <v>44.4</v>
      </c>
      <c r="R19" s="9">
        <v>49.8</v>
      </c>
      <c r="S19" s="9">
        <v>7.2</v>
      </c>
      <c r="T19" s="9">
        <v>46.8</v>
      </c>
      <c r="U19" s="9">
        <v>25.2</v>
      </c>
      <c r="V19" s="9">
        <v>7.2</v>
      </c>
      <c r="W19" s="9"/>
      <c r="X19" s="9"/>
      <c r="Y19" s="9"/>
      <c r="Z19" s="9"/>
    </row>
    <row r="20" spans="1:26" x14ac:dyDescent="0.25">
      <c r="C20" s="3" t="str">
        <f>CONCATENATE("&lt;# ",B22," #&gt;")</f>
        <v>&lt;# C65T #&gt;</v>
      </c>
      <c r="H20" s="9" t="str">
        <f>CONCATENATE("People with this variant have two copies of the ",B25," variant. This substitution of a single nucleotide is known as a missense mutation.")</f>
        <v>People with this variant have two copies of the [C65T (p.Thr22Ile)](https://www.ncbi.nlm.nih.gov/clinvar/variation/128740/)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[A27468610G](https://www.ncbi.nlm.nih.gov/projects/SNP/snp_ref.cgi?rs=2741343)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[A373G (p.Thr125Ala)](https://www.ncbi.nlm.nih.gov/clinvar/variation/128739/)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[T836A (p.Ile279Asn)](https://www.ncbi.nlm.nih.gov/clinvar/variation/17504/) variant. This substitution of a single nucleotide is known as a missense mutation.</v>
      </c>
      <c r="L20" s="9" t="str">
        <f>CONCATENATE("People with this variant have two copies of the ",B49," variant. This substitution of a single nucleotide is known as a missense mutation.")</f>
        <v>People with this variant have two copies of the [889A&gt;T (p.Ile297Phe)](https://www.ncbi.nlm.nih.gov/clinvar/variation/522582/) variant. This substitution of a single nucleotide is known as a missense mutation.</v>
      </c>
      <c r="M20" s="9" t="e">
        <f>CONCATENATE("People with this variant have two copies of the ",#REF!," variant. This substitution of a single nucleotide is known as a missense mutation.")</f>
        <v>#REF!</v>
      </c>
      <c r="N20" s="9" t="e">
        <f>CONCATENATE("People with this variant have two copies of the ",#REF!," variant. This substitution of a single nucleotide is known as a missense mutation.")</f>
        <v>#REF!</v>
      </c>
      <c r="O20" s="9" t="e">
        <f>CONCATENATE("People with this variant have two copies of the ",#REF!," variant. This substitution of a single nucleotide is known as a missense mutation.")</f>
        <v>#REF!</v>
      </c>
      <c r="P20" s="9" t="e">
        <f>CONCATENATE("People with this variant have two copies of the ",#REF!," variant. Changing two base pairs is known as a splice donor variant.")</f>
        <v>#REF!</v>
      </c>
      <c r="Q20" s="9" t="e">
        <f>CONCATENATE("People with this variant have two copies of the ",#REF!," variant. This substitution of a single nucleotide is known as a missense mutation.")</f>
        <v>#REF!</v>
      </c>
      <c r="R20" s="9" t="e">
        <f>CONCATENATE("People with this variant have two copies of the ",#REF!," variant. This substitution of a single nucleotide is known as a missense mutation.")</f>
        <v>#REF!</v>
      </c>
      <c r="S20" s="9" t="e">
        <f>CONCATENATE("People with this variant have two copies of the ",#REF!," variant. This substitution of a single nucleotide is known as a missense mutation.")</f>
        <v>#REF!</v>
      </c>
      <c r="T20" s="9" t="e">
        <f>CONCATENATE("People with this variant have two copies of the ",#REF!," variant. This substitution of a single nucleotide is known as a missense mutation.")</f>
        <v>#REF!</v>
      </c>
      <c r="U20" s="9" t="e">
        <f>CONCATENATE("People with this variant have two copies of the ",#REF!," variant. This substitution of a single nucleotide is known as a missense mutation.")</f>
        <v>#REF!</v>
      </c>
      <c r="V20" s="9" t="e">
        <f>CONCATENATE("People with this variant have two copies of the ",#REF!," variant. This substitution of a single nucleotide is known as a missense mutation.")</f>
        <v>#REF!</v>
      </c>
      <c r="W20" s="9"/>
      <c r="X20" s="9"/>
      <c r="Y20" s="9"/>
      <c r="Z20" s="9"/>
    </row>
    <row r="21" spans="1:26" x14ac:dyDescent="0.25">
      <c r="A21" s="8" t="s">
        <v>29</v>
      </c>
      <c r="B21" s="19" t="s">
        <v>216</v>
      </c>
      <c r="C21" s="3" t="str">
        <f>CONCATENATE("  &lt;Variant hgvs=",CHAR(34),B21,CHAR(34)," name=",CHAR(34),B22,CHAR(34),"&gt; ")</f>
        <v xml:space="preserve">  &lt;Variant hgvs="NC_000008.11:g.27470994G&gt;A" name="C65T"&gt; </v>
      </c>
      <c r="H21" s="9" t="s">
        <v>28</v>
      </c>
      <c r="I21" s="9" t="s">
        <v>27</v>
      </c>
      <c r="J21" s="9" t="s">
        <v>28</v>
      </c>
      <c r="K21" s="9" t="s">
        <v>27</v>
      </c>
      <c r="L21" s="9" t="s">
        <v>27</v>
      </c>
      <c r="M21" s="9" t="s">
        <v>27</v>
      </c>
      <c r="N21" s="9" t="s">
        <v>28</v>
      </c>
      <c r="O21" s="9" t="s">
        <v>28</v>
      </c>
      <c r="P21" s="9" t="s">
        <v>27</v>
      </c>
      <c r="Q21" s="9" t="s">
        <v>28</v>
      </c>
      <c r="R21" s="9" t="s">
        <v>28</v>
      </c>
      <c r="S21" s="9" t="s">
        <v>27</v>
      </c>
      <c r="T21" s="9" t="s">
        <v>28</v>
      </c>
      <c r="U21" s="9" t="s">
        <v>27</v>
      </c>
      <c r="V21" s="9" t="s">
        <v>28</v>
      </c>
      <c r="W21" s="9"/>
      <c r="X21" s="9"/>
      <c r="Y21" s="9"/>
      <c r="Z21" s="9"/>
    </row>
    <row r="22" spans="1:26" x14ac:dyDescent="0.25">
      <c r="A22" s="15" t="s">
        <v>30</v>
      </c>
      <c r="B22" s="21" t="s">
        <v>214</v>
      </c>
      <c r="H22" s="9">
        <v>15.2</v>
      </c>
      <c r="I22" s="9">
        <v>48.1</v>
      </c>
      <c r="J22" s="9">
        <v>48.6</v>
      </c>
      <c r="K22" s="9" t="s">
        <v>26</v>
      </c>
      <c r="L22" s="9">
        <v>14.1</v>
      </c>
      <c r="M22" s="9">
        <v>14.3</v>
      </c>
      <c r="N22" s="9">
        <v>31</v>
      </c>
      <c r="O22" s="9">
        <v>33.200000000000003</v>
      </c>
      <c r="P22" s="9">
        <v>26.8</v>
      </c>
      <c r="Q22" s="9">
        <v>43.9</v>
      </c>
      <c r="R22" s="9">
        <v>34.799999999999997</v>
      </c>
      <c r="S22" s="9">
        <v>1.9</v>
      </c>
      <c r="T22" s="9">
        <v>25.7</v>
      </c>
      <c r="U22" s="9">
        <v>8.5</v>
      </c>
      <c r="V22" s="9">
        <v>1.9</v>
      </c>
      <c r="W22" s="9"/>
      <c r="X22" s="9"/>
      <c r="Y22" s="9"/>
      <c r="Z22" s="9"/>
    </row>
    <row r="23" spans="1:26" x14ac:dyDescent="0.25">
      <c r="A23" s="15" t="s">
        <v>31</v>
      </c>
      <c r="B23" s="9" t="str">
        <f>"cytosine (C)"</f>
        <v>cytosine (C)</v>
      </c>
      <c r="C23" s="3" t="str">
        <f>CONCATENATE("    This variant is a change at a specific point in the ",B14," gene from ",B23," to ",B24," resulting in incorrect ",B11," function. This substitution of a single nucleotide is known as a missense variant.")</f>
        <v xml:space="preserve">    This variant is a change at a specific point in the CHRNA2 gene from cytosine (C) to thymine (T) resulting in incorrect protein function. This substitution of a single nucleotide is known as a missense variant.</v>
      </c>
      <c r="H23" s="9" t="str">
        <f>CONCATENATE("Your ",B14," gene has no variants. A normal gene is referred to as a ",CHAR(34),"wild-type",CHAR(34)," gene.")</f>
        <v>Your CHRNA2 gene has no variants. A normal gene is referred to as a "wild-type" gene.</v>
      </c>
      <c r="I23" s="9" t="str">
        <f>CONCATENATE("Your ",B14," gene has no variants. A normal gene is referred to as a ",CHAR(34),"wild-type",CHAR(34)," gene.")</f>
        <v>Your CHRNA2 gene has no variants. A normal gene is referred to as a "wild-type" gene.</v>
      </c>
      <c r="J23" s="9" t="str">
        <f>CONCATENATE("Your ",B14," gene has no variants. A normal gene is referred to as a ",CHAR(34),"wild-type",CHAR(34)," gene.")</f>
        <v>Your CHRNA2 gene has no variants. A normal gene is referred to as a "wild-type" gene.</v>
      </c>
      <c r="K23" s="9" t="str">
        <f>CONCATENATE("Your ",B14," gene has no variants. A normal gene is referred to as a ",CHAR(34),"wild-type",CHAR(34)," gene.")</f>
        <v>Your CHRNA2 gene has no variants. A normal gene is referred to as a "wild-type" gene.</v>
      </c>
      <c r="L23" s="9" t="str">
        <f>CONCATENATE("Your ",B14," gene has no variants. A normal gene is referred to as a ",CHAR(34),"wild-type",CHAR(34)," gene.")</f>
        <v>Your CHRNA2 gene has no variants. A normal gene is referred to as a "wild-type" gene.</v>
      </c>
      <c r="M23" s="9" t="str">
        <f>CONCATENATE("Your ",B14," gene has no variants. A normal gene is referred to as a ",CHAR(34),"wild-type",CHAR(34)," gene.")</f>
        <v>Your CHRNA2 gene has no variants. A normal gene is referred to as a "wild-type" gene.</v>
      </c>
      <c r="N23" s="9" t="str">
        <f>CONCATENATE("Your ",B14," gene has no variants. A normal gene is referred to as a ",CHAR(34),"wild-type",CHAR(34)," gene.")</f>
        <v>Your CHRNA2 gene has no variants. A normal gene is referred to as a "wild-type" gene.</v>
      </c>
      <c r="O23" s="9" t="str">
        <f>CONCATENATE("Your ",B14," gene has no variants. A normal gene is referred to as a ",CHAR(34),"wild-type",CHAR(34)," gene.")</f>
        <v>Your CHRNA2 gene has no variants. A normal gene is referred to as a "wild-type" gene.</v>
      </c>
      <c r="P23" s="9" t="str">
        <f>CONCATENATE("Your ",B14," gene has no variants. A normal gene is referred to as a ",CHAR(34),"wild-type",CHAR(34)," gene.")</f>
        <v>Your CHRNA2 gene has no variants. A normal gene is referred to as a "wild-type" gene.</v>
      </c>
      <c r="Q23" s="9" t="str">
        <f>CONCATENATE("Your ",B14," gene has no variants. A normal gene is referred to as a ",CHAR(34),"wild-type",CHAR(34)," gene.")</f>
        <v>Your CHRNA2 gene has no variants. A normal gene is referred to as a "wild-type" gene.</v>
      </c>
      <c r="R23" s="9" t="str">
        <f>CONCATENATE("Your ",B14," gene has no variants. A normal gene is referred to as a ",CHAR(34),"wild-type",CHAR(34)," gene.")</f>
        <v>Your CHRNA2 gene has no variants. A normal gene is referred to as a "wild-type" gene.</v>
      </c>
      <c r="S23" s="9" t="str">
        <f>CONCATENATE("Your ",B14," gene has no variants. A normal gene is referred to as a ",CHAR(34),"wild-type",CHAR(34)," gene.")</f>
        <v>Your CHRNA2 gene has no variants. A normal gene is referred to as a "wild-type" gene.</v>
      </c>
      <c r="T23" s="9" t="str">
        <f>CONCATENATE("Your ",B14," gene has no variants. A normal gene is referred to as a ",CHAR(34),"wild-type",CHAR(34)," gene.")</f>
        <v>Your CHRNA2 gene has no variants. A normal gene is referred to as a "wild-type" gene.</v>
      </c>
      <c r="U23" s="9" t="str">
        <f>CONCATENATE("Your ",B14," gene has no variants. A normal gene is referred to as a ",CHAR(34),"wild-type",CHAR(34)," gene.")</f>
        <v>Your CHRNA2 gene has no variants. A normal gene is referred to as a "wild-type" gene.</v>
      </c>
      <c r="V23" s="9" t="str">
        <f>CONCATENATE("Your ",B14," gene has no variants. A normal gene is referred to as a ",CHAR(34),"wild-type",CHAR(34)," gene.")</f>
        <v>Your CHRNA2 gene has no variants. A normal gene is referred to as a "wild-type" gene.</v>
      </c>
      <c r="W23" s="9"/>
      <c r="X23" s="9"/>
      <c r="Y23" s="9"/>
      <c r="Z23" s="9"/>
    </row>
    <row r="24" spans="1:26" x14ac:dyDescent="0.25">
      <c r="A24" s="15" t="s">
        <v>33</v>
      </c>
      <c r="B24" s="9" t="s">
        <v>36</v>
      </c>
      <c r="H24" s="9" t="s">
        <v>27</v>
      </c>
      <c r="I24" s="9" t="s">
        <v>28</v>
      </c>
      <c r="J24" s="9" t="s">
        <v>27</v>
      </c>
      <c r="K24" s="9" t="s">
        <v>28</v>
      </c>
      <c r="L24" s="9" t="s">
        <v>28</v>
      </c>
      <c r="M24" s="9" t="s">
        <v>28</v>
      </c>
      <c r="N24" s="9" t="s">
        <v>28</v>
      </c>
      <c r="O24" s="9" t="s">
        <v>27</v>
      </c>
      <c r="P24" s="9" t="s">
        <v>28</v>
      </c>
      <c r="Q24" s="9" t="s">
        <v>27</v>
      </c>
      <c r="R24" s="9" t="s">
        <v>27</v>
      </c>
      <c r="S24" s="9" t="s">
        <v>28</v>
      </c>
      <c r="T24" s="9" t="s">
        <v>27</v>
      </c>
      <c r="U24" s="9" t="s">
        <v>28</v>
      </c>
      <c r="V24" s="9" t="s">
        <v>28</v>
      </c>
      <c r="W24" s="9"/>
      <c r="X24" s="9"/>
      <c r="Y24" s="9"/>
      <c r="Z24" s="9"/>
    </row>
    <row r="25" spans="1:26" x14ac:dyDescent="0.25">
      <c r="A25" s="15" t="s">
        <v>35</v>
      </c>
      <c r="B25" s="9" t="s">
        <v>213</v>
      </c>
      <c r="C25" s="3" t="str">
        <f>"  &lt;/Variant&gt;"</f>
        <v xml:space="preserve">  &lt;/Variant&gt;</v>
      </c>
      <c r="H25" s="9">
        <v>57.3</v>
      </c>
      <c r="I25" s="9">
        <v>3.9</v>
      </c>
      <c r="J25" s="9">
        <v>1.6</v>
      </c>
      <c r="K25" s="9" t="s">
        <v>26</v>
      </c>
      <c r="L25" s="9">
        <v>50.5</v>
      </c>
      <c r="M25" s="9">
        <v>50.1</v>
      </c>
      <c r="N25" s="9">
        <v>19.899999999999999</v>
      </c>
      <c r="O25" s="9">
        <v>16.899999999999999</v>
      </c>
      <c r="P25" s="9">
        <v>25.8</v>
      </c>
      <c r="Q25" s="9">
        <v>11.7</v>
      </c>
      <c r="R25" s="9">
        <v>15.4</v>
      </c>
      <c r="S25" s="9">
        <v>90.9</v>
      </c>
      <c r="T25" s="9">
        <v>27.5</v>
      </c>
      <c r="U25" s="9">
        <v>66.3</v>
      </c>
      <c r="V25" s="9">
        <v>90.9</v>
      </c>
      <c r="W25" s="9"/>
      <c r="X25" s="9"/>
      <c r="Y25" s="9"/>
      <c r="Z25" s="9"/>
    </row>
    <row r="26" spans="1:26" x14ac:dyDescent="0.25">
      <c r="A26" s="15"/>
      <c r="C26" s="3" t="str">
        <f>CONCATENATE("&lt;# ",B28," #&gt;")</f>
        <v>&lt;# A27468610G #&gt;</v>
      </c>
    </row>
    <row r="27" spans="1:26" x14ac:dyDescent="0.25">
      <c r="A27" s="8" t="s">
        <v>29</v>
      </c>
      <c r="B27" s="29" t="s">
        <v>215</v>
      </c>
      <c r="C27" s="3" t="str">
        <f>CONCATENATE("  &lt;Variant hgvs=",CHAR(34),B27,CHAR(34)," name=",CHAR(34),B28,CHAR(34),"&gt; ")</f>
        <v xml:space="preserve">  &lt;Variant hgvs="NC_000008.11:g.27468610A&gt;G" name="A27468610G"&gt; </v>
      </c>
    </row>
    <row r="28" spans="1:26" x14ac:dyDescent="0.25">
      <c r="A28" s="15" t="s">
        <v>30</v>
      </c>
      <c r="B28" s="9" t="s">
        <v>220</v>
      </c>
    </row>
    <row r="29" spans="1:26" x14ac:dyDescent="0.25">
      <c r="A29" s="15" t="s">
        <v>31</v>
      </c>
      <c r="B29" s="9" t="s">
        <v>36</v>
      </c>
      <c r="C29" s="3" t="str">
        <f>CONCATENATE("    This variant is a change at a specific point in the ",B14," gene from ",B29," to ",B30," resulting in incorrect ",B11," function. This substitution of a single nucleotide is known as a missense variant.")</f>
        <v xml:space="preserve">    This variant is a change at a specific point in the CHRNA2 gene from thymine (T) to cytosine (C) resulting in incorrect protein function. This substitution of a single nucleotide is known as a missense variant.</v>
      </c>
    </row>
    <row r="30" spans="1:26" x14ac:dyDescent="0.25">
      <c r="A30" s="15" t="s">
        <v>33</v>
      </c>
      <c r="B30" s="9" t="str">
        <f>"cytosine (C)"</f>
        <v>cytosine (C)</v>
      </c>
    </row>
    <row r="31" spans="1:26" x14ac:dyDescent="0.25">
      <c r="A31" s="15" t="s">
        <v>35</v>
      </c>
      <c r="B31" s="9" t="s">
        <v>221</v>
      </c>
      <c r="C31" s="3" t="str">
        <f>"  &lt;/Variant&gt;"</f>
        <v xml:space="preserve">  &lt;/Variant&gt;</v>
      </c>
    </row>
    <row r="32" spans="1:26" x14ac:dyDescent="0.25">
      <c r="A32" s="8"/>
      <c r="C32" s="3" t="str">
        <f>CONCATENATE("&lt;# ",B34," #&gt;")</f>
        <v>&lt;# A373G #&gt;</v>
      </c>
    </row>
    <row r="33" spans="1:3" x14ac:dyDescent="0.25">
      <c r="A33" s="8" t="s">
        <v>29</v>
      </c>
      <c r="B33" s="19" t="s">
        <v>224</v>
      </c>
      <c r="C33" s="3" t="str">
        <f>CONCATENATE("  &lt;Variant hgvs=",CHAR(34),B33,CHAR(34)," name=",CHAR(34),B34,CHAR(34),"&gt; ")</f>
        <v xml:space="preserve">  &lt;Variant hgvs="NC_000008.11:g.27467305T&gt;C" name="A373G"&gt; </v>
      </c>
    </row>
    <row r="34" spans="1:3" x14ac:dyDescent="0.25">
      <c r="A34" s="15" t="s">
        <v>30</v>
      </c>
      <c r="B34" s="9" t="s">
        <v>223</v>
      </c>
    </row>
    <row r="35" spans="1:3" x14ac:dyDescent="0.25">
      <c r="A35" s="15" t="s">
        <v>31</v>
      </c>
      <c r="B35" s="9" t="s">
        <v>36</v>
      </c>
      <c r="C35" s="3" t="str">
        <f>CONCATENATE("    This variant is a change at a specific point in the ",B14," gene from ",B35," to ",B36," resulting in incorrect ",B11," function. This substitution of a single nucleotide is known as a missense variant.")</f>
        <v xml:space="preserve">    This variant is a change at a specific point in the CHRNA2 gene from thymine (T) to cytosine (C) resulting in incorrect protein function. This substitution of a single nucleotide is known as a missense variant.</v>
      </c>
    </row>
    <row r="36" spans="1:3" x14ac:dyDescent="0.25">
      <c r="A36" s="15" t="s">
        <v>33</v>
      </c>
      <c r="B36" s="9" t="str">
        <f>"cytosine (C)"</f>
        <v>cytosine (C)</v>
      </c>
    </row>
    <row r="37" spans="1:3" x14ac:dyDescent="0.25">
      <c r="A37" s="15" t="s">
        <v>35</v>
      </c>
      <c r="B37" s="9" t="s">
        <v>222</v>
      </c>
      <c r="C37" s="3" t="str">
        <f>"  &lt;/Variant&gt;"</f>
        <v xml:space="preserve">  &lt;/Variant&gt;</v>
      </c>
    </row>
    <row r="38" spans="1:3" x14ac:dyDescent="0.25">
      <c r="A38" s="15"/>
      <c r="C38" s="3" t="str">
        <f>CONCATENATE("&lt;# ",B40," #&gt;")</f>
        <v>&lt;# T836A #&gt;</v>
      </c>
    </row>
    <row r="39" spans="1:3" x14ac:dyDescent="0.25">
      <c r="A39" s="8" t="s">
        <v>29</v>
      </c>
      <c r="B39" s="19" t="s">
        <v>312</v>
      </c>
      <c r="C39" s="3" t="str">
        <f>CONCATENATE("  &lt;Variant hgvs=",CHAR(34),B39,CHAR(34)," name=",CHAR(34),B40,CHAR(34),"&gt; ")</f>
        <v xml:space="preserve">  &lt;Variant hgvs="NC_000008.11:g.27463607A&gt;T" name="T836A"&gt; </v>
      </c>
    </row>
    <row r="40" spans="1:3" x14ac:dyDescent="0.25">
      <c r="A40" s="15" t="s">
        <v>30</v>
      </c>
      <c r="B40" s="9" t="s">
        <v>314</v>
      </c>
    </row>
    <row r="41" spans="1:3" x14ac:dyDescent="0.25">
      <c r="A41" s="15" t="s">
        <v>31</v>
      </c>
      <c r="B41" s="9" t="s">
        <v>36</v>
      </c>
      <c r="C41" s="3" t="str">
        <f>CONCATENATE("    This variant is a change at a specific point in the ",B14," gene from ",B41," to ",B42," resulting in incorrect ",B11," function. This substitution of a single nucleotide is known as a missense variant.")</f>
        <v xml:space="preserve">    This variant is a change at a specific point in the CHRNA2 gene from thymine (T) to adenine (A) resulting in incorrect protein function. This substitution of a single nucleotide is known as a missense variant.</v>
      </c>
    </row>
    <row r="42" spans="1:3" x14ac:dyDescent="0.25">
      <c r="A42" s="15" t="s">
        <v>33</v>
      </c>
      <c r="B42" s="9" t="s">
        <v>32</v>
      </c>
    </row>
    <row r="43" spans="1:3" x14ac:dyDescent="0.25">
      <c r="A43" s="15" t="s">
        <v>35</v>
      </c>
      <c r="B43" s="9" t="s">
        <v>313</v>
      </c>
      <c r="C43" s="3" t="str">
        <f>"  &lt;/Variant&gt;"</f>
        <v xml:space="preserve">  &lt;/Variant&gt;</v>
      </c>
    </row>
    <row r="44" spans="1:3" x14ac:dyDescent="0.25">
      <c r="A44" s="15"/>
      <c r="C44" s="3" t="str">
        <f>CONCATENATE("&lt;# ",B46," #&gt;")</f>
        <v>&lt;# T889A #&gt;</v>
      </c>
    </row>
    <row r="45" spans="1:3" x14ac:dyDescent="0.25">
      <c r="A45" s="8" t="s">
        <v>29</v>
      </c>
      <c r="B45" s="19" t="s">
        <v>315</v>
      </c>
      <c r="C45" s="3" t="str">
        <f>CONCATENATE("  &lt;Variant hgvs=",CHAR(34),B45,CHAR(34)," name=",CHAR(34),B46,CHAR(34),"&gt; ")</f>
        <v xml:space="preserve">  &lt;Variant hgvs="NC_000008.11:g.27463554T&gt;A" name="T889A"&gt; </v>
      </c>
    </row>
    <row r="46" spans="1:3" x14ac:dyDescent="0.25">
      <c r="A46" s="15" t="s">
        <v>30</v>
      </c>
      <c r="B46" s="9" t="s">
        <v>316</v>
      </c>
    </row>
    <row r="47" spans="1:3" x14ac:dyDescent="0.25">
      <c r="A47" s="15" t="s">
        <v>31</v>
      </c>
      <c r="B47" s="9" t="s">
        <v>36</v>
      </c>
      <c r="C47" s="3" t="str">
        <f>CONCATENATE("    This variant is a change at a specific point in the ",B14," gene from ",B47," to ",B48," resulting in incorrect ",B11," function. This substitution of a single nucleotide is known as a missense variant.")</f>
        <v xml:space="preserve">    This variant is a change at a specific point in the CHRNA2 gene from thymine (T) to adenine (A) resulting in incorrect protein function. This substitution of a single nucleotide is known as a missense variant.</v>
      </c>
    </row>
    <row r="48" spans="1:3" x14ac:dyDescent="0.25">
      <c r="A48" s="15" t="s">
        <v>33</v>
      </c>
      <c r="B48" s="9" t="s">
        <v>32</v>
      </c>
    </row>
    <row r="49" spans="1:3" x14ac:dyDescent="0.25">
      <c r="A49" s="15" t="s">
        <v>35</v>
      </c>
      <c r="B49" s="9" t="s">
        <v>317</v>
      </c>
      <c r="C49" s="3" t="str">
        <f>"  &lt;/Variant&gt;"</f>
        <v xml:space="preserve">  &lt;/Variant&gt;</v>
      </c>
    </row>
    <row r="50" spans="1:3" s="18" customFormat="1" x14ac:dyDescent="0.25">
      <c r="A50" s="27"/>
      <c r="B50" s="17"/>
    </row>
    <row r="51" spans="1:3" s="18" customFormat="1" x14ac:dyDescent="0.25">
      <c r="A51" s="27"/>
      <c r="B51" s="17"/>
      <c r="C51" s="18" t="str">
        <f>C20</f>
        <v>&lt;# C65T #&gt;</v>
      </c>
    </row>
    <row r="52" spans="1:3" x14ac:dyDescent="0.25">
      <c r="A52" s="15" t="s">
        <v>37</v>
      </c>
      <c r="B52" s="21" t="str">
        <f>H14</f>
        <v>NC_000008.11:g.</v>
      </c>
      <c r="C52" s="3" t="str">
        <f>CONCATENATE("  &lt;Genotype hgvs=",CHAR(34),B52,B53,";",B54,CHAR(34)," name=",CHAR(34),B22,CHAR(34),"&gt; ")</f>
        <v xml:space="preserve">  &lt;Genotype hgvs="NC_000008.11:g.[27470994G&gt;A];[27470994=]" name="C65T"&gt; </v>
      </c>
    </row>
    <row r="53" spans="1:3" x14ac:dyDescent="0.25">
      <c r="A53" s="15" t="s">
        <v>35</v>
      </c>
      <c r="B53" s="21" t="str">
        <f t="shared" ref="B53:B57" si="1">H15</f>
        <v>[27470994G&gt;A]</v>
      </c>
    </row>
    <row r="54" spans="1:3" x14ac:dyDescent="0.25">
      <c r="A54" s="15" t="s">
        <v>31</v>
      </c>
      <c r="B54" s="21" t="str">
        <f t="shared" si="1"/>
        <v>[27470994=]</v>
      </c>
      <c r="C54" s="3" t="s">
        <v>38</v>
      </c>
    </row>
    <row r="55" spans="1:3" x14ac:dyDescent="0.25">
      <c r="A55" s="15" t="s">
        <v>39</v>
      </c>
      <c r="B55" s="21" t="str">
        <f t="shared" si="1"/>
        <v>People with this variant have one copy of the [C65T (p.Thr22Ile)](https://www.ncbi.nlm.nih.gov/clinvar/variation/128740/) variant. This substitution of a single nucleotide is known as a missense mutation.</v>
      </c>
      <c r="C55" s="3" t="s">
        <v>26</v>
      </c>
    </row>
    <row r="56" spans="1:3" x14ac:dyDescent="0.25">
      <c r="A56" s="8" t="s">
        <v>40</v>
      </c>
      <c r="B56" s="21" t="str">
        <f t="shared" si="1"/>
        <v>This variant is not associated with increased risk.</v>
      </c>
      <c r="C56" s="3" t="str">
        <f>CONCATENATE("    ",B55)</f>
        <v xml:space="preserve">    People with this variant have one copy of the [C65T (p.Thr22Ile)](https://www.ncbi.nlm.nih.gov/clinvar/variation/128740/) variant. This substitution of a single nucleotide is known as a missense mutation.</v>
      </c>
    </row>
    <row r="57" spans="1:3" x14ac:dyDescent="0.25">
      <c r="A57" s="8" t="s">
        <v>41</v>
      </c>
      <c r="B57" s="21">
        <f t="shared" si="1"/>
        <v>27.5</v>
      </c>
    </row>
    <row r="58" spans="1:3" x14ac:dyDescent="0.25">
      <c r="A58" s="15"/>
      <c r="C58" s="3" t="s">
        <v>42</v>
      </c>
    </row>
    <row r="59" spans="1:3" x14ac:dyDescent="0.25">
      <c r="A59" s="8"/>
    </row>
    <row r="60" spans="1:3" x14ac:dyDescent="0.25">
      <c r="A60" s="8"/>
      <c r="C60" s="3" t="str">
        <f>CONCATENATE("    ",B56)</f>
        <v xml:space="preserve">    This variant is not associated with increased risk.</v>
      </c>
    </row>
    <row r="61" spans="1:3" x14ac:dyDescent="0.25">
      <c r="A61" s="8"/>
    </row>
    <row r="62" spans="1:3" x14ac:dyDescent="0.25">
      <c r="A62" s="8"/>
      <c r="C62" s="3" t="s">
        <v>43</v>
      </c>
    </row>
    <row r="63" spans="1:3" x14ac:dyDescent="0.25">
      <c r="A63" s="15"/>
    </row>
    <row r="64" spans="1:3" x14ac:dyDescent="0.25">
      <c r="A64" s="15"/>
      <c r="C64" s="3" t="str">
        <f>CONCATENATE( "    &lt;piechart percentage=",B57," /&gt;")</f>
        <v xml:space="preserve">    &lt;piechart percentage=27.5 /&gt;</v>
      </c>
    </row>
    <row r="65" spans="1:3" x14ac:dyDescent="0.25">
      <c r="A65" s="15"/>
      <c r="C65" s="3" t="str">
        <f>"  &lt;/Genotype&gt;"</f>
        <v xml:space="preserve">  &lt;/Genotype&gt;</v>
      </c>
    </row>
    <row r="66" spans="1:3" x14ac:dyDescent="0.25">
      <c r="A66" s="15" t="s">
        <v>44</v>
      </c>
      <c r="B66" s="9" t="str">
        <f>H20</f>
        <v>People with this variant have two copies of the [C65T (p.Thr22Ile)](https://www.ncbi.nlm.nih.gov/clinvar/variation/128740/) variant. This substitution of a single nucleotide is known as a missense mutation.</v>
      </c>
      <c r="C66" s="3" t="str">
        <f>CONCATENATE("  &lt;Genotype hgvs=",CHAR(34),B52,B53,";",B53,CHAR(34)," name=",CHAR(34),B22,CHAR(34),"&gt; ")</f>
        <v xml:space="preserve">  &lt;Genotype hgvs="NC_000008.11:g.[27470994G&gt;A];[27470994G&gt;A]" name="C65T"&gt; </v>
      </c>
    </row>
    <row r="67" spans="1:3" x14ac:dyDescent="0.25">
      <c r="A67" s="8" t="s">
        <v>45</v>
      </c>
      <c r="B67" s="9" t="str">
        <f t="shared" ref="B67:B68" si="2">H21</f>
        <v>This variant is not associated with increased risk.</v>
      </c>
      <c r="C67" s="3" t="s">
        <v>26</v>
      </c>
    </row>
    <row r="68" spans="1:3" x14ac:dyDescent="0.25">
      <c r="A68" s="8" t="s">
        <v>41</v>
      </c>
      <c r="B68" s="9">
        <f t="shared" si="2"/>
        <v>15.2</v>
      </c>
      <c r="C68" s="3" t="s">
        <v>38</v>
      </c>
    </row>
    <row r="69" spans="1:3" x14ac:dyDescent="0.25">
      <c r="A69" s="8"/>
    </row>
    <row r="70" spans="1:3" x14ac:dyDescent="0.25">
      <c r="A70" s="15"/>
      <c r="C70" s="3" t="str">
        <f>CONCATENATE("    ",B66)</f>
        <v xml:space="preserve">    People with this variant have two copies of the [C65T (p.Thr22Ile)](https://www.ncbi.nlm.nih.gov/clinvar/variation/128740/) variant. This substitution of a single nucleotide is known as a missense mutation.</v>
      </c>
    </row>
    <row r="71" spans="1:3" x14ac:dyDescent="0.25">
      <c r="A71" s="8"/>
    </row>
    <row r="72" spans="1:3" x14ac:dyDescent="0.25">
      <c r="A72" s="8"/>
      <c r="C72" s="3" t="s">
        <v>42</v>
      </c>
    </row>
    <row r="73" spans="1:3" x14ac:dyDescent="0.25">
      <c r="A73" s="8"/>
    </row>
    <row r="74" spans="1:3" x14ac:dyDescent="0.25">
      <c r="A74" s="8"/>
      <c r="C74" s="3" t="str">
        <f>CONCATENATE("    ",B67)</f>
        <v xml:space="preserve">    This variant is not associated with increased risk.</v>
      </c>
    </row>
    <row r="75" spans="1:3" x14ac:dyDescent="0.25">
      <c r="A75" s="8"/>
    </row>
    <row r="76" spans="1:3" x14ac:dyDescent="0.25">
      <c r="A76" s="15"/>
      <c r="C76" s="3" t="s">
        <v>43</v>
      </c>
    </row>
    <row r="77" spans="1:3" x14ac:dyDescent="0.25">
      <c r="A77" s="15"/>
    </row>
    <row r="78" spans="1:3" x14ac:dyDescent="0.25">
      <c r="A78" s="15"/>
      <c r="C78" s="3" t="str">
        <f>CONCATENATE( "    &lt;piechart percentage=",B68," /&gt;")</f>
        <v xml:space="preserve">    &lt;piechart percentage=15.2 /&gt;</v>
      </c>
    </row>
    <row r="79" spans="1:3" x14ac:dyDescent="0.25">
      <c r="A79" s="15"/>
      <c r="C79" s="3" t="str">
        <f>"  &lt;/Genotype&gt;"</f>
        <v xml:space="preserve">  &lt;/Genotype&gt;</v>
      </c>
    </row>
    <row r="80" spans="1:3" x14ac:dyDescent="0.25">
      <c r="A80" s="15" t="s">
        <v>46</v>
      </c>
      <c r="B80" s="9" t="str">
        <f>H23</f>
        <v>Your CHRNA2 gene has no variants. A normal gene is referred to as a "wild-type" gene.</v>
      </c>
      <c r="C80" s="3" t="str">
        <f>CONCATENATE("  &lt;Genotype hgvs=",CHAR(34),B52,B54,";",B54,CHAR(34)," name=",CHAR(34),B22,CHAR(34),"&gt; ")</f>
        <v xml:space="preserve">  &lt;Genotype hgvs="NC_000008.11:g.[27470994=];[27470994=]" name="C65T"&gt; </v>
      </c>
    </row>
    <row r="81" spans="1:3" x14ac:dyDescent="0.25">
      <c r="A81" s="8" t="s">
        <v>47</v>
      </c>
      <c r="B81" s="9" t="str">
        <f t="shared" ref="B81:B82" si="3">H24</f>
        <v>You are in the Moderate Loss of Function category. See below for more information.</v>
      </c>
      <c r="C81" s="3" t="s">
        <v>26</v>
      </c>
    </row>
    <row r="82" spans="1:3" x14ac:dyDescent="0.25">
      <c r="A82" s="8" t="s">
        <v>41</v>
      </c>
      <c r="B82" s="9">
        <f t="shared" si="3"/>
        <v>57.3</v>
      </c>
      <c r="C82" s="3" t="s">
        <v>38</v>
      </c>
    </row>
    <row r="83" spans="1:3" x14ac:dyDescent="0.25">
      <c r="A83" s="15"/>
    </row>
    <row r="84" spans="1:3" x14ac:dyDescent="0.25">
      <c r="A84" s="8"/>
      <c r="C84" s="3" t="str">
        <f>CONCATENATE("    ",B80)</f>
        <v xml:space="preserve">    Your CHRNA2 gene has no variants. A normal gene is referred to as a "wild-type" gene.</v>
      </c>
    </row>
    <row r="85" spans="1:3" x14ac:dyDescent="0.25">
      <c r="A85" s="8"/>
    </row>
    <row r="86" spans="1:3" x14ac:dyDescent="0.25">
      <c r="A86" s="15"/>
      <c r="C86" s="3" t="s">
        <v>43</v>
      </c>
    </row>
    <row r="87" spans="1:3" x14ac:dyDescent="0.25">
      <c r="A87" s="15"/>
    </row>
    <row r="88" spans="1:3" x14ac:dyDescent="0.25">
      <c r="A88" s="15"/>
      <c r="C88" s="3" t="str">
        <f>CONCATENATE( "    &lt;piechart percentage=",B82," /&gt;")</f>
        <v xml:space="preserve">    &lt;piechart percentage=57.3 /&gt;</v>
      </c>
    </row>
    <row r="89" spans="1:3" x14ac:dyDescent="0.25">
      <c r="A89" s="15"/>
      <c r="C89" s="3" t="str">
        <f>"  &lt;/Genotype&gt;"</f>
        <v xml:space="preserve">  &lt;/Genotype&gt;</v>
      </c>
    </row>
    <row r="90" spans="1:3" x14ac:dyDescent="0.25">
      <c r="A90" s="15"/>
      <c r="C90" s="3" t="str">
        <f>C26</f>
        <v>&lt;# A27468610G #&gt;</v>
      </c>
    </row>
    <row r="91" spans="1:3" x14ac:dyDescent="0.25">
      <c r="A91" s="15" t="s">
        <v>37</v>
      </c>
      <c r="B91" s="21" t="str">
        <f>I14</f>
        <v>NC_000008.11:g.27468610A&gt;G</v>
      </c>
      <c r="C91" s="3" t="str">
        <f>CONCATENATE("  &lt;Genotype hgvs=",CHAR(34),B91,B92,";",B93,CHAR(34)," name=",CHAR(34),B28,CHAR(34),"&gt; ")</f>
        <v xml:space="preserve">  &lt;Genotype hgvs="NC_000008.11:g.27468610A&gt;G[27468610A&gt;G];[27468610=]" name="A27468610G"&gt; </v>
      </c>
    </row>
    <row r="92" spans="1:3" x14ac:dyDescent="0.25">
      <c r="A92" s="15" t="s">
        <v>35</v>
      </c>
      <c r="B92" s="21" t="str">
        <f t="shared" ref="B92:B96" si="4">I15</f>
        <v>[27468610A&gt;G]</v>
      </c>
    </row>
    <row r="93" spans="1:3" x14ac:dyDescent="0.25">
      <c r="A93" s="15" t="s">
        <v>31</v>
      </c>
      <c r="B93" s="21" t="str">
        <f t="shared" si="4"/>
        <v>[27468610=]</v>
      </c>
      <c r="C93" s="3" t="s">
        <v>38</v>
      </c>
    </row>
    <row r="94" spans="1:3" x14ac:dyDescent="0.25">
      <c r="A94" s="15" t="s">
        <v>39</v>
      </c>
      <c r="B94" s="21" t="str">
        <f t="shared" si="4"/>
        <v>People with this variant have one copy of the [A27468610G](https://www.ncbi.nlm.nih.gov/projects/SNP/snp_ref.cgi?rs=2741343) variant. This substitution of a single nucleotide is known as a missense mutation.</v>
      </c>
      <c r="C94" s="3" t="s">
        <v>26</v>
      </c>
    </row>
    <row r="95" spans="1:3" x14ac:dyDescent="0.25">
      <c r="A95" s="8" t="s">
        <v>40</v>
      </c>
      <c r="B95" s="21" t="str">
        <f t="shared" si="4"/>
        <v>This variant is not associated with increased risk.</v>
      </c>
      <c r="C95" s="3" t="str">
        <f>CONCATENATE("    ",B94)</f>
        <v xml:space="preserve">    People with this variant have one copy of the [A27468610G](https://www.ncbi.nlm.nih.gov/projects/SNP/snp_ref.cgi?rs=2741343) variant. This substitution of a single nucleotide is known as a missense mutation.</v>
      </c>
    </row>
    <row r="96" spans="1:3" x14ac:dyDescent="0.25">
      <c r="A96" s="8" t="s">
        <v>41</v>
      </c>
      <c r="B96" s="21">
        <f t="shared" si="4"/>
        <v>48</v>
      </c>
    </row>
    <row r="97" spans="1:3" x14ac:dyDescent="0.25">
      <c r="A97" s="15"/>
      <c r="C97" s="3" t="s">
        <v>42</v>
      </c>
    </row>
    <row r="98" spans="1:3" x14ac:dyDescent="0.25">
      <c r="A98" s="8"/>
    </row>
    <row r="99" spans="1:3" x14ac:dyDescent="0.25">
      <c r="A99" s="8"/>
      <c r="C99" s="3" t="str">
        <f>CONCATENATE("    ",B95)</f>
        <v xml:space="preserve">    This variant is not associated with increased risk.</v>
      </c>
    </row>
    <row r="100" spans="1:3" x14ac:dyDescent="0.25">
      <c r="A100" s="8"/>
    </row>
    <row r="101" spans="1:3" x14ac:dyDescent="0.25">
      <c r="A101" s="8"/>
      <c r="C101" s="3" t="s">
        <v>43</v>
      </c>
    </row>
    <row r="102" spans="1:3" x14ac:dyDescent="0.25">
      <c r="A102" s="15"/>
    </row>
    <row r="103" spans="1:3" x14ac:dyDescent="0.25">
      <c r="A103" s="15"/>
      <c r="C103" s="3" t="str">
        <f>CONCATENATE( "    &lt;piechart percentage=",B96," /&gt;")</f>
        <v xml:space="preserve">    &lt;piechart percentage=48 /&gt;</v>
      </c>
    </row>
    <row r="104" spans="1:3" x14ac:dyDescent="0.25">
      <c r="A104" s="15"/>
      <c r="C104" s="3" t="str">
        <f>"  &lt;/Genotype&gt;"</f>
        <v xml:space="preserve">  &lt;/Genotype&gt;</v>
      </c>
    </row>
    <row r="105" spans="1:3" x14ac:dyDescent="0.25">
      <c r="A105" s="15" t="s">
        <v>44</v>
      </c>
      <c r="B105" s="9" t="str">
        <f>I20</f>
        <v>People with this variant have two copies of the [A27468610G](https://www.ncbi.nlm.nih.gov/projects/SNP/snp_ref.cgi?rs=2741343) variant. This substitution of a single nucleotide is known as a missense mutation.</v>
      </c>
      <c r="C105" s="3" t="str">
        <f>CONCATENATE("  &lt;Genotype hgvs=",CHAR(34),B91,B92,";",B92,CHAR(34)," name=",CHAR(34),B28,CHAR(34),"&gt; ")</f>
        <v xml:space="preserve">  &lt;Genotype hgvs="NC_000008.11:g.27468610A&gt;G[27468610A&gt;G];[27468610A&gt;G]" name="A27468610G"&gt; </v>
      </c>
    </row>
    <row r="106" spans="1:3" x14ac:dyDescent="0.25">
      <c r="A106" s="8" t="s">
        <v>45</v>
      </c>
      <c r="B106" s="9" t="str">
        <f t="shared" ref="B106:B107" si="5">I21</f>
        <v>You are in the Moderate Loss of Function category. See below for more information.</v>
      </c>
      <c r="C106" s="3" t="s">
        <v>26</v>
      </c>
    </row>
    <row r="107" spans="1:3" x14ac:dyDescent="0.25">
      <c r="A107" s="8" t="s">
        <v>41</v>
      </c>
      <c r="B107" s="9">
        <f t="shared" si="5"/>
        <v>48.1</v>
      </c>
      <c r="C107" s="3" t="s">
        <v>38</v>
      </c>
    </row>
    <row r="108" spans="1:3" x14ac:dyDescent="0.25">
      <c r="A108" s="8"/>
    </row>
    <row r="109" spans="1:3" x14ac:dyDescent="0.25">
      <c r="A109" s="15"/>
      <c r="C109" s="3" t="str">
        <f>CONCATENATE("    ",B105)</f>
        <v xml:space="preserve">    People with this variant have two copies of the [A27468610G](https://www.ncbi.nlm.nih.gov/projects/SNP/snp_ref.cgi?rs=2741343) variant. This substitution of a single nucleotide is known as a missense mutation.</v>
      </c>
    </row>
    <row r="110" spans="1:3" x14ac:dyDescent="0.25">
      <c r="A110" s="8"/>
    </row>
    <row r="111" spans="1:3" x14ac:dyDescent="0.25">
      <c r="A111" s="8"/>
      <c r="C111" s="3" t="s">
        <v>42</v>
      </c>
    </row>
    <row r="112" spans="1:3" x14ac:dyDescent="0.25">
      <c r="A112" s="8"/>
    </row>
    <row r="113" spans="1:3" x14ac:dyDescent="0.25">
      <c r="A113" s="8"/>
      <c r="C113" s="3" t="str">
        <f>CONCATENATE("    ",B106)</f>
        <v xml:space="preserve">    You are in the Moderate Loss of Function category. See below for more information.</v>
      </c>
    </row>
    <row r="114" spans="1:3" x14ac:dyDescent="0.25">
      <c r="A114" s="8"/>
    </row>
    <row r="115" spans="1:3" x14ac:dyDescent="0.25">
      <c r="A115" s="15"/>
      <c r="C115" s="3" t="s">
        <v>43</v>
      </c>
    </row>
    <row r="116" spans="1:3" x14ac:dyDescent="0.25">
      <c r="A116" s="15"/>
    </row>
    <row r="117" spans="1:3" x14ac:dyDescent="0.25">
      <c r="A117" s="15"/>
      <c r="C117" s="3" t="str">
        <f>CONCATENATE( "    &lt;piechart percentage=",B107," /&gt;")</f>
        <v xml:space="preserve">    &lt;piechart percentage=48.1 /&gt;</v>
      </c>
    </row>
    <row r="118" spans="1:3" x14ac:dyDescent="0.25">
      <c r="A118" s="15"/>
      <c r="C118" s="3" t="str">
        <f>"  &lt;/Genotype&gt;"</f>
        <v xml:space="preserve">  &lt;/Genotype&gt;</v>
      </c>
    </row>
    <row r="119" spans="1:3" x14ac:dyDescent="0.25">
      <c r="A119" s="15" t="s">
        <v>46</v>
      </c>
      <c r="B119" s="9" t="str">
        <f>I23</f>
        <v>Your CHRNA2 gene has no variants. A normal gene is referred to as a "wild-type" gene.</v>
      </c>
      <c r="C119" s="3" t="str">
        <f>CONCATENATE("  &lt;Genotype hgvs=",CHAR(34),B91,B93,";",B93,CHAR(34)," name=",CHAR(34),B28,CHAR(34),"&gt; ")</f>
        <v xml:space="preserve">  &lt;Genotype hgvs="NC_000008.11:g.27468610A&gt;G[27468610=];[27468610=]" name="A27468610G"&gt; </v>
      </c>
    </row>
    <row r="120" spans="1:3" x14ac:dyDescent="0.25">
      <c r="A120" s="8" t="s">
        <v>47</v>
      </c>
      <c r="B120" s="9" t="str">
        <f t="shared" ref="B120:B121" si="6">I24</f>
        <v>This variant is not associated with increased risk.</v>
      </c>
      <c r="C120" s="3" t="s">
        <v>26</v>
      </c>
    </row>
    <row r="121" spans="1:3" x14ac:dyDescent="0.25">
      <c r="A121" s="8" t="s">
        <v>41</v>
      </c>
      <c r="B121" s="9">
        <f t="shared" si="6"/>
        <v>3.9</v>
      </c>
      <c r="C121" s="3" t="s">
        <v>38</v>
      </c>
    </row>
    <row r="122" spans="1:3" x14ac:dyDescent="0.25">
      <c r="A122" s="15"/>
    </row>
    <row r="123" spans="1:3" x14ac:dyDescent="0.25">
      <c r="A123" s="8"/>
      <c r="C123" s="3" t="str">
        <f>CONCATENATE("    ",B119)</f>
        <v xml:space="preserve">    Your CHRNA2 gene has no variants. A normal gene is referred to as a "wild-type" gene.</v>
      </c>
    </row>
    <row r="124" spans="1:3" x14ac:dyDescent="0.25">
      <c r="A124" s="8"/>
    </row>
    <row r="125" spans="1:3" x14ac:dyDescent="0.25">
      <c r="A125" s="15"/>
      <c r="C125" s="3" t="s">
        <v>43</v>
      </c>
    </row>
    <row r="126" spans="1:3" x14ac:dyDescent="0.25">
      <c r="A126" s="15"/>
    </row>
    <row r="127" spans="1:3" x14ac:dyDescent="0.25">
      <c r="A127" s="15"/>
      <c r="C127" s="3" t="str">
        <f>CONCATENATE( "    &lt;piechart percentage=",B121," /&gt;")</f>
        <v xml:space="preserve">    &lt;piechart percentage=3.9 /&gt;</v>
      </c>
    </row>
    <row r="128" spans="1:3" x14ac:dyDescent="0.25">
      <c r="A128" s="15"/>
      <c r="C128" s="3" t="str">
        <f>"  &lt;/Genotype&gt;"</f>
        <v xml:space="preserve">  &lt;/Genotype&gt;</v>
      </c>
    </row>
    <row r="129" spans="1:3" x14ac:dyDescent="0.25">
      <c r="A129" s="15"/>
      <c r="C129" s="3" t="str">
        <f>C32</f>
        <v>&lt;# A373G #&gt;</v>
      </c>
    </row>
    <row r="130" spans="1:3" x14ac:dyDescent="0.25">
      <c r="A130" s="15" t="s">
        <v>37</v>
      </c>
      <c r="B130" s="21" t="str">
        <f>J14</f>
        <v>NC_000008.11:g.</v>
      </c>
      <c r="C130" s="3" t="str">
        <f>CONCATENATE("  &lt;Genotype hgvs=",CHAR(34),B130,B131,";",B132,CHAR(34)," name=",CHAR(34),B34,CHAR(34),"&gt; ")</f>
        <v xml:space="preserve">  &lt;Genotype hgvs="NC_000008.11:g.[27467305T&gt;C];[27467305=]" name="A373G"&gt; </v>
      </c>
    </row>
    <row r="131" spans="1:3" x14ac:dyDescent="0.25">
      <c r="A131" s="15" t="s">
        <v>35</v>
      </c>
      <c r="B131" s="21" t="str">
        <f t="shared" ref="B131:B135" si="7">J15</f>
        <v>[27467305T&gt;C]</v>
      </c>
    </row>
    <row r="132" spans="1:3" x14ac:dyDescent="0.25">
      <c r="A132" s="15" t="s">
        <v>31</v>
      </c>
      <c r="B132" s="21" t="str">
        <f t="shared" si="7"/>
        <v>[27467305=]</v>
      </c>
      <c r="C132" s="3" t="s">
        <v>38</v>
      </c>
    </row>
    <row r="133" spans="1:3" x14ac:dyDescent="0.25">
      <c r="A133" s="15" t="s">
        <v>39</v>
      </c>
      <c r="B133" s="21" t="str">
        <f t="shared" si="7"/>
        <v>People with this variant have one copy of the [A373G (p.Thr125Ala)](https://www.ncbi.nlm.nih.gov/clinvar/variation/128739/) variant. This substitution of a single nucleotide is known as a missense mutation.</v>
      </c>
      <c r="C133" s="3" t="s">
        <v>26</v>
      </c>
    </row>
    <row r="134" spans="1:3" x14ac:dyDescent="0.25">
      <c r="A134" s="8" t="s">
        <v>40</v>
      </c>
      <c r="B134" s="21" t="str">
        <f t="shared" si="7"/>
        <v>This variant is not associated with increased risk.</v>
      </c>
      <c r="C134" s="3" t="str">
        <f>CONCATENATE("    ",B133)</f>
        <v xml:space="preserve">    People with this variant have one copy of the [A373G (p.Thr125Ala)](https://www.ncbi.nlm.nih.gov/clinvar/variation/128739/) variant. This substitution of a single nucleotide is known as a missense mutation.</v>
      </c>
    </row>
    <row r="135" spans="1:3" x14ac:dyDescent="0.25">
      <c r="A135" s="8" t="s">
        <v>41</v>
      </c>
      <c r="B135" s="21">
        <f t="shared" si="7"/>
        <v>49.8</v>
      </c>
    </row>
    <row r="136" spans="1:3" x14ac:dyDescent="0.25">
      <c r="A136" s="15"/>
      <c r="C136" s="3" t="s">
        <v>42</v>
      </c>
    </row>
    <row r="137" spans="1:3" x14ac:dyDescent="0.25">
      <c r="A137" s="8"/>
    </row>
    <row r="138" spans="1:3" x14ac:dyDescent="0.25">
      <c r="A138" s="8"/>
      <c r="C138" s="3" t="str">
        <f>CONCATENATE("    ",B134)</f>
        <v xml:space="preserve">    This variant is not associated with increased risk.</v>
      </c>
    </row>
    <row r="139" spans="1:3" x14ac:dyDescent="0.25">
      <c r="A139" s="8"/>
    </row>
    <row r="140" spans="1:3" x14ac:dyDescent="0.25">
      <c r="A140" s="8"/>
      <c r="C140" s="3" t="s">
        <v>43</v>
      </c>
    </row>
    <row r="141" spans="1:3" x14ac:dyDescent="0.25">
      <c r="A141" s="15"/>
    </row>
    <row r="142" spans="1:3" x14ac:dyDescent="0.25">
      <c r="A142" s="15"/>
      <c r="C142" s="3" t="str">
        <f>CONCATENATE( "    &lt;piechart percentage=",B135," /&gt;")</f>
        <v xml:space="preserve">    &lt;piechart percentage=49.8 /&gt;</v>
      </c>
    </row>
    <row r="143" spans="1:3" x14ac:dyDescent="0.25">
      <c r="A143" s="15"/>
      <c r="C143" s="3" t="str">
        <f>"  &lt;/Genotype&gt;"</f>
        <v xml:space="preserve">  &lt;/Genotype&gt;</v>
      </c>
    </row>
    <row r="144" spans="1:3" x14ac:dyDescent="0.25">
      <c r="A144" s="15" t="s">
        <v>44</v>
      </c>
      <c r="B144" s="9" t="str">
        <f>J20</f>
        <v>People with this variant have two copies of the [A373G (p.Thr125Ala)](https://www.ncbi.nlm.nih.gov/clinvar/variation/128739/) variant. This substitution of a single nucleotide is known as a missense mutation.</v>
      </c>
      <c r="C144" s="3" t="str">
        <f>CONCATENATE("  &lt;Genotype hgvs=",CHAR(34),B130,B131,";",B131,CHAR(34)," name=",CHAR(34),B34,CHAR(34),"&gt; ")</f>
        <v xml:space="preserve">  &lt;Genotype hgvs="NC_000008.11:g.[27467305T&gt;C];[27467305T&gt;C]" name="A373G"&gt; </v>
      </c>
    </row>
    <row r="145" spans="1:3" x14ac:dyDescent="0.25">
      <c r="A145" s="8" t="s">
        <v>45</v>
      </c>
      <c r="B145" s="9" t="str">
        <f t="shared" ref="B145:B146" si="8">J21</f>
        <v>This variant is not associated with increased risk.</v>
      </c>
      <c r="C145" s="3" t="s">
        <v>26</v>
      </c>
    </row>
    <row r="146" spans="1:3" x14ac:dyDescent="0.25">
      <c r="A146" s="8" t="s">
        <v>41</v>
      </c>
      <c r="B146" s="9">
        <f t="shared" si="8"/>
        <v>48.6</v>
      </c>
      <c r="C146" s="3" t="s">
        <v>38</v>
      </c>
    </row>
    <row r="147" spans="1:3" x14ac:dyDescent="0.25">
      <c r="A147" s="8"/>
    </row>
    <row r="148" spans="1:3" x14ac:dyDescent="0.25">
      <c r="A148" s="15"/>
      <c r="C148" s="3" t="str">
        <f>CONCATENATE("    ",B144)</f>
        <v xml:space="preserve">    People with this variant have two copies of the [A373G (p.Thr125Ala)](https://www.ncbi.nlm.nih.gov/clinvar/variation/128739/) variant. This substitution of a single nucleotide is known as a missense mutation.</v>
      </c>
    </row>
    <row r="149" spans="1:3" x14ac:dyDescent="0.25">
      <c r="A149" s="8"/>
    </row>
    <row r="150" spans="1:3" x14ac:dyDescent="0.25">
      <c r="A150" s="8"/>
      <c r="C150" s="3" t="s">
        <v>42</v>
      </c>
    </row>
    <row r="151" spans="1:3" x14ac:dyDescent="0.25">
      <c r="A151" s="8"/>
    </row>
    <row r="152" spans="1:3" x14ac:dyDescent="0.25">
      <c r="A152" s="8"/>
      <c r="C152" s="3" t="str">
        <f>CONCATENATE("    ",B145)</f>
        <v xml:space="preserve">    This variant is not associated with increased risk.</v>
      </c>
    </row>
    <row r="153" spans="1:3" x14ac:dyDescent="0.25">
      <c r="A153" s="8"/>
    </row>
    <row r="154" spans="1:3" x14ac:dyDescent="0.25">
      <c r="A154" s="15"/>
      <c r="C154" s="3" t="s">
        <v>43</v>
      </c>
    </row>
    <row r="155" spans="1:3" x14ac:dyDescent="0.25">
      <c r="A155" s="15"/>
    </row>
    <row r="156" spans="1:3" x14ac:dyDescent="0.25">
      <c r="A156" s="15"/>
      <c r="C156" s="3" t="str">
        <f>CONCATENATE( "    &lt;piechart percentage=",B146," /&gt;")</f>
        <v xml:space="preserve">    &lt;piechart percentage=48.6 /&gt;</v>
      </c>
    </row>
    <row r="157" spans="1:3" x14ac:dyDescent="0.25">
      <c r="A157" s="15"/>
      <c r="C157" s="3" t="str">
        <f>"  &lt;/Genotype&gt;"</f>
        <v xml:space="preserve">  &lt;/Genotype&gt;</v>
      </c>
    </row>
    <row r="158" spans="1:3" x14ac:dyDescent="0.25">
      <c r="A158" s="15" t="s">
        <v>46</v>
      </c>
      <c r="B158" s="9" t="str">
        <f>J23</f>
        <v>Your CHRNA2 gene has no variants. A normal gene is referred to as a "wild-type" gene.</v>
      </c>
      <c r="C158" s="3" t="str">
        <f>CONCATENATE("  &lt;Genotype hgvs=",CHAR(34),B130,B132,";",B132,CHAR(34)," name=",CHAR(34),B34,CHAR(34),"&gt; ")</f>
        <v xml:space="preserve">  &lt;Genotype hgvs="NC_000008.11:g.[27467305=];[27467305=]" name="A373G"&gt; </v>
      </c>
    </row>
    <row r="159" spans="1:3" x14ac:dyDescent="0.25">
      <c r="A159" s="8" t="s">
        <v>47</v>
      </c>
      <c r="B159" s="9" t="str">
        <f t="shared" ref="B159:B160" si="9">J24</f>
        <v>You are in the Moderate Loss of Function category. See below for more information.</v>
      </c>
      <c r="C159" s="3" t="s">
        <v>26</v>
      </c>
    </row>
    <row r="160" spans="1:3" x14ac:dyDescent="0.25">
      <c r="A160" s="8" t="s">
        <v>41</v>
      </c>
      <c r="B160" s="9">
        <f t="shared" si="9"/>
        <v>1.6</v>
      </c>
      <c r="C160" s="3" t="s">
        <v>38</v>
      </c>
    </row>
    <row r="161" spans="1:3" x14ac:dyDescent="0.25">
      <c r="A161" s="15"/>
    </row>
    <row r="162" spans="1:3" x14ac:dyDescent="0.25">
      <c r="A162" s="8"/>
      <c r="C162" s="3" t="str">
        <f>CONCATENATE("    ",B158)</f>
        <v xml:space="preserve">    Your CHRNA2 gene has no variants. A normal gene is referred to as a "wild-type" gene.</v>
      </c>
    </row>
    <row r="163" spans="1:3" x14ac:dyDescent="0.25">
      <c r="A163" s="8"/>
    </row>
    <row r="164" spans="1:3" x14ac:dyDescent="0.25">
      <c r="A164" s="15"/>
      <c r="C164" s="3" t="s">
        <v>43</v>
      </c>
    </row>
    <row r="165" spans="1:3" x14ac:dyDescent="0.25">
      <c r="A165" s="15"/>
    </row>
    <row r="166" spans="1:3" x14ac:dyDescent="0.25">
      <c r="A166" s="15"/>
      <c r="C166" s="3" t="str">
        <f>CONCATENATE( "    &lt;piechart percentage=",B160," /&gt;")</f>
        <v xml:space="preserve">    &lt;piechart percentage=1.6 /&gt;</v>
      </c>
    </row>
    <row r="167" spans="1:3" x14ac:dyDescent="0.25">
      <c r="A167" s="15"/>
      <c r="C167" s="3" t="str">
        <f>"  &lt;/Genotype&gt;"</f>
        <v xml:space="preserve">  &lt;/Genotype&gt;</v>
      </c>
    </row>
    <row r="168" spans="1:3" x14ac:dyDescent="0.25">
      <c r="A168" s="15"/>
      <c r="C168" s="3" t="str">
        <f>C38</f>
        <v>&lt;# T836A #&gt;</v>
      </c>
    </row>
    <row r="169" spans="1:3" x14ac:dyDescent="0.25">
      <c r="A169" s="15" t="s">
        <v>37</v>
      </c>
      <c r="B169" s="21" t="str">
        <f>K14</f>
        <v>NC_000005.10:g.</v>
      </c>
      <c r="C169" s="3" t="str">
        <f>CONCATENATE("  &lt;Genotype hgvs=",CHAR(34),B169,B170,";",B171,CHAR(34)," name=",CHAR(34),B40,CHAR(34),"&gt; ")</f>
        <v xml:space="preserve">  &lt;Genotype hgvs="NC_000005.10:g.[143300779C&gt;A];[143300779=]" name="T836A"&gt; </v>
      </c>
    </row>
    <row r="170" spans="1:3" x14ac:dyDescent="0.25">
      <c r="A170" s="15" t="s">
        <v>35</v>
      </c>
      <c r="B170" s="21" t="str">
        <f t="shared" ref="B170:B174" si="10">K15</f>
        <v>[143300779C&gt;A]</v>
      </c>
    </row>
    <row r="171" spans="1:3" x14ac:dyDescent="0.25">
      <c r="A171" s="15" t="s">
        <v>31</v>
      </c>
      <c r="B171" s="21" t="str">
        <f t="shared" si="10"/>
        <v>[143300779=]</v>
      </c>
      <c r="C171" s="3" t="s">
        <v>38</v>
      </c>
    </row>
    <row r="172" spans="1:3" x14ac:dyDescent="0.25">
      <c r="A172" s="15" t="s">
        <v>39</v>
      </c>
      <c r="B172" s="21" t="str">
        <f t="shared" si="10"/>
        <v>People with this variant have one copy of the [T836A (p.Ile279Asn)](https://www.ncbi.nlm.nih.gov/clinvar/variation/17504/) variant. This substitution of a single nucleotide is known as a missense mutation.</v>
      </c>
      <c r="C172" s="3" t="s">
        <v>26</v>
      </c>
    </row>
    <row r="173" spans="1:3" x14ac:dyDescent="0.25">
      <c r="A173" s="8" t="s">
        <v>40</v>
      </c>
      <c r="B173" s="21" t="str">
        <f t="shared" si="10"/>
        <v>This variant is not associated with increased risk.</v>
      </c>
      <c r="C173" s="3" t="str">
        <f>CONCATENATE("    ",B172)</f>
        <v xml:space="preserve">    People with this variant have one copy of the [T836A (p.Ile279Asn)](https://www.ncbi.nlm.nih.gov/clinvar/variation/17504/) variant. This substitution of a single nucleotide is known as a missense mutation.</v>
      </c>
    </row>
    <row r="174" spans="1:3" x14ac:dyDescent="0.25">
      <c r="A174" s="8" t="s">
        <v>41</v>
      </c>
      <c r="B174" s="21" t="str">
        <f t="shared" si="10"/>
        <v xml:space="preserve"> </v>
      </c>
    </row>
    <row r="175" spans="1:3" x14ac:dyDescent="0.25">
      <c r="A175" s="15"/>
      <c r="C175" s="3" t="s">
        <v>42</v>
      </c>
    </row>
    <row r="176" spans="1:3" x14ac:dyDescent="0.25">
      <c r="A176" s="8"/>
    </row>
    <row r="177" spans="1:3" x14ac:dyDescent="0.25">
      <c r="A177" s="8"/>
      <c r="C177" s="3" t="str">
        <f>CONCATENATE("    ",B173)</f>
        <v xml:space="preserve">    This variant is not associated with increased risk.</v>
      </c>
    </row>
    <row r="178" spans="1:3" x14ac:dyDescent="0.25">
      <c r="A178" s="8"/>
    </row>
    <row r="179" spans="1:3" x14ac:dyDescent="0.25">
      <c r="A179" s="8"/>
      <c r="C179" s="3" t="s">
        <v>43</v>
      </c>
    </row>
    <row r="180" spans="1:3" x14ac:dyDescent="0.25">
      <c r="A180" s="15"/>
    </row>
    <row r="181" spans="1:3" x14ac:dyDescent="0.25">
      <c r="A181" s="15"/>
      <c r="C181" s="3" t="str">
        <f>CONCATENATE( "    &lt;piechart percentage=",B174," /&gt;")</f>
        <v xml:space="preserve">    &lt;piechart percentage=  /&gt;</v>
      </c>
    </row>
    <row r="182" spans="1:3" x14ac:dyDescent="0.25">
      <c r="A182" s="15"/>
      <c r="C182" s="3" t="str">
        <f>"  &lt;/Genotype&gt;"</f>
        <v xml:space="preserve">  &lt;/Genotype&gt;</v>
      </c>
    </row>
    <row r="183" spans="1:3" x14ac:dyDescent="0.25">
      <c r="A183" s="15" t="s">
        <v>44</v>
      </c>
      <c r="B183" s="9" t="str">
        <f>K20</f>
        <v>People with this variant have two copies of the [T836A (p.Ile279Asn)](https://www.ncbi.nlm.nih.gov/clinvar/variation/17504/) variant. This substitution of a single nucleotide is known as a missense mutation.</v>
      </c>
      <c r="C183" s="3" t="str">
        <f>CONCATENATE("  &lt;Genotype hgvs=",CHAR(34),B169,B170,";",B170,CHAR(34)," name=",CHAR(34),B40,CHAR(34),"&gt; ")</f>
        <v xml:space="preserve">  &lt;Genotype hgvs="NC_000005.10:g.[143300779C&gt;A];[143300779C&gt;A]" name="T836A"&gt; </v>
      </c>
    </row>
    <row r="184" spans="1:3" x14ac:dyDescent="0.25">
      <c r="A184" s="8" t="s">
        <v>45</v>
      </c>
      <c r="B184" s="9" t="str">
        <f t="shared" ref="B184:B185" si="11">K21</f>
        <v>You are in the Moderate Loss of Function category. See below for more information.</v>
      </c>
      <c r="C184" s="3" t="s">
        <v>26</v>
      </c>
    </row>
    <row r="185" spans="1:3" x14ac:dyDescent="0.25">
      <c r="A185" s="8" t="s">
        <v>41</v>
      </c>
      <c r="B185" s="9" t="str">
        <f t="shared" si="11"/>
        <v xml:space="preserve"> </v>
      </c>
      <c r="C185" s="3" t="s">
        <v>38</v>
      </c>
    </row>
    <row r="186" spans="1:3" x14ac:dyDescent="0.25">
      <c r="A186" s="8"/>
    </row>
    <row r="187" spans="1:3" x14ac:dyDescent="0.25">
      <c r="A187" s="15"/>
      <c r="C187" s="3" t="str">
        <f>CONCATENATE("    ",B183)</f>
        <v xml:space="preserve">    People with this variant have two copies of the [T836A (p.Ile279Asn)](https://www.ncbi.nlm.nih.gov/clinvar/variation/17504/) variant. This substitution of a single nucleotide is known as a missense mutation.</v>
      </c>
    </row>
    <row r="188" spans="1:3" x14ac:dyDescent="0.25">
      <c r="A188" s="8"/>
    </row>
    <row r="189" spans="1:3" x14ac:dyDescent="0.25">
      <c r="A189" s="8"/>
      <c r="C189" s="3" t="s">
        <v>42</v>
      </c>
    </row>
    <row r="190" spans="1:3" x14ac:dyDescent="0.25">
      <c r="A190" s="8"/>
    </row>
    <row r="191" spans="1:3" x14ac:dyDescent="0.25">
      <c r="A191" s="8"/>
      <c r="C191" s="3" t="str">
        <f>CONCATENATE("    ",B184)</f>
        <v xml:space="preserve">    You are in the Moderate Loss of Function category. See below for more information.</v>
      </c>
    </row>
    <row r="192" spans="1:3" x14ac:dyDescent="0.25">
      <c r="A192" s="8"/>
    </row>
    <row r="193" spans="1:3" x14ac:dyDescent="0.25">
      <c r="A193" s="15"/>
      <c r="C193" s="3" t="s">
        <v>43</v>
      </c>
    </row>
    <row r="194" spans="1:3" x14ac:dyDescent="0.25">
      <c r="A194" s="15"/>
    </row>
    <row r="195" spans="1:3" x14ac:dyDescent="0.25">
      <c r="A195" s="15"/>
      <c r="C195" s="3" t="str">
        <f>CONCATENATE( "    &lt;piechart percentage=",B185," /&gt;")</f>
        <v xml:space="preserve">    &lt;piechart percentage=  /&gt;</v>
      </c>
    </row>
    <row r="196" spans="1:3" x14ac:dyDescent="0.25">
      <c r="A196" s="15"/>
      <c r="C196" s="3" t="str">
        <f>"  &lt;/Genotype&gt;"</f>
        <v xml:space="preserve">  &lt;/Genotype&gt;</v>
      </c>
    </row>
    <row r="197" spans="1:3" x14ac:dyDescent="0.25">
      <c r="A197" s="15" t="s">
        <v>46</v>
      </c>
      <c r="B197" s="9" t="str">
        <f>K23</f>
        <v>Your CHRNA2 gene has no variants. A normal gene is referred to as a "wild-type" gene.</v>
      </c>
      <c r="C197" s="3" t="str">
        <f>CONCATENATE("  &lt;Genotype hgvs=",CHAR(34),B169,B171,";",B171,CHAR(34)," name=",CHAR(34),B40,CHAR(34),"&gt; ")</f>
        <v xml:space="preserve">  &lt;Genotype hgvs="NC_000005.10:g.[143300779=];[143300779=]" name="T836A"&gt; </v>
      </c>
    </row>
    <row r="198" spans="1:3" x14ac:dyDescent="0.25">
      <c r="A198" s="8" t="s">
        <v>47</v>
      </c>
      <c r="B198" s="9" t="str">
        <f t="shared" ref="B198:B199" si="12">K24</f>
        <v>This variant is not associated with increased risk.</v>
      </c>
      <c r="C198" s="3" t="s">
        <v>26</v>
      </c>
    </row>
    <row r="199" spans="1:3" x14ac:dyDescent="0.25">
      <c r="A199" s="8" t="s">
        <v>41</v>
      </c>
      <c r="B199" s="9" t="str">
        <f t="shared" si="12"/>
        <v xml:space="preserve"> </v>
      </c>
      <c r="C199" s="3" t="s">
        <v>38</v>
      </c>
    </row>
    <row r="200" spans="1:3" x14ac:dyDescent="0.25">
      <c r="A200" s="15"/>
    </row>
    <row r="201" spans="1:3" x14ac:dyDescent="0.25">
      <c r="A201" s="8"/>
      <c r="C201" s="3" t="str">
        <f>CONCATENATE("    ",B197)</f>
        <v xml:space="preserve">    Your CHRNA2 gene has no variants. A normal gene is referred to as a "wild-type" gene.</v>
      </c>
    </row>
    <row r="202" spans="1:3" x14ac:dyDescent="0.25">
      <c r="A202" s="8"/>
    </row>
    <row r="203" spans="1:3" x14ac:dyDescent="0.25">
      <c r="A203" s="8"/>
      <c r="C203" s="3" t="s">
        <v>42</v>
      </c>
    </row>
    <row r="204" spans="1:3" x14ac:dyDescent="0.25">
      <c r="A204" s="8"/>
    </row>
    <row r="205" spans="1:3" x14ac:dyDescent="0.25">
      <c r="A205" s="8"/>
      <c r="C205" s="3" t="str">
        <f>CONCATENATE("    ",B198)</f>
        <v xml:space="preserve">    This variant is not associated with increased risk.</v>
      </c>
    </row>
    <row r="206" spans="1:3" x14ac:dyDescent="0.25">
      <c r="A206" s="15"/>
    </row>
    <row r="207" spans="1:3" x14ac:dyDescent="0.25">
      <c r="A207" s="15"/>
      <c r="C207" s="3" t="s">
        <v>43</v>
      </c>
    </row>
    <row r="208" spans="1:3" x14ac:dyDescent="0.25">
      <c r="A208" s="15"/>
    </row>
    <row r="209" spans="1:3" x14ac:dyDescent="0.25">
      <c r="A209" s="15"/>
      <c r="C209" s="3" t="str">
        <f>CONCATENATE( "    &lt;piechart percentage=",B199," /&gt;")</f>
        <v xml:space="preserve">    &lt;piechart percentage=  /&gt;</v>
      </c>
    </row>
    <row r="210" spans="1:3" x14ac:dyDescent="0.25">
      <c r="A210" s="15"/>
      <c r="C210" s="3" t="str">
        <f>"  &lt;/Genotype&gt;"</f>
        <v xml:space="preserve">  &lt;/Genotype&gt;</v>
      </c>
    </row>
    <row r="211" spans="1:3" x14ac:dyDescent="0.25">
      <c r="A211" s="15"/>
      <c r="C211" s="3" t="str">
        <f>C44</f>
        <v>&lt;# T889A #&gt;</v>
      </c>
    </row>
    <row r="212" spans="1:3" x14ac:dyDescent="0.25">
      <c r="A212" s="15" t="s">
        <v>37</v>
      </c>
      <c r="B212" s="21" t="str">
        <f>L14</f>
        <v>NC_000005.10:g.</v>
      </c>
      <c r="C212" s="3" t="str">
        <f>CONCATENATE("  &lt;Genotype hgvs=",CHAR(34),B212,B213,";",B214,CHAR(34)," name=",CHAR(34),B46,CHAR(34),"&gt; ")</f>
        <v xml:space="preserve">  &lt;Genotype hgvs="NC_000005.10:g.[143281925A&gt;G];[143281925=]" name="T889A"&gt; </v>
      </c>
    </row>
    <row r="213" spans="1:3" x14ac:dyDescent="0.25">
      <c r="A213" s="15" t="s">
        <v>35</v>
      </c>
      <c r="B213" s="21" t="str">
        <f t="shared" ref="B213:B217" si="13">L15</f>
        <v>[143281925A&gt;G]</v>
      </c>
    </row>
    <row r="214" spans="1:3" x14ac:dyDescent="0.25">
      <c r="A214" s="15" t="s">
        <v>31</v>
      </c>
      <c r="B214" s="21" t="str">
        <f t="shared" si="13"/>
        <v>[143281925=]</v>
      </c>
      <c r="C214" s="3" t="s">
        <v>38</v>
      </c>
    </row>
    <row r="215" spans="1:3" x14ac:dyDescent="0.25">
      <c r="A215" s="15" t="s">
        <v>39</v>
      </c>
      <c r="B215" s="21" t="str">
        <f t="shared" si="13"/>
        <v>People with this variant have one copy of the [889A&gt;T (p.Ile297Phe)](https://www.ncbi.nlm.nih.gov/clinvar/variation/522582/) variant. This substitution of a single nucleotide is known as a missense mutation.</v>
      </c>
      <c r="C215" s="3" t="s">
        <v>26</v>
      </c>
    </row>
    <row r="216" spans="1:3" x14ac:dyDescent="0.25">
      <c r="A216" s="8" t="s">
        <v>40</v>
      </c>
      <c r="B216" s="21" t="str">
        <f t="shared" si="13"/>
        <v>This variant is not associated with increased risk.</v>
      </c>
      <c r="C216" s="3" t="str">
        <f>CONCATENATE("    ",B215)</f>
        <v xml:space="preserve">    People with this variant have one copy of the [889A&gt;T (p.Ile297Phe)](https://www.ncbi.nlm.nih.gov/clinvar/variation/522582/) variant. This substitution of a single nucleotide is known as a missense mutation.</v>
      </c>
    </row>
    <row r="217" spans="1:3" x14ac:dyDescent="0.25">
      <c r="A217" s="8" t="s">
        <v>41</v>
      </c>
      <c r="B217" s="21">
        <f t="shared" si="13"/>
        <v>35.4</v>
      </c>
    </row>
    <row r="218" spans="1:3" x14ac:dyDescent="0.25">
      <c r="A218" s="15"/>
      <c r="C218" s="3" t="s">
        <v>42</v>
      </c>
    </row>
    <row r="219" spans="1:3" x14ac:dyDescent="0.25">
      <c r="A219" s="8"/>
    </row>
    <row r="220" spans="1:3" x14ac:dyDescent="0.25">
      <c r="A220" s="8"/>
      <c r="C220" s="3" t="str">
        <f>CONCATENATE("    ",B216)</f>
        <v xml:space="preserve">    This variant is not associated with increased risk.</v>
      </c>
    </row>
    <row r="221" spans="1:3" x14ac:dyDescent="0.25">
      <c r="A221" s="8"/>
    </row>
    <row r="222" spans="1:3" x14ac:dyDescent="0.25">
      <c r="A222" s="8"/>
      <c r="C222" s="3" t="s">
        <v>43</v>
      </c>
    </row>
    <row r="223" spans="1:3" x14ac:dyDescent="0.25">
      <c r="A223" s="15"/>
    </row>
    <row r="224" spans="1:3" x14ac:dyDescent="0.25">
      <c r="A224" s="15"/>
      <c r="C224" s="3" t="str">
        <f>CONCATENATE( "    &lt;piechart percentage=",B217," /&gt;")</f>
        <v xml:space="preserve">    &lt;piechart percentage=35.4 /&gt;</v>
      </c>
    </row>
    <row r="225" spans="1:3" x14ac:dyDescent="0.25">
      <c r="A225" s="15"/>
      <c r="C225" s="3" t="str">
        <f>"  &lt;/Genotype&gt;"</f>
        <v xml:space="preserve">  &lt;/Genotype&gt;</v>
      </c>
    </row>
    <row r="226" spans="1:3" x14ac:dyDescent="0.25">
      <c r="A226" s="15" t="s">
        <v>44</v>
      </c>
      <c r="B226" s="9" t="str">
        <f>L20</f>
        <v>People with this variant have two copies of the [889A&gt;T (p.Ile297Phe)](https://www.ncbi.nlm.nih.gov/clinvar/variation/522582/) variant. This substitution of a single nucleotide is known as a missense mutation.</v>
      </c>
      <c r="C226" s="3" t="str">
        <f>CONCATENATE("  &lt;Genotype hgvs=",CHAR(34),B212,B213,";",B213,CHAR(34)," name=",CHAR(34),B46,CHAR(34),"&gt; ")</f>
        <v xml:space="preserve">  &lt;Genotype hgvs="NC_000005.10:g.[143281925A&gt;G];[143281925A&gt;G]" name="T889A"&gt; </v>
      </c>
    </row>
    <row r="227" spans="1:3" x14ac:dyDescent="0.25">
      <c r="A227" s="8" t="s">
        <v>45</v>
      </c>
      <c r="B227" s="9" t="str">
        <f t="shared" ref="B227:B228" si="14">L21</f>
        <v>You are in the Moderate Loss of Function category. See below for more information.</v>
      </c>
      <c r="C227" s="3" t="s">
        <v>26</v>
      </c>
    </row>
    <row r="228" spans="1:3" x14ac:dyDescent="0.25">
      <c r="A228" s="8" t="s">
        <v>41</v>
      </c>
      <c r="B228" s="9">
        <f t="shared" si="14"/>
        <v>14.1</v>
      </c>
      <c r="C228" s="3" t="s">
        <v>38</v>
      </c>
    </row>
    <row r="229" spans="1:3" x14ac:dyDescent="0.25">
      <c r="A229" s="8"/>
    </row>
    <row r="230" spans="1:3" x14ac:dyDescent="0.25">
      <c r="A230" s="15"/>
      <c r="C230" s="3" t="str">
        <f>CONCATENATE("    ",B226)</f>
        <v xml:space="preserve">    People with this variant have two copies of the [889A&gt;T (p.Ile297Phe)](https://www.ncbi.nlm.nih.gov/clinvar/variation/522582/) variant. This substitution of a single nucleotide is known as a missense mutation.</v>
      </c>
    </row>
    <row r="231" spans="1:3" x14ac:dyDescent="0.25">
      <c r="A231" s="8"/>
    </row>
    <row r="232" spans="1:3" x14ac:dyDescent="0.25">
      <c r="A232" s="8"/>
      <c r="C232" s="3" t="s">
        <v>42</v>
      </c>
    </row>
    <row r="233" spans="1:3" x14ac:dyDescent="0.25">
      <c r="A233" s="8"/>
    </row>
    <row r="234" spans="1:3" x14ac:dyDescent="0.25">
      <c r="A234" s="8"/>
      <c r="C234" s="3" t="str">
        <f>CONCATENATE("    ",B227)</f>
        <v xml:space="preserve">    You are in the Moderate Loss of Function category. See below for more information.</v>
      </c>
    </row>
    <row r="235" spans="1:3" x14ac:dyDescent="0.25">
      <c r="A235" s="8"/>
    </row>
    <row r="236" spans="1:3" x14ac:dyDescent="0.25">
      <c r="A236" s="15"/>
      <c r="C236" s="3" t="s">
        <v>43</v>
      </c>
    </row>
    <row r="237" spans="1:3" x14ac:dyDescent="0.25">
      <c r="A237" s="15"/>
    </row>
    <row r="238" spans="1:3" x14ac:dyDescent="0.25">
      <c r="A238" s="15"/>
      <c r="C238" s="3" t="str">
        <f>CONCATENATE( "    &lt;piechart percentage=",B228," /&gt;")</f>
        <v xml:space="preserve">    &lt;piechart percentage=14.1 /&gt;</v>
      </c>
    </row>
    <row r="239" spans="1:3" x14ac:dyDescent="0.25">
      <c r="A239" s="15"/>
      <c r="C239" s="3" t="str">
        <f>"  &lt;/Genotype&gt;"</f>
        <v xml:space="preserve">  &lt;/Genotype&gt;</v>
      </c>
    </row>
    <row r="240" spans="1:3" x14ac:dyDescent="0.25">
      <c r="A240" s="15" t="s">
        <v>46</v>
      </c>
      <c r="B240" s="9" t="str">
        <f>L23</f>
        <v>Your CHRNA2 gene has no variants. A normal gene is referred to as a "wild-type" gene.</v>
      </c>
      <c r="C240" s="3" t="str">
        <f>CONCATENATE("  &lt;Genotype hgvs=",CHAR(34),B212,B214,";",B214,CHAR(34)," name=",CHAR(34),B46,CHAR(34),"&gt; ")</f>
        <v xml:space="preserve">  &lt;Genotype hgvs="NC_000005.10:g.[143281925=];[143281925=]" name="T889A"&gt; </v>
      </c>
    </row>
    <row r="241" spans="1:3" x14ac:dyDescent="0.25">
      <c r="A241" s="8" t="s">
        <v>47</v>
      </c>
      <c r="B241" s="9" t="str">
        <f t="shared" ref="B241:B242" si="15">L24</f>
        <v>This variant is not associated with increased risk.</v>
      </c>
      <c r="C241" s="3" t="s">
        <v>26</v>
      </c>
    </row>
    <row r="242" spans="1:3" x14ac:dyDescent="0.25">
      <c r="A242" s="8" t="s">
        <v>41</v>
      </c>
      <c r="B242" s="9">
        <f t="shared" si="15"/>
        <v>50.5</v>
      </c>
      <c r="C242" s="3" t="s">
        <v>38</v>
      </c>
    </row>
    <row r="243" spans="1:3" x14ac:dyDescent="0.25">
      <c r="A243" s="15"/>
    </row>
    <row r="244" spans="1:3" x14ac:dyDescent="0.25">
      <c r="A244" s="8"/>
      <c r="C244" s="3" t="str">
        <f>CONCATENATE("    ",B240)</f>
        <v xml:space="preserve">    Your CHRNA2 gene has no variants. A normal gene is referred to as a "wild-type" gene.</v>
      </c>
    </row>
    <row r="245" spans="1:3" x14ac:dyDescent="0.25">
      <c r="A245" s="8"/>
    </row>
    <row r="246" spans="1:3" x14ac:dyDescent="0.25">
      <c r="A246" s="15"/>
      <c r="C246" s="3" t="s">
        <v>43</v>
      </c>
    </row>
    <row r="247" spans="1:3" x14ac:dyDescent="0.25">
      <c r="A247" s="15"/>
    </row>
    <row r="248" spans="1:3" x14ac:dyDescent="0.25">
      <c r="A248" s="15"/>
      <c r="C248" s="3" t="str">
        <f>CONCATENATE( "    &lt;piechart percentage=",B242," /&gt;")</f>
        <v xml:space="preserve">    &lt;piechart percentage=50.5 /&gt;</v>
      </c>
    </row>
    <row r="249" spans="1:3" x14ac:dyDescent="0.25">
      <c r="A249" s="15"/>
      <c r="C249" s="3" t="str">
        <f>"  &lt;/Genotype&gt;"</f>
        <v xml:space="preserve">  &lt;/Genotype&gt;</v>
      </c>
    </row>
    <row r="250" spans="1:3" x14ac:dyDescent="0.25">
      <c r="A250" s="15"/>
      <c r="C250" s="3" t="s">
        <v>48</v>
      </c>
    </row>
    <row r="251" spans="1:3" x14ac:dyDescent="0.25">
      <c r="A251" s="15" t="s">
        <v>49</v>
      </c>
      <c r="B251" s="9" t="str">
        <f>CONCATENATE("Your ",B14," gene has an unknown variant.")</f>
        <v>Your CHRNA2 gene has an unknown variant.</v>
      </c>
      <c r="C251" s="3" t="str">
        <f>CONCATENATE("  &lt;Genotype hgvs=",CHAR(34),"unknown",CHAR(34),"&gt; ")</f>
        <v xml:space="preserve">  &lt;Genotype hgvs="unknown"&gt; </v>
      </c>
    </row>
    <row r="252" spans="1:3" x14ac:dyDescent="0.25">
      <c r="A252" s="8" t="s">
        <v>49</v>
      </c>
      <c r="B252" s="9" t="s">
        <v>50</v>
      </c>
      <c r="C252" s="3" t="s">
        <v>26</v>
      </c>
    </row>
    <row r="253" spans="1:3" x14ac:dyDescent="0.25">
      <c r="A253" s="8" t="s">
        <v>41</v>
      </c>
      <c r="C253" s="3" t="s">
        <v>38</v>
      </c>
    </row>
    <row r="254" spans="1:3" x14ac:dyDescent="0.25">
      <c r="A254" s="8"/>
    </row>
    <row r="255" spans="1:3" x14ac:dyDescent="0.25">
      <c r="A255" s="8"/>
      <c r="C255" s="3" t="str">
        <f>CONCATENATE("    ",B251)</f>
        <v xml:space="preserve">    Your CHRNA2 gene has an unknown variant.</v>
      </c>
    </row>
    <row r="256" spans="1:3" x14ac:dyDescent="0.25">
      <c r="A256" s="8"/>
    </row>
    <row r="257" spans="1:3" x14ac:dyDescent="0.25">
      <c r="A257" s="15"/>
      <c r="C257" s="3" t="s">
        <v>43</v>
      </c>
    </row>
    <row r="258" spans="1:3" x14ac:dyDescent="0.25">
      <c r="A258" s="15"/>
    </row>
    <row r="259" spans="1:3" x14ac:dyDescent="0.25">
      <c r="A259" s="15"/>
      <c r="C259" s="3" t="str">
        <f>CONCATENATE( "    &lt;piechart percentage=",B253," /&gt;")</f>
        <v xml:space="preserve">    &lt;piechart percentage= /&gt;</v>
      </c>
    </row>
    <row r="260" spans="1:3" x14ac:dyDescent="0.25">
      <c r="A260" s="15"/>
      <c r="C260" s="3" t="str">
        <f>"  &lt;/Genotype&gt;"</f>
        <v xml:space="preserve">  &lt;/Genotype&gt;</v>
      </c>
    </row>
    <row r="261" spans="1:3" x14ac:dyDescent="0.25">
      <c r="A261" s="15"/>
      <c r="C261" s="3" t="s">
        <v>51</v>
      </c>
    </row>
    <row r="262" spans="1:3" x14ac:dyDescent="0.25">
      <c r="A262" s="15" t="s">
        <v>46</v>
      </c>
      <c r="B262" s="9" t="str">
        <f>CONCATENATE("Your ",B14," gene has no variants. A normal gene is referred to as a ",CHAR(34),"wild-type",CHAR(34)," gene.")</f>
        <v>Your CHRNA2 gene has no variants. A normal gene is referred to as a "wild-type" gene.</v>
      </c>
      <c r="C262" s="3" t="str">
        <f>CONCATENATE("  &lt;Genotype hgvs=",CHAR(34),"wildtype",CHAR(34),"&gt;")</f>
        <v xml:space="preserve">  &lt;Genotype hgvs="wildtype"&gt;</v>
      </c>
    </row>
    <row r="263" spans="1:3" x14ac:dyDescent="0.25">
      <c r="A263" s="8" t="s">
        <v>47</v>
      </c>
      <c r="B263" s="9" t="s">
        <v>52</v>
      </c>
      <c r="C263" s="3" t="s">
        <v>26</v>
      </c>
    </row>
    <row r="264" spans="1:3" x14ac:dyDescent="0.25">
      <c r="A264" s="8" t="s">
        <v>41</v>
      </c>
      <c r="C264" s="3" t="s">
        <v>38</v>
      </c>
    </row>
    <row r="265" spans="1:3" x14ac:dyDescent="0.25">
      <c r="A265" s="8"/>
    </row>
    <row r="266" spans="1:3" x14ac:dyDescent="0.25">
      <c r="A266" s="8"/>
      <c r="C266" s="3" t="str">
        <f>CONCATENATE("    ",B262)</f>
        <v xml:space="preserve">    Your CHRNA2 gene has no variants. A normal gene is referred to as a "wild-type" gene.</v>
      </c>
    </row>
    <row r="267" spans="1:3" x14ac:dyDescent="0.25">
      <c r="A267" s="8"/>
    </row>
    <row r="268" spans="1:3" x14ac:dyDescent="0.25">
      <c r="A268" s="8"/>
      <c r="C268" s="3" t="s">
        <v>43</v>
      </c>
    </row>
    <row r="269" spans="1:3" x14ac:dyDescent="0.25">
      <c r="A269" s="15"/>
    </row>
    <row r="270" spans="1:3" x14ac:dyDescent="0.25">
      <c r="A270" s="8"/>
      <c r="C270" s="3" t="str">
        <f>CONCATENATE( "    &lt;piechart percentage=",B264," /&gt;")</f>
        <v xml:space="preserve">    &lt;piechart percentage= /&gt;</v>
      </c>
    </row>
    <row r="271" spans="1:3" x14ac:dyDescent="0.25">
      <c r="A271" s="8"/>
      <c r="C271" s="3" t="str">
        <f>"  &lt;/Genotype&gt;"</f>
        <v xml:space="preserve">  &lt;/Genotype&gt;</v>
      </c>
    </row>
    <row r="272" spans="1:3" x14ac:dyDescent="0.25">
      <c r="A272" s="8"/>
      <c r="C272" s="3" t="str">
        <f>"&lt;/GeneAnalysis&gt;"</f>
        <v>&lt;/GeneAnalysis&gt;</v>
      </c>
    </row>
    <row r="273" spans="1:3" s="18" customFormat="1" x14ac:dyDescent="0.25">
      <c r="A273" s="27"/>
      <c r="B273" s="17"/>
    </row>
    <row r="274" spans="1:3" x14ac:dyDescent="0.25">
      <c r="A274" s="3" t="s">
        <v>513</v>
      </c>
      <c r="B274" s="9" t="s">
        <v>522</v>
      </c>
      <c r="C274" s="3" t="str">
        <f>CONCATENATE("&lt;# ",A274," ",B274," #&gt;")</f>
        <v>&lt;# symptoms  vision problems; pain; chills and night sweats; multiple chemical sensitivity/allergies; inflamation; #&gt;</v>
      </c>
    </row>
    <row r="276" spans="1:3" x14ac:dyDescent="0.25">
      <c r="B276" s="9" t="s">
        <v>521</v>
      </c>
      <c r="C276" s="3" t="str">
        <f>CONCATENATE("&lt;symptoms ",B276," /&gt;")</f>
        <v>&lt;symptoms D014786 D010146 D023341 D018777 D007249 /&gt;</v>
      </c>
    </row>
    <row r="278" spans="1:3" x14ac:dyDescent="0.25">
      <c r="A278" s="3" t="s">
        <v>514</v>
      </c>
      <c r="B278" s="9" t="s">
        <v>551</v>
      </c>
      <c r="C278" s="3" t="str">
        <f>CONCATENATE("&lt;# ",A278," ",B278," #&gt;")</f>
        <v>&lt;# Tissue List male tissue; brain; #&gt;</v>
      </c>
    </row>
    <row r="280" spans="1:3" x14ac:dyDescent="0.25">
      <c r="B280" s="9" t="s">
        <v>550</v>
      </c>
      <c r="C280" s="3" t="str">
        <f>CONCATENATE("&lt;TissueList ",B280," /&gt;")</f>
        <v>&lt;TissueList D005837 D001921 /&gt;</v>
      </c>
    </row>
    <row r="282" spans="1:3" x14ac:dyDescent="0.25">
      <c r="A282" s="3" t="s">
        <v>515</v>
      </c>
      <c r="B282" s="9" t="s">
        <v>516</v>
      </c>
      <c r="C282" s="3" t="str">
        <f>CONCATENATE("&lt;# ",A282," ",B282," #&gt;")</f>
        <v>&lt;# Pathways Nicotine metabolism, ion transport, ion channel gating #&gt;</v>
      </c>
    </row>
    <row r="284" spans="1:3" x14ac:dyDescent="0.25">
      <c r="B284" s="9" t="s">
        <v>517</v>
      </c>
      <c r="C284" s="3" t="str">
        <f>CONCATENATE("&lt;Pathways ",B284," /&gt;")</f>
        <v>&lt;Pathways D011978 D017136 D015640 /&gt;</v>
      </c>
    </row>
    <row r="286" spans="1:3" x14ac:dyDescent="0.25">
      <c r="A286" s="3" t="s">
        <v>518</v>
      </c>
      <c r="B286" s="3" t="s">
        <v>519</v>
      </c>
      <c r="C286" s="3" t="str">
        <f>CONCATENATE("&lt;# ",A286," ",B286," #&gt;")</f>
        <v>&lt;# Diseases cancer; cancer, lung cancer; Disease susceptibility - increased susceptibility to viral, bacterial, and parasitical infections; disease, Genetic Predisposition to Disease; nicotine dependency; #&gt;</v>
      </c>
    </row>
    <row r="288" spans="1:3" x14ac:dyDescent="0.25">
      <c r="B288" s="3" t="s">
        <v>520</v>
      </c>
      <c r="C288" s="3" t="str">
        <f>CONCATENATE("&lt;diseases ",B288," /&gt;")</f>
        <v>&lt;diseases D009369 D008175 D004198 D01402 /&gt;</v>
      </c>
    </row>
    <row r="960" spans="3:3" x14ac:dyDescent="0.25">
      <c r="C960" s="3" t="str">
        <f>CONCATENATE("    This variant is a change at a specific point in the ",B951," gene from ",B960," to ",B961," resulting in incorrect ",B954,"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6" spans="3:3" x14ac:dyDescent="0.25">
      <c r="C966" s="3" t="str">
        <f>CONCATENATE("    This variant is a change at a specific point in the ",B951," gene from ",B966," to ",B967," resulting in incorrect ",B954,"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96" spans="3:3" x14ac:dyDescent="0.25">
      <c r="C1096" s="3" t="str">
        <f>CONCATENATE("    This variant is a change at a specific point in the ",B1087," gene from ",B1096," to ",B1097," resulting in incorrect ",B1090,"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2" spans="3:3" x14ac:dyDescent="0.25">
      <c r="C1102" s="3" t="str">
        <f>CONCATENATE("    This variant is a change at a specific point in the ",B1087," gene from ",B1102," to ",B1103," resulting in incorrect ",B1090,"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4" spans="3:3" x14ac:dyDescent="0.25">
      <c r="C1504" s="3" t="str">
        <f>CONCATENATE("    This variant is a change at a specific point in the ",B1495," gene from ",B1504," to ",B1505," resulting in incorrect ",B1498,"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0" spans="3:3" x14ac:dyDescent="0.25">
      <c r="C1510" s="3" t="str">
        <f>CONCATENATE("    This variant is a change at a specific point in the ",B1495," gene from ",B1510," to ",B1511," resulting in incorrect ",B1498,"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0" spans="3:3" x14ac:dyDescent="0.25">
      <c r="C1640" s="3" t="str">
        <f>CONCATENATE("    This variant is a change at a specific point in the ",B1631," gene from ",B1640," to ",B1641," resulting in incorrect ",B1634,"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6" spans="3:3" x14ac:dyDescent="0.25">
      <c r="C1646" s="3" t="str">
        <f>CONCATENATE("    This variant is a change at a specific point in the ",B1631," gene from ",B1646," to ",B1647," resulting in incorrect ",B1634,"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6" spans="3:3" x14ac:dyDescent="0.25">
      <c r="C1776" s="3" t="str">
        <f>CONCATENATE("    This variant is a change at a specific point in the ",B1767," gene from ",B1776," to ",B1777," resulting in incorrect ",B1770,"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2" spans="3:3" x14ac:dyDescent="0.25">
      <c r="C1782" s="3" t="str">
        <f>CONCATENATE("    This variant is a change at a specific point in the ",B1767," gene from ",B1782," to ",B1783," resulting in incorrect ",B1770,"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2" spans="3:3" x14ac:dyDescent="0.25">
      <c r="C1912" s="3" t="str">
        <f>CONCATENATE("    This variant is a change at a specific point in the ",B1903," gene from ",B1912," to ",B1913," resulting in incorrect ",B1906,"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8" spans="3:3" x14ac:dyDescent="0.25">
      <c r="C1918" s="3" t="str">
        <f>CONCATENATE("    This variant is a change at a specific point in the ",B1903," gene from ",B1918," to ",B1919," resulting in incorrect ",B1906,"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8" spans="3:3" x14ac:dyDescent="0.25">
      <c r="C2048" s="3" t="str">
        <f>CONCATENATE("    This variant is a change at a specific point in the ",B2039," gene from ",B2048," to ",B2049," resulting in incorrect ",B2042,"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4" spans="3:3" x14ac:dyDescent="0.25">
      <c r="C2054" s="3" t="str">
        <f>CONCATENATE("    This variant is a change at a specific point in the ",B2039," gene from ",B2054," to ",B2055," resulting in incorrect ",B2042,"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4" spans="3:3" x14ac:dyDescent="0.25">
      <c r="C2184" s="3" t="str">
        <f>CONCATENATE("    This variant is a change at a specific point in the ",B2175," gene from ",B2184," to ",B2185," resulting in incorrect ",B2178,"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0" spans="3:3" x14ac:dyDescent="0.25">
      <c r="C2190" s="3" t="str">
        <f>CONCATENATE("    This variant is a change at a specific point in the ",B2175," gene from ",B2190," to ",B2191," resulting in incorrect ",B2178,"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0" spans="3:3" x14ac:dyDescent="0.25">
      <c r="C2320" s="3" t="str">
        <f>CONCATENATE("    This variant is a change at a specific point in the ",B2311," gene from ",B2320," to ",B2321," resulting in incorrect ",B2314,"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6" spans="3:3" x14ac:dyDescent="0.25">
      <c r="C2326" s="3" t="str">
        <f>CONCATENATE("    This variant is a change at a specific point in the ",B2311," gene from ",B2326," to ",B2327," resulting in incorrect ",B2314,"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56" spans="3:3" x14ac:dyDescent="0.25">
      <c r="C2456" s="3" t="str">
        <f>CONCATENATE("    This variant is a change at a specific point in the ",B2447," gene from ",B2456," to ",B2457," resulting in incorrect ",B2450,"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2" spans="3:3" x14ac:dyDescent="0.25">
      <c r="C2462" s="3" t="str">
        <f>CONCATENATE("    This variant is a change at a specific point in the ",B2447," gene from ",B2462," to ",B2463," resulting in incorrect ",B2450,"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1F823-A118-4E45-AF73-FD70FA4E9D75}">
  <dimension ref="A1:AJ2462"/>
  <sheetViews>
    <sheetView workbookViewId="0">
      <selection sqref="A1:XFD104857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511</v>
      </c>
      <c r="B2" s="9" t="s">
        <v>75</v>
      </c>
      <c r="C2" s="3" t="str">
        <f>CONCATENATE("&lt;",A2," ",B2," /&gt;")</f>
        <v>&lt;Gene_Name NR3C1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512</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NR3C1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f>B8</f>
        <v>0</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5</v>
      </c>
      <c r="C10" s="3" t="str">
        <f>CONCATENATE("This gene is located on chromosome ",B10,". The ",B11," it creates acts in your ",B12)</f>
        <v>This gene is located on chromosome 5. The glucocortisoid receptor it creates acts in your adipose tissue and lungs.</v>
      </c>
      <c r="H10" s="3" t="s">
        <v>13</v>
      </c>
      <c r="I10" s="11" t="s">
        <v>6</v>
      </c>
      <c r="J10" s="3">
        <v>0.44</v>
      </c>
      <c r="K10" s="3">
        <v>0.316</v>
      </c>
      <c r="L10" s="3">
        <f t="shared" si="0"/>
        <v>1.3924050632911393</v>
      </c>
      <c r="Y10" s="10"/>
      <c r="Z10" s="10"/>
      <c r="AA10" s="10"/>
      <c r="AC10" s="10"/>
    </row>
    <row r="11" spans="1:36" x14ac:dyDescent="0.25">
      <c r="A11" s="8" t="s">
        <v>14</v>
      </c>
      <c r="B11" s="9" t="s">
        <v>112</v>
      </c>
      <c r="H11" s="3" t="s">
        <v>16</v>
      </c>
      <c r="I11" s="11" t="s">
        <v>17</v>
      </c>
      <c r="J11" s="3">
        <v>0.45</v>
      </c>
      <c r="K11" s="3">
        <v>0.33100000000000002</v>
      </c>
      <c r="L11" s="3">
        <f t="shared" si="0"/>
        <v>1.3595166163141994</v>
      </c>
      <c r="Y11" s="6"/>
      <c r="AC11" s="10"/>
    </row>
    <row r="12" spans="1:36" x14ac:dyDescent="0.25">
      <c r="A12" s="8" t="s">
        <v>18</v>
      </c>
      <c r="B12" s="9" t="s">
        <v>111</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A150998920G</v>
      </c>
      <c r="I13" s="18" t="str">
        <f>B28</f>
        <v>C151010400T</v>
      </c>
      <c r="J13" s="18" t="str">
        <f>B34</f>
        <v>A2984+15G</v>
      </c>
      <c r="K13" s="18" t="str">
        <f>B40</f>
        <v>-51-762C=</v>
      </c>
      <c r="L13" s="18" t="str">
        <f>B46</f>
        <v>T894G</v>
      </c>
      <c r="M13" s="18" t="e">
        <f>#REF!</f>
        <v>#REF!</v>
      </c>
      <c r="N13" s="18" t="e">
        <f>#REF!</f>
        <v>#REF!</v>
      </c>
      <c r="O13" s="18" t="e">
        <f>#REF!</f>
        <v>#REF!</v>
      </c>
      <c r="P13" s="18" t="e">
        <f>#REF!</f>
        <v>#REF!</v>
      </c>
      <c r="Q13" s="18" t="e">
        <f>#REF!</f>
        <v>#REF!</v>
      </c>
      <c r="R13" s="18" t="e">
        <f>#REF!</f>
        <v>#REF!</v>
      </c>
      <c r="S13" s="18" t="e">
        <f>#REF!</f>
        <v>#REF!</v>
      </c>
      <c r="T13" s="18" t="e">
        <f>#REF!</f>
        <v>#REF!</v>
      </c>
      <c r="U13" s="18" t="e">
        <f>#REF!</f>
        <v>#REF!</v>
      </c>
      <c r="V13" s="18" t="e">
        <f>#REF!</f>
        <v>#REF!</v>
      </c>
    </row>
    <row r="14" spans="1:36" ht="16.5" thickBot="1" x14ac:dyDescent="0.3">
      <c r="A14" s="8" t="s">
        <v>3</v>
      </c>
      <c r="B14" s="9" t="s">
        <v>379</v>
      </c>
      <c r="C14" s="3" t="str">
        <f>CONCATENATE("&lt;GeneAnalysis gene=",CHAR(34),B14,CHAR(34)," interval=",CHAR(34),B15,CHAR(34),"&gt; ")</f>
        <v xml:space="preserve">&lt;GeneAnalysis gene="NOS3" interval="NC_000007.14:g.150991056_151014599"&gt; </v>
      </c>
      <c r="H14" s="19" t="s">
        <v>394</v>
      </c>
      <c r="I14" s="19" t="s">
        <v>394</v>
      </c>
      <c r="J14" s="19" t="s">
        <v>394</v>
      </c>
      <c r="K14" s="19" t="s">
        <v>394</v>
      </c>
      <c r="L14" s="19" t="s">
        <v>394</v>
      </c>
      <c r="M14" s="19" t="s">
        <v>78</v>
      </c>
      <c r="N14" s="19" t="s">
        <v>78</v>
      </c>
      <c r="O14" s="40" t="s">
        <v>78</v>
      </c>
      <c r="P14" s="20" t="s">
        <v>78</v>
      </c>
      <c r="Q14" s="40" t="s">
        <v>78</v>
      </c>
      <c r="R14" s="40" t="s">
        <v>78</v>
      </c>
      <c r="S14" s="20" t="s">
        <v>78</v>
      </c>
      <c r="T14" s="20" t="s">
        <v>78</v>
      </c>
      <c r="U14" s="40" t="s">
        <v>78</v>
      </c>
      <c r="V14" s="40" t="s">
        <v>78</v>
      </c>
      <c r="W14" s="20"/>
      <c r="X14" s="20"/>
      <c r="Y14" s="20"/>
      <c r="Z14" s="20"/>
    </row>
    <row r="15" spans="1:36" x14ac:dyDescent="0.25">
      <c r="A15" s="8" t="s">
        <v>24</v>
      </c>
      <c r="B15" s="9" t="s">
        <v>406</v>
      </c>
      <c r="H15" s="9" t="s">
        <v>395</v>
      </c>
      <c r="I15" s="9" t="s">
        <v>397</v>
      </c>
      <c r="J15" s="9" t="s">
        <v>399</v>
      </c>
      <c r="K15" s="9" t="s">
        <v>403</v>
      </c>
      <c r="L15" s="9" t="s">
        <v>401</v>
      </c>
      <c r="M15" s="9" t="s">
        <v>87</v>
      </c>
      <c r="N15" s="9" t="s">
        <v>85</v>
      </c>
      <c r="O15" s="9" t="s">
        <v>364</v>
      </c>
      <c r="P15" s="9" t="s">
        <v>366</v>
      </c>
      <c r="Q15" s="9" t="s">
        <v>368</v>
      </c>
      <c r="R15" s="9" t="s">
        <v>370</v>
      </c>
      <c r="S15" s="9" t="s">
        <v>371</v>
      </c>
      <c r="T15" s="9" t="s">
        <v>373</v>
      </c>
      <c r="U15" s="9" t="s">
        <v>375</v>
      </c>
      <c r="V15" s="9" t="s">
        <v>377</v>
      </c>
      <c r="W15" s="9"/>
      <c r="X15" s="9"/>
      <c r="Y15" s="9"/>
      <c r="Z15" s="9"/>
    </row>
    <row r="16" spans="1:36" x14ac:dyDescent="0.25">
      <c r="A16" s="8" t="s">
        <v>25</v>
      </c>
      <c r="B16" s="9" t="s">
        <v>330</v>
      </c>
      <c r="C16" s="3" t="str">
        <f>CONCATENATE("# What are some common mutations of ",B14,"?")</f>
        <v># What are some common mutations of NOS3?</v>
      </c>
      <c r="H16" s="9" t="s">
        <v>396</v>
      </c>
      <c r="I16" s="9" t="s">
        <v>398</v>
      </c>
      <c r="J16" s="9" t="s">
        <v>400</v>
      </c>
      <c r="K16" s="9" t="s">
        <v>404</v>
      </c>
      <c r="L16" s="9" t="s">
        <v>402</v>
      </c>
      <c r="M16" s="9" t="s">
        <v>88</v>
      </c>
      <c r="N16" s="9" t="s">
        <v>86</v>
      </c>
      <c r="O16" s="9" t="s">
        <v>365</v>
      </c>
      <c r="P16" s="9" t="s">
        <v>367</v>
      </c>
      <c r="Q16" s="9" t="s">
        <v>369</v>
      </c>
      <c r="R16" s="9" t="s">
        <v>370</v>
      </c>
      <c r="S16" s="9" t="s">
        <v>372</v>
      </c>
      <c r="T16" s="9" t="s">
        <v>374</v>
      </c>
      <c r="U16" s="9" t="s">
        <v>376</v>
      </c>
      <c r="V16" s="9" t="s">
        <v>378</v>
      </c>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[A150998920G](https://www.ncbi.nlm.nih.gov/projects/SNP/snp_ref.cgi?rs=1007311
)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[C151010400T](https://www.ncbi.nlm.nih.gov/projects/SNP/snp_ref.cgi?rs=2741343)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[A2984+15G](https://www.ncbi.nlm.nih.gov/clinvar/variation/403250/)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[-51-762C=](https://www.ncbi.nlm.nih.gov/clinvar/variation/14016/) variant. This substitution of a single nucleotide is known as a missense mutation.</v>
      </c>
      <c r="L17" s="9" t="str">
        <f>CONCATENATE("People with this variant have one copy of the ",B49," variant. This substitution of a single nucleotide is known as a missense mutation.")</f>
        <v>People with this variant have one copy of the [T894G (p.Asp298Glu)](https://www.ncbi.nlm.nih.gov/clinvar/variation/14015/) variant. This substitution of a single nucleotide is known as a missense mutation.</v>
      </c>
      <c r="M17" s="9" t="e">
        <f>CONCATENATE("People with this variant have one copy of the ",#REF!," variant. This substitution of a single nucleotide is known as a missense mutation.")</f>
        <v>#REF!</v>
      </c>
      <c r="N17" s="9" t="e">
        <f>CONCATENATE("People with this variant have one copy of the ",#REF!," variant. This substitution of a single nucleotide is known as a missense mutation.")</f>
        <v>#REF!</v>
      </c>
      <c r="O17" s="9" t="e">
        <f>CONCATENATE("People with this variant have one copy of the ",#REF!," variant. This substitution of a single nucleotide is known as a missense mutation.")</f>
        <v>#REF!</v>
      </c>
      <c r="P17" s="9" t="e">
        <f>CONCATENATE("People with this variant have one copy of the ",#REF!," variant. Changing two base pairs is known as a splice donor variant.")</f>
        <v>#REF!</v>
      </c>
      <c r="Q17" s="9" t="e">
        <f>CONCATENATE("People with this variant have one copy of the ",#REF!," variant. This substitution of a single nucleotide is known as a missense mutation.")</f>
        <v>#REF!</v>
      </c>
      <c r="R17" s="9" t="e">
        <f>CONCATENATE("People with this variant have one copy of the ",#REF!," variant. This substitution of a single nucleotide is known as a missense mutation.")</f>
        <v>#REF!</v>
      </c>
      <c r="S17" s="9" t="e">
        <f>CONCATENATE("People with this variant have one copy of the ",#REF!," variant. This substitution of a single nucleotide is known as a missense mutation.")</f>
        <v>#REF!</v>
      </c>
      <c r="T17" s="9" t="e">
        <f>CONCATENATE("People with this variant have one copy of the ",#REF!," variant. This substitution of a single nucleotide is known as a missense mutation.")</f>
        <v>#REF!</v>
      </c>
      <c r="U17" s="9" t="e">
        <f>CONCATENATE("People with this variant have one copy of the ",#REF!," variant. This substitution of a single nucleotide is known as a missense mutation.")</f>
        <v>#REF!</v>
      </c>
      <c r="V17" s="9" t="e">
        <f>CONCATENATE("People with this variant have one copy of the ",#REF!," variant. This substitution of a single nucleotide is known as a missense mutation.")</f>
        <v>#REF!</v>
      </c>
      <c r="W17" s="9"/>
      <c r="X17" s="9"/>
      <c r="Y17" s="9"/>
      <c r="Z17" s="9"/>
    </row>
    <row r="18" spans="1:26" x14ac:dyDescent="0.25">
      <c r="C18" s="3" t="str">
        <f>CONCATENATE("There are ",B16," common variants in ",B14,": ",B25,", ",B31,", ",B37,", ",B43,", and",B49,".")</f>
        <v>There are five common variants in NOS3: [A150998920G](https://www.ncbi.nlm.nih.gov/projects/SNP/snp_ref.cgi?rs=1007311
), [C151010400T](https://www.ncbi.nlm.nih.gov/projects/SNP/snp_ref.cgi?rs=2741343), [A2984+15G](https://www.ncbi.nlm.nih.gov/clinvar/variation/403250/), [-51-762C=](https://www.ncbi.nlm.nih.gov/clinvar/variation/14016/), and[T894G (p.Asp298Glu)](https://www.ncbi.nlm.nih.gov/clinvar/variation/14015/).</v>
      </c>
      <c r="H18" s="9" t="s">
        <v>28</v>
      </c>
      <c r="I18" s="9" t="s">
        <v>28</v>
      </c>
      <c r="J18" s="9" t="s">
        <v>28</v>
      </c>
      <c r="K18" s="9" t="s">
        <v>28</v>
      </c>
      <c r="L18" s="9" t="s">
        <v>28</v>
      </c>
      <c r="M18" s="9" t="s">
        <v>27</v>
      </c>
      <c r="N18" s="9" t="s">
        <v>27</v>
      </c>
      <c r="O18" s="9" t="s">
        <v>28</v>
      </c>
      <c r="P18" s="9" t="s">
        <v>28</v>
      </c>
      <c r="Q18" s="9" t="s">
        <v>28</v>
      </c>
      <c r="R18" s="9" t="s">
        <v>28</v>
      </c>
      <c r="S18" s="9" t="s">
        <v>28</v>
      </c>
      <c r="T18" s="9" t="s">
        <v>28</v>
      </c>
      <c r="U18" s="9" t="s">
        <v>28</v>
      </c>
      <c r="V18" s="9" t="s">
        <v>27</v>
      </c>
      <c r="W18" s="9"/>
      <c r="X18" s="9"/>
      <c r="Y18" s="9"/>
      <c r="Z18" s="9"/>
    </row>
    <row r="19" spans="1:26" x14ac:dyDescent="0.25">
      <c r="H19" s="9">
        <v>49.4</v>
      </c>
      <c r="I19" s="9">
        <v>0</v>
      </c>
      <c r="J19" s="9">
        <v>23.6</v>
      </c>
      <c r="K19" s="9">
        <v>35.9</v>
      </c>
      <c r="L19" s="9">
        <v>2.9</v>
      </c>
      <c r="M19" s="9">
        <v>35.6</v>
      </c>
      <c r="N19" s="9">
        <v>49.1</v>
      </c>
      <c r="O19" s="9">
        <v>49.9</v>
      </c>
      <c r="P19" s="9">
        <v>47.4</v>
      </c>
      <c r="Q19" s="9">
        <v>44.4</v>
      </c>
      <c r="R19" s="9">
        <v>49.8</v>
      </c>
      <c r="S19" s="9">
        <v>7.2</v>
      </c>
      <c r="T19" s="9">
        <v>46.8</v>
      </c>
      <c r="U19" s="9">
        <v>25.2</v>
      </c>
      <c r="V19" s="9">
        <v>7.2</v>
      </c>
      <c r="W19" s="9"/>
      <c r="X19" s="9"/>
      <c r="Y19" s="9"/>
      <c r="Z19" s="9"/>
    </row>
    <row r="20" spans="1:26" x14ac:dyDescent="0.25">
      <c r="C20" s="3" t="str">
        <f>CONCATENATE("&lt;# ",B22," #&gt;")</f>
        <v>&lt;# A150998920G #&gt;</v>
      </c>
      <c r="H20" s="9" t="str">
        <f>CONCATENATE("People with this variant have two copies of the ",B25," variant. This substitution of a single nucleotide is known as a missense mutation.")</f>
        <v>People with this variant have two copies of the [A150998920G](https://www.ncbi.nlm.nih.gov/projects/SNP/snp_ref.cgi?rs=1007311
)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[C151010400T](https://www.ncbi.nlm.nih.gov/projects/SNP/snp_ref.cgi?rs=2741343)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[A2984+15G](https://www.ncbi.nlm.nih.gov/clinvar/variation/403250/)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[-51-762C=](https://www.ncbi.nlm.nih.gov/clinvar/variation/14016/) variant. This substitution of a single nucleotide is known as a missense mutation.</v>
      </c>
      <c r="L20" s="9" t="str">
        <f>CONCATENATE("People with this variant have two copies of the ",B49," variant. This substitution of a single nucleotide is known as a missense mutation.")</f>
        <v>People with this variant have two copies of the [T894G (p.Asp298Glu)](https://www.ncbi.nlm.nih.gov/clinvar/variation/14015/) variant. This substitution of a single nucleotide is known as a missense mutation.</v>
      </c>
      <c r="M20" s="9" t="e">
        <f>CONCATENATE("People with this variant have two copies of the ",#REF!," variant. This substitution of a single nucleotide is known as a missense mutation.")</f>
        <v>#REF!</v>
      </c>
      <c r="N20" s="9" t="e">
        <f>CONCATENATE("People with this variant have two copies of the ",#REF!," variant. This substitution of a single nucleotide is known as a missense mutation.")</f>
        <v>#REF!</v>
      </c>
      <c r="O20" s="9" t="e">
        <f>CONCATENATE("People with this variant have two copies of the ",#REF!," variant. This substitution of a single nucleotide is known as a missense mutation.")</f>
        <v>#REF!</v>
      </c>
      <c r="P20" s="9" t="e">
        <f>CONCATENATE("People with this variant have two copies of the ",#REF!," variant. Changing two base pairs is known as a splice donor variant.")</f>
        <v>#REF!</v>
      </c>
      <c r="Q20" s="9" t="e">
        <f>CONCATENATE("People with this variant have two copies of the ",#REF!," variant. This substitution of a single nucleotide is known as a missense mutation.")</f>
        <v>#REF!</v>
      </c>
      <c r="R20" s="9" t="e">
        <f>CONCATENATE("People with this variant have two copies of the ",#REF!," variant. This substitution of a single nucleotide is known as a missense mutation.")</f>
        <v>#REF!</v>
      </c>
      <c r="S20" s="9" t="e">
        <f>CONCATENATE("People with this variant have two copies of the ",#REF!," variant. This substitution of a single nucleotide is known as a missense mutation.")</f>
        <v>#REF!</v>
      </c>
      <c r="T20" s="9" t="e">
        <f>CONCATENATE("People with this variant have two copies of the ",#REF!," variant. This substitution of a single nucleotide is known as a missense mutation.")</f>
        <v>#REF!</v>
      </c>
      <c r="U20" s="9" t="e">
        <f>CONCATENATE("People with this variant have two copies of the ",#REF!," variant. This substitution of a single nucleotide is known as a missense mutation.")</f>
        <v>#REF!</v>
      </c>
      <c r="V20" s="9" t="e">
        <f>CONCATENATE("People with this variant have two copies of the ",#REF!," variant. This substitution of a single nucleotide is known as a missense mutation.")</f>
        <v>#REF!</v>
      </c>
      <c r="W20" s="9"/>
      <c r="X20" s="9"/>
      <c r="Y20" s="9"/>
      <c r="Z20" s="9"/>
    </row>
    <row r="21" spans="1:26" x14ac:dyDescent="0.25">
      <c r="A21" s="8" t="s">
        <v>29</v>
      </c>
      <c r="B21" s="28" t="s">
        <v>380</v>
      </c>
      <c r="C21" s="3" t="str">
        <f>CONCATENATE("  &lt;Variant hgvs=",CHAR(34),B21,CHAR(34)," name=",CHAR(34),B22,CHAR(34),"&gt; ")</f>
        <v xml:space="preserve">  &lt;Variant hgvs="NC_000007.14:g.150998920A&gt;G" name="A150998920G"&gt; </v>
      </c>
      <c r="H21" s="9" t="s">
        <v>27</v>
      </c>
      <c r="I21" s="9" t="s">
        <v>27</v>
      </c>
      <c r="J21" s="9" t="s">
        <v>27</v>
      </c>
      <c r="K21" s="9" t="s">
        <v>27</v>
      </c>
      <c r="L21" s="9" t="s">
        <v>27</v>
      </c>
      <c r="M21" s="9" t="s">
        <v>27</v>
      </c>
      <c r="N21" s="9" t="s">
        <v>28</v>
      </c>
      <c r="O21" s="9" t="s">
        <v>28</v>
      </c>
      <c r="P21" s="9" t="s">
        <v>27</v>
      </c>
      <c r="Q21" s="9" t="s">
        <v>28</v>
      </c>
      <c r="R21" s="9" t="s">
        <v>28</v>
      </c>
      <c r="S21" s="9" t="s">
        <v>27</v>
      </c>
      <c r="T21" s="9" t="s">
        <v>28</v>
      </c>
      <c r="U21" s="9" t="s">
        <v>27</v>
      </c>
      <c r="V21" s="9" t="s">
        <v>28</v>
      </c>
      <c r="W21" s="9"/>
      <c r="X21" s="9"/>
      <c r="Y21" s="9"/>
      <c r="Z21" s="9"/>
    </row>
    <row r="22" spans="1:26" x14ac:dyDescent="0.25">
      <c r="A22" s="15" t="s">
        <v>30</v>
      </c>
      <c r="B22" s="21" t="s">
        <v>391</v>
      </c>
      <c r="H22" s="9">
        <v>33.6</v>
      </c>
      <c r="I22" s="9">
        <v>22.7</v>
      </c>
      <c r="J22" s="9">
        <v>5.3</v>
      </c>
      <c r="K22" s="9">
        <v>14.5</v>
      </c>
      <c r="L22" s="9">
        <v>0.8</v>
      </c>
      <c r="M22" s="9">
        <v>14.3</v>
      </c>
      <c r="N22" s="9">
        <v>31</v>
      </c>
      <c r="O22" s="9">
        <v>33.200000000000003</v>
      </c>
      <c r="P22" s="9">
        <v>26.8</v>
      </c>
      <c r="Q22" s="9">
        <v>43.9</v>
      </c>
      <c r="R22" s="9">
        <v>34.799999999999997</v>
      </c>
      <c r="S22" s="9">
        <v>1.9</v>
      </c>
      <c r="T22" s="9">
        <v>25.7</v>
      </c>
      <c r="U22" s="9">
        <v>8.5</v>
      </c>
      <c r="V22" s="9">
        <v>1.9</v>
      </c>
      <c r="W22" s="9"/>
      <c r="X22" s="9"/>
      <c r="Y22" s="9"/>
      <c r="Z22" s="9"/>
    </row>
    <row r="23" spans="1:26" x14ac:dyDescent="0.25">
      <c r="A23" s="15" t="s">
        <v>31</v>
      </c>
      <c r="B23" s="9" t="s">
        <v>32</v>
      </c>
      <c r="C23" s="3" t="str">
        <f>CONCATENATE("    This variant is a change at a specific point in the ",B14," gene from ",B23," to ",B24," resulting in incorrect ",B11," function. This substitution of a single nucleotide is known as a missense variant.")</f>
        <v xml:space="preserve">    This variant is a change at a specific point in the NOS3 gene from adenine (A) to guanine (G) resulting in incorrect glucocortisoid receptor function. This substitution of a single nucleotide is known as a missense variant.</v>
      </c>
      <c r="H23" s="9" t="str">
        <f>CONCATENATE("Your ",B14," gene has no variants. A normal gene is referred to as a ",CHAR(34),"wild-type",CHAR(34)," gene.")</f>
        <v>Your NOS3 gene has no variants. A normal gene is referred to as a "wild-type" gene.</v>
      </c>
      <c r="I23" s="9" t="str">
        <f>CONCATENATE("Your ",B14," gene has no variants. A normal gene is referred to as a ",CHAR(34),"wild-type",CHAR(34)," gene.")</f>
        <v>Your NOS3 gene has no variants. A normal gene is referred to as a "wild-type" gene.</v>
      </c>
      <c r="J23" s="9" t="str">
        <f>CONCATENATE("Your ",B14," gene has no variants. A normal gene is referred to as a ",CHAR(34),"wild-type",CHAR(34)," gene.")</f>
        <v>Your NOS3 gene has no variants. A normal gene is referred to as a "wild-type" gene.</v>
      </c>
      <c r="K23" s="9" t="str">
        <f>CONCATENATE("Your ",B14," gene has no variants. A normal gene is referred to as a ",CHAR(34),"wild-type",CHAR(34)," gene.")</f>
        <v>Your NOS3 gene has no variants. A normal gene is referred to as a "wild-type" gene.</v>
      </c>
      <c r="L23" s="9" t="str">
        <f>CONCATENATE("Your ",B14," gene has no variants. A normal gene is referred to as a ",CHAR(34),"wild-type",CHAR(34)," gene.")</f>
        <v>Your NOS3 gene has no variants. A normal gene is referred to as a "wild-type" gene.</v>
      </c>
      <c r="M23" s="9" t="str">
        <f>CONCATENATE("Your ",B14," gene has no variants. A normal gene is referred to as a ",CHAR(34),"wild-type",CHAR(34)," gene.")</f>
        <v>Your NOS3 gene has no variants. A normal gene is referred to as a "wild-type" gene.</v>
      </c>
      <c r="N23" s="9" t="str">
        <f>CONCATENATE("Your ",B14," gene has no variants. A normal gene is referred to as a ",CHAR(34),"wild-type",CHAR(34)," gene.")</f>
        <v>Your NOS3 gene has no variants. A normal gene is referred to as a "wild-type" gene.</v>
      </c>
      <c r="O23" s="9" t="str">
        <f>CONCATENATE("Your ",B14," gene has no variants. A normal gene is referred to as a ",CHAR(34),"wild-type",CHAR(34)," gene.")</f>
        <v>Your NOS3 gene has no variants. A normal gene is referred to as a "wild-type" gene.</v>
      </c>
      <c r="P23" s="9" t="str">
        <f>CONCATENATE("Your ",B14," gene has no variants. A normal gene is referred to as a ",CHAR(34),"wild-type",CHAR(34)," gene.")</f>
        <v>Your NOS3 gene has no variants. A normal gene is referred to as a "wild-type" gene.</v>
      </c>
      <c r="Q23" s="9" t="str">
        <f>CONCATENATE("Your ",B14," gene has no variants. A normal gene is referred to as a ",CHAR(34),"wild-type",CHAR(34)," gene.")</f>
        <v>Your NOS3 gene has no variants. A normal gene is referred to as a "wild-type" gene.</v>
      </c>
      <c r="R23" s="9" t="str">
        <f>CONCATENATE("Your ",B14," gene has no variants. A normal gene is referred to as a ",CHAR(34),"wild-type",CHAR(34)," gene.")</f>
        <v>Your NOS3 gene has no variants. A normal gene is referred to as a "wild-type" gene.</v>
      </c>
      <c r="S23" s="9" t="str">
        <f>CONCATENATE("Your ",B14," gene has no variants. A normal gene is referred to as a ",CHAR(34),"wild-type",CHAR(34)," gene.")</f>
        <v>Your NOS3 gene has no variants. A normal gene is referred to as a "wild-type" gene.</v>
      </c>
      <c r="T23" s="9" t="str">
        <f>CONCATENATE("Your ",B14," gene has no variants. A normal gene is referred to as a ",CHAR(34),"wild-type",CHAR(34)," gene.")</f>
        <v>Your NOS3 gene has no variants. A normal gene is referred to as a "wild-type" gene.</v>
      </c>
      <c r="U23" s="9" t="str">
        <f>CONCATENATE("Your ",B14," gene has no variants. A normal gene is referred to as a ",CHAR(34),"wild-type",CHAR(34)," gene.")</f>
        <v>Your NOS3 gene has no variants. A normal gene is referred to as a "wild-type" gene.</v>
      </c>
      <c r="V23" s="9" t="str">
        <f>CONCATENATE("Your ",B14," gene has no variants. A normal gene is referred to as a ",CHAR(34),"wild-type",CHAR(34)," gene.")</f>
        <v>Your NOS3 gene has no variants. A normal gene is referred to as a "wild-type" gene.</v>
      </c>
      <c r="W23" s="9"/>
      <c r="X23" s="9"/>
      <c r="Y23" s="9"/>
      <c r="Z23" s="9"/>
    </row>
    <row r="24" spans="1:26" x14ac:dyDescent="0.25">
      <c r="A24" s="15" t="s">
        <v>33</v>
      </c>
      <c r="B24" s="9" t="s">
        <v>34</v>
      </c>
      <c r="H24" s="9" t="s">
        <v>28</v>
      </c>
      <c r="I24" s="9" t="s">
        <v>28</v>
      </c>
      <c r="J24" s="9" t="s">
        <v>28</v>
      </c>
      <c r="K24" s="9" t="s">
        <v>28</v>
      </c>
      <c r="L24" s="9" t="s">
        <v>28</v>
      </c>
      <c r="M24" s="9" t="s">
        <v>28</v>
      </c>
      <c r="N24" s="9" t="s">
        <v>28</v>
      </c>
      <c r="O24" s="9" t="s">
        <v>27</v>
      </c>
      <c r="P24" s="9" t="s">
        <v>28</v>
      </c>
      <c r="Q24" s="9" t="s">
        <v>27</v>
      </c>
      <c r="R24" s="9" t="s">
        <v>27</v>
      </c>
      <c r="S24" s="9" t="s">
        <v>28</v>
      </c>
      <c r="T24" s="9" t="s">
        <v>27</v>
      </c>
      <c r="U24" s="9" t="s">
        <v>28</v>
      </c>
      <c r="V24" s="9" t="s">
        <v>28</v>
      </c>
      <c r="W24" s="9"/>
      <c r="X24" s="9"/>
      <c r="Y24" s="9"/>
      <c r="Z24" s="9"/>
    </row>
    <row r="25" spans="1:26" x14ac:dyDescent="0.25">
      <c r="A25" s="15" t="s">
        <v>35</v>
      </c>
      <c r="B25" s="9" t="s">
        <v>390</v>
      </c>
      <c r="C25" s="3" t="str">
        <f>"  &lt;/Variant&gt;"</f>
        <v xml:space="preserve">  &lt;/Variant&gt;</v>
      </c>
      <c r="H25" s="9">
        <v>17</v>
      </c>
      <c r="I25" s="9">
        <v>77.3</v>
      </c>
      <c r="J25" s="9">
        <v>71.099999999999994</v>
      </c>
      <c r="K25" s="9">
        <v>49.6</v>
      </c>
      <c r="L25" s="9">
        <v>96.3</v>
      </c>
      <c r="M25" s="9">
        <v>50.1</v>
      </c>
      <c r="N25" s="9">
        <v>19.899999999999999</v>
      </c>
      <c r="O25" s="9">
        <v>16.899999999999999</v>
      </c>
      <c r="P25" s="9">
        <v>25.8</v>
      </c>
      <c r="Q25" s="9">
        <v>11.7</v>
      </c>
      <c r="R25" s="9">
        <v>15.4</v>
      </c>
      <c r="S25" s="9">
        <v>90.9</v>
      </c>
      <c r="T25" s="9">
        <v>27.5</v>
      </c>
      <c r="U25" s="9">
        <v>66.3</v>
      </c>
      <c r="V25" s="9">
        <v>90.9</v>
      </c>
      <c r="W25" s="9"/>
      <c r="X25" s="9"/>
      <c r="Y25" s="9"/>
      <c r="Z25" s="9"/>
    </row>
    <row r="26" spans="1:26" x14ac:dyDescent="0.25">
      <c r="A26" s="15"/>
      <c r="C26" s="3" t="str">
        <f>CONCATENATE("&lt;# ",B28," #&gt;")</f>
        <v>&lt;# C151010400T #&gt;</v>
      </c>
    </row>
    <row r="27" spans="1:26" x14ac:dyDescent="0.25">
      <c r="A27" s="8" t="s">
        <v>29</v>
      </c>
      <c r="B27" s="28" t="s">
        <v>381</v>
      </c>
      <c r="C27" s="3" t="str">
        <f>CONCATENATE("  &lt;Variant hgvs=",CHAR(34),B27,CHAR(34)," name=",CHAR(34),B28,CHAR(34),"&gt; ")</f>
        <v xml:space="preserve">  &lt;Variant hgvs="NC_000007.14:g.151010400C&gt;T" name="C151010400T"&gt; </v>
      </c>
    </row>
    <row r="28" spans="1:26" x14ac:dyDescent="0.25">
      <c r="A28" s="15" t="s">
        <v>30</v>
      </c>
      <c r="B28" s="9" t="s">
        <v>392</v>
      </c>
    </row>
    <row r="29" spans="1:26" x14ac:dyDescent="0.25">
      <c r="A29" s="15" t="s">
        <v>31</v>
      </c>
      <c r="B29" s="9" t="str">
        <f>"cytosine (C)"</f>
        <v>cytosine (C)</v>
      </c>
      <c r="C29" s="3" t="str">
        <f>CONCATENATE("    This variant is a change at a specific point in the ",B14," gene from ",B29," to ",B30," resulting in incorrect ",B11," function. This substitution of a single nucleotide is known as a missense variant.")</f>
        <v xml:space="preserve">    This variant is a change at a specific point in the NOS3 gene from cytosine (C) to thymine (T) resulting in incorrect glucocortisoid receptor function. This substitution of a single nucleotide is known as a missense variant.</v>
      </c>
    </row>
    <row r="30" spans="1:26" x14ac:dyDescent="0.25">
      <c r="A30" s="15" t="s">
        <v>33</v>
      </c>
      <c r="B30" s="9" t="s">
        <v>36</v>
      </c>
    </row>
    <row r="31" spans="1:26" x14ac:dyDescent="0.25">
      <c r="A31" s="15" t="s">
        <v>35</v>
      </c>
      <c r="B31" s="9" t="s">
        <v>393</v>
      </c>
      <c r="C31" s="3" t="str">
        <f>"  &lt;/Variant&gt;"</f>
        <v xml:space="preserve">  &lt;/Variant&gt;</v>
      </c>
    </row>
    <row r="32" spans="1:26" x14ac:dyDescent="0.25">
      <c r="A32" s="8"/>
      <c r="C32" s="3" t="str">
        <f>CONCATENATE("&lt;# ",B34," #&gt;")</f>
        <v>&lt;# A2984+15G #&gt;</v>
      </c>
    </row>
    <row r="33" spans="1:3" x14ac:dyDescent="0.25">
      <c r="A33" s="8" t="s">
        <v>29</v>
      </c>
      <c r="B33" s="19" t="s">
        <v>382</v>
      </c>
      <c r="C33" s="3" t="str">
        <f>CONCATENATE("  &lt;Variant hgvs=",CHAR(34),B33,CHAR(34)," name=",CHAR(34),B34,CHAR(34),"&gt; ")</f>
        <v xml:space="preserve">  &lt;Variant hgvs="NC_000007.14:g.151011001A&gt;G" name="A2984+15G"&gt; </v>
      </c>
    </row>
    <row r="34" spans="1:3" x14ac:dyDescent="0.25">
      <c r="A34" s="15" t="s">
        <v>30</v>
      </c>
      <c r="B34" s="9" t="s">
        <v>385</v>
      </c>
    </row>
    <row r="35" spans="1:3" x14ac:dyDescent="0.25">
      <c r="A35" s="15" t="s">
        <v>31</v>
      </c>
      <c r="B35" s="9" t="s">
        <v>32</v>
      </c>
      <c r="C35" s="3" t="str">
        <f>CONCATENATE("    This variant is a change at a specific point in the ",B14," gene from ",B35," to ",B36," resulting in incorrect ",B11," function. This substitution of a single nucleotide is known as a missense variant.")</f>
        <v xml:space="preserve">    This variant is a change at a specific point in the NOS3 gene from adenine (A) to guanine (G) resulting in incorrect glucocortisoid receptor function. This substitution of a single nucleotide is known as a missense variant.</v>
      </c>
    </row>
    <row r="36" spans="1:3" x14ac:dyDescent="0.25">
      <c r="A36" s="15" t="s">
        <v>33</v>
      </c>
      <c r="B36" s="9" t="s">
        <v>34</v>
      </c>
    </row>
    <row r="37" spans="1:3" x14ac:dyDescent="0.25">
      <c r="A37" s="15" t="s">
        <v>35</v>
      </c>
      <c r="B37" s="9" t="s">
        <v>386</v>
      </c>
      <c r="C37" s="3" t="str">
        <f>"  &lt;/Variant&gt;"</f>
        <v xml:space="preserve">  &lt;/Variant&gt;</v>
      </c>
    </row>
    <row r="38" spans="1:3" x14ac:dyDescent="0.25">
      <c r="A38" s="15"/>
      <c r="C38" s="3" t="str">
        <f>CONCATENATE("&lt;# ",B40," #&gt;")</f>
        <v>&lt;# -51-762C= #&gt;</v>
      </c>
    </row>
    <row r="39" spans="1:3" x14ac:dyDescent="0.25">
      <c r="A39" s="8" t="s">
        <v>29</v>
      </c>
      <c r="B39" s="31" t="s">
        <v>384</v>
      </c>
      <c r="C39" s="3" t="str">
        <f>CONCATENATE("  &lt;Variant hgvs=",CHAR(34),B39,CHAR(34)," name=",CHAR(34),B40,CHAR(34),"&gt; ")</f>
        <v xml:space="preserve">  &lt;Variant hgvs="NC_000007.14:g.150992991C=" name="-51-762C="&gt; </v>
      </c>
    </row>
    <row r="40" spans="1:3" x14ac:dyDescent="0.25">
      <c r="A40" s="15" t="s">
        <v>30</v>
      </c>
      <c r="B40" s="9" t="str">
        <f>"-51-762C="</f>
        <v>-51-762C=</v>
      </c>
    </row>
    <row r="41" spans="1:3" x14ac:dyDescent="0.25">
      <c r="A41" s="15" t="s">
        <v>31</v>
      </c>
      <c r="B41" s="9" t="str">
        <f>"cytosine (C)"</f>
        <v>cytosine (C)</v>
      </c>
      <c r="C41" s="3" t="str">
        <f>CONCATENATE("    This variant is a change at a specific point in the ",B14," gene from ",B41," to ",B42," resulting in incorrect ",B11," function. This substitution of a single nucleotide is known as a missense variant.")</f>
        <v xml:space="preserve">    This variant is a change at a specific point in the NOS3 gene from cytosine (C) to thymine (T) resulting in incorrect glucocortisoid receptor function. This substitution of a single nucleotide is known as a missense variant.</v>
      </c>
    </row>
    <row r="42" spans="1:3" x14ac:dyDescent="0.25">
      <c r="A42" s="15" t="s">
        <v>33</v>
      </c>
      <c r="B42" s="9" t="s">
        <v>36</v>
      </c>
    </row>
    <row r="43" spans="1:3" x14ac:dyDescent="0.25">
      <c r="A43" s="15" t="s">
        <v>35</v>
      </c>
      <c r="B43" s="9" t="s">
        <v>387</v>
      </c>
      <c r="C43" s="3" t="str">
        <f>"  &lt;/Variant&gt;"</f>
        <v xml:space="preserve">  &lt;/Variant&gt;</v>
      </c>
    </row>
    <row r="44" spans="1:3" x14ac:dyDescent="0.25">
      <c r="A44" s="15"/>
      <c r="C44" s="3" t="str">
        <f>CONCATENATE("&lt;# ",B46," #&gt;")</f>
        <v>&lt;# T894G #&gt;</v>
      </c>
    </row>
    <row r="45" spans="1:3" x14ac:dyDescent="0.25">
      <c r="A45" s="8" t="s">
        <v>29</v>
      </c>
      <c r="B45" s="19" t="s">
        <v>383</v>
      </c>
      <c r="C45" s="3" t="str">
        <f>CONCATENATE("  &lt;Variant hgvs=",CHAR(34),B45,CHAR(34)," name=",CHAR(34),B46,CHAR(34),"&gt; ")</f>
        <v xml:space="preserve">  &lt;Variant hgvs="NC_000007.14:g.150999023T&gt;G" name="T894G"&gt; </v>
      </c>
    </row>
    <row r="46" spans="1:3" x14ac:dyDescent="0.25">
      <c r="A46" s="15" t="s">
        <v>30</v>
      </c>
      <c r="B46" s="9" t="s">
        <v>388</v>
      </c>
    </row>
    <row r="47" spans="1:3" x14ac:dyDescent="0.25">
      <c r="A47" s="15" t="s">
        <v>31</v>
      </c>
      <c r="B47" s="9" t="s">
        <v>36</v>
      </c>
      <c r="C47" s="3" t="str">
        <f>CONCATENATE("    This variant is a change at a specific point in the ",B14," gene from ",B47," to ",B48," resulting in incorrect ",B11," function. This substitution of a single nucleotide is known as a missense variant.")</f>
        <v xml:space="preserve">    This variant is a change at a specific point in the NOS3 gene from thymine (T) to guanine (G) resulting in incorrect glucocortisoid receptor function. This substitution of a single nucleotide is known as a missense variant.</v>
      </c>
    </row>
    <row r="48" spans="1:3" x14ac:dyDescent="0.25">
      <c r="A48" s="15" t="s">
        <v>33</v>
      </c>
      <c r="B48" s="9" t="s">
        <v>34</v>
      </c>
    </row>
    <row r="49" spans="1:3" x14ac:dyDescent="0.25">
      <c r="A49" s="15" t="s">
        <v>35</v>
      </c>
      <c r="B49" s="9" t="s">
        <v>389</v>
      </c>
      <c r="C49" s="3" t="str">
        <f>"  &lt;/Variant&gt;"</f>
        <v xml:space="preserve">  &lt;/Variant&gt;</v>
      </c>
    </row>
    <row r="50" spans="1:3" s="18" customFormat="1" x14ac:dyDescent="0.25">
      <c r="A50" s="27"/>
      <c r="B50" s="17"/>
    </row>
    <row r="51" spans="1:3" s="18" customFormat="1" x14ac:dyDescent="0.25">
      <c r="A51" s="27"/>
      <c r="B51" s="17"/>
      <c r="C51" s="18" t="str">
        <f>C20</f>
        <v>&lt;# A150998920G #&gt;</v>
      </c>
    </row>
    <row r="52" spans="1:3" x14ac:dyDescent="0.25">
      <c r="A52" s="15" t="s">
        <v>37</v>
      </c>
      <c r="B52" s="21" t="str">
        <f>H14</f>
        <v>NC_000007.14:g.</v>
      </c>
      <c r="C52" s="3" t="str">
        <f>CONCATENATE("  &lt;Genotype hgvs=",CHAR(34),B52,B53,";",B54,CHAR(34)," name=",CHAR(34),B22,CHAR(34),"&gt; ")</f>
        <v xml:space="preserve">  &lt;Genotype hgvs="NC_000007.14:g.[150998920A&gt;G];[150998920=]" name="A150998920G"&gt; </v>
      </c>
    </row>
    <row r="53" spans="1:3" x14ac:dyDescent="0.25">
      <c r="A53" s="15" t="s">
        <v>35</v>
      </c>
      <c r="B53" s="21" t="str">
        <f t="shared" ref="B53:B57" si="1">H15</f>
        <v>[150998920A&gt;G]</v>
      </c>
    </row>
    <row r="54" spans="1:3" x14ac:dyDescent="0.25">
      <c r="A54" s="15" t="s">
        <v>31</v>
      </c>
      <c r="B54" s="21" t="str">
        <f t="shared" si="1"/>
        <v>[150998920=]</v>
      </c>
      <c r="C54" s="3" t="s">
        <v>38</v>
      </c>
    </row>
    <row r="55" spans="1:3" x14ac:dyDescent="0.25">
      <c r="A55" s="15" t="s">
        <v>39</v>
      </c>
      <c r="B55" s="21" t="str">
        <f t="shared" si="1"/>
        <v>People with this variant have one copy of the [A150998920G](https://www.ncbi.nlm.nih.gov/projects/SNP/snp_ref.cgi?rs=1007311
) variant. This substitution of a single nucleotide is known as a missense mutation.</v>
      </c>
      <c r="C55" s="3" t="s">
        <v>26</v>
      </c>
    </row>
    <row r="56" spans="1:3" x14ac:dyDescent="0.25">
      <c r="A56" s="8" t="s">
        <v>40</v>
      </c>
      <c r="B56" s="21" t="str">
        <f t="shared" si="1"/>
        <v>This variant is not associated with increased risk.</v>
      </c>
      <c r="C56" s="3" t="str">
        <f>CONCATENATE("    ",B55)</f>
        <v xml:space="preserve">    People with this variant have one copy of the [A150998920G](https://www.ncbi.nlm.nih.gov/projects/SNP/snp_ref.cgi?rs=1007311
) variant. This substitution of a single nucleotide is known as a missense mutation.</v>
      </c>
    </row>
    <row r="57" spans="1:3" x14ac:dyDescent="0.25">
      <c r="A57" s="8" t="s">
        <v>41</v>
      </c>
      <c r="B57" s="21">
        <f t="shared" si="1"/>
        <v>49.4</v>
      </c>
    </row>
    <row r="58" spans="1:3" x14ac:dyDescent="0.25">
      <c r="A58" s="15"/>
      <c r="C58" s="3" t="s">
        <v>42</v>
      </c>
    </row>
    <row r="59" spans="1:3" x14ac:dyDescent="0.25">
      <c r="A59" s="8"/>
    </row>
    <row r="60" spans="1:3" x14ac:dyDescent="0.25">
      <c r="A60" s="8"/>
      <c r="C60" s="3" t="str">
        <f>CONCATENATE("    ",B56)</f>
        <v xml:space="preserve">    This variant is not associated with increased risk.</v>
      </c>
    </row>
    <row r="61" spans="1:3" x14ac:dyDescent="0.25">
      <c r="A61" s="8"/>
    </row>
    <row r="62" spans="1:3" x14ac:dyDescent="0.25">
      <c r="A62" s="8"/>
      <c r="C62" s="3" t="s">
        <v>43</v>
      </c>
    </row>
    <row r="63" spans="1:3" x14ac:dyDescent="0.25">
      <c r="A63" s="15"/>
    </row>
    <row r="64" spans="1:3" x14ac:dyDescent="0.25">
      <c r="A64" s="15"/>
      <c r="C64" s="3" t="str">
        <f>CONCATENATE( "    &lt;piechart percentage=",B57," /&gt;")</f>
        <v xml:space="preserve">    &lt;piechart percentage=49.4 /&gt;</v>
      </c>
    </row>
    <row r="65" spans="1:3" x14ac:dyDescent="0.25">
      <c r="A65" s="15"/>
      <c r="C65" s="3" t="str">
        <f>"  &lt;/Genotype&gt;"</f>
        <v xml:space="preserve">  &lt;/Genotype&gt;</v>
      </c>
    </row>
    <row r="66" spans="1:3" x14ac:dyDescent="0.25">
      <c r="A66" s="15" t="s">
        <v>44</v>
      </c>
      <c r="B66" s="9" t="str">
        <f>H20</f>
        <v>People with this variant have two copies of the [A150998920G](https://www.ncbi.nlm.nih.gov/projects/SNP/snp_ref.cgi?rs=1007311
) variant. This substitution of a single nucleotide is known as a missense mutation.</v>
      </c>
      <c r="C66" s="3" t="str">
        <f>CONCATENATE("  &lt;Genotype hgvs=",CHAR(34),B52,B53,";",B53,CHAR(34)," name=",CHAR(34),B22,CHAR(34),"&gt; ")</f>
        <v xml:space="preserve">  &lt;Genotype hgvs="NC_000007.14:g.[150998920A&gt;G];[150998920A&gt;G]" name="A150998920G"&gt; </v>
      </c>
    </row>
    <row r="67" spans="1:3" x14ac:dyDescent="0.25">
      <c r="A67" s="8" t="s">
        <v>45</v>
      </c>
      <c r="B67" s="9" t="str">
        <f t="shared" ref="B67:B68" si="2">H21</f>
        <v>You are in the Moderate Loss of Function category. See below for more information.</v>
      </c>
      <c r="C67" s="3" t="s">
        <v>26</v>
      </c>
    </row>
    <row r="68" spans="1:3" x14ac:dyDescent="0.25">
      <c r="A68" s="8" t="s">
        <v>41</v>
      </c>
      <c r="B68" s="9">
        <f t="shared" si="2"/>
        <v>33.6</v>
      </c>
      <c r="C68" s="3" t="s">
        <v>38</v>
      </c>
    </row>
    <row r="69" spans="1:3" x14ac:dyDescent="0.25">
      <c r="A69" s="8"/>
    </row>
    <row r="70" spans="1:3" x14ac:dyDescent="0.25">
      <c r="A70" s="15"/>
      <c r="C70" s="3" t="str">
        <f>CONCATENATE("    ",B66)</f>
        <v xml:space="preserve">    People with this variant have two copies of the [A150998920G](https://www.ncbi.nlm.nih.gov/projects/SNP/snp_ref.cgi?rs=1007311
) variant. This substitution of a single nucleotide is known as a missense mutation.</v>
      </c>
    </row>
    <row r="71" spans="1:3" x14ac:dyDescent="0.25">
      <c r="A71" s="8"/>
    </row>
    <row r="72" spans="1:3" x14ac:dyDescent="0.25">
      <c r="A72" s="8"/>
      <c r="C72" s="3" t="s">
        <v>42</v>
      </c>
    </row>
    <row r="73" spans="1:3" x14ac:dyDescent="0.25">
      <c r="A73" s="8"/>
    </row>
    <row r="74" spans="1:3" x14ac:dyDescent="0.25">
      <c r="A74" s="8"/>
      <c r="C74" s="3" t="str">
        <f>CONCATENATE("    ",B67)</f>
        <v xml:space="preserve">    You are in the Moderate Loss of Function category. See below for more information.</v>
      </c>
    </row>
    <row r="75" spans="1:3" x14ac:dyDescent="0.25">
      <c r="A75" s="8"/>
    </row>
    <row r="76" spans="1:3" x14ac:dyDescent="0.25">
      <c r="A76" s="15"/>
      <c r="C76" s="3" t="s">
        <v>43</v>
      </c>
    </row>
    <row r="77" spans="1:3" x14ac:dyDescent="0.25">
      <c r="A77" s="15"/>
    </row>
    <row r="78" spans="1:3" x14ac:dyDescent="0.25">
      <c r="A78" s="15"/>
      <c r="C78" s="3" t="str">
        <f>CONCATENATE( "    &lt;piechart percentage=",B68," /&gt;")</f>
        <v xml:space="preserve">    &lt;piechart percentage=33.6 /&gt;</v>
      </c>
    </row>
    <row r="79" spans="1:3" x14ac:dyDescent="0.25">
      <c r="A79" s="15"/>
      <c r="C79" s="3" t="str">
        <f>"  &lt;/Genotype&gt;"</f>
        <v xml:space="preserve">  &lt;/Genotype&gt;</v>
      </c>
    </row>
    <row r="80" spans="1:3" x14ac:dyDescent="0.25">
      <c r="A80" s="15" t="s">
        <v>46</v>
      </c>
      <c r="B80" s="9" t="str">
        <f>H23</f>
        <v>Your NOS3 gene has no variants. A normal gene is referred to as a "wild-type" gene.</v>
      </c>
      <c r="C80" s="3" t="str">
        <f>CONCATENATE("  &lt;Genotype hgvs=",CHAR(34),B52,B54,";",B54,CHAR(34)," name=",CHAR(34),B22,CHAR(34),"&gt; ")</f>
        <v xml:space="preserve">  &lt;Genotype hgvs="NC_000007.14:g.[150998920=];[150998920=]" name="A150998920G"&gt; </v>
      </c>
    </row>
    <row r="81" spans="1:3" x14ac:dyDescent="0.25">
      <c r="A81" s="8" t="s">
        <v>47</v>
      </c>
      <c r="B81" s="9" t="str">
        <f t="shared" ref="B81:B82" si="3">H24</f>
        <v>This variant is not associated with increased risk.</v>
      </c>
      <c r="C81" s="3" t="s">
        <v>26</v>
      </c>
    </row>
    <row r="82" spans="1:3" x14ac:dyDescent="0.25">
      <c r="A82" s="8" t="s">
        <v>41</v>
      </c>
      <c r="B82" s="9">
        <f t="shared" si="3"/>
        <v>17</v>
      </c>
      <c r="C82" s="3" t="s">
        <v>38</v>
      </c>
    </row>
    <row r="83" spans="1:3" x14ac:dyDescent="0.25">
      <c r="A83" s="15"/>
    </row>
    <row r="84" spans="1:3" x14ac:dyDescent="0.25">
      <c r="A84" s="8"/>
      <c r="C84" s="3" t="str">
        <f>CONCATENATE("    ",B80)</f>
        <v xml:space="preserve">    Your NOS3 gene has no variants. A normal gene is referred to as a "wild-type" gene.</v>
      </c>
    </row>
    <row r="85" spans="1:3" x14ac:dyDescent="0.25">
      <c r="A85" s="8"/>
    </row>
    <row r="86" spans="1:3" x14ac:dyDescent="0.25">
      <c r="A86" s="15"/>
      <c r="C86" s="3" t="s">
        <v>43</v>
      </c>
    </row>
    <row r="87" spans="1:3" x14ac:dyDescent="0.25">
      <c r="A87" s="15"/>
    </row>
    <row r="88" spans="1:3" x14ac:dyDescent="0.25">
      <c r="A88" s="15"/>
      <c r="C88" s="3" t="str">
        <f>CONCATENATE( "    &lt;piechart percentage=",B82," /&gt;")</f>
        <v xml:space="preserve">    &lt;piechart percentage=17 /&gt;</v>
      </c>
    </row>
    <row r="89" spans="1:3" x14ac:dyDescent="0.25">
      <c r="A89" s="15"/>
      <c r="C89" s="3" t="str">
        <f>"  &lt;/Genotype&gt;"</f>
        <v xml:space="preserve">  &lt;/Genotype&gt;</v>
      </c>
    </row>
    <row r="90" spans="1:3" x14ac:dyDescent="0.25">
      <c r="A90" s="15"/>
      <c r="C90" s="3" t="str">
        <f>C26</f>
        <v>&lt;# C151010400T #&gt;</v>
      </c>
    </row>
    <row r="91" spans="1:3" x14ac:dyDescent="0.25">
      <c r="A91" s="15" t="s">
        <v>37</v>
      </c>
      <c r="B91" s="21" t="str">
        <f>I14</f>
        <v>NC_000007.14:g.</v>
      </c>
      <c r="C91" s="3" t="str">
        <f>CONCATENATE("  &lt;Genotype hgvs=",CHAR(34),B91,B92,";",B93,CHAR(34)," name=",CHAR(34),B28,CHAR(34),"&gt; ")</f>
        <v xml:space="preserve">  &lt;Genotype hgvs="NC_000007.14:g.[151010400C&gt;T];[151010400=]" name="C151010400T"&gt; </v>
      </c>
    </row>
    <row r="92" spans="1:3" x14ac:dyDescent="0.25">
      <c r="A92" s="15" t="s">
        <v>35</v>
      </c>
      <c r="B92" s="21" t="str">
        <f t="shared" ref="B92:B96" si="4">I15</f>
        <v>[151010400C&gt;T]</v>
      </c>
    </row>
    <row r="93" spans="1:3" x14ac:dyDescent="0.25">
      <c r="A93" s="15" t="s">
        <v>31</v>
      </c>
      <c r="B93" s="21" t="str">
        <f t="shared" si="4"/>
        <v>[151010400=]</v>
      </c>
      <c r="C93" s="3" t="s">
        <v>38</v>
      </c>
    </row>
    <row r="94" spans="1:3" x14ac:dyDescent="0.25">
      <c r="A94" s="15" t="s">
        <v>39</v>
      </c>
      <c r="B94" s="21" t="str">
        <f t="shared" si="4"/>
        <v>People with this variant have one copy of the [C151010400T](https://www.ncbi.nlm.nih.gov/projects/SNP/snp_ref.cgi?rs=2741343) variant. This substitution of a single nucleotide is known as a missense mutation.</v>
      </c>
      <c r="C94" s="3" t="s">
        <v>26</v>
      </c>
    </row>
    <row r="95" spans="1:3" x14ac:dyDescent="0.25">
      <c r="A95" s="8" t="s">
        <v>40</v>
      </c>
      <c r="B95" s="21" t="str">
        <f t="shared" si="4"/>
        <v>This variant is not associated with increased risk.</v>
      </c>
      <c r="C95" s="3" t="str">
        <f>CONCATENATE("    ",B94)</f>
        <v xml:space="preserve">    People with this variant have one copy of the [C151010400T](https://www.ncbi.nlm.nih.gov/projects/SNP/snp_ref.cgi?rs=2741343) variant. This substitution of a single nucleotide is known as a missense mutation.</v>
      </c>
    </row>
    <row r="96" spans="1:3" x14ac:dyDescent="0.25">
      <c r="A96" s="8" t="s">
        <v>41</v>
      </c>
      <c r="B96" s="21">
        <f t="shared" si="4"/>
        <v>0</v>
      </c>
    </row>
    <row r="97" spans="1:3" x14ac:dyDescent="0.25">
      <c r="A97" s="15"/>
      <c r="C97" s="3" t="s">
        <v>42</v>
      </c>
    </row>
    <row r="98" spans="1:3" x14ac:dyDescent="0.25">
      <c r="A98" s="8"/>
    </row>
    <row r="99" spans="1:3" x14ac:dyDescent="0.25">
      <c r="A99" s="8"/>
      <c r="C99" s="3" t="str">
        <f>CONCATENATE("    ",B95)</f>
        <v xml:space="preserve">    This variant is not associated with increased risk.</v>
      </c>
    </row>
    <row r="100" spans="1:3" x14ac:dyDescent="0.25">
      <c r="A100" s="8"/>
    </row>
    <row r="101" spans="1:3" x14ac:dyDescent="0.25">
      <c r="A101" s="8"/>
      <c r="C101" s="3" t="s">
        <v>43</v>
      </c>
    </row>
    <row r="102" spans="1:3" x14ac:dyDescent="0.25">
      <c r="A102" s="15"/>
    </row>
    <row r="103" spans="1:3" x14ac:dyDescent="0.25">
      <c r="A103" s="15"/>
      <c r="C103" s="3" t="str">
        <f>CONCATENATE( "    &lt;piechart percentage=",B96," /&gt;")</f>
        <v xml:space="preserve">    &lt;piechart percentage=0 /&gt;</v>
      </c>
    </row>
    <row r="104" spans="1:3" x14ac:dyDescent="0.25">
      <c r="A104" s="15"/>
      <c r="C104" s="3" t="str">
        <f>"  &lt;/Genotype&gt;"</f>
        <v xml:space="preserve">  &lt;/Genotype&gt;</v>
      </c>
    </row>
    <row r="105" spans="1:3" x14ac:dyDescent="0.25">
      <c r="A105" s="15" t="s">
        <v>44</v>
      </c>
      <c r="B105" s="9" t="str">
        <f>I20</f>
        <v>People with this variant have two copies of the [C151010400T](https://www.ncbi.nlm.nih.gov/projects/SNP/snp_ref.cgi?rs=2741343) variant. This substitution of a single nucleotide is known as a missense mutation.</v>
      </c>
      <c r="C105" s="3" t="str">
        <f>CONCATENATE("  &lt;Genotype hgvs=",CHAR(34),B91,B92,";",B92,CHAR(34)," name=",CHAR(34),B28,CHAR(34),"&gt; ")</f>
        <v xml:space="preserve">  &lt;Genotype hgvs="NC_000007.14:g.[151010400C&gt;T];[151010400C&gt;T]" name="C151010400T"&gt; </v>
      </c>
    </row>
    <row r="106" spans="1:3" x14ac:dyDescent="0.25">
      <c r="A106" s="8" t="s">
        <v>45</v>
      </c>
      <c r="B106" s="9" t="str">
        <f t="shared" ref="B106:B107" si="5">I21</f>
        <v>You are in the Moderate Loss of Function category. See below for more information.</v>
      </c>
      <c r="C106" s="3" t="s">
        <v>26</v>
      </c>
    </row>
    <row r="107" spans="1:3" x14ac:dyDescent="0.25">
      <c r="A107" s="8" t="s">
        <v>41</v>
      </c>
      <c r="B107" s="9">
        <f t="shared" si="5"/>
        <v>22.7</v>
      </c>
      <c r="C107" s="3" t="s">
        <v>38</v>
      </c>
    </row>
    <row r="108" spans="1:3" x14ac:dyDescent="0.25">
      <c r="A108" s="8"/>
    </row>
    <row r="109" spans="1:3" x14ac:dyDescent="0.25">
      <c r="A109" s="15"/>
      <c r="C109" s="3" t="str">
        <f>CONCATENATE("    ",B105)</f>
        <v xml:space="preserve">    People with this variant have two copies of the [C151010400T](https://www.ncbi.nlm.nih.gov/projects/SNP/snp_ref.cgi?rs=2741343) variant. This substitution of a single nucleotide is known as a missense mutation.</v>
      </c>
    </row>
    <row r="110" spans="1:3" x14ac:dyDescent="0.25">
      <c r="A110" s="8"/>
    </row>
    <row r="111" spans="1:3" x14ac:dyDescent="0.25">
      <c r="A111" s="8"/>
      <c r="C111" s="3" t="s">
        <v>42</v>
      </c>
    </row>
    <row r="112" spans="1:3" x14ac:dyDescent="0.25">
      <c r="A112" s="8"/>
    </row>
    <row r="113" spans="1:3" x14ac:dyDescent="0.25">
      <c r="A113" s="8"/>
      <c r="C113" s="3" t="str">
        <f>CONCATENATE("    ",B106)</f>
        <v xml:space="preserve">    You are in the Moderate Loss of Function category. See below for more information.</v>
      </c>
    </row>
    <row r="114" spans="1:3" x14ac:dyDescent="0.25">
      <c r="A114" s="8"/>
    </row>
    <row r="115" spans="1:3" x14ac:dyDescent="0.25">
      <c r="A115" s="15"/>
      <c r="C115" s="3" t="s">
        <v>43</v>
      </c>
    </row>
    <row r="116" spans="1:3" x14ac:dyDescent="0.25">
      <c r="A116" s="15"/>
    </row>
    <row r="117" spans="1:3" x14ac:dyDescent="0.25">
      <c r="A117" s="15"/>
      <c r="C117" s="3" t="str">
        <f>CONCATENATE( "    &lt;piechart percentage=",B107," /&gt;")</f>
        <v xml:space="preserve">    &lt;piechart percentage=22.7 /&gt;</v>
      </c>
    </row>
    <row r="118" spans="1:3" x14ac:dyDescent="0.25">
      <c r="A118" s="15"/>
      <c r="C118" s="3" t="str">
        <f>"  &lt;/Genotype&gt;"</f>
        <v xml:space="preserve">  &lt;/Genotype&gt;</v>
      </c>
    </row>
    <row r="119" spans="1:3" x14ac:dyDescent="0.25">
      <c r="A119" s="15" t="s">
        <v>46</v>
      </c>
      <c r="B119" s="9" t="str">
        <f>I23</f>
        <v>Your NOS3 gene has no variants. A normal gene is referred to as a "wild-type" gene.</v>
      </c>
      <c r="C119" s="3" t="str">
        <f>CONCATENATE("  &lt;Genotype hgvs=",CHAR(34),B91,B93,";",B93,CHAR(34)," name=",CHAR(34),B28,CHAR(34),"&gt; ")</f>
        <v xml:space="preserve">  &lt;Genotype hgvs="NC_000007.14:g.[151010400=];[151010400=]" name="C151010400T"&gt; </v>
      </c>
    </row>
    <row r="120" spans="1:3" x14ac:dyDescent="0.25">
      <c r="A120" s="8" t="s">
        <v>47</v>
      </c>
      <c r="B120" s="9" t="str">
        <f t="shared" ref="B120:B121" si="6">I24</f>
        <v>This variant is not associated with increased risk.</v>
      </c>
      <c r="C120" s="3" t="s">
        <v>26</v>
      </c>
    </row>
    <row r="121" spans="1:3" x14ac:dyDescent="0.25">
      <c r="A121" s="8" t="s">
        <v>41</v>
      </c>
      <c r="B121" s="9">
        <f t="shared" si="6"/>
        <v>77.3</v>
      </c>
      <c r="C121" s="3" t="s">
        <v>38</v>
      </c>
    </row>
    <row r="122" spans="1:3" x14ac:dyDescent="0.25">
      <c r="A122" s="15"/>
    </row>
    <row r="123" spans="1:3" x14ac:dyDescent="0.25">
      <c r="A123" s="8"/>
      <c r="C123" s="3" t="str">
        <f>CONCATENATE("    ",B119)</f>
        <v xml:space="preserve">    Your NOS3 gene has no variants. A normal gene is referred to as a "wild-type" gene.</v>
      </c>
    </row>
    <row r="124" spans="1:3" x14ac:dyDescent="0.25">
      <c r="A124" s="8"/>
    </row>
    <row r="125" spans="1:3" x14ac:dyDescent="0.25">
      <c r="A125" s="15"/>
      <c r="C125" s="3" t="s">
        <v>43</v>
      </c>
    </row>
    <row r="126" spans="1:3" x14ac:dyDescent="0.25">
      <c r="A126" s="15"/>
    </row>
    <row r="127" spans="1:3" x14ac:dyDescent="0.25">
      <c r="A127" s="15"/>
      <c r="C127" s="3" t="str">
        <f>CONCATENATE( "    &lt;piechart percentage=",B121," /&gt;")</f>
        <v xml:space="preserve">    &lt;piechart percentage=77.3 /&gt;</v>
      </c>
    </row>
    <row r="128" spans="1:3" x14ac:dyDescent="0.25">
      <c r="A128" s="15"/>
      <c r="C128" s="3" t="str">
        <f>"  &lt;/Genotype&gt;"</f>
        <v xml:space="preserve">  &lt;/Genotype&gt;</v>
      </c>
    </row>
    <row r="129" spans="1:3" x14ac:dyDescent="0.25">
      <c r="A129" s="15"/>
      <c r="C129" s="3" t="str">
        <f>C32</f>
        <v>&lt;# A2984+15G #&gt;</v>
      </c>
    </row>
    <row r="130" spans="1:3" x14ac:dyDescent="0.25">
      <c r="A130" s="15" t="s">
        <v>37</v>
      </c>
      <c r="B130" s="21" t="str">
        <f>J14</f>
        <v>NC_000007.14:g.</v>
      </c>
      <c r="C130" s="3" t="str">
        <f>CONCATENATE("  &lt;Genotype hgvs=",CHAR(34),B130,B131,";",B132,CHAR(34)," name=",CHAR(34),B34,CHAR(34),"&gt; ")</f>
        <v xml:space="preserve">  &lt;Genotype hgvs="NC_000007.14:g.[151011001A&gt;G];[151011001=]" name="A2984+15G"&gt; </v>
      </c>
    </row>
    <row r="131" spans="1:3" x14ac:dyDescent="0.25">
      <c r="A131" s="15" t="s">
        <v>35</v>
      </c>
      <c r="B131" s="21" t="str">
        <f t="shared" ref="B131:B135" si="7">J15</f>
        <v>[151011001A&gt;G]</v>
      </c>
    </row>
    <row r="132" spans="1:3" x14ac:dyDescent="0.25">
      <c r="A132" s="15" t="s">
        <v>31</v>
      </c>
      <c r="B132" s="21" t="str">
        <f t="shared" si="7"/>
        <v>[151011001=]</v>
      </c>
      <c r="C132" s="3" t="s">
        <v>38</v>
      </c>
    </row>
    <row r="133" spans="1:3" x14ac:dyDescent="0.25">
      <c r="A133" s="15" t="s">
        <v>39</v>
      </c>
      <c r="B133" s="21" t="str">
        <f t="shared" si="7"/>
        <v>People with this variant have one copy of the [A2984+15G](https://www.ncbi.nlm.nih.gov/clinvar/variation/403250/) variant. This substitution of a single nucleotide is known as a missense mutation.</v>
      </c>
      <c r="C133" s="3" t="s">
        <v>26</v>
      </c>
    </row>
    <row r="134" spans="1:3" x14ac:dyDescent="0.25">
      <c r="A134" s="8" t="s">
        <v>40</v>
      </c>
      <c r="B134" s="21" t="str">
        <f t="shared" si="7"/>
        <v>This variant is not associated with increased risk.</v>
      </c>
      <c r="C134" s="3" t="str">
        <f>CONCATENATE("    ",B133)</f>
        <v xml:space="preserve">    People with this variant have one copy of the [A2984+15G](https://www.ncbi.nlm.nih.gov/clinvar/variation/403250/) variant. This substitution of a single nucleotide is known as a missense mutation.</v>
      </c>
    </row>
    <row r="135" spans="1:3" x14ac:dyDescent="0.25">
      <c r="A135" s="8" t="s">
        <v>41</v>
      </c>
      <c r="B135" s="21">
        <f t="shared" si="7"/>
        <v>23.6</v>
      </c>
    </row>
    <row r="136" spans="1:3" x14ac:dyDescent="0.25">
      <c r="A136" s="15"/>
      <c r="C136" s="3" t="s">
        <v>42</v>
      </c>
    </row>
    <row r="137" spans="1:3" x14ac:dyDescent="0.25">
      <c r="A137" s="8"/>
    </row>
    <row r="138" spans="1:3" x14ac:dyDescent="0.25">
      <c r="A138" s="8"/>
      <c r="C138" s="3" t="str">
        <f>CONCATENATE("    ",B134)</f>
        <v xml:space="preserve">    This variant is not associated with increased risk.</v>
      </c>
    </row>
    <row r="139" spans="1:3" x14ac:dyDescent="0.25">
      <c r="A139" s="8"/>
    </row>
    <row r="140" spans="1:3" x14ac:dyDescent="0.25">
      <c r="A140" s="8"/>
      <c r="C140" s="3" t="s">
        <v>43</v>
      </c>
    </row>
    <row r="141" spans="1:3" x14ac:dyDescent="0.25">
      <c r="A141" s="15"/>
    </row>
    <row r="142" spans="1:3" x14ac:dyDescent="0.25">
      <c r="A142" s="15"/>
      <c r="C142" s="3" t="str">
        <f>CONCATENATE( "    &lt;piechart percentage=",B135," /&gt;")</f>
        <v xml:space="preserve">    &lt;piechart percentage=23.6 /&gt;</v>
      </c>
    </row>
    <row r="143" spans="1:3" x14ac:dyDescent="0.25">
      <c r="A143" s="15"/>
      <c r="C143" s="3" t="str">
        <f>"  &lt;/Genotype&gt;"</f>
        <v xml:space="preserve">  &lt;/Genotype&gt;</v>
      </c>
    </row>
    <row r="144" spans="1:3" x14ac:dyDescent="0.25">
      <c r="A144" s="15" t="s">
        <v>44</v>
      </c>
      <c r="B144" s="9" t="str">
        <f>J20</f>
        <v>People with this variant have two copies of the [A2984+15G](https://www.ncbi.nlm.nih.gov/clinvar/variation/403250/) variant. This substitution of a single nucleotide is known as a missense mutation.</v>
      </c>
      <c r="C144" s="3" t="str">
        <f>CONCATENATE("  &lt;Genotype hgvs=",CHAR(34),B130,B131,";",B131,CHAR(34)," name=",CHAR(34),B34,CHAR(34),"&gt; ")</f>
        <v xml:space="preserve">  &lt;Genotype hgvs="NC_000007.14:g.[151011001A&gt;G];[151011001A&gt;G]" name="A2984+15G"&gt; </v>
      </c>
    </row>
    <row r="145" spans="1:3" x14ac:dyDescent="0.25">
      <c r="A145" s="8" t="s">
        <v>45</v>
      </c>
      <c r="B145" s="9" t="str">
        <f t="shared" ref="B145:B146" si="8">J21</f>
        <v>You are in the Moderate Loss of Function category. See below for more information.</v>
      </c>
      <c r="C145" s="3" t="s">
        <v>26</v>
      </c>
    </row>
    <row r="146" spans="1:3" x14ac:dyDescent="0.25">
      <c r="A146" s="8" t="s">
        <v>41</v>
      </c>
      <c r="B146" s="9">
        <f t="shared" si="8"/>
        <v>5.3</v>
      </c>
      <c r="C146" s="3" t="s">
        <v>38</v>
      </c>
    </row>
    <row r="147" spans="1:3" x14ac:dyDescent="0.25">
      <c r="A147" s="8"/>
    </row>
    <row r="148" spans="1:3" x14ac:dyDescent="0.25">
      <c r="A148" s="15"/>
      <c r="C148" s="3" t="str">
        <f>CONCATENATE("    ",B144)</f>
        <v xml:space="preserve">    People with this variant have two copies of the [A2984+15G](https://www.ncbi.nlm.nih.gov/clinvar/variation/403250/) variant. This substitution of a single nucleotide is known as a missense mutation.</v>
      </c>
    </row>
    <row r="149" spans="1:3" x14ac:dyDescent="0.25">
      <c r="A149" s="8"/>
    </row>
    <row r="150" spans="1:3" x14ac:dyDescent="0.25">
      <c r="A150" s="8"/>
      <c r="C150" s="3" t="s">
        <v>42</v>
      </c>
    </row>
    <row r="151" spans="1:3" x14ac:dyDescent="0.25">
      <c r="A151" s="8"/>
    </row>
    <row r="152" spans="1:3" x14ac:dyDescent="0.25">
      <c r="A152" s="8"/>
      <c r="C152" s="3" t="str">
        <f>CONCATENATE("    ",B145)</f>
        <v xml:space="preserve">    You are in the Moderate Loss of Function category. See below for more information.</v>
      </c>
    </row>
    <row r="153" spans="1:3" x14ac:dyDescent="0.25">
      <c r="A153" s="8"/>
    </row>
    <row r="154" spans="1:3" x14ac:dyDescent="0.25">
      <c r="A154" s="15"/>
      <c r="C154" s="3" t="s">
        <v>43</v>
      </c>
    </row>
    <row r="155" spans="1:3" x14ac:dyDescent="0.25">
      <c r="A155" s="15"/>
    </row>
    <row r="156" spans="1:3" x14ac:dyDescent="0.25">
      <c r="A156" s="15"/>
      <c r="C156" s="3" t="str">
        <f>CONCATENATE( "    &lt;piechart percentage=",B146," /&gt;")</f>
        <v xml:space="preserve">    &lt;piechart percentage=5.3 /&gt;</v>
      </c>
    </row>
    <row r="157" spans="1:3" x14ac:dyDescent="0.25">
      <c r="A157" s="15"/>
      <c r="C157" s="3" t="str">
        <f>"  &lt;/Genotype&gt;"</f>
        <v xml:space="preserve">  &lt;/Genotype&gt;</v>
      </c>
    </row>
    <row r="158" spans="1:3" x14ac:dyDescent="0.25">
      <c r="A158" s="15" t="s">
        <v>46</v>
      </c>
      <c r="B158" s="9" t="str">
        <f>J23</f>
        <v>Your NOS3 gene has no variants. A normal gene is referred to as a "wild-type" gene.</v>
      </c>
      <c r="C158" s="3" t="str">
        <f>CONCATENATE("  &lt;Genotype hgvs=",CHAR(34),B130,B132,";",B132,CHAR(34)," name=",CHAR(34),B34,CHAR(34),"&gt; ")</f>
        <v xml:space="preserve">  &lt;Genotype hgvs="NC_000007.14:g.[151011001=];[151011001=]" name="A2984+15G"&gt; </v>
      </c>
    </row>
    <row r="159" spans="1:3" x14ac:dyDescent="0.25">
      <c r="A159" s="8" t="s">
        <v>47</v>
      </c>
      <c r="B159" s="9" t="str">
        <f t="shared" ref="B159:B160" si="9">J24</f>
        <v>This variant is not associated with increased risk.</v>
      </c>
      <c r="C159" s="3" t="s">
        <v>26</v>
      </c>
    </row>
    <row r="160" spans="1:3" x14ac:dyDescent="0.25">
      <c r="A160" s="8" t="s">
        <v>41</v>
      </c>
      <c r="B160" s="9">
        <f t="shared" si="9"/>
        <v>71.099999999999994</v>
      </c>
      <c r="C160" s="3" t="s">
        <v>38</v>
      </c>
    </row>
    <row r="161" spans="1:3" x14ac:dyDescent="0.25">
      <c r="A161" s="15"/>
    </row>
    <row r="162" spans="1:3" x14ac:dyDescent="0.25">
      <c r="A162" s="8"/>
      <c r="C162" s="3" t="str">
        <f>CONCATENATE("    ",B158)</f>
        <v xml:space="preserve">    Your NOS3 gene has no variants. A normal gene is referred to as a "wild-type" gene.</v>
      </c>
    </row>
    <row r="163" spans="1:3" x14ac:dyDescent="0.25">
      <c r="A163" s="8"/>
    </row>
    <row r="164" spans="1:3" x14ac:dyDescent="0.25">
      <c r="A164" s="15"/>
      <c r="C164" s="3" t="s">
        <v>43</v>
      </c>
    </row>
    <row r="165" spans="1:3" x14ac:dyDescent="0.25">
      <c r="A165" s="15"/>
    </row>
    <row r="166" spans="1:3" x14ac:dyDescent="0.25">
      <c r="A166" s="15"/>
      <c r="C166" s="3" t="str">
        <f>CONCATENATE( "    &lt;piechart percentage=",B160," /&gt;")</f>
        <v xml:space="preserve">    &lt;piechart percentage=71.1 /&gt;</v>
      </c>
    </row>
    <row r="167" spans="1:3" x14ac:dyDescent="0.25">
      <c r="A167" s="15"/>
      <c r="C167" s="3" t="str">
        <f>"  &lt;/Genotype&gt;"</f>
        <v xml:space="preserve">  &lt;/Genotype&gt;</v>
      </c>
    </row>
    <row r="168" spans="1:3" x14ac:dyDescent="0.25">
      <c r="A168" s="15"/>
      <c r="C168" s="3" t="str">
        <f>C38</f>
        <v>&lt;# -51-762C= #&gt;</v>
      </c>
    </row>
    <row r="169" spans="1:3" x14ac:dyDescent="0.25">
      <c r="A169" s="15" t="s">
        <v>37</v>
      </c>
      <c r="B169" s="21" t="str">
        <f>K14</f>
        <v>NC_000007.14:g.</v>
      </c>
      <c r="C169" s="3" t="str">
        <f>CONCATENATE("  &lt;Genotype hgvs=",CHAR(34),B169,B170,";",B171,CHAR(34)," name=",CHAR(34),B40,CHAR(34),"&gt; ")</f>
        <v xml:space="preserve">  &lt;Genotype hgvs="NC_000007.14:g.[150992991C=];[150992991=]" name="-51-762C="&gt; </v>
      </c>
    </row>
    <row r="170" spans="1:3" x14ac:dyDescent="0.25">
      <c r="A170" s="15" t="s">
        <v>35</v>
      </c>
      <c r="B170" s="21" t="str">
        <f t="shared" ref="B170:B174" si="10">K15</f>
        <v>[150992991C=]</v>
      </c>
    </row>
    <row r="171" spans="1:3" x14ac:dyDescent="0.25">
      <c r="A171" s="15" t="s">
        <v>31</v>
      </c>
      <c r="B171" s="21" t="str">
        <f t="shared" si="10"/>
        <v>[150992991=]</v>
      </c>
      <c r="C171" s="3" t="s">
        <v>38</v>
      </c>
    </row>
    <row r="172" spans="1:3" x14ac:dyDescent="0.25">
      <c r="A172" s="15" t="s">
        <v>39</v>
      </c>
      <c r="B172" s="21" t="str">
        <f t="shared" si="10"/>
        <v>People with this variant have one copy of the [-51-762C=](https://www.ncbi.nlm.nih.gov/clinvar/variation/14016/) variant. This substitution of a single nucleotide is known as a missense mutation.</v>
      </c>
      <c r="C172" s="3" t="s">
        <v>26</v>
      </c>
    </row>
    <row r="173" spans="1:3" x14ac:dyDescent="0.25">
      <c r="A173" s="8" t="s">
        <v>40</v>
      </c>
      <c r="B173" s="21" t="str">
        <f t="shared" si="10"/>
        <v>This variant is not associated with increased risk.</v>
      </c>
      <c r="C173" s="3" t="str">
        <f>CONCATENATE("    ",B172)</f>
        <v xml:space="preserve">    People with this variant have one copy of the [-51-762C=](https://www.ncbi.nlm.nih.gov/clinvar/variation/14016/) variant. This substitution of a single nucleotide is known as a missense mutation.</v>
      </c>
    </row>
    <row r="174" spans="1:3" x14ac:dyDescent="0.25">
      <c r="A174" s="8" t="s">
        <v>41</v>
      </c>
      <c r="B174" s="21">
        <f t="shared" si="10"/>
        <v>35.9</v>
      </c>
    </row>
    <row r="175" spans="1:3" x14ac:dyDescent="0.25">
      <c r="A175" s="15"/>
      <c r="C175" s="3" t="s">
        <v>42</v>
      </c>
    </row>
    <row r="176" spans="1:3" x14ac:dyDescent="0.25">
      <c r="A176" s="8"/>
    </row>
    <row r="177" spans="1:3" x14ac:dyDescent="0.25">
      <c r="A177" s="8"/>
      <c r="C177" s="3" t="str">
        <f>CONCATENATE("    ",B173)</f>
        <v xml:space="preserve">    This variant is not associated with increased risk.</v>
      </c>
    </row>
    <row r="178" spans="1:3" x14ac:dyDescent="0.25">
      <c r="A178" s="8"/>
    </row>
    <row r="179" spans="1:3" x14ac:dyDescent="0.25">
      <c r="A179" s="8"/>
      <c r="C179" s="3" t="s">
        <v>43</v>
      </c>
    </row>
    <row r="180" spans="1:3" x14ac:dyDescent="0.25">
      <c r="A180" s="15"/>
    </row>
    <row r="181" spans="1:3" x14ac:dyDescent="0.25">
      <c r="A181" s="15"/>
      <c r="C181" s="3" t="str">
        <f>CONCATENATE( "    &lt;piechart percentage=",B174," /&gt;")</f>
        <v xml:space="preserve">    &lt;piechart percentage=35.9 /&gt;</v>
      </c>
    </row>
    <row r="182" spans="1:3" x14ac:dyDescent="0.25">
      <c r="A182" s="15"/>
      <c r="C182" s="3" t="str">
        <f>"  &lt;/Genotype&gt;"</f>
        <v xml:space="preserve">  &lt;/Genotype&gt;</v>
      </c>
    </row>
    <row r="183" spans="1:3" x14ac:dyDescent="0.25">
      <c r="A183" s="15" t="s">
        <v>44</v>
      </c>
      <c r="B183" s="9" t="str">
        <f>K20</f>
        <v>People with this variant have two copies of the [-51-762C=](https://www.ncbi.nlm.nih.gov/clinvar/variation/14016/) variant. This substitution of a single nucleotide is known as a missense mutation.</v>
      </c>
      <c r="C183" s="3" t="str">
        <f>CONCATENATE("  &lt;Genotype hgvs=",CHAR(34),B169,B170,";",B170,CHAR(34)," name=",CHAR(34),B40,CHAR(34),"&gt; ")</f>
        <v xml:space="preserve">  &lt;Genotype hgvs="NC_000007.14:g.[150992991C=];[150992991C=]" name="-51-762C="&gt; </v>
      </c>
    </row>
    <row r="184" spans="1:3" x14ac:dyDescent="0.25">
      <c r="A184" s="8" t="s">
        <v>45</v>
      </c>
      <c r="B184" s="9" t="str">
        <f t="shared" ref="B184:B185" si="11">K21</f>
        <v>You are in the Moderate Loss of Function category. See below for more information.</v>
      </c>
      <c r="C184" s="3" t="s">
        <v>26</v>
      </c>
    </row>
    <row r="185" spans="1:3" x14ac:dyDescent="0.25">
      <c r="A185" s="8" t="s">
        <v>41</v>
      </c>
      <c r="B185" s="9">
        <f t="shared" si="11"/>
        <v>14.5</v>
      </c>
      <c r="C185" s="3" t="s">
        <v>38</v>
      </c>
    </row>
    <row r="186" spans="1:3" x14ac:dyDescent="0.25">
      <c r="A186" s="8"/>
    </row>
    <row r="187" spans="1:3" x14ac:dyDescent="0.25">
      <c r="A187" s="15"/>
      <c r="C187" s="3" t="str">
        <f>CONCATENATE("    ",B183)</f>
        <v xml:space="preserve">    People with this variant have two copies of the [-51-762C=](https://www.ncbi.nlm.nih.gov/clinvar/variation/14016/) variant. This substitution of a single nucleotide is known as a missense mutation.</v>
      </c>
    </row>
    <row r="188" spans="1:3" x14ac:dyDescent="0.25">
      <c r="A188" s="8"/>
    </row>
    <row r="189" spans="1:3" x14ac:dyDescent="0.25">
      <c r="A189" s="8"/>
      <c r="C189" s="3" t="s">
        <v>42</v>
      </c>
    </row>
    <row r="190" spans="1:3" x14ac:dyDescent="0.25">
      <c r="A190" s="8"/>
    </row>
    <row r="191" spans="1:3" x14ac:dyDescent="0.25">
      <c r="A191" s="8"/>
      <c r="C191" s="3" t="str">
        <f>CONCATENATE("    ",B184)</f>
        <v xml:space="preserve">    You are in the Moderate Loss of Function category. See below for more information.</v>
      </c>
    </row>
    <row r="192" spans="1:3" x14ac:dyDescent="0.25">
      <c r="A192" s="8"/>
    </row>
    <row r="193" spans="1:3" x14ac:dyDescent="0.25">
      <c r="A193" s="15"/>
      <c r="C193" s="3" t="s">
        <v>43</v>
      </c>
    </row>
    <row r="194" spans="1:3" x14ac:dyDescent="0.25">
      <c r="A194" s="15"/>
    </row>
    <row r="195" spans="1:3" x14ac:dyDescent="0.25">
      <c r="A195" s="15"/>
      <c r="C195" s="3" t="str">
        <f>CONCATENATE( "    &lt;piechart percentage=",B185," /&gt;")</f>
        <v xml:space="preserve">    &lt;piechart percentage=14.5 /&gt;</v>
      </c>
    </row>
    <row r="196" spans="1:3" x14ac:dyDescent="0.25">
      <c r="A196" s="15"/>
      <c r="C196" s="3" t="str">
        <f>"  &lt;/Genotype&gt;"</f>
        <v xml:space="preserve">  &lt;/Genotype&gt;</v>
      </c>
    </row>
    <row r="197" spans="1:3" x14ac:dyDescent="0.25">
      <c r="A197" s="15" t="s">
        <v>46</v>
      </c>
      <c r="B197" s="9" t="str">
        <f>K23</f>
        <v>Your NOS3 gene has no variants. A normal gene is referred to as a "wild-type" gene.</v>
      </c>
      <c r="C197" s="3" t="str">
        <f>CONCATENATE("  &lt;Genotype hgvs=",CHAR(34),B169,B171,";",B171,CHAR(34)," name=",CHAR(34),B40,CHAR(34),"&gt; ")</f>
        <v xml:space="preserve">  &lt;Genotype hgvs="NC_000007.14:g.[150992991=];[150992991=]" name="-51-762C="&gt; </v>
      </c>
    </row>
    <row r="198" spans="1:3" x14ac:dyDescent="0.25">
      <c r="A198" s="8" t="s">
        <v>47</v>
      </c>
      <c r="B198" s="9" t="str">
        <f t="shared" ref="B198:B199" si="12">K24</f>
        <v>This variant is not associated with increased risk.</v>
      </c>
      <c r="C198" s="3" t="s">
        <v>26</v>
      </c>
    </row>
    <row r="199" spans="1:3" x14ac:dyDescent="0.25">
      <c r="A199" s="8" t="s">
        <v>41</v>
      </c>
      <c r="B199" s="9">
        <f t="shared" si="12"/>
        <v>49.6</v>
      </c>
      <c r="C199" s="3" t="s">
        <v>38</v>
      </c>
    </row>
    <row r="200" spans="1:3" x14ac:dyDescent="0.25">
      <c r="A200" s="15"/>
    </row>
    <row r="201" spans="1:3" x14ac:dyDescent="0.25">
      <c r="A201" s="8"/>
      <c r="C201" s="3" t="str">
        <f>CONCATENATE("    ",B197)</f>
        <v xml:space="preserve">    Your NOS3 gene has no variants. A normal gene is referred to as a "wild-type" gene.</v>
      </c>
    </row>
    <row r="202" spans="1:3" x14ac:dyDescent="0.25">
      <c r="A202" s="8"/>
    </row>
    <row r="203" spans="1:3" x14ac:dyDescent="0.25">
      <c r="A203" s="8"/>
      <c r="C203" s="3" t="s">
        <v>42</v>
      </c>
    </row>
    <row r="204" spans="1:3" x14ac:dyDescent="0.25">
      <c r="A204" s="8"/>
    </row>
    <row r="205" spans="1:3" x14ac:dyDescent="0.25">
      <c r="A205" s="8"/>
      <c r="C205" s="3" t="str">
        <f>CONCATENATE("    ",B198)</f>
        <v xml:space="preserve">    This variant is not associated with increased risk.</v>
      </c>
    </row>
    <row r="206" spans="1:3" x14ac:dyDescent="0.25">
      <c r="A206" s="15"/>
    </row>
    <row r="207" spans="1:3" x14ac:dyDescent="0.25">
      <c r="A207" s="15"/>
      <c r="C207" s="3" t="s">
        <v>43</v>
      </c>
    </row>
    <row r="208" spans="1:3" x14ac:dyDescent="0.25">
      <c r="A208" s="15"/>
    </row>
    <row r="209" spans="1:3" x14ac:dyDescent="0.25">
      <c r="A209" s="15"/>
      <c r="C209" s="3" t="str">
        <f>CONCATENATE( "    &lt;piechart percentage=",B199," /&gt;")</f>
        <v xml:space="preserve">    &lt;piechart percentage=49.6 /&gt;</v>
      </c>
    </row>
    <row r="210" spans="1:3" x14ac:dyDescent="0.25">
      <c r="A210" s="15"/>
      <c r="C210" s="3" t="str">
        <f>"  &lt;/Genotype&gt;"</f>
        <v xml:space="preserve">  &lt;/Genotype&gt;</v>
      </c>
    </row>
    <row r="211" spans="1:3" x14ac:dyDescent="0.25">
      <c r="A211" s="15"/>
      <c r="C211" s="3" t="str">
        <f>C44</f>
        <v>&lt;# T894G #&gt;</v>
      </c>
    </row>
    <row r="212" spans="1:3" x14ac:dyDescent="0.25">
      <c r="A212" s="15" t="s">
        <v>37</v>
      </c>
      <c r="B212" s="21" t="str">
        <f>L14</f>
        <v>NC_000007.14:g.</v>
      </c>
      <c r="C212" s="3" t="str">
        <f>CONCATENATE("  &lt;Genotype hgvs=",CHAR(34),B212,B213,";",B214,CHAR(34)," name=",CHAR(34),B46,CHAR(34),"&gt; ")</f>
        <v xml:space="preserve">  &lt;Genotype hgvs="NC_000007.14:g.[150999023T&gt;G];[150999023=]" name="T894G"&gt; </v>
      </c>
    </row>
    <row r="213" spans="1:3" x14ac:dyDescent="0.25">
      <c r="A213" s="15" t="s">
        <v>35</v>
      </c>
      <c r="B213" s="21" t="str">
        <f t="shared" ref="B213:B217" si="13">L15</f>
        <v>[150999023T&gt;G]</v>
      </c>
    </row>
    <row r="214" spans="1:3" x14ac:dyDescent="0.25">
      <c r="A214" s="15" t="s">
        <v>31</v>
      </c>
      <c r="B214" s="21" t="str">
        <f t="shared" si="13"/>
        <v>[150999023=]</v>
      </c>
      <c r="C214" s="3" t="s">
        <v>38</v>
      </c>
    </row>
    <row r="215" spans="1:3" x14ac:dyDescent="0.25">
      <c r="A215" s="15" t="s">
        <v>39</v>
      </c>
      <c r="B215" s="21" t="str">
        <f t="shared" si="13"/>
        <v>People with this variant have one copy of the [T894G (p.Asp298Glu)](https://www.ncbi.nlm.nih.gov/clinvar/variation/14015/) variant. This substitution of a single nucleotide is known as a missense mutation.</v>
      </c>
      <c r="C215" s="3" t="s">
        <v>26</v>
      </c>
    </row>
    <row r="216" spans="1:3" x14ac:dyDescent="0.25">
      <c r="A216" s="8" t="s">
        <v>40</v>
      </c>
      <c r="B216" s="21" t="str">
        <f t="shared" si="13"/>
        <v>This variant is not associated with increased risk.</v>
      </c>
      <c r="C216" s="3" t="str">
        <f>CONCATENATE("    ",B215)</f>
        <v xml:space="preserve">    People with this variant have one copy of the [T894G (p.Asp298Glu)](https://www.ncbi.nlm.nih.gov/clinvar/variation/14015/) variant. This substitution of a single nucleotide is known as a missense mutation.</v>
      </c>
    </row>
    <row r="217" spans="1:3" x14ac:dyDescent="0.25">
      <c r="A217" s="8" t="s">
        <v>41</v>
      </c>
      <c r="B217" s="21">
        <f t="shared" si="13"/>
        <v>2.9</v>
      </c>
    </row>
    <row r="218" spans="1:3" x14ac:dyDescent="0.25">
      <c r="A218" s="15"/>
      <c r="C218" s="3" t="s">
        <v>42</v>
      </c>
    </row>
    <row r="219" spans="1:3" x14ac:dyDescent="0.25">
      <c r="A219" s="8"/>
    </row>
    <row r="220" spans="1:3" x14ac:dyDescent="0.25">
      <c r="A220" s="8"/>
      <c r="C220" s="3" t="str">
        <f>CONCATENATE("    ",B216)</f>
        <v xml:space="preserve">    This variant is not associated with increased risk.</v>
      </c>
    </row>
    <row r="221" spans="1:3" x14ac:dyDescent="0.25">
      <c r="A221" s="8"/>
    </row>
    <row r="222" spans="1:3" x14ac:dyDescent="0.25">
      <c r="A222" s="8"/>
      <c r="C222" s="3" t="s">
        <v>43</v>
      </c>
    </row>
    <row r="223" spans="1:3" x14ac:dyDescent="0.25">
      <c r="A223" s="15"/>
    </row>
    <row r="224" spans="1:3" x14ac:dyDescent="0.25">
      <c r="A224" s="15"/>
      <c r="C224" s="3" t="str">
        <f>CONCATENATE( "    &lt;piechart percentage=",B217," /&gt;")</f>
        <v xml:space="preserve">    &lt;piechart percentage=2.9 /&gt;</v>
      </c>
    </row>
    <row r="225" spans="1:3" x14ac:dyDescent="0.25">
      <c r="A225" s="15"/>
      <c r="C225" s="3" t="str">
        <f>"  &lt;/Genotype&gt;"</f>
        <v xml:space="preserve">  &lt;/Genotype&gt;</v>
      </c>
    </row>
    <row r="226" spans="1:3" x14ac:dyDescent="0.25">
      <c r="A226" s="15" t="s">
        <v>44</v>
      </c>
      <c r="B226" s="9" t="str">
        <f>L20</f>
        <v>People with this variant have two copies of the [T894G (p.Asp298Glu)](https://www.ncbi.nlm.nih.gov/clinvar/variation/14015/) variant. This substitution of a single nucleotide is known as a missense mutation.</v>
      </c>
      <c r="C226" s="3" t="str">
        <f>CONCATENATE("  &lt;Genotype hgvs=",CHAR(34),B212,B213,";",B213,CHAR(34)," name=",CHAR(34),B46,CHAR(34),"&gt; ")</f>
        <v xml:space="preserve">  &lt;Genotype hgvs="NC_000007.14:g.[150999023T&gt;G];[150999023T&gt;G]" name="T894G"&gt; </v>
      </c>
    </row>
    <row r="227" spans="1:3" x14ac:dyDescent="0.25">
      <c r="A227" s="8" t="s">
        <v>45</v>
      </c>
      <c r="B227" s="9" t="str">
        <f t="shared" ref="B227:B228" si="14">L21</f>
        <v>You are in the Moderate Loss of Function category. See below for more information.</v>
      </c>
      <c r="C227" s="3" t="s">
        <v>26</v>
      </c>
    </row>
    <row r="228" spans="1:3" x14ac:dyDescent="0.25">
      <c r="A228" s="8" t="s">
        <v>41</v>
      </c>
      <c r="B228" s="9">
        <f t="shared" si="14"/>
        <v>0.8</v>
      </c>
      <c r="C228" s="3" t="s">
        <v>38</v>
      </c>
    </row>
    <row r="229" spans="1:3" x14ac:dyDescent="0.25">
      <c r="A229" s="8"/>
    </row>
    <row r="230" spans="1:3" x14ac:dyDescent="0.25">
      <c r="A230" s="15"/>
      <c r="C230" s="3" t="str">
        <f>CONCATENATE("    ",B226)</f>
        <v xml:space="preserve">    People with this variant have two copies of the [T894G (p.Asp298Glu)](https://www.ncbi.nlm.nih.gov/clinvar/variation/14015/) variant. This substitution of a single nucleotide is known as a missense mutation.</v>
      </c>
    </row>
    <row r="231" spans="1:3" x14ac:dyDescent="0.25">
      <c r="A231" s="8"/>
    </row>
    <row r="232" spans="1:3" x14ac:dyDescent="0.25">
      <c r="A232" s="8"/>
      <c r="C232" s="3" t="s">
        <v>42</v>
      </c>
    </row>
    <row r="233" spans="1:3" x14ac:dyDescent="0.25">
      <c r="A233" s="8"/>
    </row>
    <row r="234" spans="1:3" x14ac:dyDescent="0.25">
      <c r="A234" s="8"/>
      <c r="C234" s="3" t="str">
        <f>CONCATENATE("    ",B227)</f>
        <v xml:space="preserve">    You are in the Moderate Loss of Function category. See below for more information.</v>
      </c>
    </row>
    <row r="235" spans="1:3" x14ac:dyDescent="0.25">
      <c r="A235" s="8"/>
    </row>
    <row r="236" spans="1:3" x14ac:dyDescent="0.25">
      <c r="A236" s="15"/>
      <c r="C236" s="3" t="s">
        <v>43</v>
      </c>
    </row>
    <row r="237" spans="1:3" x14ac:dyDescent="0.25">
      <c r="A237" s="15"/>
    </row>
    <row r="238" spans="1:3" x14ac:dyDescent="0.25">
      <c r="A238" s="15"/>
      <c r="C238" s="3" t="str">
        <f>CONCATENATE( "    &lt;piechart percentage=",B228," /&gt;")</f>
        <v xml:space="preserve">    &lt;piechart percentage=0.8 /&gt;</v>
      </c>
    </row>
    <row r="239" spans="1:3" x14ac:dyDescent="0.25">
      <c r="A239" s="15"/>
      <c r="C239" s="3" t="str">
        <f>"  &lt;/Genotype&gt;"</f>
        <v xml:space="preserve">  &lt;/Genotype&gt;</v>
      </c>
    </row>
    <row r="240" spans="1:3" x14ac:dyDescent="0.25">
      <c r="A240" s="15" t="s">
        <v>46</v>
      </c>
      <c r="B240" s="9" t="str">
        <f>L23</f>
        <v>Your NOS3 gene has no variants. A normal gene is referred to as a "wild-type" gene.</v>
      </c>
      <c r="C240" s="3" t="str">
        <f>CONCATENATE("  &lt;Genotype hgvs=",CHAR(34),B212,B214,";",B214,CHAR(34)," name=",CHAR(34),B46,CHAR(34),"&gt; ")</f>
        <v xml:space="preserve">  &lt;Genotype hgvs="NC_000007.14:g.[150999023=];[150999023=]" name="T894G"&gt; </v>
      </c>
    </row>
    <row r="241" spans="1:3" x14ac:dyDescent="0.25">
      <c r="A241" s="8" t="s">
        <v>47</v>
      </c>
      <c r="B241" s="9" t="str">
        <f t="shared" ref="B241:B242" si="15">L24</f>
        <v>This variant is not associated with increased risk.</v>
      </c>
      <c r="C241" s="3" t="s">
        <v>26</v>
      </c>
    </row>
    <row r="242" spans="1:3" x14ac:dyDescent="0.25">
      <c r="A242" s="8" t="s">
        <v>41</v>
      </c>
      <c r="B242" s="9">
        <f t="shared" si="15"/>
        <v>96.3</v>
      </c>
      <c r="C242" s="3" t="s">
        <v>38</v>
      </c>
    </row>
    <row r="243" spans="1:3" x14ac:dyDescent="0.25">
      <c r="A243" s="15"/>
    </row>
    <row r="244" spans="1:3" x14ac:dyDescent="0.25">
      <c r="A244" s="8"/>
      <c r="C244" s="3" t="str">
        <f>CONCATENATE("    ",B240)</f>
        <v xml:space="preserve">    Your NOS3 gene has no variants. A normal gene is referred to as a "wild-type" gene.</v>
      </c>
    </row>
    <row r="245" spans="1:3" x14ac:dyDescent="0.25">
      <c r="A245" s="8"/>
    </row>
    <row r="246" spans="1:3" x14ac:dyDescent="0.25">
      <c r="A246" s="15"/>
      <c r="C246" s="3" t="s">
        <v>43</v>
      </c>
    </row>
    <row r="247" spans="1:3" x14ac:dyDescent="0.25">
      <c r="A247" s="15"/>
    </row>
    <row r="248" spans="1:3" x14ac:dyDescent="0.25">
      <c r="A248" s="15"/>
      <c r="C248" s="3" t="str">
        <f>CONCATENATE( "    &lt;piechart percentage=",B242," /&gt;")</f>
        <v xml:space="preserve">    &lt;piechart percentage=96.3 /&gt;</v>
      </c>
    </row>
    <row r="249" spans="1:3" x14ac:dyDescent="0.25">
      <c r="A249" s="15"/>
      <c r="C249" s="3" t="str">
        <f>"  &lt;/Genotype&gt;"</f>
        <v xml:space="preserve">  &lt;/Genotype&gt;</v>
      </c>
    </row>
    <row r="250" spans="1:3" x14ac:dyDescent="0.25">
      <c r="A250" s="15"/>
      <c r="C250" s="3" t="s">
        <v>48</v>
      </c>
    </row>
    <row r="251" spans="1:3" x14ac:dyDescent="0.25">
      <c r="A251" s="15" t="s">
        <v>49</v>
      </c>
      <c r="B251" s="9" t="str">
        <f>CONCATENATE("Your ",B14," gene has an unknown variant.")</f>
        <v>Your NOS3 gene has an unknown variant.</v>
      </c>
      <c r="C251" s="3" t="str">
        <f>CONCATENATE("  &lt;Genotype hgvs=",CHAR(34),"unknown",CHAR(34),"&gt; ")</f>
        <v xml:space="preserve">  &lt;Genotype hgvs="unknown"&gt; </v>
      </c>
    </row>
    <row r="252" spans="1:3" x14ac:dyDescent="0.25">
      <c r="A252" s="8" t="s">
        <v>49</v>
      </c>
      <c r="B252" s="9" t="s">
        <v>50</v>
      </c>
      <c r="C252" s="3" t="s">
        <v>26</v>
      </c>
    </row>
    <row r="253" spans="1:3" x14ac:dyDescent="0.25">
      <c r="A253" s="8" t="s">
        <v>41</v>
      </c>
      <c r="C253" s="3" t="s">
        <v>38</v>
      </c>
    </row>
    <row r="254" spans="1:3" x14ac:dyDescent="0.25">
      <c r="A254" s="8"/>
    </row>
    <row r="255" spans="1:3" x14ac:dyDescent="0.25">
      <c r="A255" s="8"/>
      <c r="C255" s="3" t="str">
        <f>CONCATENATE("    ",B251)</f>
        <v xml:space="preserve">    Your NOS3 gene has an unknown variant.</v>
      </c>
    </row>
    <row r="256" spans="1:3" x14ac:dyDescent="0.25">
      <c r="A256" s="8"/>
    </row>
    <row r="257" spans="1:3" x14ac:dyDescent="0.25">
      <c r="A257" s="15"/>
      <c r="C257" s="3" t="s">
        <v>43</v>
      </c>
    </row>
    <row r="258" spans="1:3" x14ac:dyDescent="0.25">
      <c r="A258" s="15"/>
    </row>
    <row r="259" spans="1:3" x14ac:dyDescent="0.25">
      <c r="A259" s="15"/>
      <c r="C259" s="3" t="str">
        <f>CONCATENATE( "    &lt;piechart percentage=",B253," /&gt;")</f>
        <v xml:space="preserve">    &lt;piechart percentage= /&gt;</v>
      </c>
    </row>
    <row r="260" spans="1:3" x14ac:dyDescent="0.25">
      <c r="A260" s="15"/>
      <c r="C260" s="3" t="str">
        <f>"  &lt;/Genotype&gt;"</f>
        <v xml:space="preserve">  &lt;/Genotype&gt;</v>
      </c>
    </row>
    <row r="261" spans="1:3" x14ac:dyDescent="0.25">
      <c r="A261" s="15"/>
      <c r="C261" s="3" t="s">
        <v>51</v>
      </c>
    </row>
    <row r="262" spans="1:3" x14ac:dyDescent="0.25">
      <c r="A262" s="15" t="s">
        <v>46</v>
      </c>
      <c r="B262" s="9" t="str">
        <f>CONCATENATE("Your ",B14," gene has no variants. A normal gene is referred to as a ",CHAR(34),"wild-type",CHAR(34)," gene.")</f>
        <v>Your NOS3 gene has no variants. A normal gene is referred to as a "wild-type" gene.</v>
      </c>
      <c r="C262" s="3" t="str">
        <f>CONCATENATE("  &lt;Genotype hgvs=",CHAR(34),"wildtype",CHAR(34),"&gt;")</f>
        <v xml:space="preserve">  &lt;Genotype hgvs="wildtype"&gt;</v>
      </c>
    </row>
    <row r="263" spans="1:3" x14ac:dyDescent="0.25">
      <c r="A263" s="8" t="s">
        <v>47</v>
      </c>
      <c r="B263" s="9" t="s">
        <v>52</v>
      </c>
      <c r="C263" s="3" t="s">
        <v>26</v>
      </c>
    </row>
    <row r="264" spans="1:3" x14ac:dyDescent="0.25">
      <c r="A264" s="8" t="s">
        <v>41</v>
      </c>
      <c r="C264" s="3" t="s">
        <v>38</v>
      </c>
    </row>
    <row r="265" spans="1:3" x14ac:dyDescent="0.25">
      <c r="A265" s="8"/>
    </row>
    <row r="266" spans="1:3" x14ac:dyDescent="0.25">
      <c r="A266" s="8"/>
      <c r="C266" s="3" t="str">
        <f>CONCATENATE("    ",B262)</f>
        <v xml:space="preserve">    Your NOS3 gene has no variants. A normal gene is referred to as a "wild-type" gene.</v>
      </c>
    </row>
    <row r="267" spans="1:3" x14ac:dyDescent="0.25">
      <c r="A267" s="8"/>
    </row>
    <row r="268" spans="1:3" x14ac:dyDescent="0.25">
      <c r="A268" s="8"/>
      <c r="C268" s="3" t="s">
        <v>43</v>
      </c>
    </row>
    <row r="269" spans="1:3" x14ac:dyDescent="0.25">
      <c r="A269" s="15"/>
    </row>
    <row r="270" spans="1:3" x14ac:dyDescent="0.25">
      <c r="A270" s="8"/>
      <c r="C270" s="3" t="str">
        <f>CONCATENATE( "    &lt;piechart percentage=",B264," /&gt;")</f>
        <v xml:space="preserve">    &lt;piechart percentage= /&gt;</v>
      </c>
    </row>
    <row r="271" spans="1:3" x14ac:dyDescent="0.25">
      <c r="A271" s="8"/>
      <c r="C271" s="3" t="str">
        <f>"  &lt;/Genotype&gt;"</f>
        <v xml:space="preserve">  &lt;/Genotype&gt;</v>
      </c>
    </row>
    <row r="272" spans="1:3" x14ac:dyDescent="0.25">
      <c r="A272" s="8"/>
      <c r="C272" s="3" t="str">
        <f>"&lt;/GeneAnalysis&gt;"</f>
        <v>&lt;/GeneAnalysis&gt;</v>
      </c>
    </row>
    <row r="273" spans="1:3" s="18" customFormat="1" x14ac:dyDescent="0.25">
      <c r="A273" s="27"/>
      <c r="B273" s="17"/>
    </row>
    <row r="274" spans="1:3" x14ac:dyDescent="0.25">
      <c r="A274" s="3" t="s">
        <v>513</v>
      </c>
      <c r="B274" s="9" t="s">
        <v>522</v>
      </c>
      <c r="C274" s="3" t="str">
        <f>CONCATENATE("&lt;# ",A274," ",B274," #&gt;")</f>
        <v>&lt;# symptoms  vision problems; pain; chills and night sweats; multiple chemical sensitivity/allergies; inflamation; #&gt;</v>
      </c>
    </row>
    <row r="276" spans="1:3" x14ac:dyDescent="0.25">
      <c r="B276" s="9" t="s">
        <v>521</v>
      </c>
      <c r="C276" s="3" t="str">
        <f>CONCATENATE("&lt;symptoms ",B276," /&gt;")</f>
        <v>&lt;symptoms D014786 D010146 D023341 D018777 D007249 /&gt;</v>
      </c>
    </row>
    <row r="278" spans="1:3" x14ac:dyDescent="0.25">
      <c r="A278" s="3" t="s">
        <v>514</v>
      </c>
      <c r="B278" s="9" t="s">
        <v>549</v>
      </c>
      <c r="C278" s="3" t="str">
        <f>CONCATENATE("&lt;# ",A278," ",B278," #&gt;")</f>
        <v>&lt;# Tissue List female tissue; bone marrow and immune system; #&gt;</v>
      </c>
    </row>
    <row r="280" spans="1:3" x14ac:dyDescent="0.25">
      <c r="B280" s="9" t="s">
        <v>548</v>
      </c>
      <c r="C280" s="3" t="str">
        <f>CONCATENATE("&lt;TissueList ",B280," /&gt;")</f>
        <v>&lt;TissueList D005836 D007107   /&gt;</v>
      </c>
    </row>
    <row r="282" spans="1:3" x14ac:dyDescent="0.25">
      <c r="A282" s="3" t="s">
        <v>515</v>
      </c>
      <c r="B282" s="9" t="s">
        <v>516</v>
      </c>
      <c r="C282" s="3" t="str">
        <f>CONCATENATE("&lt;# ",A282," ",B282," #&gt;")</f>
        <v>&lt;# Pathways Nicotine metabolism, ion transport, ion channel gating #&gt;</v>
      </c>
    </row>
    <row r="284" spans="1:3" x14ac:dyDescent="0.25">
      <c r="B284" s="9" t="s">
        <v>517</v>
      </c>
      <c r="C284" s="3" t="str">
        <f>CONCATENATE("&lt;Pathways ",B284," /&gt;")</f>
        <v>&lt;Pathways D011978 D017136 D015640 /&gt;</v>
      </c>
    </row>
    <row r="286" spans="1:3" x14ac:dyDescent="0.25">
      <c r="A286" s="3" t="s">
        <v>518</v>
      </c>
      <c r="B286" s="3" t="s">
        <v>519</v>
      </c>
      <c r="C286" s="3" t="str">
        <f>CONCATENATE("&lt;# ",A286," ",B286," #&gt;")</f>
        <v>&lt;# Diseases cancer; cancer, lung cancer; Disease susceptibility - increased susceptibility to viral, bacterial, and parasitical infections; disease, Genetic Predisposition to Disease; nicotine dependency; #&gt;</v>
      </c>
    </row>
    <row r="288" spans="1:3" x14ac:dyDescent="0.25">
      <c r="B288" s="3" t="s">
        <v>520</v>
      </c>
      <c r="C288" s="3" t="str">
        <f>CONCATENATE("&lt;diseases ",B288," /&gt;")</f>
        <v>&lt;diseases D009369 D008175 D004198 D01402 /&gt;</v>
      </c>
    </row>
    <row r="960" spans="3:3" x14ac:dyDescent="0.25">
      <c r="C960" s="3" t="str">
        <f>CONCATENATE("    This variant is a change at a specific point in the ",B951," gene from ",B960," to ",B961," resulting in incorrect ",B954,"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6" spans="3:3" x14ac:dyDescent="0.25">
      <c r="C966" s="3" t="str">
        <f>CONCATENATE("    This variant is a change at a specific point in the ",B951," gene from ",B966," to ",B967," resulting in incorrect ",B954,"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96" spans="3:3" x14ac:dyDescent="0.25">
      <c r="C1096" s="3" t="str">
        <f>CONCATENATE("    This variant is a change at a specific point in the ",B1087," gene from ",B1096," to ",B1097," resulting in incorrect ",B1090,"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2" spans="3:3" x14ac:dyDescent="0.25">
      <c r="C1102" s="3" t="str">
        <f>CONCATENATE("    This variant is a change at a specific point in the ",B1087," gene from ",B1102," to ",B1103," resulting in incorrect ",B1090,"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4" spans="3:3" x14ac:dyDescent="0.25">
      <c r="C1504" s="3" t="str">
        <f>CONCATENATE("    This variant is a change at a specific point in the ",B1495," gene from ",B1504," to ",B1505," resulting in incorrect ",B1498,"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0" spans="3:3" x14ac:dyDescent="0.25">
      <c r="C1510" s="3" t="str">
        <f>CONCATENATE("    This variant is a change at a specific point in the ",B1495," gene from ",B1510," to ",B1511," resulting in incorrect ",B1498,"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0" spans="3:3" x14ac:dyDescent="0.25">
      <c r="C1640" s="3" t="str">
        <f>CONCATENATE("    This variant is a change at a specific point in the ",B1631," gene from ",B1640," to ",B1641," resulting in incorrect ",B1634,"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6" spans="3:3" x14ac:dyDescent="0.25">
      <c r="C1646" s="3" t="str">
        <f>CONCATENATE("    This variant is a change at a specific point in the ",B1631," gene from ",B1646," to ",B1647," resulting in incorrect ",B1634,"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6" spans="3:3" x14ac:dyDescent="0.25">
      <c r="C1776" s="3" t="str">
        <f>CONCATENATE("    This variant is a change at a specific point in the ",B1767," gene from ",B1776," to ",B1777," resulting in incorrect ",B1770,"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2" spans="3:3" x14ac:dyDescent="0.25">
      <c r="C1782" s="3" t="str">
        <f>CONCATENATE("    This variant is a change at a specific point in the ",B1767," gene from ",B1782," to ",B1783," resulting in incorrect ",B1770,"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2" spans="3:3" x14ac:dyDescent="0.25">
      <c r="C1912" s="3" t="str">
        <f>CONCATENATE("    This variant is a change at a specific point in the ",B1903," gene from ",B1912," to ",B1913," resulting in incorrect ",B1906,"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8" spans="3:3" x14ac:dyDescent="0.25">
      <c r="C1918" s="3" t="str">
        <f>CONCATENATE("    This variant is a change at a specific point in the ",B1903," gene from ",B1918," to ",B1919," resulting in incorrect ",B1906,"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8" spans="3:3" x14ac:dyDescent="0.25">
      <c r="C2048" s="3" t="str">
        <f>CONCATENATE("    This variant is a change at a specific point in the ",B2039," gene from ",B2048," to ",B2049," resulting in incorrect ",B2042,"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4" spans="3:3" x14ac:dyDescent="0.25">
      <c r="C2054" s="3" t="str">
        <f>CONCATENATE("    This variant is a change at a specific point in the ",B2039," gene from ",B2054," to ",B2055," resulting in incorrect ",B2042,"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4" spans="3:3" x14ac:dyDescent="0.25">
      <c r="C2184" s="3" t="str">
        <f>CONCATENATE("    This variant is a change at a specific point in the ",B2175," gene from ",B2184," to ",B2185," resulting in incorrect ",B2178,"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0" spans="3:3" x14ac:dyDescent="0.25">
      <c r="C2190" s="3" t="str">
        <f>CONCATENATE("    This variant is a change at a specific point in the ",B2175," gene from ",B2190," to ",B2191," resulting in incorrect ",B2178,"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0" spans="3:3" x14ac:dyDescent="0.25">
      <c r="C2320" s="3" t="str">
        <f>CONCATENATE("    This variant is a change at a specific point in the ",B2311," gene from ",B2320," to ",B2321," resulting in incorrect ",B2314,"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6" spans="3:3" x14ac:dyDescent="0.25">
      <c r="C2326" s="3" t="str">
        <f>CONCATENATE("    This variant is a change at a specific point in the ",B2311," gene from ",B2326," to ",B2327," resulting in incorrect ",B2314,"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56" spans="3:3" x14ac:dyDescent="0.25">
      <c r="C2456" s="3" t="str">
        <f>CONCATENATE("    This variant is a change at a specific point in the ",B2447," gene from ",B2456," to ",B2457," resulting in incorrect ",B2450,"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2" spans="3:3" x14ac:dyDescent="0.25">
      <c r="C2462" s="3" t="str">
        <f>CONCATENATE("    This variant is a change at a specific point in the ",B2447," gene from ",B2462," to ",B2463," resulting in incorrect ",B2450,"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E5F00-7055-4B7A-875C-DC7C81C5B1DE}">
  <dimension ref="A1:AJ2413"/>
  <sheetViews>
    <sheetView topLeftCell="A223" workbookViewId="0">
      <selection activeCell="B232" sqref="B232"/>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511</v>
      </c>
      <c r="B2" s="32" t="s">
        <v>290</v>
      </c>
      <c r="C2" s="3" t="str">
        <f>CONCATENATE("&lt;",A2," ",B2," /&gt;")</f>
        <v>&lt;Gene_Name TRPC4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512</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TRPC4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f>B8</f>
        <v>0</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15">
        <v>13</v>
      </c>
      <c r="C10" s="3" t="str">
        <f>CONCATENATE("This gene is located on chromosome ",B10,". The ",B11," it creates acts in your ",B12)</f>
        <v>This gene is located on chromosome 13. The protein it creates acts in your endometrium and prostate.</v>
      </c>
      <c r="H10" s="3" t="s">
        <v>13</v>
      </c>
      <c r="I10" s="11" t="s">
        <v>6</v>
      </c>
      <c r="J10" s="3">
        <v>0.44</v>
      </c>
      <c r="K10" s="3">
        <v>0.316</v>
      </c>
      <c r="L10" s="3">
        <f t="shared" si="0"/>
        <v>1.3924050632911393</v>
      </c>
      <c r="Y10" s="10"/>
      <c r="Z10" s="10"/>
      <c r="AA10" s="10"/>
      <c r="AC10" s="10"/>
    </row>
    <row r="11" spans="1:36" x14ac:dyDescent="0.25">
      <c r="A11" s="8" t="s">
        <v>14</v>
      </c>
      <c r="B11" s="34" t="s">
        <v>15</v>
      </c>
      <c r="H11" s="3" t="s">
        <v>16</v>
      </c>
      <c r="I11" s="11" t="s">
        <v>17</v>
      </c>
      <c r="J11" s="3">
        <v>0.45</v>
      </c>
      <c r="K11" s="3">
        <v>0.33100000000000002</v>
      </c>
      <c r="L11" s="3">
        <f t="shared" si="0"/>
        <v>1.3595166163141994</v>
      </c>
      <c r="Y11" s="6"/>
      <c r="AC11" s="10"/>
    </row>
    <row r="12" spans="1:36" x14ac:dyDescent="0.25">
      <c r="A12" s="8" t="s">
        <v>18</v>
      </c>
      <c r="B12" s="34" t="s">
        <v>302</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G37668344T</v>
      </c>
      <c r="I13" s="18" t="str">
        <f>B28</f>
        <v>T159323005C</v>
      </c>
      <c r="J13" s="18" t="str">
        <f>B34</f>
        <v>G37793875T</v>
      </c>
      <c r="K13" s="18" t="str">
        <f>B40</f>
        <v>C37793812T</v>
      </c>
    </row>
    <row r="14" spans="1:36" ht="16.5" thickBot="1" x14ac:dyDescent="0.3">
      <c r="A14" s="8" t="s">
        <v>3</v>
      </c>
      <c r="B14" s="32" t="s">
        <v>290</v>
      </c>
      <c r="C14" s="3" t="str">
        <f>CONCATENATE("&lt;GeneAnalysis gene=",CHAR(34),B14,CHAR(34)," interval=",CHAR(34),B15,CHAR(34),"&gt; ")</f>
        <v xml:space="preserve">&lt;GeneAnalysis gene="TRPC4" interval="NC_000013.11:g.37632063_37870425"&gt; </v>
      </c>
      <c r="H14" s="31" t="s">
        <v>253</v>
      </c>
      <c r="I14" s="19" t="s">
        <v>253</v>
      </c>
      <c r="J14" s="19" t="s">
        <v>253</v>
      </c>
      <c r="K14" s="19" t="s">
        <v>253</v>
      </c>
      <c r="L14" s="19"/>
      <c r="M14" s="19"/>
      <c r="N14" s="19"/>
      <c r="O14" s="40"/>
      <c r="P14" s="20"/>
      <c r="Q14" s="40"/>
      <c r="R14" s="40"/>
      <c r="S14" s="20"/>
      <c r="T14" s="20"/>
      <c r="U14" s="40"/>
      <c r="V14" s="40"/>
      <c r="W14" s="20"/>
      <c r="X14" s="20"/>
      <c r="Y14" s="20"/>
      <c r="Z14" s="20"/>
    </row>
    <row r="15" spans="1:36" x14ac:dyDescent="0.25">
      <c r="A15" s="8" t="s">
        <v>24</v>
      </c>
      <c r="B15" s="34" t="s">
        <v>303</v>
      </c>
      <c r="H15" s="9" t="s">
        <v>294</v>
      </c>
      <c r="I15" s="9" t="s">
        <v>296</v>
      </c>
      <c r="J15" s="9" t="s">
        <v>298</v>
      </c>
      <c r="K15" s="9" t="s">
        <v>486</v>
      </c>
      <c r="L15" s="9"/>
      <c r="M15" s="9"/>
      <c r="N15" s="9"/>
      <c r="O15" s="9"/>
      <c r="P15" s="9"/>
      <c r="Q15" s="9"/>
      <c r="R15" s="9"/>
      <c r="S15" s="9"/>
      <c r="T15" s="9"/>
      <c r="U15" s="9"/>
      <c r="V15" s="9"/>
      <c r="W15" s="9"/>
      <c r="X15" s="9"/>
      <c r="Y15" s="9"/>
      <c r="Z15" s="9"/>
    </row>
    <row r="16" spans="1:36" x14ac:dyDescent="0.25">
      <c r="A16" s="8" t="s">
        <v>25</v>
      </c>
      <c r="B16" s="34" t="s">
        <v>448</v>
      </c>
      <c r="C16" s="3" t="str">
        <f>CONCATENATE("# What are some common mutations of ",B14,"?")</f>
        <v># What are some common mutations of TRPC4?</v>
      </c>
      <c r="H16" s="9" t="s">
        <v>295</v>
      </c>
      <c r="I16" s="9" t="s">
        <v>297</v>
      </c>
      <c r="J16" s="9" t="s">
        <v>299</v>
      </c>
      <c r="K16" s="9" t="s">
        <v>487</v>
      </c>
      <c r="L16" s="9"/>
      <c r="M16" s="9"/>
      <c r="N16" s="9"/>
      <c r="O16" s="9"/>
      <c r="P16" s="9"/>
      <c r="Q16" s="9"/>
      <c r="R16" s="9"/>
      <c r="S16" s="9"/>
      <c r="T16" s="9"/>
      <c r="U16" s="9"/>
      <c r="V16" s="9"/>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[G37668344T](https://www.ncbi.nlm.nih.gov/projects/SNP/snp_ref.cgi?rs=1570612)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[T159323005C](https://www.ncbi.nlm.nih.gov/projects/SNP/snp_ref.cgi?rs=2985167)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[G37793875T](https://www.ncbi.nlm.nih.gov/projects/SNP/snp_ref.cgi?rs=655207)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[C37793812T](https://www.ncbi.nlm.nih.gov/SNP/snp_ref.cgi?rs=6650469) variant. This substitution of a single nucleotide is known as a missense mutation.</v>
      </c>
      <c r="L17" s="9"/>
      <c r="M17" s="9"/>
      <c r="N17" s="9"/>
      <c r="O17" s="9"/>
      <c r="P17" s="9"/>
      <c r="Q17" s="9"/>
      <c r="R17" s="9"/>
      <c r="S17" s="9"/>
      <c r="T17" s="9"/>
      <c r="U17" s="9"/>
      <c r="V17" s="9"/>
      <c r="W17" s="9"/>
      <c r="X17" s="9"/>
      <c r="Y17" s="9"/>
      <c r="Z17" s="9"/>
    </row>
    <row r="18" spans="1:26" x14ac:dyDescent="0.25">
      <c r="C18" s="3" t="str">
        <f>CONCATENATE("There are ",B16," common variants in ",B14,": ",B25,", ",B31,", ",B37,", and ",B43,".")</f>
        <v>There are four common variants in TRPC4: [G37668344T](https://www.ncbi.nlm.nih.gov/projects/SNP/snp_ref.cgi?rs=1570612), [T159323005C](https://www.ncbi.nlm.nih.gov/projects/SNP/snp_ref.cgi?rs=2985167), [G37793875T](https://www.ncbi.nlm.nih.gov/projects/SNP/snp_ref.cgi?rs=655207), and [C37793812T](https://www.ncbi.nlm.nih.gov/SNP/snp_ref.cgi?rs=6650469).</v>
      </c>
      <c r="H18" s="9" t="s">
        <v>28</v>
      </c>
      <c r="I18" s="9" t="s">
        <v>28</v>
      </c>
      <c r="J18" s="9" t="s">
        <v>28</v>
      </c>
      <c r="K18" s="9" t="s">
        <v>28</v>
      </c>
      <c r="L18" s="9"/>
      <c r="M18" s="9"/>
      <c r="N18" s="9"/>
      <c r="O18" s="9"/>
      <c r="P18" s="9"/>
      <c r="Q18" s="9"/>
      <c r="R18" s="9"/>
      <c r="S18" s="9"/>
      <c r="T18" s="9"/>
      <c r="U18" s="9"/>
      <c r="V18" s="9"/>
      <c r="W18" s="9"/>
      <c r="X18" s="9"/>
      <c r="Y18" s="9"/>
      <c r="Z18" s="9"/>
    </row>
    <row r="19" spans="1:26" x14ac:dyDescent="0.25">
      <c r="H19" s="9">
        <v>46.2</v>
      </c>
      <c r="I19" s="9">
        <v>49.8</v>
      </c>
      <c r="J19" s="9">
        <v>47.5</v>
      </c>
      <c r="K19" s="9">
        <v>48</v>
      </c>
      <c r="L19" s="9"/>
      <c r="M19" s="9"/>
      <c r="N19" s="9"/>
      <c r="O19" s="9"/>
      <c r="P19" s="9"/>
      <c r="Q19" s="9"/>
      <c r="R19" s="9"/>
      <c r="S19" s="9"/>
      <c r="T19" s="9"/>
      <c r="U19" s="9"/>
      <c r="V19" s="9"/>
      <c r="W19" s="9"/>
      <c r="X19" s="9"/>
      <c r="Y19" s="9"/>
      <c r="Z19" s="9"/>
    </row>
    <row r="20" spans="1:26" x14ac:dyDescent="0.25">
      <c r="C20" s="3" t="str">
        <f>CONCATENATE("&lt;# ",B22," #&gt;")</f>
        <v>&lt;# G37668344T #&gt;</v>
      </c>
      <c r="H20" s="9" t="str">
        <f>CONCATENATE("People with this variant have two copies of the ",B25," variant. This substitution of a single nucleotide is known as a missense mutation.")</f>
        <v>People with this variant have two copies of the [G37668344T](https://www.ncbi.nlm.nih.gov/projects/SNP/snp_ref.cgi?rs=1570612)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[T159323005C](https://www.ncbi.nlm.nih.gov/projects/SNP/snp_ref.cgi?rs=2985167)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[G37793875T](https://www.ncbi.nlm.nih.gov/projects/SNP/snp_ref.cgi?rs=655207)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[C37793812T](https://www.ncbi.nlm.nih.gov/SNP/snp_ref.cgi?rs=6650469) variant. This substitution of a single nucleotide is known as a missense mutation.</v>
      </c>
      <c r="L20" s="9"/>
      <c r="M20" s="9"/>
      <c r="N20" s="9"/>
      <c r="O20" s="9"/>
      <c r="P20" s="9"/>
      <c r="Q20" s="9"/>
      <c r="R20" s="9"/>
      <c r="S20" s="9"/>
      <c r="T20" s="9"/>
      <c r="U20" s="9"/>
      <c r="V20" s="9"/>
      <c r="W20" s="9"/>
      <c r="X20" s="9"/>
      <c r="Y20" s="9"/>
      <c r="Z20" s="9"/>
    </row>
    <row r="21" spans="1:26" x14ac:dyDescent="0.25">
      <c r="A21" s="8" t="s">
        <v>29</v>
      </c>
      <c r="B21" s="38" t="s">
        <v>291</v>
      </c>
      <c r="C21" s="3" t="str">
        <f>CONCATENATE("  &lt;Variant hgvs=",CHAR(34),B21,CHAR(34)," name=",CHAR(34),B22,CHAR(34),"&gt; ")</f>
        <v xml:space="preserve">  &lt;Variant hgvs="NC_000013.11:g.37668344G&gt;T" name="G37668344T"&gt; </v>
      </c>
      <c r="H21" s="9" t="s">
        <v>28</v>
      </c>
      <c r="I21" s="9" t="s">
        <v>28</v>
      </c>
      <c r="J21" s="9" t="s">
        <v>27</v>
      </c>
      <c r="K21" s="9" t="s">
        <v>27</v>
      </c>
      <c r="L21" s="9"/>
      <c r="M21" s="9"/>
      <c r="N21" s="9"/>
      <c r="O21" s="9"/>
      <c r="P21" s="9"/>
      <c r="Q21" s="9"/>
      <c r="R21" s="9"/>
      <c r="S21" s="9"/>
      <c r="T21" s="9"/>
      <c r="U21" s="9"/>
      <c r="V21" s="9"/>
      <c r="W21" s="9"/>
      <c r="X21" s="9"/>
      <c r="Y21" s="9"/>
      <c r="Z21" s="9"/>
    </row>
    <row r="22" spans="1:26" x14ac:dyDescent="0.25">
      <c r="A22" s="15" t="s">
        <v>30</v>
      </c>
      <c r="B22" s="39" t="s">
        <v>308</v>
      </c>
      <c r="H22" s="9">
        <v>24.7</v>
      </c>
      <c r="I22" s="9">
        <v>34.4</v>
      </c>
      <c r="J22" s="9">
        <v>26.9</v>
      </c>
      <c r="K22" s="9">
        <v>28</v>
      </c>
      <c r="L22" s="9"/>
      <c r="M22" s="9"/>
      <c r="N22" s="9"/>
      <c r="O22" s="9"/>
      <c r="P22" s="9"/>
      <c r="Q22" s="9"/>
      <c r="R22" s="9"/>
      <c r="S22" s="9"/>
      <c r="T22" s="9"/>
      <c r="U22" s="9"/>
      <c r="V22" s="9"/>
      <c r="W22" s="9"/>
      <c r="X22" s="9"/>
      <c r="Y22" s="9"/>
      <c r="Z22" s="9"/>
    </row>
    <row r="23" spans="1:26" x14ac:dyDescent="0.25">
      <c r="A23" s="15" t="s">
        <v>31</v>
      </c>
      <c r="B23" s="34" t="s">
        <v>34</v>
      </c>
      <c r="C23" s="3" t="str">
        <f>CONCATENATE("    This variant is a change at a specific point in the ",B14," gene from ",B23," to ",B24," resulting in incorrect ",B11," function. This substitution of a single nucleotide is known as a missense variant.")</f>
        <v xml:space="preserve">    This variant is a change at a specific point in the TRPC4 gene from guanine (G) to thymine (T) resulting in incorrect protein function. This substitution of a single nucleotide is known as a missense variant.</v>
      </c>
      <c r="H23" s="9" t="str">
        <f>CONCATENATE("Your ",B14," gene has no variants. A normal gene is referred to as a ",CHAR(34),"wild-type",CHAR(34)," gene.")</f>
        <v>Your TRPC4 gene has no variants. A normal gene is referred to as a "wild-type" gene.</v>
      </c>
      <c r="I23" s="9" t="str">
        <f>CONCATENATE("Your ",B14," gene has no variants. A normal gene is referred to as a ",CHAR(34),"wild-type",CHAR(34)," gene.")</f>
        <v>Your TRPC4 gene has no variants. A normal gene is referred to as a "wild-type" gene.</v>
      </c>
      <c r="J23" s="9" t="str">
        <f>CONCATENATE("Your ",B14," gene has no variants. A normal gene is referred to as a ",CHAR(34),"wild-type",CHAR(34)," gene.")</f>
        <v>Your TRPC4 gene has no variants. A normal gene is referred to as a "wild-type" gene.</v>
      </c>
      <c r="K23" s="9" t="str">
        <f>CONCATENATE("Your ",B14," gene has no variants. A normal gene is referred to as a ",CHAR(34),"wild-type",CHAR(34)," gene.")</f>
        <v>Your TRPC4 gene has no variants. A normal gene is referred to as a "wild-type" gene.</v>
      </c>
      <c r="L23" s="9"/>
      <c r="M23" s="9"/>
      <c r="N23" s="9"/>
      <c r="O23" s="9"/>
      <c r="P23" s="9"/>
      <c r="Q23" s="9"/>
      <c r="R23" s="9"/>
      <c r="S23" s="9"/>
      <c r="T23" s="9"/>
      <c r="U23" s="9"/>
      <c r="V23" s="9"/>
      <c r="W23" s="9"/>
      <c r="X23" s="9"/>
      <c r="Y23" s="9"/>
      <c r="Z23" s="9"/>
    </row>
    <row r="24" spans="1:26" x14ac:dyDescent="0.25">
      <c r="A24" s="15" t="s">
        <v>33</v>
      </c>
      <c r="B24" s="34" t="s">
        <v>36</v>
      </c>
      <c r="H24" s="9" t="s">
        <v>27</v>
      </c>
      <c r="I24" s="9" t="s">
        <v>27</v>
      </c>
      <c r="J24" s="9" t="s">
        <v>28</v>
      </c>
      <c r="K24" s="9" t="s">
        <v>28</v>
      </c>
      <c r="L24" s="9"/>
      <c r="M24" s="9"/>
      <c r="N24" s="9"/>
      <c r="O24" s="9"/>
      <c r="P24" s="9"/>
      <c r="Q24" s="9"/>
      <c r="R24" s="9"/>
      <c r="S24" s="9"/>
      <c r="T24" s="9"/>
      <c r="U24" s="9"/>
      <c r="V24" s="9"/>
      <c r="W24" s="9"/>
      <c r="X24" s="9"/>
      <c r="Y24" s="9"/>
      <c r="Z24" s="9"/>
    </row>
    <row r="25" spans="1:26" x14ac:dyDescent="0.25">
      <c r="A25" s="15" t="s">
        <v>35</v>
      </c>
      <c r="B25" s="34" t="s">
        <v>309</v>
      </c>
      <c r="C25" s="3" t="str">
        <f>"  &lt;/Variant&gt;"</f>
        <v xml:space="preserve">  &lt;/Variant&gt;</v>
      </c>
      <c r="H25" s="9">
        <v>29.1</v>
      </c>
      <c r="I25" s="9">
        <v>15.8</v>
      </c>
      <c r="J25" s="9">
        <v>25.6</v>
      </c>
      <c r="K25" s="9">
        <v>24</v>
      </c>
      <c r="L25" s="9"/>
      <c r="M25" s="9"/>
      <c r="N25" s="9"/>
      <c r="O25" s="9"/>
      <c r="P25" s="9"/>
      <c r="Q25" s="9"/>
      <c r="R25" s="9"/>
      <c r="S25" s="9"/>
      <c r="T25" s="9"/>
      <c r="U25" s="9"/>
      <c r="V25" s="9"/>
      <c r="W25" s="9"/>
      <c r="X25" s="9"/>
      <c r="Y25" s="9"/>
      <c r="Z25" s="9"/>
    </row>
    <row r="26" spans="1:26" x14ac:dyDescent="0.25">
      <c r="A26" s="15"/>
      <c r="B26" s="34"/>
      <c r="C26" s="3" t="str">
        <f>CONCATENATE("&lt;# ",B28," #&gt;")</f>
        <v>&lt;# T159323005C #&gt;</v>
      </c>
    </row>
    <row r="27" spans="1:26" x14ac:dyDescent="0.25">
      <c r="A27" s="8" t="s">
        <v>29</v>
      </c>
      <c r="B27" s="38" t="s">
        <v>292</v>
      </c>
      <c r="C27" s="3" t="str">
        <f>CONCATENATE("  &lt;Variant hgvs=",CHAR(34),B27,CHAR(34)," name=",CHAR(34),B28,CHAR(34),"&gt; ")</f>
        <v xml:space="preserve">  &lt;Variant hgvs="NC_000013.11:g.37656405G&gt;A" name="T159323005C"&gt; </v>
      </c>
    </row>
    <row r="28" spans="1:26" x14ac:dyDescent="0.25">
      <c r="A28" s="15" t="s">
        <v>30</v>
      </c>
      <c r="B28" s="34" t="s">
        <v>286</v>
      </c>
    </row>
    <row r="29" spans="1:26" x14ac:dyDescent="0.25">
      <c r="A29" s="15" t="s">
        <v>31</v>
      </c>
      <c r="B29" s="34" t="s">
        <v>34</v>
      </c>
      <c r="C29" s="3" t="str">
        <f>CONCATENATE("    This variant is a change at a specific point in the ",B14," gene from ",B29," to ",B30," resulting in incorrect ",B11," function. This substitution of a single nucleotide is known as a missense variant.")</f>
        <v xml:space="preserve">    This variant is a change at a specific point in the TRPC4 gene from guanine (G) to adenine (A) resulting in incorrect protein function. This substitution of a single nucleotide is known as a missense variant.</v>
      </c>
    </row>
    <row r="30" spans="1:26" x14ac:dyDescent="0.25">
      <c r="A30" s="15" t="s">
        <v>33</v>
      </c>
      <c r="B30" s="34" t="s">
        <v>32</v>
      </c>
    </row>
    <row r="31" spans="1:26" x14ac:dyDescent="0.25">
      <c r="A31" s="15" t="s">
        <v>35</v>
      </c>
      <c r="B31" s="34" t="s">
        <v>310</v>
      </c>
      <c r="C31" s="3" t="str">
        <f>"  &lt;/Variant&gt;"</f>
        <v xml:space="preserve">  &lt;/Variant&gt;</v>
      </c>
    </row>
    <row r="32" spans="1:26" x14ac:dyDescent="0.25">
      <c r="A32" s="8"/>
      <c r="B32" s="34"/>
      <c r="C32" s="3" t="str">
        <f>CONCATENATE("&lt;# ",B34," #&gt;")</f>
        <v>&lt;# G37793875T #&gt;</v>
      </c>
    </row>
    <row r="33" spans="1:3" x14ac:dyDescent="0.25">
      <c r="A33" s="8" t="s">
        <v>29</v>
      </c>
      <c r="B33" s="38" t="s">
        <v>293</v>
      </c>
      <c r="C33" s="3" t="str">
        <f>CONCATENATE("  &lt;Variant hgvs=",CHAR(34),B33,CHAR(34)," name=",CHAR(34),B34,CHAR(34),"&gt; ")</f>
        <v xml:space="preserve">  &lt;Variant hgvs="NC_000013.11:g.37793875G&gt;T" name="G37793875T"&gt; </v>
      </c>
    </row>
    <row r="34" spans="1:3" x14ac:dyDescent="0.25">
      <c r="A34" s="15" t="s">
        <v>30</v>
      </c>
      <c r="B34" s="34" t="s">
        <v>307</v>
      </c>
    </row>
    <row r="35" spans="1:3" x14ac:dyDescent="0.25">
      <c r="A35" s="15" t="s">
        <v>31</v>
      </c>
      <c r="B35" s="34" t="str">
        <f>"cytosine (C)"</f>
        <v>cytosine (C)</v>
      </c>
      <c r="C35" s="3" t="str">
        <f>CONCATENATE("    This variant is a change at a specific point in the ",B14," gene from ",B35," to ",B36," resulting in incorrect ",B11," function. This substitution of a single nucleotide is known as a missense variant.")</f>
        <v xml:space="preserve">    This variant is a change at a specific point in the TRPC4 gene from cytosine (C) to adenine (A) resulting in incorrect protein function. This substitution of a single nucleotide is known as a missense variant.</v>
      </c>
    </row>
    <row r="36" spans="1:3" x14ac:dyDescent="0.25">
      <c r="A36" s="15" t="s">
        <v>33</v>
      </c>
      <c r="B36" s="34" t="s">
        <v>32</v>
      </c>
    </row>
    <row r="37" spans="1:3" x14ac:dyDescent="0.25">
      <c r="A37" s="15" t="s">
        <v>35</v>
      </c>
      <c r="B37" s="34" t="s">
        <v>311</v>
      </c>
      <c r="C37" s="3" t="str">
        <f>"  &lt;/Variant&gt;"</f>
        <v xml:space="preserve">  &lt;/Variant&gt;</v>
      </c>
    </row>
    <row r="38" spans="1:3" x14ac:dyDescent="0.25">
      <c r="A38" s="15"/>
      <c r="C38" s="3" t="str">
        <f>CONCATENATE("&lt;# ",B40," #&gt;")</f>
        <v>&lt;# C37793812T #&gt;</v>
      </c>
    </row>
    <row r="39" spans="1:3" x14ac:dyDescent="0.25">
      <c r="A39" s="8" t="s">
        <v>29</v>
      </c>
      <c r="B39" s="31" t="s">
        <v>485</v>
      </c>
      <c r="C39" s="3" t="str">
        <f>CONCATENATE("  &lt;Variant hgvs=",CHAR(34),B39,CHAR(34)," name=",CHAR(34),B40,CHAR(34),"&gt; ")</f>
        <v xml:space="preserve">  &lt;Variant hgvs="NC_000013.11:g.37793812C&gt;T" name="C37793812T"&gt; </v>
      </c>
    </row>
    <row r="40" spans="1:3" x14ac:dyDescent="0.25">
      <c r="A40" s="15" t="s">
        <v>30</v>
      </c>
      <c r="B40" s="9" t="s">
        <v>488</v>
      </c>
    </row>
    <row r="41" spans="1:3" x14ac:dyDescent="0.25">
      <c r="A41" s="15" t="s">
        <v>31</v>
      </c>
      <c r="B41" s="9" t="str">
        <f>"cytosine (C)"</f>
        <v>cytosine (C)</v>
      </c>
      <c r="C41" s="3" t="str">
        <f>CONCATENATE("    This variant is a change at a specific point in the ",B14," gene from ",B41," to ",B42," resulting in incorrect ",B11," function. This substitution of a single nucleotide is known as a missense variant.")</f>
        <v xml:space="preserve">    This variant is a change at a specific point in the TRPC4 gene from cytosine (C) to thymine (T) resulting in incorrect protein function. This substitution of a single nucleotide is known as a missense variant.</v>
      </c>
    </row>
    <row r="42" spans="1:3" x14ac:dyDescent="0.25">
      <c r="A42" s="15" t="s">
        <v>33</v>
      </c>
      <c r="B42" s="9" t="s">
        <v>36</v>
      </c>
    </row>
    <row r="43" spans="1:3" x14ac:dyDescent="0.25">
      <c r="A43" s="15" t="s">
        <v>35</v>
      </c>
      <c r="B43" s="9" t="s">
        <v>489</v>
      </c>
      <c r="C43" s="3" t="str">
        <f>"  &lt;/Variant&gt;"</f>
        <v xml:space="preserve">  &lt;/Variant&gt;</v>
      </c>
    </row>
    <row r="44" spans="1:3" s="18" customFormat="1" x14ac:dyDescent="0.25">
      <c r="A44" s="27"/>
      <c r="B44" s="17"/>
    </row>
    <row r="45" spans="1:3" s="18" customFormat="1" x14ac:dyDescent="0.25">
      <c r="A45" s="27"/>
      <c r="B45" s="17"/>
      <c r="C45" s="18" t="str">
        <f>C20</f>
        <v>&lt;# G37668344T #&gt;</v>
      </c>
    </row>
    <row r="46" spans="1:3" x14ac:dyDescent="0.25">
      <c r="A46" s="15" t="s">
        <v>37</v>
      </c>
      <c r="B46" s="21" t="str">
        <f>H14</f>
        <v>NC_000013.11:g.</v>
      </c>
      <c r="C46" s="3" t="str">
        <f>CONCATENATE("  &lt;Genotype hgvs=",CHAR(34),B46,B47,";",B48,CHAR(34)," name=",CHAR(34),B22,CHAR(34),"&gt; ")</f>
        <v xml:space="preserve">  &lt;Genotype hgvs="NC_000013.11:g.[37668344G&gt;T];[37668344=]" name="G37668344T"&gt; </v>
      </c>
    </row>
    <row r="47" spans="1:3" x14ac:dyDescent="0.25">
      <c r="A47" s="15" t="s">
        <v>35</v>
      </c>
      <c r="B47" s="21" t="str">
        <f t="shared" ref="B47:B51" si="1">H15</f>
        <v>[37668344G&gt;T]</v>
      </c>
    </row>
    <row r="48" spans="1:3" x14ac:dyDescent="0.25">
      <c r="A48" s="15" t="s">
        <v>31</v>
      </c>
      <c r="B48" s="21" t="str">
        <f t="shared" si="1"/>
        <v>[37668344=]</v>
      </c>
      <c r="C48" s="3" t="s">
        <v>38</v>
      </c>
    </row>
    <row r="49" spans="1:3" x14ac:dyDescent="0.25">
      <c r="A49" s="15" t="s">
        <v>39</v>
      </c>
      <c r="B49" s="21" t="str">
        <f t="shared" si="1"/>
        <v>People with this variant have one copy of the [G37668344T](https://www.ncbi.nlm.nih.gov/projects/SNP/snp_ref.cgi?rs=1570612) variant. This substitution of a single nucleotide is known as a missense mutation.</v>
      </c>
      <c r="C49" s="3" t="s">
        <v>26</v>
      </c>
    </row>
    <row r="50" spans="1:3" x14ac:dyDescent="0.25">
      <c r="A50" s="8" t="s">
        <v>40</v>
      </c>
      <c r="B50" s="21" t="str">
        <f t="shared" si="1"/>
        <v>This variant is not associated with increased risk.</v>
      </c>
      <c r="C50" s="3" t="str">
        <f>CONCATENATE("    ",B49)</f>
        <v xml:space="preserve">    People with this variant have one copy of the [G37668344T](https://www.ncbi.nlm.nih.gov/projects/SNP/snp_ref.cgi?rs=1570612) variant. This substitution of a single nucleotide is known as a missense mutation.</v>
      </c>
    </row>
    <row r="51" spans="1:3" x14ac:dyDescent="0.25">
      <c r="A51" s="8" t="s">
        <v>41</v>
      </c>
      <c r="B51" s="21">
        <f t="shared" si="1"/>
        <v>46.2</v>
      </c>
    </row>
    <row r="52" spans="1:3" x14ac:dyDescent="0.25">
      <c r="A52" s="15"/>
      <c r="C52" s="3" t="s">
        <v>42</v>
      </c>
    </row>
    <row r="53" spans="1:3" x14ac:dyDescent="0.25">
      <c r="A53" s="8"/>
    </row>
    <row r="54" spans="1:3" x14ac:dyDescent="0.25">
      <c r="A54" s="8"/>
      <c r="C54" s="3" t="str">
        <f>CONCATENATE("    ",B50)</f>
        <v xml:space="preserve">    This variant is not associated with increased risk.</v>
      </c>
    </row>
    <row r="55" spans="1:3" x14ac:dyDescent="0.25">
      <c r="A55" s="8"/>
    </row>
    <row r="56" spans="1:3" x14ac:dyDescent="0.25">
      <c r="A56" s="8"/>
      <c r="C56" s="3" t="s">
        <v>43</v>
      </c>
    </row>
    <row r="57" spans="1:3" x14ac:dyDescent="0.25">
      <c r="A57" s="15"/>
    </row>
    <row r="58" spans="1:3" x14ac:dyDescent="0.25">
      <c r="A58" s="15"/>
      <c r="C58" s="3" t="str">
        <f>CONCATENATE( "    &lt;piechart percentage=",B51," /&gt;")</f>
        <v xml:space="preserve">    &lt;piechart percentage=46.2 /&gt;</v>
      </c>
    </row>
    <row r="59" spans="1:3" x14ac:dyDescent="0.25">
      <c r="A59" s="15"/>
      <c r="C59" s="3" t="str">
        <f>"  &lt;/Genotype&gt;"</f>
        <v xml:space="preserve">  &lt;/Genotype&gt;</v>
      </c>
    </row>
    <row r="60" spans="1:3" x14ac:dyDescent="0.25">
      <c r="A60" s="15" t="s">
        <v>44</v>
      </c>
      <c r="B60" s="9" t="str">
        <f>H20</f>
        <v>People with this variant have two copies of the [G37668344T](https://www.ncbi.nlm.nih.gov/projects/SNP/snp_ref.cgi?rs=1570612) variant. This substitution of a single nucleotide is known as a missense mutation.</v>
      </c>
      <c r="C60" s="3" t="str">
        <f>CONCATENATE("  &lt;Genotype hgvs=",CHAR(34),B46,B47,";",B47,CHAR(34)," name=",CHAR(34),B22,CHAR(34),"&gt; ")</f>
        <v xml:space="preserve">  &lt;Genotype hgvs="NC_000013.11:g.[37668344G&gt;T];[37668344G&gt;T]" name="G37668344T"&gt; </v>
      </c>
    </row>
    <row r="61" spans="1:3" x14ac:dyDescent="0.25">
      <c r="A61" s="8" t="s">
        <v>45</v>
      </c>
      <c r="B61" s="9" t="str">
        <f t="shared" ref="B61:B62" si="2">H21</f>
        <v>This variant is not associated with increased risk.</v>
      </c>
      <c r="C61" s="3" t="s">
        <v>26</v>
      </c>
    </row>
    <row r="62" spans="1:3" x14ac:dyDescent="0.25">
      <c r="A62" s="8" t="s">
        <v>41</v>
      </c>
      <c r="B62" s="9">
        <f t="shared" si="2"/>
        <v>24.7</v>
      </c>
      <c r="C62" s="3" t="s">
        <v>38</v>
      </c>
    </row>
    <row r="63" spans="1:3" x14ac:dyDescent="0.25">
      <c r="A63" s="8"/>
    </row>
    <row r="64" spans="1:3" x14ac:dyDescent="0.25">
      <c r="A64" s="15"/>
      <c r="C64" s="3" t="str">
        <f>CONCATENATE("    ",B60)</f>
        <v xml:space="preserve">    People with this variant have two copies of the [G37668344T](https://www.ncbi.nlm.nih.gov/projects/SNP/snp_ref.cgi?rs=1570612) variant. This substitution of a single nucleotide is known as a missense mutation.</v>
      </c>
    </row>
    <row r="65" spans="1:3" x14ac:dyDescent="0.25">
      <c r="A65" s="8"/>
    </row>
    <row r="66" spans="1:3" x14ac:dyDescent="0.25">
      <c r="A66" s="8"/>
      <c r="C66" s="3" t="s">
        <v>42</v>
      </c>
    </row>
    <row r="67" spans="1:3" x14ac:dyDescent="0.25">
      <c r="A67" s="8"/>
    </row>
    <row r="68" spans="1:3" x14ac:dyDescent="0.25">
      <c r="A68" s="8"/>
      <c r="C68" s="3" t="str">
        <f>CONCATENATE("    ",B61)</f>
        <v xml:space="preserve">    This variant is not associated with increased risk.</v>
      </c>
    </row>
    <row r="69" spans="1:3" x14ac:dyDescent="0.25">
      <c r="A69" s="8"/>
    </row>
    <row r="70" spans="1:3" x14ac:dyDescent="0.25">
      <c r="A70" s="15"/>
      <c r="C70" s="3" t="s">
        <v>43</v>
      </c>
    </row>
    <row r="71" spans="1:3" x14ac:dyDescent="0.25">
      <c r="A71" s="15"/>
    </row>
    <row r="72" spans="1:3" x14ac:dyDescent="0.25">
      <c r="A72" s="15"/>
      <c r="C72" s="3" t="str">
        <f>CONCATENATE( "    &lt;piechart percentage=",B62," /&gt;")</f>
        <v xml:space="preserve">    &lt;piechart percentage=24.7 /&gt;</v>
      </c>
    </row>
    <row r="73" spans="1:3" x14ac:dyDescent="0.25">
      <c r="A73" s="15"/>
      <c r="C73" s="3" t="str">
        <f>"  &lt;/Genotype&gt;"</f>
        <v xml:space="preserve">  &lt;/Genotype&gt;</v>
      </c>
    </row>
    <row r="74" spans="1:3" x14ac:dyDescent="0.25">
      <c r="A74" s="15" t="s">
        <v>46</v>
      </c>
      <c r="B74" s="9" t="str">
        <f>H23</f>
        <v>Your TRPC4 gene has no variants. A normal gene is referred to as a "wild-type" gene.</v>
      </c>
      <c r="C74" s="3" t="str">
        <f>CONCATENATE("  &lt;Genotype hgvs=",CHAR(34),B46,B48,";",B48,CHAR(34)," name=",CHAR(34),B22,CHAR(34),"&gt; ")</f>
        <v xml:space="preserve">  &lt;Genotype hgvs="NC_000013.11:g.[37668344=];[37668344=]" name="G37668344T"&gt; </v>
      </c>
    </row>
    <row r="75" spans="1:3" x14ac:dyDescent="0.25">
      <c r="A75" s="8" t="s">
        <v>47</v>
      </c>
      <c r="B75" s="9" t="str">
        <f t="shared" ref="B75:B76" si="3">H24</f>
        <v>You are in the Moderate Loss of Function category. See below for more information.</v>
      </c>
      <c r="C75" s="3" t="s">
        <v>26</v>
      </c>
    </row>
    <row r="76" spans="1:3" x14ac:dyDescent="0.25">
      <c r="A76" s="8" t="s">
        <v>41</v>
      </c>
      <c r="B76" s="9">
        <f t="shared" si="3"/>
        <v>29.1</v>
      </c>
      <c r="C76" s="3" t="s">
        <v>38</v>
      </c>
    </row>
    <row r="77" spans="1:3" x14ac:dyDescent="0.25">
      <c r="A77" s="15"/>
    </row>
    <row r="78" spans="1:3" x14ac:dyDescent="0.25">
      <c r="A78" s="8"/>
      <c r="C78" s="3" t="str">
        <f>CONCATENATE("    ",B74)</f>
        <v xml:space="preserve">    Your TRPC4 gene has no variants. A normal gene is referred to as a "wild-type" gene.</v>
      </c>
    </row>
    <row r="79" spans="1:3" x14ac:dyDescent="0.25">
      <c r="A79" s="8"/>
    </row>
    <row r="80" spans="1:3" x14ac:dyDescent="0.25">
      <c r="A80" s="15"/>
      <c r="C80" s="3" t="s">
        <v>43</v>
      </c>
    </row>
    <row r="81" spans="1:3" x14ac:dyDescent="0.25">
      <c r="A81" s="15"/>
    </row>
    <row r="82" spans="1:3" x14ac:dyDescent="0.25">
      <c r="A82" s="15"/>
      <c r="C82" s="3" t="str">
        <f>CONCATENATE( "    &lt;piechart percentage=",B76," /&gt;")</f>
        <v xml:space="preserve">    &lt;piechart percentage=29.1 /&gt;</v>
      </c>
    </row>
    <row r="83" spans="1:3" x14ac:dyDescent="0.25">
      <c r="A83" s="15"/>
      <c r="C83" s="3" t="str">
        <f>"  &lt;/Genotype&gt;"</f>
        <v xml:space="preserve">  &lt;/Genotype&gt;</v>
      </c>
    </row>
    <row r="84" spans="1:3" x14ac:dyDescent="0.25">
      <c r="A84" s="15"/>
      <c r="C84" s="3" t="str">
        <f>C26</f>
        <v>&lt;# T159323005C #&gt;</v>
      </c>
    </row>
    <row r="85" spans="1:3" x14ac:dyDescent="0.25">
      <c r="A85" s="15" t="s">
        <v>37</v>
      </c>
      <c r="B85" s="21" t="str">
        <f>I14</f>
        <v>NC_000013.11:g.</v>
      </c>
      <c r="C85" s="3" t="str">
        <f>CONCATENATE("  &lt;Genotype hgvs=",CHAR(34),B85,B86,";",B87,CHAR(34)," name=",CHAR(34),B28,CHAR(34),"&gt; ")</f>
        <v xml:space="preserve">  &lt;Genotype hgvs="NC_000013.11:g.[37656405G&gt;A];[37656405=]" name="T159323005C"&gt; </v>
      </c>
    </row>
    <row r="86" spans="1:3" x14ac:dyDescent="0.25">
      <c r="A86" s="15" t="s">
        <v>35</v>
      </c>
      <c r="B86" s="21" t="str">
        <f t="shared" ref="B86:B90" si="4">I15</f>
        <v>[37656405G&gt;A]</v>
      </c>
    </row>
    <row r="87" spans="1:3" x14ac:dyDescent="0.25">
      <c r="A87" s="15" t="s">
        <v>31</v>
      </c>
      <c r="B87" s="21" t="str">
        <f t="shared" si="4"/>
        <v>[37656405=]</v>
      </c>
      <c r="C87" s="3" t="s">
        <v>38</v>
      </c>
    </row>
    <row r="88" spans="1:3" x14ac:dyDescent="0.25">
      <c r="A88" s="15" t="s">
        <v>39</v>
      </c>
      <c r="B88" s="21" t="str">
        <f t="shared" si="4"/>
        <v>People with this variant have one copy of the [T159323005C](https://www.ncbi.nlm.nih.gov/projects/SNP/snp_ref.cgi?rs=2985167) variant. This substitution of a single nucleotide is known as a missense mutation.</v>
      </c>
      <c r="C88" s="3" t="s">
        <v>26</v>
      </c>
    </row>
    <row r="89" spans="1:3" x14ac:dyDescent="0.25">
      <c r="A89" s="8" t="s">
        <v>40</v>
      </c>
      <c r="B89" s="21" t="str">
        <f t="shared" si="4"/>
        <v>This variant is not associated with increased risk.</v>
      </c>
      <c r="C89" s="3" t="str">
        <f>CONCATENATE("    ",B88)</f>
        <v xml:space="preserve">    People with this variant have one copy of the [T159323005C](https://www.ncbi.nlm.nih.gov/projects/SNP/snp_ref.cgi?rs=2985167) variant. This substitution of a single nucleotide is known as a missense mutation.</v>
      </c>
    </row>
    <row r="90" spans="1:3" x14ac:dyDescent="0.25">
      <c r="A90" s="8" t="s">
        <v>41</v>
      </c>
      <c r="B90" s="21">
        <f t="shared" si="4"/>
        <v>49.8</v>
      </c>
    </row>
    <row r="91" spans="1:3" x14ac:dyDescent="0.25">
      <c r="A91" s="15"/>
      <c r="C91" s="3" t="s">
        <v>42</v>
      </c>
    </row>
    <row r="92" spans="1:3" x14ac:dyDescent="0.25">
      <c r="A92" s="8"/>
    </row>
    <row r="93" spans="1:3" x14ac:dyDescent="0.25">
      <c r="A93" s="8"/>
      <c r="C93" s="3" t="str">
        <f>CONCATENATE("    ",B89)</f>
        <v xml:space="preserve">    This variant is not associated with increased risk.</v>
      </c>
    </row>
    <row r="94" spans="1:3" x14ac:dyDescent="0.25">
      <c r="A94" s="8"/>
    </row>
    <row r="95" spans="1:3" x14ac:dyDescent="0.25">
      <c r="A95" s="8"/>
      <c r="C95" s="3" t="s">
        <v>43</v>
      </c>
    </row>
    <row r="96" spans="1:3" x14ac:dyDescent="0.25">
      <c r="A96" s="15"/>
    </row>
    <row r="97" spans="1:3" x14ac:dyDescent="0.25">
      <c r="A97" s="15"/>
      <c r="C97" s="3" t="str">
        <f>CONCATENATE( "    &lt;piechart percentage=",B90," /&gt;")</f>
        <v xml:space="preserve">    &lt;piechart percentage=49.8 /&gt;</v>
      </c>
    </row>
    <row r="98" spans="1:3" x14ac:dyDescent="0.25">
      <c r="A98" s="15"/>
      <c r="C98" s="3" t="str">
        <f>"  &lt;/Genotype&gt;"</f>
        <v xml:space="preserve">  &lt;/Genotype&gt;</v>
      </c>
    </row>
    <row r="99" spans="1:3" x14ac:dyDescent="0.25">
      <c r="A99" s="15" t="s">
        <v>44</v>
      </c>
      <c r="B99" s="9" t="str">
        <f>I20</f>
        <v>People with this variant have two copies of the [T159323005C](https://www.ncbi.nlm.nih.gov/projects/SNP/snp_ref.cgi?rs=2985167) variant. This substitution of a single nucleotide is known as a missense mutation.</v>
      </c>
      <c r="C99" s="3" t="str">
        <f>CONCATENATE("  &lt;Genotype hgvs=",CHAR(34),B85,B86,";",B86,CHAR(34)," name=",CHAR(34),B28,CHAR(34),"&gt; ")</f>
        <v xml:space="preserve">  &lt;Genotype hgvs="NC_000013.11:g.[37656405G&gt;A];[37656405G&gt;A]" name="T159323005C"&gt; </v>
      </c>
    </row>
    <row r="100" spans="1:3" x14ac:dyDescent="0.25">
      <c r="A100" s="8" t="s">
        <v>45</v>
      </c>
      <c r="B100" s="9" t="str">
        <f t="shared" ref="B100:B101" si="5">I21</f>
        <v>This variant is not associated with increased risk.</v>
      </c>
      <c r="C100" s="3" t="s">
        <v>26</v>
      </c>
    </row>
    <row r="101" spans="1:3" x14ac:dyDescent="0.25">
      <c r="A101" s="8" t="s">
        <v>41</v>
      </c>
      <c r="B101" s="9">
        <f t="shared" si="5"/>
        <v>34.4</v>
      </c>
      <c r="C101" s="3" t="s">
        <v>38</v>
      </c>
    </row>
    <row r="102" spans="1:3" x14ac:dyDescent="0.25">
      <c r="A102" s="8"/>
    </row>
    <row r="103" spans="1:3" x14ac:dyDescent="0.25">
      <c r="A103" s="15"/>
      <c r="C103" s="3" t="str">
        <f>CONCATENATE("    ",B99)</f>
        <v xml:space="preserve">    People with this variant have two copies of the [T159323005C](https://www.ncbi.nlm.nih.gov/projects/SNP/snp_ref.cgi?rs=2985167) variant. This substitution of a single nucleotide is known as a missense mutation.</v>
      </c>
    </row>
    <row r="104" spans="1:3" x14ac:dyDescent="0.25">
      <c r="A104" s="8"/>
    </row>
    <row r="105" spans="1:3" x14ac:dyDescent="0.25">
      <c r="A105" s="8"/>
      <c r="C105" s="3" t="s">
        <v>42</v>
      </c>
    </row>
    <row r="106" spans="1:3" x14ac:dyDescent="0.25">
      <c r="A106" s="8"/>
    </row>
    <row r="107" spans="1:3" x14ac:dyDescent="0.25">
      <c r="A107" s="8"/>
      <c r="C107" s="3" t="str">
        <f>CONCATENATE("    ",B100)</f>
        <v xml:space="preserve">    This variant is not associated with increased risk.</v>
      </c>
    </row>
    <row r="108" spans="1:3" x14ac:dyDescent="0.25">
      <c r="A108" s="8"/>
    </row>
    <row r="109" spans="1:3" x14ac:dyDescent="0.25">
      <c r="A109" s="15"/>
      <c r="C109" s="3" t="s">
        <v>43</v>
      </c>
    </row>
    <row r="110" spans="1:3" x14ac:dyDescent="0.25">
      <c r="A110" s="15"/>
    </row>
    <row r="111" spans="1:3" x14ac:dyDescent="0.25">
      <c r="A111" s="15"/>
      <c r="C111" s="3" t="str">
        <f>CONCATENATE( "    &lt;piechart percentage=",B101," /&gt;")</f>
        <v xml:space="preserve">    &lt;piechart percentage=34.4 /&gt;</v>
      </c>
    </row>
    <row r="112" spans="1:3" x14ac:dyDescent="0.25">
      <c r="A112" s="15"/>
      <c r="C112" s="3" t="str">
        <f>"  &lt;/Genotype&gt;"</f>
        <v xml:space="preserve">  &lt;/Genotype&gt;</v>
      </c>
    </row>
    <row r="113" spans="1:3" x14ac:dyDescent="0.25">
      <c r="A113" s="15" t="s">
        <v>46</v>
      </c>
      <c r="B113" s="9" t="str">
        <f>I23</f>
        <v>Your TRPC4 gene has no variants. A normal gene is referred to as a "wild-type" gene.</v>
      </c>
      <c r="C113" s="3" t="str">
        <f>CONCATENATE("  &lt;Genotype hgvs=",CHAR(34),B85,B87,";",B87,CHAR(34)," name=",CHAR(34),B28,CHAR(34),"&gt; ")</f>
        <v xml:space="preserve">  &lt;Genotype hgvs="NC_000013.11:g.[37656405=];[37656405=]" name="T159323005C"&gt; </v>
      </c>
    </row>
    <row r="114" spans="1:3" x14ac:dyDescent="0.25">
      <c r="A114" s="8" t="s">
        <v>47</v>
      </c>
      <c r="B114" s="9" t="str">
        <f t="shared" ref="B114:B115" si="6">I24</f>
        <v>You are in the Moderate Loss of Function category. See below for more information.</v>
      </c>
      <c r="C114" s="3" t="s">
        <v>26</v>
      </c>
    </row>
    <row r="115" spans="1:3" x14ac:dyDescent="0.25">
      <c r="A115" s="8" t="s">
        <v>41</v>
      </c>
      <c r="B115" s="9">
        <f t="shared" si="6"/>
        <v>15.8</v>
      </c>
      <c r="C115" s="3" t="s">
        <v>38</v>
      </c>
    </row>
    <row r="116" spans="1:3" x14ac:dyDescent="0.25">
      <c r="A116" s="15"/>
    </row>
    <row r="117" spans="1:3" x14ac:dyDescent="0.25">
      <c r="A117" s="8"/>
      <c r="C117" s="3" t="str">
        <f>CONCATENATE("    ",B113)</f>
        <v xml:space="preserve">    Your TRPC4 gene has no variants. A normal gene is referred to as a "wild-type" gene.</v>
      </c>
    </row>
    <row r="118" spans="1:3" x14ac:dyDescent="0.25">
      <c r="A118" s="8"/>
    </row>
    <row r="119" spans="1:3" x14ac:dyDescent="0.25">
      <c r="A119" s="15"/>
      <c r="C119" s="3" t="s">
        <v>43</v>
      </c>
    </row>
    <row r="120" spans="1:3" x14ac:dyDescent="0.25">
      <c r="A120" s="15"/>
    </row>
    <row r="121" spans="1:3" x14ac:dyDescent="0.25">
      <c r="A121" s="15"/>
      <c r="C121" s="3" t="str">
        <f>CONCATENATE( "    &lt;piechart percentage=",B115," /&gt;")</f>
        <v xml:space="preserve">    &lt;piechart percentage=15.8 /&gt;</v>
      </c>
    </row>
    <row r="122" spans="1:3" x14ac:dyDescent="0.25">
      <c r="A122" s="15"/>
      <c r="C122" s="3" t="str">
        <f>"  &lt;/Genotype&gt;"</f>
        <v xml:space="preserve">  &lt;/Genotype&gt;</v>
      </c>
    </row>
    <row r="123" spans="1:3" x14ac:dyDescent="0.25">
      <c r="A123" s="15"/>
      <c r="C123" s="3" t="str">
        <f>C32</f>
        <v>&lt;# G37793875T #&gt;</v>
      </c>
    </row>
    <row r="124" spans="1:3" x14ac:dyDescent="0.25">
      <c r="A124" s="15" t="s">
        <v>37</v>
      </c>
      <c r="B124" s="21" t="str">
        <f>J14</f>
        <v>NC_000013.11:g.</v>
      </c>
      <c r="C124" s="3" t="str">
        <f>CONCATENATE("  &lt;Genotype hgvs=",CHAR(34),B124,B125,";",B126,CHAR(34)," name=",CHAR(34),B34,CHAR(34),"&gt; ")</f>
        <v xml:space="preserve">  &lt;Genotype hgvs="NC_000013.11:g.[37793875G&gt;T];[37793875=]" name="G37793875T"&gt; </v>
      </c>
    </row>
    <row r="125" spans="1:3" x14ac:dyDescent="0.25">
      <c r="A125" s="15" t="s">
        <v>35</v>
      </c>
      <c r="B125" s="21" t="str">
        <f t="shared" ref="B125:B129" si="7">J15</f>
        <v>[37793875G&gt;T]</v>
      </c>
    </row>
    <row r="126" spans="1:3" x14ac:dyDescent="0.25">
      <c r="A126" s="15" t="s">
        <v>31</v>
      </c>
      <c r="B126" s="21" t="str">
        <f t="shared" si="7"/>
        <v>[37793875=]</v>
      </c>
      <c r="C126" s="3" t="s">
        <v>38</v>
      </c>
    </row>
    <row r="127" spans="1:3" x14ac:dyDescent="0.25">
      <c r="A127" s="15" t="s">
        <v>39</v>
      </c>
      <c r="B127" s="21" t="str">
        <f t="shared" si="7"/>
        <v>People with this variant have one copy of the [G37793875T](https://www.ncbi.nlm.nih.gov/projects/SNP/snp_ref.cgi?rs=655207) variant. This substitution of a single nucleotide is known as a missense mutation.</v>
      </c>
      <c r="C127" s="3" t="s">
        <v>26</v>
      </c>
    </row>
    <row r="128" spans="1:3" x14ac:dyDescent="0.25">
      <c r="A128" s="8" t="s">
        <v>40</v>
      </c>
      <c r="B128" s="21" t="str">
        <f t="shared" si="7"/>
        <v>This variant is not associated with increased risk.</v>
      </c>
      <c r="C128" s="3" t="str">
        <f>CONCATENATE("    ",B127)</f>
        <v xml:space="preserve">    People with this variant have one copy of the [G37793875T](https://www.ncbi.nlm.nih.gov/projects/SNP/snp_ref.cgi?rs=655207) variant. This substitution of a single nucleotide is known as a missense mutation.</v>
      </c>
    </row>
    <row r="129" spans="1:3" x14ac:dyDescent="0.25">
      <c r="A129" s="8" t="s">
        <v>41</v>
      </c>
      <c r="B129" s="21">
        <f t="shared" si="7"/>
        <v>47.5</v>
      </c>
    </row>
    <row r="130" spans="1:3" x14ac:dyDescent="0.25">
      <c r="A130" s="15"/>
      <c r="C130" s="3" t="s">
        <v>42</v>
      </c>
    </row>
    <row r="131" spans="1:3" x14ac:dyDescent="0.25">
      <c r="A131" s="8"/>
    </row>
    <row r="132" spans="1:3" x14ac:dyDescent="0.25">
      <c r="A132" s="8"/>
      <c r="C132" s="3" t="str">
        <f>CONCATENATE("    ",B128)</f>
        <v xml:space="preserve">    This variant is not associated with increased risk.</v>
      </c>
    </row>
    <row r="133" spans="1:3" x14ac:dyDescent="0.25">
      <c r="A133" s="8"/>
    </row>
    <row r="134" spans="1:3" x14ac:dyDescent="0.25">
      <c r="A134" s="8"/>
      <c r="C134" s="3" t="s">
        <v>43</v>
      </c>
    </row>
    <row r="135" spans="1:3" x14ac:dyDescent="0.25">
      <c r="A135" s="15"/>
    </row>
    <row r="136" spans="1:3" x14ac:dyDescent="0.25">
      <c r="A136" s="15"/>
      <c r="C136" s="3" t="str">
        <f>CONCATENATE( "    &lt;piechart percentage=",B129," /&gt;")</f>
        <v xml:space="preserve">    &lt;piechart percentage=47.5 /&gt;</v>
      </c>
    </row>
    <row r="137" spans="1:3" x14ac:dyDescent="0.25">
      <c r="A137" s="15"/>
      <c r="C137" s="3" t="str">
        <f>"  &lt;/Genotype&gt;"</f>
        <v xml:space="preserve">  &lt;/Genotype&gt;</v>
      </c>
    </row>
    <row r="138" spans="1:3" x14ac:dyDescent="0.25">
      <c r="A138" s="15" t="s">
        <v>44</v>
      </c>
      <c r="B138" s="9" t="str">
        <f>J20</f>
        <v>People with this variant have two copies of the [G37793875T](https://www.ncbi.nlm.nih.gov/projects/SNP/snp_ref.cgi?rs=655207) variant. This substitution of a single nucleotide is known as a missense mutation.</v>
      </c>
      <c r="C138" s="3" t="str">
        <f>CONCATENATE("  &lt;Genotype hgvs=",CHAR(34),B124,B125,";",B125,CHAR(34)," name=",CHAR(34),B34,CHAR(34),"&gt; ")</f>
        <v xml:space="preserve">  &lt;Genotype hgvs="NC_000013.11:g.[37793875G&gt;T];[37793875G&gt;T]" name="G37793875T"&gt; </v>
      </c>
    </row>
    <row r="139" spans="1:3" x14ac:dyDescent="0.25">
      <c r="A139" s="8" t="s">
        <v>45</v>
      </c>
      <c r="B139" s="9" t="str">
        <f t="shared" ref="B139:B140" si="8">J21</f>
        <v>You are in the Moderate Loss of Function category. See below for more information.</v>
      </c>
      <c r="C139" s="3" t="s">
        <v>26</v>
      </c>
    </row>
    <row r="140" spans="1:3" x14ac:dyDescent="0.25">
      <c r="A140" s="8" t="s">
        <v>41</v>
      </c>
      <c r="B140" s="9">
        <f t="shared" si="8"/>
        <v>26.9</v>
      </c>
      <c r="C140" s="3" t="s">
        <v>38</v>
      </c>
    </row>
    <row r="141" spans="1:3" x14ac:dyDescent="0.25">
      <c r="A141" s="8"/>
    </row>
    <row r="142" spans="1:3" x14ac:dyDescent="0.25">
      <c r="A142" s="15"/>
      <c r="C142" s="3" t="str">
        <f>CONCATENATE("    ",B138)</f>
        <v xml:space="preserve">    People with this variant have two copies of the [G37793875T](https://www.ncbi.nlm.nih.gov/projects/SNP/snp_ref.cgi?rs=655207) variant. This substitution of a single nucleotide is known as a missense mutation.</v>
      </c>
    </row>
    <row r="143" spans="1:3" x14ac:dyDescent="0.25">
      <c r="A143" s="8"/>
    </row>
    <row r="144" spans="1:3" x14ac:dyDescent="0.25">
      <c r="A144" s="8"/>
      <c r="C144" s="3" t="s">
        <v>42</v>
      </c>
    </row>
    <row r="145" spans="1:3" x14ac:dyDescent="0.25">
      <c r="A145" s="8"/>
    </row>
    <row r="146" spans="1:3" x14ac:dyDescent="0.25">
      <c r="A146" s="8"/>
      <c r="C146" s="3" t="str">
        <f>CONCATENATE("    ",B139)</f>
        <v xml:space="preserve">    You are in the Moderate Loss of Function category. See below for more information.</v>
      </c>
    </row>
    <row r="147" spans="1:3" x14ac:dyDescent="0.25">
      <c r="A147" s="8"/>
    </row>
    <row r="148" spans="1:3" x14ac:dyDescent="0.25">
      <c r="A148" s="15"/>
      <c r="C148" s="3" t="s">
        <v>43</v>
      </c>
    </row>
    <row r="149" spans="1:3" x14ac:dyDescent="0.25">
      <c r="A149" s="15"/>
    </row>
    <row r="150" spans="1:3" x14ac:dyDescent="0.25">
      <c r="A150" s="15"/>
      <c r="C150" s="3" t="str">
        <f>CONCATENATE( "    &lt;piechart percentage=",B140," /&gt;")</f>
        <v xml:space="preserve">    &lt;piechart percentage=26.9 /&gt;</v>
      </c>
    </row>
    <row r="151" spans="1:3" x14ac:dyDescent="0.25">
      <c r="A151" s="15"/>
      <c r="C151" s="3" t="str">
        <f>"  &lt;/Genotype&gt;"</f>
        <v xml:space="preserve">  &lt;/Genotype&gt;</v>
      </c>
    </row>
    <row r="152" spans="1:3" x14ac:dyDescent="0.25">
      <c r="A152" s="15" t="s">
        <v>46</v>
      </c>
      <c r="B152" s="9" t="str">
        <f>J23</f>
        <v>Your TRPC4 gene has no variants. A normal gene is referred to as a "wild-type" gene.</v>
      </c>
      <c r="C152" s="3" t="str">
        <f>CONCATENATE("  &lt;Genotype hgvs=",CHAR(34),B124,B126,";",B126,CHAR(34)," name=",CHAR(34),B34,CHAR(34),"&gt; ")</f>
        <v xml:space="preserve">  &lt;Genotype hgvs="NC_000013.11:g.[37793875=];[37793875=]" name="G37793875T"&gt; </v>
      </c>
    </row>
    <row r="153" spans="1:3" x14ac:dyDescent="0.25">
      <c r="A153" s="8" t="s">
        <v>47</v>
      </c>
      <c r="B153" s="9" t="str">
        <f t="shared" ref="B153:B154" si="9">J24</f>
        <v>This variant is not associated with increased risk.</v>
      </c>
      <c r="C153" s="3" t="s">
        <v>26</v>
      </c>
    </row>
    <row r="154" spans="1:3" x14ac:dyDescent="0.25">
      <c r="A154" s="8" t="s">
        <v>41</v>
      </c>
      <c r="B154" s="9">
        <f t="shared" si="9"/>
        <v>25.6</v>
      </c>
      <c r="C154" s="3" t="s">
        <v>38</v>
      </c>
    </row>
    <row r="155" spans="1:3" x14ac:dyDescent="0.25">
      <c r="A155" s="15"/>
    </row>
    <row r="156" spans="1:3" x14ac:dyDescent="0.25">
      <c r="A156" s="8"/>
      <c r="C156" s="3" t="str">
        <f>CONCATENATE("    ",B152)</f>
        <v xml:space="preserve">    Your TRPC4 gene has no variants. A normal gene is referred to as a "wild-type" gene.</v>
      </c>
    </row>
    <row r="157" spans="1:3" x14ac:dyDescent="0.25">
      <c r="A157" s="8"/>
    </row>
    <row r="158" spans="1:3" x14ac:dyDescent="0.25">
      <c r="A158" s="15"/>
      <c r="C158" s="3" t="s">
        <v>43</v>
      </c>
    </row>
    <row r="159" spans="1:3" x14ac:dyDescent="0.25">
      <c r="A159" s="15"/>
    </row>
    <row r="160" spans="1:3" x14ac:dyDescent="0.25">
      <c r="A160" s="15"/>
      <c r="C160" s="3" t="str">
        <f>CONCATENATE( "    &lt;piechart percentage=",B154," /&gt;")</f>
        <v xml:space="preserve">    &lt;piechart percentage=25.6 /&gt;</v>
      </c>
    </row>
    <row r="161" spans="1:3" x14ac:dyDescent="0.25">
      <c r="A161" s="15"/>
      <c r="C161" s="3" t="str">
        <f>"  &lt;/Genotype&gt;"</f>
        <v xml:space="preserve">  &lt;/Genotype&gt;</v>
      </c>
    </row>
    <row r="162" spans="1:3" x14ac:dyDescent="0.25">
      <c r="A162" s="15"/>
      <c r="C162" s="3" t="str">
        <f>C38</f>
        <v>&lt;# C37793812T #&gt;</v>
      </c>
    </row>
    <row r="163" spans="1:3" x14ac:dyDescent="0.25">
      <c r="A163" s="15" t="s">
        <v>37</v>
      </c>
      <c r="B163" s="21" t="str">
        <f>K14</f>
        <v>NC_000013.11:g.</v>
      </c>
      <c r="C163" s="3" t="str">
        <f>CONCATENATE("  &lt;Genotype hgvs=",CHAR(34),B163,B164,";",B165,CHAR(34)," name=",CHAR(34),B40,CHAR(34),"&gt; ")</f>
        <v xml:space="preserve">  &lt;Genotype hgvs="NC_000013.11:g.[37793812C&gt;T];[37793812=]" name="C37793812T"&gt; </v>
      </c>
    </row>
    <row r="164" spans="1:3" x14ac:dyDescent="0.25">
      <c r="A164" s="15" t="s">
        <v>35</v>
      </c>
      <c r="B164" s="21" t="str">
        <f t="shared" ref="B164:B168" si="10">K15</f>
        <v>[37793812C&gt;T]</v>
      </c>
    </row>
    <row r="165" spans="1:3" x14ac:dyDescent="0.25">
      <c r="A165" s="15" t="s">
        <v>31</v>
      </c>
      <c r="B165" s="21" t="str">
        <f t="shared" si="10"/>
        <v>[37793812=]</v>
      </c>
      <c r="C165" s="3" t="s">
        <v>38</v>
      </c>
    </row>
    <row r="166" spans="1:3" x14ac:dyDescent="0.25">
      <c r="A166" s="15" t="s">
        <v>39</v>
      </c>
      <c r="B166" s="21" t="str">
        <f t="shared" si="10"/>
        <v>People with this variant have one copy of the [C37793812T](https://www.ncbi.nlm.nih.gov/SNP/snp_ref.cgi?rs=6650469) variant. This substitution of a single nucleotide is known as a missense mutation.</v>
      </c>
      <c r="C166" s="3" t="s">
        <v>26</v>
      </c>
    </row>
    <row r="167" spans="1:3" x14ac:dyDescent="0.25">
      <c r="A167" s="8" t="s">
        <v>40</v>
      </c>
      <c r="B167" s="21" t="str">
        <f t="shared" si="10"/>
        <v>This variant is not associated with increased risk.</v>
      </c>
      <c r="C167" s="3" t="str">
        <f>CONCATENATE("    ",B166)</f>
        <v xml:space="preserve">    People with this variant have one copy of the [C37793812T](https://www.ncbi.nlm.nih.gov/SNP/snp_ref.cgi?rs=6650469) variant. This substitution of a single nucleotide is known as a missense mutation.</v>
      </c>
    </row>
    <row r="168" spans="1:3" x14ac:dyDescent="0.25">
      <c r="A168" s="8" t="s">
        <v>41</v>
      </c>
      <c r="B168" s="21">
        <f t="shared" si="10"/>
        <v>48</v>
      </c>
    </row>
    <row r="169" spans="1:3" x14ac:dyDescent="0.25">
      <c r="A169" s="15"/>
      <c r="C169" s="3" t="s">
        <v>42</v>
      </c>
    </row>
    <row r="170" spans="1:3" x14ac:dyDescent="0.25">
      <c r="A170" s="8"/>
    </row>
    <row r="171" spans="1:3" x14ac:dyDescent="0.25">
      <c r="A171" s="8"/>
      <c r="C171" s="3" t="str">
        <f>CONCATENATE("    ",B167)</f>
        <v xml:space="preserve">    This variant is not associated with increased risk.</v>
      </c>
    </row>
    <row r="172" spans="1:3" x14ac:dyDescent="0.25">
      <c r="A172" s="8"/>
    </row>
    <row r="173" spans="1:3" x14ac:dyDescent="0.25">
      <c r="A173" s="8"/>
      <c r="C173" s="3" t="s">
        <v>43</v>
      </c>
    </row>
    <row r="174" spans="1:3" x14ac:dyDescent="0.25">
      <c r="A174" s="15"/>
    </row>
    <row r="175" spans="1:3" x14ac:dyDescent="0.25">
      <c r="A175" s="15"/>
      <c r="C175" s="3" t="str">
        <f>CONCATENATE( "    &lt;piechart percentage=",B168," /&gt;")</f>
        <v xml:space="preserve">    &lt;piechart percentage=48 /&gt;</v>
      </c>
    </row>
    <row r="176" spans="1:3" x14ac:dyDescent="0.25">
      <c r="A176" s="15"/>
      <c r="C176" s="3" t="str">
        <f>"  &lt;/Genotype&gt;"</f>
        <v xml:space="preserve">  &lt;/Genotype&gt;</v>
      </c>
    </row>
    <row r="177" spans="1:3" x14ac:dyDescent="0.25">
      <c r="A177" s="15" t="s">
        <v>44</v>
      </c>
      <c r="B177" s="9" t="str">
        <f>K20</f>
        <v>People with this variant have two copies of the [C37793812T](https://www.ncbi.nlm.nih.gov/SNP/snp_ref.cgi?rs=6650469) variant. This substitution of a single nucleotide is known as a missense mutation.</v>
      </c>
      <c r="C177" s="3" t="str">
        <f>CONCATENATE("  &lt;Genotype hgvs=",CHAR(34),B163,B164,";",B164,CHAR(34)," name=",CHAR(34),B40,CHAR(34),"&gt; ")</f>
        <v xml:space="preserve">  &lt;Genotype hgvs="NC_000013.11:g.[37793812C&gt;T];[37793812C&gt;T]" name="C37793812T"&gt; </v>
      </c>
    </row>
    <row r="178" spans="1:3" x14ac:dyDescent="0.25">
      <c r="A178" s="8" t="s">
        <v>45</v>
      </c>
      <c r="B178" s="9" t="str">
        <f t="shared" ref="B178:B179" si="11">K21</f>
        <v>You are in the Moderate Loss of Function category. See below for more information.</v>
      </c>
      <c r="C178" s="3" t="s">
        <v>26</v>
      </c>
    </row>
    <row r="179" spans="1:3" x14ac:dyDescent="0.25">
      <c r="A179" s="8" t="s">
        <v>41</v>
      </c>
      <c r="B179" s="9">
        <f t="shared" si="11"/>
        <v>28</v>
      </c>
      <c r="C179" s="3" t="s">
        <v>38</v>
      </c>
    </row>
    <row r="180" spans="1:3" x14ac:dyDescent="0.25">
      <c r="A180" s="8"/>
    </row>
    <row r="181" spans="1:3" x14ac:dyDescent="0.25">
      <c r="A181" s="15"/>
      <c r="C181" s="3" t="str">
        <f>CONCATENATE("    ",B177)</f>
        <v xml:space="preserve">    People with this variant have two copies of the [C37793812T](https://www.ncbi.nlm.nih.gov/SNP/snp_ref.cgi?rs=6650469) variant. This substitution of a single nucleotide is known as a missense mutation.</v>
      </c>
    </row>
    <row r="182" spans="1:3" x14ac:dyDescent="0.25">
      <c r="A182" s="8"/>
    </row>
    <row r="183" spans="1:3" x14ac:dyDescent="0.25">
      <c r="A183" s="8"/>
      <c r="C183" s="3" t="s">
        <v>42</v>
      </c>
    </row>
    <row r="184" spans="1:3" x14ac:dyDescent="0.25">
      <c r="A184" s="8"/>
    </row>
    <row r="185" spans="1:3" x14ac:dyDescent="0.25">
      <c r="A185" s="8"/>
      <c r="C185" s="3" t="str">
        <f>CONCATENATE("    ",B178)</f>
        <v xml:space="preserve">    You are in the Moderate Loss of Function category. See below for more information.</v>
      </c>
    </row>
    <row r="186" spans="1:3" x14ac:dyDescent="0.25">
      <c r="A186" s="8"/>
    </row>
    <row r="187" spans="1:3" x14ac:dyDescent="0.25">
      <c r="A187" s="15"/>
      <c r="C187" s="3" t="s">
        <v>43</v>
      </c>
    </row>
    <row r="188" spans="1:3" x14ac:dyDescent="0.25">
      <c r="A188" s="15"/>
    </row>
    <row r="189" spans="1:3" x14ac:dyDescent="0.25">
      <c r="A189" s="15"/>
      <c r="C189" s="3" t="str">
        <f>CONCATENATE( "    &lt;piechart percentage=",B179," /&gt;")</f>
        <v xml:space="preserve">    &lt;piechart percentage=28 /&gt;</v>
      </c>
    </row>
    <row r="190" spans="1:3" x14ac:dyDescent="0.25">
      <c r="A190" s="15"/>
      <c r="C190" s="3" t="str">
        <f>"  &lt;/Genotype&gt;"</f>
        <v xml:space="preserve">  &lt;/Genotype&gt;</v>
      </c>
    </row>
    <row r="191" spans="1:3" x14ac:dyDescent="0.25">
      <c r="A191" s="15" t="s">
        <v>46</v>
      </c>
      <c r="B191" s="9" t="str">
        <f>K23</f>
        <v>Your TRPC4 gene has no variants. A normal gene is referred to as a "wild-type" gene.</v>
      </c>
      <c r="C191" s="3" t="str">
        <f>CONCATENATE("  &lt;Genotype hgvs=",CHAR(34),B163,B165,";",B165,CHAR(34)," name=",CHAR(34),B40,CHAR(34),"&gt; ")</f>
        <v xml:space="preserve">  &lt;Genotype hgvs="NC_000013.11:g.[37793812=];[37793812=]" name="C37793812T"&gt; </v>
      </c>
    </row>
    <row r="192" spans="1:3" x14ac:dyDescent="0.25">
      <c r="A192" s="8" t="s">
        <v>47</v>
      </c>
      <c r="B192" s="9" t="str">
        <f t="shared" ref="B192:B193" si="12">K24</f>
        <v>This variant is not associated with increased risk.</v>
      </c>
      <c r="C192" s="3" t="s">
        <v>26</v>
      </c>
    </row>
    <row r="193" spans="1:3" x14ac:dyDescent="0.25">
      <c r="A193" s="8" t="s">
        <v>41</v>
      </c>
      <c r="B193" s="9">
        <f t="shared" si="12"/>
        <v>24</v>
      </c>
      <c r="C193" s="3" t="s">
        <v>38</v>
      </c>
    </row>
    <row r="194" spans="1:3" x14ac:dyDescent="0.25">
      <c r="A194" s="15"/>
    </row>
    <row r="195" spans="1:3" x14ac:dyDescent="0.25">
      <c r="A195" s="8"/>
      <c r="C195" s="3" t="str">
        <f>CONCATENATE("    ",B191)</f>
        <v xml:space="preserve">    Your TRPC4 gene has no variants. A normal gene is referred to as a "wild-type" gene.</v>
      </c>
    </row>
    <row r="196" spans="1:3" x14ac:dyDescent="0.25">
      <c r="A196" s="8"/>
    </row>
    <row r="197" spans="1:3" x14ac:dyDescent="0.25">
      <c r="A197" s="15"/>
      <c r="C197" s="3" t="s">
        <v>43</v>
      </c>
    </row>
    <row r="198" spans="1:3" x14ac:dyDescent="0.25">
      <c r="A198" s="15"/>
    </row>
    <row r="199" spans="1:3" x14ac:dyDescent="0.25">
      <c r="A199" s="15"/>
      <c r="C199" s="3" t="str">
        <f>CONCATENATE( "    &lt;piechart percentage=",B193," /&gt;")</f>
        <v xml:space="preserve">    &lt;piechart percentage=24 /&gt;</v>
      </c>
    </row>
    <row r="200" spans="1:3" x14ac:dyDescent="0.25">
      <c r="A200" s="15"/>
      <c r="C200" s="3" t="str">
        <f>"  &lt;/Genotype&gt;"</f>
        <v xml:space="preserve">  &lt;/Genotype&gt;</v>
      </c>
    </row>
    <row r="201" spans="1:3" x14ac:dyDescent="0.25">
      <c r="A201" s="15"/>
      <c r="C201" s="3" t="s">
        <v>48</v>
      </c>
    </row>
    <row r="202" spans="1:3" x14ac:dyDescent="0.25">
      <c r="A202" s="15" t="s">
        <v>49</v>
      </c>
      <c r="B202" s="9" t="str">
        <f>CONCATENATE("Your ",B2," gene has an unknown variant.")</f>
        <v>Your TRPC4 gene has an unknown variant.</v>
      </c>
      <c r="C202" s="3" t="str">
        <f>CONCATENATE("  &lt;Genotype hgvs=",CHAR(34),"unknown",CHAR(34),"&gt; ")</f>
        <v xml:space="preserve">  &lt;Genotype hgvs="unknown"&gt; </v>
      </c>
    </row>
    <row r="203" spans="1:3" x14ac:dyDescent="0.25">
      <c r="A203" s="8" t="s">
        <v>49</v>
      </c>
      <c r="B203" s="9" t="s">
        <v>50</v>
      </c>
      <c r="C203" s="3" t="s">
        <v>26</v>
      </c>
    </row>
    <row r="204" spans="1:3" x14ac:dyDescent="0.25">
      <c r="A204" s="8" t="s">
        <v>41</v>
      </c>
      <c r="C204" s="3" t="s">
        <v>38</v>
      </c>
    </row>
    <row r="205" spans="1:3" x14ac:dyDescent="0.25">
      <c r="A205" s="8"/>
    </row>
    <row r="206" spans="1:3" x14ac:dyDescent="0.25">
      <c r="A206" s="8"/>
      <c r="C206" s="3" t="str">
        <f>CONCATENATE("    ",B202)</f>
        <v xml:space="preserve">    Your TRPC4 gene has an unknown variant.</v>
      </c>
    </row>
    <row r="207" spans="1:3" x14ac:dyDescent="0.25">
      <c r="A207" s="8"/>
    </row>
    <row r="208" spans="1:3" x14ac:dyDescent="0.25">
      <c r="A208" s="15"/>
      <c r="C208" s="3" t="s">
        <v>43</v>
      </c>
    </row>
    <row r="209" spans="1:3" x14ac:dyDescent="0.25">
      <c r="A209" s="15"/>
    </row>
    <row r="210" spans="1:3" x14ac:dyDescent="0.25">
      <c r="A210" s="15"/>
      <c r="C210" s="3" t="str">
        <f>CONCATENATE( "    &lt;piechart percentage=",B204," /&gt;")</f>
        <v xml:space="preserve">    &lt;piechart percentage= /&gt;</v>
      </c>
    </row>
    <row r="211" spans="1:3" x14ac:dyDescent="0.25">
      <c r="A211" s="15"/>
      <c r="C211" s="3" t="str">
        <f>"  &lt;/Genotype&gt;"</f>
        <v xml:space="preserve">  &lt;/Genotype&gt;</v>
      </c>
    </row>
    <row r="212" spans="1:3" x14ac:dyDescent="0.25">
      <c r="A212" s="15"/>
      <c r="C212" s="3" t="s">
        <v>51</v>
      </c>
    </row>
    <row r="213" spans="1:3" x14ac:dyDescent="0.25">
      <c r="A213" s="15" t="s">
        <v>46</v>
      </c>
      <c r="B213" s="9" t="str">
        <f>CONCATENATE("Your ",B2," gene has no variants. A normal gene is referred to as a ",CHAR(34),"wild-type",CHAR(34)," gene.")</f>
        <v>Your TRPC4 gene has no variants. A normal gene is referred to as a "wild-type" gene.</v>
      </c>
      <c r="C213" s="3" t="str">
        <f>CONCATENATE("  &lt;Genotype hgvs=",CHAR(34),"wildtype",CHAR(34),"&gt;")</f>
        <v xml:space="preserve">  &lt;Genotype hgvs="wildtype"&gt;</v>
      </c>
    </row>
    <row r="214" spans="1:3" x14ac:dyDescent="0.25">
      <c r="A214" s="8" t="s">
        <v>47</v>
      </c>
      <c r="B214" s="9" t="s">
        <v>52</v>
      </c>
      <c r="C214" s="3" t="s">
        <v>26</v>
      </c>
    </row>
    <row r="215" spans="1:3" x14ac:dyDescent="0.25">
      <c r="A215" s="8" t="s">
        <v>41</v>
      </c>
      <c r="C215" s="3" t="s">
        <v>38</v>
      </c>
    </row>
    <row r="216" spans="1:3" x14ac:dyDescent="0.25">
      <c r="A216" s="8"/>
    </row>
    <row r="217" spans="1:3" x14ac:dyDescent="0.25">
      <c r="A217" s="8"/>
      <c r="C217" s="3" t="str">
        <f>CONCATENATE("    ",B213)</f>
        <v xml:space="preserve">    Your TRPC4 gene has no variants. A normal gene is referred to as a "wild-type" gene.</v>
      </c>
    </row>
    <row r="218" spans="1:3" x14ac:dyDescent="0.25">
      <c r="A218" s="8"/>
    </row>
    <row r="219" spans="1:3" x14ac:dyDescent="0.25">
      <c r="A219" s="8"/>
      <c r="C219" s="3" t="s">
        <v>43</v>
      </c>
    </row>
    <row r="220" spans="1:3" x14ac:dyDescent="0.25">
      <c r="A220" s="15"/>
    </row>
    <row r="221" spans="1:3" x14ac:dyDescent="0.25">
      <c r="A221" s="8"/>
      <c r="C221" s="3" t="str">
        <f>CONCATENATE( "    &lt;piechart percentage=",B215," /&gt;")</f>
        <v xml:space="preserve">    &lt;piechart percentage= /&gt;</v>
      </c>
    </row>
    <row r="222" spans="1:3" x14ac:dyDescent="0.25">
      <c r="A222" s="8"/>
      <c r="C222" s="3" t="str">
        <f>"  &lt;/Genotype&gt;"</f>
        <v xml:space="preserve">  &lt;/Genotype&gt;</v>
      </c>
    </row>
    <row r="223" spans="1:3" x14ac:dyDescent="0.25">
      <c r="A223" s="8"/>
      <c r="C223" s="3" t="str">
        <f>"&lt;/GeneAnalysis&gt;"</f>
        <v>&lt;/GeneAnalysis&gt;</v>
      </c>
    </row>
    <row r="224" spans="1:3" s="18" customFormat="1" x14ac:dyDescent="0.25">
      <c r="A224" s="27"/>
      <c r="B224" s="17"/>
    </row>
    <row r="225" spans="1:3" x14ac:dyDescent="0.25">
      <c r="A225" s="3" t="s">
        <v>513</v>
      </c>
      <c r="B225" s="9" t="s">
        <v>522</v>
      </c>
      <c r="C225" s="3" t="str">
        <f>CONCATENATE("&lt;# ",A225," ",B225," #&gt;")</f>
        <v>&lt;# symptoms  vision problems; pain; chills and night sweats; multiple chemical sensitivity/allergies; inflamation; #&gt;</v>
      </c>
    </row>
    <row r="227" spans="1:3" x14ac:dyDescent="0.25">
      <c r="B227" s="9" t="s">
        <v>521</v>
      </c>
      <c r="C227" s="3" t="str">
        <f>CONCATENATE("&lt;symptoms ",B227," /&gt;")</f>
        <v>&lt;symptoms D014786 D010146 D023341 D018777 D007249 /&gt;</v>
      </c>
    </row>
    <row r="229" spans="1:3" x14ac:dyDescent="0.25">
      <c r="A229" s="3" t="s">
        <v>514</v>
      </c>
      <c r="B229" s="34" t="s">
        <v>546</v>
      </c>
      <c r="C229" s="3" t="str">
        <f>CONCATENATE("&lt;# ",A229," ",B229," #&gt;")</f>
        <v>&lt;# Tissue List male tissue; female tissue;  #&gt;</v>
      </c>
    </row>
    <row r="231" spans="1:3" x14ac:dyDescent="0.25">
      <c r="B231" s="34" t="s">
        <v>547</v>
      </c>
      <c r="C231" s="3" t="str">
        <f>CONCATENATE("&lt;TissueList ",B231," /&gt;")</f>
        <v>&lt;TissueList D005837 D005836 /&gt;</v>
      </c>
    </row>
    <row r="233" spans="1:3" x14ac:dyDescent="0.25">
      <c r="A233" s="3" t="s">
        <v>515</v>
      </c>
      <c r="B233" s="9" t="s">
        <v>516</v>
      </c>
      <c r="C233" s="3" t="str">
        <f>CONCATENATE("&lt;# ",A233," ",B233," #&gt;")</f>
        <v>&lt;# Pathways Nicotine metabolism, ion transport, ion channel gating #&gt;</v>
      </c>
    </row>
    <row r="235" spans="1:3" x14ac:dyDescent="0.25">
      <c r="B235" s="9" t="s">
        <v>517</v>
      </c>
      <c r="C235" s="3" t="str">
        <f>CONCATENATE("&lt;Pathways ",B235," /&gt;")</f>
        <v>&lt;Pathways D011978 D017136 D015640 /&gt;</v>
      </c>
    </row>
    <row r="237" spans="1:3" x14ac:dyDescent="0.25">
      <c r="A237" s="3" t="s">
        <v>518</v>
      </c>
      <c r="B237" s="3" t="s">
        <v>519</v>
      </c>
      <c r="C237" s="3" t="str">
        <f>CONCATENATE("&lt;# ",A237," ",B237," #&gt;")</f>
        <v>&lt;# Diseases cancer; cancer, lung cancer; Disease susceptibility - increased susceptibility to viral, bacterial, and parasitical infections; disease, Genetic Predisposition to Disease; nicotine dependency; #&gt;</v>
      </c>
    </row>
    <row r="239" spans="1:3" x14ac:dyDescent="0.25">
      <c r="B239" s="3" t="s">
        <v>520</v>
      </c>
      <c r="C239" s="3" t="str">
        <f>CONCATENATE("&lt;diseases ",B239," /&gt;")</f>
        <v>&lt;diseases D009369 D008175 D004198 D01402 /&gt;</v>
      </c>
    </row>
    <row r="911" spans="3:3" x14ac:dyDescent="0.25">
      <c r="C911" s="3" t="str">
        <f>CONCATENATE("    This variant is a change at a specific point in the ",B902," gene from ",B911," to ",B912," resulting in incorrect ",B905,"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17" spans="3:3" x14ac:dyDescent="0.25">
      <c r="C917" s="3" t="str">
        <f>CONCATENATE("    This variant is a change at a specific point in the ",B902," gene from ",B917," to ",B918," resulting in incorrect ",B905,"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47" spans="3:3" x14ac:dyDescent="0.25">
      <c r="C1047" s="3" t="str">
        <f>CONCATENATE("    This variant is a change at a specific point in the ",B1038," gene from ",B1047," to ",B1048," resulting in incorrect ",B1041,"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3" spans="3:3" x14ac:dyDescent="0.25">
      <c r="C1053" s="3" t="str">
        <f>CONCATENATE("    This variant is a change at a specific point in the ",B1038," gene from ",B1053," to ",B1054," resulting in incorrect ",B1041,"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55" spans="3:3" x14ac:dyDescent="0.25">
      <c r="C1455" s="3" t="str">
        <f>CONCATENATE("    This variant is a change at a specific point in the ",B1446," gene from ",B1455," to ",B1456," resulting in incorrect ",B1449,"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1" spans="3:3" x14ac:dyDescent="0.25">
      <c r="C1461" s="3" t="str">
        <f>CONCATENATE("    This variant is a change at a specific point in the ",B1446," gene from ",B1461," to ",B1462," resulting in incorrect ",B1449,"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1" spans="3:3" x14ac:dyDescent="0.25">
      <c r="C1591" s="3" t="str">
        <f>CONCATENATE("    This variant is a change at a specific point in the ",B1582," gene from ",B1591," to ",B1592," resulting in incorrect ",B1585,"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7" spans="3:3" x14ac:dyDescent="0.25">
      <c r="C1597" s="3" t="str">
        <f>CONCATENATE("    This variant is a change at a specific point in the ",B1582," gene from ",B1597," to ",B1598," resulting in incorrect ",B1585,"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27" spans="3:3" x14ac:dyDescent="0.25">
      <c r="C1727" s="3" t="str">
        <f>CONCATENATE("    This variant is a change at a specific point in the ",B1718," gene from ",B1727," to ",B1728," resulting in incorrect ",B1721,"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3" spans="3:3" x14ac:dyDescent="0.25">
      <c r="C1733" s="3" t="str">
        <f>CONCATENATE("    This variant is a change at a specific point in the ",B1718," gene from ",B1733," to ",B1734," resulting in incorrect ",B1721,"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3" spans="3:3" x14ac:dyDescent="0.25">
      <c r="C1863" s="3" t="str">
        <f>CONCATENATE("    This variant is a change at a specific point in the ",B1854," gene from ",B1863," to ",B1864," resulting in incorrect ",B1857,"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9" spans="3:3" x14ac:dyDescent="0.25">
      <c r="C1869" s="3" t="str">
        <f>CONCATENATE("    This variant is a change at a specific point in the ",B1854," gene from ",B1869," to ",B1870," resulting in incorrect ",B1857,"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9" spans="3:3" x14ac:dyDescent="0.25">
      <c r="C1999" s="3" t="str">
        <f>CONCATENATE("    This variant is a change at a specific point in the ",B1990," gene from ",B1999," to ",B2000," resulting in incorrect ",B1993,"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5" spans="3:3" x14ac:dyDescent="0.25">
      <c r="C2005" s="3" t="str">
        <f>CONCATENATE("    This variant is a change at a specific point in the ",B1990," gene from ",B2005," to ",B2006," resulting in incorrect ",B1993,"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35" spans="3:3" x14ac:dyDescent="0.25">
      <c r="C2135" s="3" t="str">
        <f>CONCATENATE("    This variant is a change at a specific point in the ",B2126," gene from ",B2135," to ",B2136," resulting in incorrect ",B2129,"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1" spans="3:3" x14ac:dyDescent="0.25">
      <c r="C2141" s="3" t="str">
        <f>CONCATENATE("    This variant is a change at a specific point in the ",B2126," gene from ",B2141," to ",B2142," resulting in incorrect ",B2129,"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1" spans="3:3" x14ac:dyDescent="0.25">
      <c r="C2271" s="3" t="str">
        <f>CONCATENATE("    This variant is a change at a specific point in the ",B2262," gene from ",B2271," to ",B2272," resulting in incorrect ",B2265,"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7" spans="3:3" x14ac:dyDescent="0.25">
      <c r="C2277" s="3" t="str">
        <f>CONCATENATE("    This variant is a change at a specific point in the ",B2262," gene from ",B2277," to ",B2278," resulting in incorrect ",B2265,"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07" spans="3:3" x14ac:dyDescent="0.25">
      <c r="C2407" s="3" t="str">
        <f>CONCATENATE("    This variant is a change at a specific point in the ",B2398," gene from ",B2407," to ",B2408," resulting in incorrect ",B2401,"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3" spans="3:3" x14ac:dyDescent="0.25">
      <c r="C2413" s="3" t="str">
        <f>CONCATENATE("    This variant is a change at a specific point in the ",B2398," gene from ",B2413," to ",B2414," resulting in incorrect ",B2401,"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3A095-3165-4F8A-B401-3D3C73D383FB}">
  <dimension ref="A1:AJ2327"/>
  <sheetViews>
    <sheetView topLeftCell="A126" zoomScaleNormal="100" workbookViewId="0">
      <selection activeCell="A133" sqref="A133:XFD13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511</v>
      </c>
      <c r="B2" s="9" t="s">
        <v>472</v>
      </c>
      <c r="C2" s="3" t="str">
        <f>CONCATENATE("&lt;",A2," ",B2," /&gt;")</f>
        <v>&lt;Gene_Name IFNG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512</v>
      </c>
      <c r="B4" s="9" t="s">
        <v>541</v>
      </c>
      <c r="C4" s="3" t="str">
        <f>CONCATENATE("&lt;",A4," ",B4," /&gt;")</f>
        <v>&lt;GeneName_full Interferon gamma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IFNG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33" t="s">
        <v>490</v>
      </c>
      <c r="C8" s="3" t="str">
        <f>B8</f>
        <v>IFNG [(Interferon gamma)](http://www.uniprot.org/uniprot/P01579) encodes a cytokine, also known as a small protein, that is involved in cell signaling and immunomodulating. The INF-gamma cytokine is produced by lymphocytes (a type of white blood cell) when activated by antigens such as viruses or microbial infections. It has antiviral properties, immunoregulatory functions, and antitumor effects. Variations in this gene are associated with autoimmune disorders including [systemic lupus erythematosus](https://www.ncbi.nlm.nih.gov/pubmed/19919944), [increased susceptibility to viral, bacterial, and parasitical infections](https://www.ncbi.nlm.nih.gov/gene/3458) such as [tuberculosis](https://www.ncbi.nlm.nih.gov/pubmed/24529854), [asthma](https://www.ncbi.nlm.nih.gov/pubmed/18385742), [aplastic anemia](http://www.uniprot.org/citations/15327519), [increased progression of acquired immunodeficiency syndrome](https://www.ncbi.nlm.nih.gov/pubmed/12854077) and [ME/CFS]( https://www.ncbi.nlm.nih.gov/pubmed/26063326).</v>
      </c>
      <c r="H8" s="3" t="s">
        <v>8</v>
      </c>
      <c r="I8" s="11" t="s">
        <v>9</v>
      </c>
      <c r="J8" s="3">
        <v>0.24</v>
      </c>
      <c r="K8" s="3">
        <v>0.13700000000000001</v>
      </c>
      <c r="L8" s="3">
        <f t="shared" si="0"/>
        <v>1.751824817518248</v>
      </c>
      <c r="X8" s="13"/>
      <c r="Y8" s="10"/>
      <c r="Z8" s="10"/>
      <c r="AA8" s="10"/>
      <c r="AC8" s="10"/>
    </row>
    <row r="9" spans="1:36" x14ac:dyDescent="0.25">
      <c r="A9" s="8"/>
      <c r="B9" s="36"/>
      <c r="H9" s="3" t="s">
        <v>10</v>
      </c>
      <c r="I9" s="11" t="s">
        <v>11</v>
      </c>
      <c r="J9" s="3">
        <v>0.24</v>
      </c>
      <c r="K9" s="3">
        <v>0.13700000000000001</v>
      </c>
      <c r="L9" s="3">
        <f t="shared" si="0"/>
        <v>1.751824817518248</v>
      </c>
      <c r="Y9" s="10"/>
      <c r="Z9" s="10"/>
      <c r="AA9" s="10"/>
      <c r="AC9" s="10"/>
    </row>
    <row r="10" spans="1:36" x14ac:dyDescent="0.25">
      <c r="A10" s="8" t="s">
        <v>12</v>
      </c>
      <c r="B10" s="15">
        <v>12</v>
      </c>
      <c r="C10" s="3" t="str">
        <f>CONCATENATE("This gene is located on chromosome ",B10,". The ",B11," it creates acts in your ",B12)</f>
        <v>This gene is located on chromosome 12. The protein it creates acts in your bone marrow and lymph nodes.</v>
      </c>
      <c r="H10" s="3" t="s">
        <v>13</v>
      </c>
      <c r="I10" s="11" t="s">
        <v>6</v>
      </c>
      <c r="J10" s="3">
        <v>0.44</v>
      </c>
      <c r="K10" s="3">
        <v>0.316</v>
      </c>
      <c r="L10" s="3">
        <f t="shared" si="0"/>
        <v>1.3924050632911393</v>
      </c>
      <c r="Y10" s="10"/>
      <c r="Z10" s="10"/>
      <c r="AA10" s="10"/>
      <c r="AC10" s="10"/>
    </row>
    <row r="11" spans="1:36" x14ac:dyDescent="0.25">
      <c r="A11" s="8" t="s">
        <v>14</v>
      </c>
      <c r="B11" s="34" t="s">
        <v>15</v>
      </c>
      <c r="H11" s="3" t="s">
        <v>16</v>
      </c>
      <c r="I11" s="11" t="s">
        <v>17</v>
      </c>
      <c r="J11" s="3">
        <v>0.45</v>
      </c>
      <c r="K11" s="3">
        <v>0.33100000000000002</v>
      </c>
      <c r="L11" s="3">
        <f t="shared" si="0"/>
        <v>1.3595166163141994</v>
      </c>
      <c r="Y11" s="6"/>
      <c r="AC11" s="10"/>
    </row>
    <row r="12" spans="1:36" x14ac:dyDescent="0.25">
      <c r="A12" s="8" t="s">
        <v>18</v>
      </c>
      <c r="B12" s="34" t="s">
        <v>473</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A68156382G</v>
      </c>
      <c r="I13" s="18" t="str">
        <f>B28</f>
        <v>G-179T</v>
      </c>
    </row>
    <row r="14" spans="1:36" ht="16.5" thickBot="1" x14ac:dyDescent="0.3">
      <c r="A14" s="8" t="s">
        <v>3</v>
      </c>
      <c r="B14" s="32" t="s">
        <v>472</v>
      </c>
      <c r="C14" s="3" t="str">
        <f>CONCATENATE("&lt;GeneAnalysis gene=",CHAR(34),B14,CHAR(34)," interval=",CHAR(34),B15,CHAR(34),"&gt; ")</f>
        <v xml:space="preserve">&lt;GeneAnalysis gene="IFNG" interval="NC_000012.12:g.68154770_68159741"&gt; </v>
      </c>
      <c r="H14" s="31" t="s">
        <v>453</v>
      </c>
      <c r="I14" s="19" t="s">
        <v>78</v>
      </c>
      <c r="J14" s="19"/>
      <c r="K14" s="19"/>
      <c r="L14" s="19"/>
      <c r="M14" s="19"/>
      <c r="N14" s="19"/>
      <c r="O14" s="40"/>
      <c r="P14" s="20"/>
      <c r="Q14" s="40"/>
      <c r="R14" s="40"/>
      <c r="S14" s="20"/>
      <c r="T14" s="20"/>
      <c r="U14" s="40"/>
      <c r="V14" s="40"/>
      <c r="W14" s="20"/>
      <c r="X14" s="20"/>
      <c r="Y14" s="20"/>
      <c r="Z14" s="20"/>
    </row>
    <row r="15" spans="1:36" x14ac:dyDescent="0.25">
      <c r="A15" s="8" t="s">
        <v>24</v>
      </c>
      <c r="B15" s="34" t="s">
        <v>475</v>
      </c>
      <c r="H15" s="9" t="s">
        <v>483</v>
      </c>
      <c r="I15" s="9" t="s">
        <v>481</v>
      </c>
      <c r="J15" s="9"/>
      <c r="K15" s="9"/>
      <c r="L15" s="9"/>
      <c r="M15" s="9"/>
      <c r="N15" s="9"/>
      <c r="O15" s="9"/>
      <c r="P15" s="9"/>
      <c r="Q15" s="9"/>
      <c r="R15" s="9"/>
      <c r="S15" s="9"/>
      <c r="T15" s="9"/>
      <c r="U15" s="9"/>
      <c r="V15" s="9"/>
      <c r="W15" s="9"/>
      <c r="X15" s="9"/>
      <c r="Y15" s="9"/>
      <c r="Z15" s="9"/>
    </row>
    <row r="16" spans="1:36" x14ac:dyDescent="0.25">
      <c r="A16" s="8" t="s">
        <v>25</v>
      </c>
      <c r="B16" s="34" t="s">
        <v>476</v>
      </c>
      <c r="C16" s="3" t="str">
        <f>CONCATENATE("# What are some common mutations of ",B14,"?")</f>
        <v># What are some common mutations of IFNG?</v>
      </c>
      <c r="H16" s="9" t="s">
        <v>484</v>
      </c>
      <c r="I16" s="9" t="s">
        <v>482</v>
      </c>
      <c r="J16" s="9"/>
      <c r="K16" s="9"/>
      <c r="L16" s="9"/>
      <c r="M16" s="9"/>
      <c r="N16" s="9"/>
      <c r="O16" s="9"/>
      <c r="P16" s="9"/>
      <c r="Q16" s="9"/>
      <c r="R16" s="9"/>
      <c r="S16" s="9"/>
      <c r="T16" s="9"/>
      <c r="U16" s="9"/>
      <c r="V16" s="9"/>
      <c r="W16" s="9"/>
      <c r="X16" s="9"/>
      <c r="Y16" s="9"/>
      <c r="Z16" s="9"/>
    </row>
    <row r="17" spans="1:26" x14ac:dyDescent="0.25">
      <c r="A17" s="8"/>
      <c r="B17" s="34"/>
      <c r="C17" s="3" t="s">
        <v>26</v>
      </c>
      <c r="H17" s="9" t="str">
        <f>CONCATENATE("People with this variant have one copy of the ",B25," variant. This substitution of a single nucleotide is known as a missense mutation.")</f>
        <v>People with this variant have one copy of the [A68156382G](https://www.ncbi.nlm.nih.gov/projects/SNP/snp_ref.cgi?rs=2069718)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[G-179T](https://www.ncbi.nlm.nih.gov/clinvar/variation/14724/) variant. This substitution of a single nucleotide is known as a missense mutation.</v>
      </c>
      <c r="J17" s="9"/>
      <c r="K17" s="9"/>
      <c r="L17" s="9"/>
      <c r="M17" s="9"/>
      <c r="N17" s="9"/>
      <c r="O17" s="9"/>
      <c r="P17" s="9"/>
      <c r="Q17" s="9"/>
      <c r="R17" s="9"/>
      <c r="S17" s="9"/>
      <c r="T17" s="9"/>
      <c r="U17" s="9"/>
      <c r="V17" s="9"/>
      <c r="W17" s="9"/>
      <c r="X17" s="9"/>
      <c r="Y17" s="9"/>
      <c r="Z17" s="9"/>
    </row>
    <row r="18" spans="1:26" x14ac:dyDescent="0.25">
      <c r="B18" s="34"/>
      <c r="C18" s="3" t="str">
        <f>CONCATENATE("There are ",B16," common variants in ",B14,": ",B25," and ",B31,".")</f>
        <v>There are two common variants in IFNG: [A68156382G](https://www.ncbi.nlm.nih.gov/projects/SNP/snp_ref.cgi?rs=2069718) and [G-179T](https://www.ncbi.nlm.nih.gov/clinvar/variation/14724/).</v>
      </c>
      <c r="H18" s="9" t="s">
        <v>544</v>
      </c>
      <c r="I18" s="9" t="s">
        <v>28</v>
      </c>
      <c r="J18" s="9"/>
      <c r="K18" s="9"/>
      <c r="L18" s="9"/>
      <c r="M18" s="9"/>
      <c r="N18" s="9"/>
      <c r="O18" s="9"/>
      <c r="P18" s="9"/>
      <c r="Q18" s="9"/>
      <c r="R18" s="9"/>
      <c r="S18" s="9"/>
      <c r="T18" s="9"/>
      <c r="U18" s="9"/>
      <c r="V18" s="9"/>
      <c r="W18" s="9"/>
      <c r="X18" s="9"/>
      <c r="Y18" s="9"/>
      <c r="Z18" s="9"/>
    </row>
    <row r="19" spans="1:26" x14ac:dyDescent="0.25">
      <c r="B19" s="34"/>
      <c r="H19" s="9">
        <v>47.3</v>
      </c>
      <c r="I19" s="9">
        <v>1.7</v>
      </c>
      <c r="J19" s="9"/>
      <c r="K19" s="9"/>
      <c r="L19" s="9"/>
      <c r="M19" s="9"/>
      <c r="N19" s="9"/>
      <c r="O19" s="9"/>
      <c r="P19" s="9"/>
      <c r="Q19" s="9"/>
      <c r="R19" s="9"/>
      <c r="S19" s="9"/>
      <c r="T19" s="9"/>
      <c r="U19" s="9"/>
      <c r="V19" s="9"/>
      <c r="W19" s="9"/>
      <c r="X19" s="9"/>
      <c r="Y19" s="9"/>
      <c r="Z19" s="9"/>
    </row>
    <row r="20" spans="1:26" x14ac:dyDescent="0.25">
      <c r="B20" s="34"/>
      <c r="C20" s="3" t="str">
        <f>CONCATENATE("&lt;# ",B22," #&gt;")</f>
        <v>&lt;# A68156382G #&gt;</v>
      </c>
      <c r="H20" s="9" t="str">
        <f>CONCATENATE("People with this variant have two copies of the ",B25," variant. This substitution of a single nucleotide is known as a missense mutation.")</f>
        <v>People with this variant have two copies of the [A68156382G](https://www.ncbi.nlm.nih.gov/projects/SNP/snp_ref.cgi?rs=2069718)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[G-179T](https://www.ncbi.nlm.nih.gov/clinvar/variation/14724/) variant. This substitution of a single nucleotide is known as a missense mutation.</v>
      </c>
      <c r="J20" s="9"/>
      <c r="K20" s="9"/>
      <c r="L20" s="9"/>
      <c r="M20" s="9"/>
      <c r="N20" s="9"/>
      <c r="O20" s="9"/>
      <c r="P20" s="9"/>
      <c r="Q20" s="9"/>
      <c r="R20" s="9"/>
      <c r="S20" s="9"/>
      <c r="T20" s="9"/>
      <c r="U20" s="9"/>
      <c r="V20" s="9"/>
      <c r="W20" s="9"/>
      <c r="X20" s="9"/>
      <c r="Y20" s="9"/>
      <c r="Z20" s="9"/>
    </row>
    <row r="21" spans="1:26" x14ac:dyDescent="0.25">
      <c r="A21" s="8" t="s">
        <v>29</v>
      </c>
      <c r="B21" s="38" t="s">
        <v>428</v>
      </c>
      <c r="C21" s="3" t="str">
        <f>CONCATENATE("  &lt;Variant hgvs=",CHAR(34),B21,CHAR(34)," name=",CHAR(34),B22,CHAR(34),"&gt; ")</f>
        <v xml:space="preserve">  &lt;Variant hgvs="NC_000012.12:g.68156382A&gt;G" name="A68156382G"&gt; </v>
      </c>
      <c r="H21" s="9" t="s">
        <v>28</v>
      </c>
      <c r="I21" s="9" t="s">
        <v>545</v>
      </c>
      <c r="J21" s="9"/>
      <c r="K21" s="9"/>
      <c r="L21" s="9"/>
      <c r="M21" s="9"/>
      <c r="N21" s="9"/>
      <c r="O21" s="9"/>
      <c r="P21" s="9"/>
      <c r="Q21" s="9"/>
      <c r="R21" s="9"/>
      <c r="S21" s="9"/>
      <c r="T21" s="9"/>
      <c r="U21" s="9"/>
      <c r="V21" s="9"/>
      <c r="W21" s="9"/>
      <c r="X21" s="9"/>
      <c r="Y21" s="9"/>
      <c r="Z21" s="9"/>
    </row>
    <row r="22" spans="1:26" x14ac:dyDescent="0.25">
      <c r="A22" s="15" t="s">
        <v>30</v>
      </c>
      <c r="B22" s="39" t="s">
        <v>479</v>
      </c>
      <c r="H22" s="9">
        <v>26.5</v>
      </c>
      <c r="I22" s="9">
        <v>0.5</v>
      </c>
      <c r="J22" s="9"/>
      <c r="K22" s="9"/>
      <c r="L22" s="9"/>
      <c r="M22" s="9"/>
      <c r="N22" s="9"/>
      <c r="O22" s="9"/>
      <c r="P22" s="9"/>
      <c r="Q22" s="9"/>
      <c r="R22" s="9"/>
      <c r="S22" s="9"/>
      <c r="T22" s="9"/>
      <c r="U22" s="9"/>
      <c r="V22" s="9"/>
      <c r="W22" s="9"/>
      <c r="X22" s="9"/>
      <c r="Y22" s="9"/>
      <c r="Z22" s="9"/>
    </row>
    <row r="23" spans="1:26" x14ac:dyDescent="0.25">
      <c r="A23" s="15" t="s">
        <v>31</v>
      </c>
      <c r="B23" s="34" t="s">
        <v>36</v>
      </c>
      <c r="C23" s="3" t="str">
        <f>CONCATENATE("    This variant is a change at a specific point in the ",B14," gene from ",B23," to ",B24," resulting in incorrect ",B11," function. This substitution of a single nucleotide is known as a missense variant.")</f>
        <v xml:space="preserve">    This variant is a change at a specific point in the IFNG gene from thymine (T) to cytosine (C) resulting in incorrect protein function. This substitution of a single nucleotide is known as a missense variant.</v>
      </c>
      <c r="H23" s="9" t="str">
        <f>CONCATENATE("Your ",B14," gene has no variants. A normal gene is referred to as a ",CHAR(34),"wild-type",CHAR(34)," gene.")</f>
        <v>Your IFNG gene has no variants. A normal gene is referred to as a "wild-type" gene.</v>
      </c>
      <c r="I23" s="9" t="str">
        <f>CONCATENATE("Your ",B14," gene has no variants. A normal gene is referred to as a ",CHAR(34),"wild-type",CHAR(34)," gene.")</f>
        <v>Your IFNG gene has no variants. A normal gene is referred to as a "wild-type" gene.</v>
      </c>
      <c r="J23" s="9"/>
      <c r="K23" s="9"/>
      <c r="L23" s="9"/>
      <c r="M23" s="9"/>
      <c r="N23" s="9"/>
      <c r="O23" s="9"/>
      <c r="P23" s="9"/>
      <c r="Q23" s="9"/>
      <c r="R23" s="9"/>
      <c r="S23" s="9"/>
      <c r="T23" s="9"/>
      <c r="U23" s="9"/>
      <c r="V23" s="9"/>
      <c r="W23" s="9"/>
      <c r="X23" s="9"/>
      <c r="Y23" s="9"/>
      <c r="Z23" s="9"/>
    </row>
    <row r="24" spans="1:26" x14ac:dyDescent="0.25">
      <c r="A24" s="15" t="s">
        <v>33</v>
      </c>
      <c r="B24" s="34" t="s">
        <v>93</v>
      </c>
      <c r="H24" s="9" t="s">
        <v>544</v>
      </c>
      <c r="I24" s="9" t="s">
        <v>28</v>
      </c>
      <c r="J24" s="9"/>
      <c r="K24" s="9"/>
      <c r="L24" s="9"/>
      <c r="M24" s="9"/>
      <c r="N24" s="9"/>
      <c r="O24" s="9"/>
      <c r="P24" s="9"/>
      <c r="Q24" s="9"/>
      <c r="R24" s="9"/>
      <c r="S24" s="9"/>
      <c r="T24" s="9"/>
      <c r="U24" s="9"/>
      <c r="V24" s="9"/>
      <c r="W24" s="9"/>
      <c r="X24" s="9"/>
      <c r="Y24" s="9"/>
      <c r="Z24" s="9"/>
    </row>
    <row r="25" spans="1:26" x14ac:dyDescent="0.25">
      <c r="A25" s="15" t="s">
        <v>35</v>
      </c>
      <c r="B25" s="34" t="s">
        <v>480</v>
      </c>
      <c r="C25" s="3" t="str">
        <f>"  &lt;/Variant&gt;"</f>
        <v xml:space="preserve">  &lt;/Variant&gt;</v>
      </c>
      <c r="H25" s="9">
        <v>26.2</v>
      </c>
      <c r="I25" s="9">
        <v>97.8</v>
      </c>
      <c r="J25" s="9"/>
      <c r="K25" s="9"/>
      <c r="L25" s="9"/>
      <c r="M25" s="9"/>
      <c r="N25" s="9"/>
      <c r="O25" s="9"/>
      <c r="P25" s="9"/>
      <c r="Q25" s="9"/>
      <c r="R25" s="9"/>
      <c r="S25" s="9"/>
      <c r="T25" s="9"/>
      <c r="U25" s="9"/>
      <c r="V25" s="9"/>
      <c r="W25" s="9"/>
      <c r="X25" s="9"/>
      <c r="Y25" s="9"/>
      <c r="Z25" s="9"/>
    </row>
    <row r="26" spans="1:26" x14ac:dyDescent="0.25">
      <c r="A26" s="15"/>
      <c r="B26" s="34"/>
      <c r="C26" s="3" t="str">
        <f>CONCATENATE("&lt;# ",B28," #&gt;")</f>
        <v>&lt;# G-179T #&gt;</v>
      </c>
    </row>
    <row r="27" spans="1:26" x14ac:dyDescent="0.25">
      <c r="A27" s="8" t="s">
        <v>29</v>
      </c>
      <c r="B27" s="38" t="s">
        <v>429</v>
      </c>
      <c r="C27" s="3" t="str">
        <f>CONCATENATE("  &lt;Variant hgvs=",CHAR(34),B27,CHAR(34)," name=",CHAR(34),B28,CHAR(34),"&gt; ")</f>
        <v xml:space="preserve">  &lt;Variant hgvs="NC_000005.10:g.40831840C&gt;T" name="G-179T"&gt; </v>
      </c>
    </row>
    <row r="28" spans="1:26" x14ac:dyDescent="0.25">
      <c r="A28" s="15" t="s">
        <v>30</v>
      </c>
      <c r="B28" s="34" t="s">
        <v>477</v>
      </c>
    </row>
    <row r="29" spans="1:26" x14ac:dyDescent="0.25">
      <c r="A29" s="15" t="s">
        <v>31</v>
      </c>
      <c r="B29" s="34" t="s">
        <v>93</v>
      </c>
      <c r="C29" s="3" t="str">
        <f>CONCATENATE("    This variant is a change at a specific point in the ",B14," gene from ",B29," to ",B30," resulting in incorrect ",B11," function. This substitution of a single nucleotide is known as a missense variant.")</f>
        <v xml:space="preserve">    This variant is a change at a specific point in the IFNG gene from cytosine (C) to thymine (T) resulting in incorrect protein function. This substitution of a single nucleotide is known as a missense variant.</v>
      </c>
    </row>
    <row r="30" spans="1:26" x14ac:dyDescent="0.25">
      <c r="A30" s="15" t="s">
        <v>33</v>
      </c>
      <c r="B30" s="34" t="s">
        <v>36</v>
      </c>
    </row>
    <row r="31" spans="1:26" x14ac:dyDescent="0.25">
      <c r="A31" s="15" t="s">
        <v>35</v>
      </c>
      <c r="B31" s="34" t="s">
        <v>478</v>
      </c>
      <c r="C31" s="3" t="str">
        <f>"  &lt;/Variant&gt;"</f>
        <v xml:space="preserve">  &lt;/Variant&gt;</v>
      </c>
    </row>
    <row r="32" spans="1:26" s="18" customFormat="1" x14ac:dyDescent="0.25">
      <c r="A32" s="27"/>
      <c r="B32" s="17"/>
    </row>
    <row r="33" spans="1:3" s="18" customFormat="1" x14ac:dyDescent="0.25">
      <c r="A33" s="27"/>
      <c r="B33" s="17"/>
      <c r="C33" s="18" t="str">
        <f>C20</f>
        <v>&lt;# A68156382G #&gt;</v>
      </c>
    </row>
    <row r="34" spans="1:3" x14ac:dyDescent="0.25">
      <c r="A34" s="15" t="s">
        <v>37</v>
      </c>
      <c r="B34" s="21" t="str">
        <f>H14</f>
        <v>NC_000012.12:g.</v>
      </c>
      <c r="C34" s="3" t="str">
        <f>CONCATENATE("  &lt;Genotype hgvs=",CHAR(34),B34,B35,";",B36,CHAR(34)," name=",CHAR(34),B22,CHAR(34),"&gt; ")</f>
        <v xml:space="preserve">  &lt;Genotype hgvs="NC_000012.12:g.[68156382A&gt;G];[68156382=]" name="A68156382G"&gt; </v>
      </c>
    </row>
    <row r="35" spans="1:3" x14ac:dyDescent="0.25">
      <c r="A35" s="15" t="s">
        <v>35</v>
      </c>
      <c r="B35" s="21" t="str">
        <f t="shared" ref="B35:B39" si="1">H15</f>
        <v>[68156382A&gt;G]</v>
      </c>
    </row>
    <row r="36" spans="1:3" x14ac:dyDescent="0.25">
      <c r="A36" s="15" t="s">
        <v>31</v>
      </c>
      <c r="B36" s="21" t="str">
        <f t="shared" si="1"/>
        <v>[68156382=]</v>
      </c>
      <c r="C36" s="3" t="s">
        <v>38</v>
      </c>
    </row>
    <row r="37" spans="1:3" x14ac:dyDescent="0.25">
      <c r="A37" s="15" t="s">
        <v>39</v>
      </c>
      <c r="B37" s="21" t="str">
        <f t="shared" si="1"/>
        <v>People with this variant have one copy of the [A68156382G](https://www.ncbi.nlm.nih.gov/projects/SNP/snp_ref.cgi?rs=2069718) variant. This substitution of a single nucleotide is known as a missense mutation.</v>
      </c>
      <c r="C37" s="3" t="s">
        <v>26</v>
      </c>
    </row>
    <row r="38" spans="1:3" x14ac:dyDescent="0.25">
      <c r="A38" s="8" t="s">
        <v>40</v>
      </c>
      <c r="B38" s="21" t="str">
        <f t="shared" si="1"/>
        <v># Moderate Risk
    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
    # What should I do about this?
    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c r="C38" s="3" t="str">
        <f>CONCATENATE("    ",B37)</f>
        <v xml:space="preserve">    People with this variant have one copy of the [A68156382G](https://www.ncbi.nlm.nih.gov/projects/SNP/snp_ref.cgi?rs=2069718) variant. This substitution of a single nucleotide is known as a missense mutation.</v>
      </c>
    </row>
    <row r="39" spans="1:3" x14ac:dyDescent="0.25">
      <c r="A39" s="8" t="s">
        <v>41</v>
      </c>
      <c r="B39" s="21">
        <f t="shared" si="1"/>
        <v>47.3</v>
      </c>
    </row>
    <row r="40" spans="1:3" x14ac:dyDescent="0.25">
      <c r="A40" s="15"/>
      <c r="C40" s="3" t="s">
        <v>42</v>
      </c>
    </row>
    <row r="41" spans="1:3" x14ac:dyDescent="0.25">
      <c r="A41" s="8"/>
    </row>
    <row r="42" spans="1:3" x14ac:dyDescent="0.25">
      <c r="A42" s="8"/>
      <c r="C42" s="3" t="str">
        <f>CONCATENATE("    ",B38)</f>
        <v xml:space="preserve">    # Moderate Risk
    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
    # What should I do about this?
    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row>
    <row r="43" spans="1:3" x14ac:dyDescent="0.25">
      <c r="A43" s="8"/>
    </row>
    <row r="44" spans="1:3" x14ac:dyDescent="0.25">
      <c r="A44" s="8"/>
      <c r="C44" s="3" t="s">
        <v>43</v>
      </c>
    </row>
    <row r="45" spans="1:3" x14ac:dyDescent="0.25">
      <c r="A45" s="15"/>
    </row>
    <row r="46" spans="1:3" x14ac:dyDescent="0.25">
      <c r="A46" s="15"/>
      <c r="C46" s="3" t="str">
        <f>CONCATENATE( "    &lt;piechart percentage=",B39," /&gt;")</f>
        <v xml:space="preserve">    &lt;piechart percentage=47.3 /&gt;</v>
      </c>
    </row>
    <row r="47" spans="1:3" x14ac:dyDescent="0.25">
      <c r="A47" s="15"/>
      <c r="C47" s="3" t="str">
        <f>"  &lt;/Genotype&gt;"</f>
        <v xml:space="preserve">  &lt;/Genotype&gt;</v>
      </c>
    </row>
    <row r="48" spans="1:3" x14ac:dyDescent="0.25">
      <c r="A48" s="15" t="s">
        <v>44</v>
      </c>
      <c r="B48" s="9" t="str">
        <f>H20</f>
        <v>People with this variant have two copies of the [A68156382G](https://www.ncbi.nlm.nih.gov/projects/SNP/snp_ref.cgi?rs=2069718) variant. This substitution of a single nucleotide is known as a missense mutation.</v>
      </c>
      <c r="C48" s="3" t="str">
        <f>CONCATENATE("  &lt;Genotype hgvs=",CHAR(34),B34,B35,";",B35,CHAR(34)," name=",CHAR(34),B22,CHAR(34),"&gt; ")</f>
        <v xml:space="preserve">  &lt;Genotype hgvs="NC_000012.12:g.[68156382A&gt;G];[68156382A&gt;G]" name="A68156382G"&gt; </v>
      </c>
    </row>
    <row r="49" spans="1:3" x14ac:dyDescent="0.25">
      <c r="A49" s="8" t="s">
        <v>45</v>
      </c>
      <c r="B49" s="9" t="str">
        <f t="shared" ref="B49:B50" si="2">H21</f>
        <v>This variant is not associated with increased risk.</v>
      </c>
      <c r="C49" s="3" t="s">
        <v>26</v>
      </c>
    </row>
    <row r="50" spans="1:3" x14ac:dyDescent="0.25">
      <c r="A50" s="8" t="s">
        <v>41</v>
      </c>
      <c r="B50" s="9">
        <f t="shared" si="2"/>
        <v>26.5</v>
      </c>
      <c r="C50" s="3" t="s">
        <v>38</v>
      </c>
    </row>
    <row r="51" spans="1:3" x14ac:dyDescent="0.25">
      <c r="A51" s="8"/>
    </row>
    <row r="52" spans="1:3" x14ac:dyDescent="0.25">
      <c r="A52" s="15"/>
      <c r="C52" s="3" t="str">
        <f>CONCATENATE("    ",B48)</f>
        <v xml:space="preserve">    People with this variant have two copies of the [A68156382G](https://www.ncbi.nlm.nih.gov/projects/SNP/snp_ref.cgi?rs=2069718) variant. This substitution of a single nucleotide is known as a missense mutation.</v>
      </c>
    </row>
    <row r="53" spans="1:3" x14ac:dyDescent="0.25">
      <c r="A53" s="8"/>
    </row>
    <row r="54" spans="1:3" x14ac:dyDescent="0.25">
      <c r="A54" s="8"/>
      <c r="C54" s="3" t="s">
        <v>42</v>
      </c>
    </row>
    <row r="55" spans="1:3" x14ac:dyDescent="0.25">
      <c r="A55" s="8"/>
    </row>
    <row r="56" spans="1:3" x14ac:dyDescent="0.25">
      <c r="A56" s="8"/>
      <c r="C56" s="3" t="str">
        <f>CONCATENATE("    ",B49)</f>
        <v xml:space="preserve">    This variant is not associated with increased risk.</v>
      </c>
    </row>
    <row r="57" spans="1:3" x14ac:dyDescent="0.25">
      <c r="A57" s="8"/>
    </row>
    <row r="58" spans="1:3" x14ac:dyDescent="0.25">
      <c r="A58" s="15"/>
      <c r="C58" s="3" t="s">
        <v>43</v>
      </c>
    </row>
    <row r="59" spans="1:3" x14ac:dyDescent="0.25">
      <c r="A59" s="15"/>
    </row>
    <row r="60" spans="1:3" x14ac:dyDescent="0.25">
      <c r="A60" s="15"/>
      <c r="C60" s="3" t="str">
        <f>CONCATENATE( "    &lt;piechart percentage=",B50," /&gt;")</f>
        <v xml:space="preserve">    &lt;piechart percentage=26.5 /&gt;</v>
      </c>
    </row>
    <row r="61" spans="1:3" x14ac:dyDescent="0.25">
      <c r="A61" s="15"/>
      <c r="C61" s="3" t="str">
        <f>"  &lt;/Genotype&gt;"</f>
        <v xml:space="preserve">  &lt;/Genotype&gt;</v>
      </c>
    </row>
    <row r="62" spans="1:3" x14ac:dyDescent="0.25">
      <c r="A62" s="15" t="s">
        <v>46</v>
      </c>
      <c r="B62" s="9" t="str">
        <f>H23</f>
        <v>Your IFNG gene has no variants. A normal gene is referred to as a "wild-type" gene.</v>
      </c>
      <c r="C62" s="3" t="str">
        <f>CONCATENATE("  &lt;Genotype hgvs=",CHAR(34),B34,B36,";",B36,CHAR(34)," name=",CHAR(34),B22,CHAR(34),"&gt; ")</f>
        <v xml:space="preserve">  &lt;Genotype hgvs="NC_000012.12:g.[68156382=];[68156382=]" name="A68156382G"&gt; </v>
      </c>
    </row>
    <row r="63" spans="1:3" x14ac:dyDescent="0.25">
      <c r="A63" s="8" t="s">
        <v>47</v>
      </c>
      <c r="B63" s="9" t="str">
        <f t="shared" ref="B63:B64" si="3">H24</f>
        <v># Moderate Risk
    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
    # What should I do about this?
    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c r="C63" s="3" t="s">
        <v>26</v>
      </c>
    </row>
    <row r="64" spans="1:3" x14ac:dyDescent="0.25">
      <c r="A64" s="8" t="s">
        <v>41</v>
      </c>
      <c r="B64" s="9">
        <f t="shared" si="3"/>
        <v>26.2</v>
      </c>
      <c r="C64" s="3" t="s">
        <v>38</v>
      </c>
    </row>
    <row r="65" spans="1:3" x14ac:dyDescent="0.25">
      <c r="A65" s="15"/>
    </row>
    <row r="66" spans="1:3" x14ac:dyDescent="0.25">
      <c r="A66" s="8"/>
      <c r="C66" s="3" t="str">
        <f>CONCATENATE("    ",B62)</f>
        <v xml:space="preserve">    Your IFNG gene has no variants. A normal gene is referred to as a "wild-type" gene.</v>
      </c>
    </row>
    <row r="67" spans="1:3" x14ac:dyDescent="0.25">
      <c r="A67" s="8"/>
    </row>
    <row r="68" spans="1:3" x14ac:dyDescent="0.25">
      <c r="A68" s="8"/>
      <c r="C68" s="3" t="s">
        <v>42</v>
      </c>
    </row>
    <row r="69" spans="1:3" x14ac:dyDescent="0.25">
      <c r="A69" s="8"/>
    </row>
    <row r="70" spans="1:3" x14ac:dyDescent="0.25">
      <c r="A70" s="8"/>
      <c r="C70" s="3" t="str">
        <f>CONCATENATE("    ",B63)</f>
        <v xml:space="preserve">    # Moderate Risk
    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
    # What should I do about this?
    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row>
    <row r="71" spans="1:3" x14ac:dyDescent="0.25">
      <c r="A71" s="8"/>
    </row>
    <row r="72" spans="1:3" x14ac:dyDescent="0.25">
      <c r="A72" s="15"/>
      <c r="C72" s="3" t="s">
        <v>43</v>
      </c>
    </row>
    <row r="73" spans="1:3" x14ac:dyDescent="0.25">
      <c r="A73" s="15"/>
    </row>
    <row r="74" spans="1:3" x14ac:dyDescent="0.25">
      <c r="A74" s="15"/>
      <c r="C74" s="3" t="str">
        <f>CONCATENATE( "    &lt;piechart percentage=",B64," /&gt;")</f>
        <v xml:space="preserve">    &lt;piechart percentage=26.2 /&gt;</v>
      </c>
    </row>
    <row r="75" spans="1:3" x14ac:dyDescent="0.25">
      <c r="A75" s="15"/>
      <c r="C75" s="3" t="str">
        <f>"  &lt;/Genotype&gt;"</f>
        <v xml:space="preserve">  &lt;/Genotype&gt;</v>
      </c>
    </row>
    <row r="76" spans="1:3" x14ac:dyDescent="0.25">
      <c r="A76" s="15"/>
      <c r="C76" s="3" t="str">
        <f>C26</f>
        <v>&lt;# G-179T #&gt;</v>
      </c>
    </row>
    <row r="77" spans="1:3" x14ac:dyDescent="0.25">
      <c r="A77" s="15" t="s">
        <v>37</v>
      </c>
      <c r="B77" s="21" t="str">
        <f>I14</f>
        <v>NC_000005.10:g.</v>
      </c>
      <c r="C77" s="3" t="str">
        <f>CONCATENATE("  &lt;Genotype hgvs=",CHAR(34),B77,B78,";",B79,CHAR(34)," name=",CHAR(34),B28,CHAR(34),"&gt; ")</f>
        <v xml:space="preserve">  &lt;Genotype hgvs="NC_000005.10:g.[40831840C&gt;T];[40831840=]" name="G-179T"&gt; </v>
      </c>
    </row>
    <row r="78" spans="1:3" x14ac:dyDescent="0.25">
      <c r="A78" s="15" t="s">
        <v>35</v>
      </c>
      <c r="B78" s="21" t="str">
        <f t="shared" ref="B78:B82" si="4">I15</f>
        <v>[40831840C&gt;T]</v>
      </c>
    </row>
    <row r="79" spans="1:3" x14ac:dyDescent="0.25">
      <c r="A79" s="15" t="s">
        <v>31</v>
      </c>
      <c r="B79" s="21" t="str">
        <f t="shared" si="4"/>
        <v>[40831840=]</v>
      </c>
      <c r="C79" s="3" t="s">
        <v>38</v>
      </c>
    </row>
    <row r="80" spans="1:3" x14ac:dyDescent="0.25">
      <c r="A80" s="15" t="s">
        <v>39</v>
      </c>
      <c r="B80" s="21" t="str">
        <f t="shared" si="4"/>
        <v>People with this variant have one copy of the [G-179T](https://www.ncbi.nlm.nih.gov/clinvar/variation/14724/) variant. This substitution of a single nucleotide is known as a missense mutation.</v>
      </c>
      <c r="C80" s="3" t="s">
        <v>26</v>
      </c>
    </row>
    <row r="81" spans="1:3" x14ac:dyDescent="0.25">
      <c r="A81" s="8" t="s">
        <v>40</v>
      </c>
      <c r="B81" s="21" t="str">
        <f t="shared" si="4"/>
        <v>This variant is not associated with increased risk.</v>
      </c>
      <c r="C81" s="3" t="str">
        <f>CONCATENATE("    ",B80)</f>
        <v xml:space="preserve">    People with this variant have one copy of the [G-179T](https://www.ncbi.nlm.nih.gov/clinvar/variation/14724/) variant. This substitution of a single nucleotide is known as a missense mutation.</v>
      </c>
    </row>
    <row r="82" spans="1:3" x14ac:dyDescent="0.25">
      <c r="A82" s="8" t="s">
        <v>41</v>
      </c>
      <c r="B82" s="21">
        <f t="shared" si="4"/>
        <v>1.7</v>
      </c>
    </row>
    <row r="83" spans="1:3" x14ac:dyDescent="0.25">
      <c r="A83" s="15"/>
      <c r="C83" s="3" t="s">
        <v>42</v>
      </c>
    </row>
    <row r="84" spans="1:3" x14ac:dyDescent="0.25">
      <c r="A84" s="8"/>
    </row>
    <row r="85" spans="1:3" x14ac:dyDescent="0.25">
      <c r="A85" s="8"/>
      <c r="C85" s="3" t="str">
        <f>CONCATENATE("    ",B81)</f>
        <v xml:space="preserve">    This variant is not associated with increased risk.</v>
      </c>
    </row>
    <row r="86" spans="1:3" x14ac:dyDescent="0.25">
      <c r="A86" s="8"/>
    </row>
    <row r="87" spans="1:3" x14ac:dyDescent="0.25">
      <c r="A87" s="8"/>
      <c r="C87" s="3" t="s">
        <v>43</v>
      </c>
    </row>
    <row r="88" spans="1:3" x14ac:dyDescent="0.25">
      <c r="A88" s="15"/>
    </row>
    <row r="89" spans="1:3" x14ac:dyDescent="0.25">
      <c r="A89" s="15"/>
      <c r="C89" s="3" t="str">
        <f>CONCATENATE( "    &lt;piechart percentage=",B82," /&gt;")</f>
        <v xml:space="preserve">    &lt;piechart percentage=1.7 /&gt;</v>
      </c>
    </row>
    <row r="90" spans="1:3" x14ac:dyDescent="0.25">
      <c r="A90" s="15"/>
      <c r="C90" s="3" t="str">
        <f>"  &lt;/Genotype&gt;"</f>
        <v xml:space="preserve">  &lt;/Genotype&gt;</v>
      </c>
    </row>
    <row r="91" spans="1:3" x14ac:dyDescent="0.25">
      <c r="A91" s="15" t="s">
        <v>44</v>
      </c>
      <c r="B91" s="9" t="str">
        <f>I20</f>
        <v>People with this variant have two copies of the [G-179T](https://www.ncbi.nlm.nih.gov/clinvar/variation/14724/) variant. This substitution of a single nucleotide is known as a missense mutation.</v>
      </c>
      <c r="C91" s="3" t="str">
        <f>CONCATENATE("  &lt;Genotype hgvs=",CHAR(34),B77,B78,";",B78,CHAR(34)," name=",CHAR(34),B28,CHAR(34),"&gt; ")</f>
        <v xml:space="preserve">  &lt;Genotype hgvs="NC_000005.10:g.[40831840C&gt;T];[40831840C&gt;T]" name="G-179T"&gt; </v>
      </c>
    </row>
    <row r="92" spans="1:3" x14ac:dyDescent="0.25">
      <c r="A92" s="8" t="s">
        <v>45</v>
      </c>
      <c r="B92" s="9" t="str">
        <f t="shared" ref="B92:B93" si="5">I21</f>
        <v xml:space="preserve"> # Moderate Risk
    This pathogenic, or disease causing variant, is associated with [rapid progression to acquired immunodeficiency syndrome](https://www.ncbi.nlm.nih.gov/medgen/C4016227).  The -179T allele is a risk factor, as IFN-gamma production is increased, causing CD4 cell depletion. This reduction weakens the immune system and [hastens the onset of AIDS after infection with HIV](https://www.ncbi.nlm.nih.gov/pubmed/16724074).
    # What should I do about this?
    People who are HIV positive should carefully monitor CD4 levels.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c r="C92" s="3" t="s">
        <v>26</v>
      </c>
    </row>
    <row r="93" spans="1:3" x14ac:dyDescent="0.25">
      <c r="A93" s="8" t="s">
        <v>41</v>
      </c>
      <c r="B93" s="9">
        <f t="shared" si="5"/>
        <v>0.5</v>
      </c>
      <c r="C93" s="3" t="s">
        <v>38</v>
      </c>
    </row>
    <row r="94" spans="1:3" x14ac:dyDescent="0.25">
      <c r="A94" s="8"/>
    </row>
    <row r="95" spans="1:3" x14ac:dyDescent="0.25">
      <c r="A95" s="15"/>
      <c r="C95" s="3" t="str">
        <f>CONCATENATE("    ",B91)</f>
        <v xml:space="preserve">    People with this variant have two copies of the [G-179T](https://www.ncbi.nlm.nih.gov/clinvar/variation/14724/) variant. This substitution of a single nucleotide is known as a missense mutation.</v>
      </c>
    </row>
    <row r="96" spans="1:3" x14ac:dyDescent="0.25">
      <c r="A96" s="8"/>
    </row>
    <row r="97" spans="1:3" x14ac:dyDescent="0.25">
      <c r="A97" s="8"/>
      <c r="C97" s="3" t="s">
        <v>42</v>
      </c>
    </row>
    <row r="98" spans="1:3" x14ac:dyDescent="0.25">
      <c r="A98" s="8"/>
    </row>
    <row r="99" spans="1:3" x14ac:dyDescent="0.25">
      <c r="A99" s="8"/>
      <c r="C99" s="3" t="str">
        <f>CONCATENATE("    ",B92)</f>
        <v xml:space="preserve">     # Moderate Risk
    This pathogenic, or disease causing variant, is associated with [rapid progression to acquired immunodeficiency syndrome](https://www.ncbi.nlm.nih.gov/medgen/C4016227).  The -179T allele is a risk factor, as IFN-gamma production is increased, causing CD4 cell depletion. This reduction weakens the immune system and [hastens the onset of AIDS after infection with HIV](https://www.ncbi.nlm.nih.gov/pubmed/16724074).
    # What should I do about this?
    People who are HIV positive should carefully monitor CD4 levels.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row>
    <row r="100" spans="1:3" x14ac:dyDescent="0.25">
      <c r="A100" s="8"/>
    </row>
    <row r="101" spans="1:3" x14ac:dyDescent="0.25">
      <c r="A101" s="15"/>
      <c r="C101" s="3" t="s">
        <v>43</v>
      </c>
    </row>
    <row r="102" spans="1:3" x14ac:dyDescent="0.25">
      <c r="A102" s="15"/>
    </row>
    <row r="103" spans="1:3" x14ac:dyDescent="0.25">
      <c r="A103" s="15"/>
      <c r="C103" s="3" t="str">
        <f>CONCATENATE( "    &lt;piechart percentage=",B93," /&gt;")</f>
        <v xml:space="preserve">    &lt;piechart percentage=0.5 /&gt;</v>
      </c>
    </row>
    <row r="104" spans="1:3" x14ac:dyDescent="0.25">
      <c r="A104" s="15"/>
      <c r="C104" s="3" t="str">
        <f>"  &lt;/Genotype&gt;"</f>
        <v xml:space="preserve">  &lt;/Genotype&gt;</v>
      </c>
    </row>
    <row r="105" spans="1:3" x14ac:dyDescent="0.25">
      <c r="A105" s="15" t="s">
        <v>46</v>
      </c>
      <c r="B105" s="9" t="str">
        <f>I23</f>
        <v>Your IFNG gene has no variants. A normal gene is referred to as a "wild-type" gene.</v>
      </c>
      <c r="C105" s="3" t="str">
        <f>CONCATENATE("  &lt;Genotype hgvs=",CHAR(34),B77,B79,";",B79,CHAR(34)," name=",CHAR(34),B28,CHAR(34),"&gt; ")</f>
        <v xml:space="preserve">  &lt;Genotype hgvs="NC_000005.10:g.[40831840=];[40831840=]" name="G-179T"&gt; </v>
      </c>
    </row>
    <row r="106" spans="1:3" x14ac:dyDescent="0.25">
      <c r="A106" s="8" t="s">
        <v>47</v>
      </c>
      <c r="B106" s="9" t="str">
        <f t="shared" ref="B106:B107" si="6">I24</f>
        <v>This variant is not associated with increased risk.</v>
      </c>
      <c r="C106" s="3" t="s">
        <v>26</v>
      </c>
    </row>
    <row r="107" spans="1:3" x14ac:dyDescent="0.25">
      <c r="A107" s="8" t="s">
        <v>41</v>
      </c>
      <c r="B107" s="9">
        <f t="shared" si="6"/>
        <v>97.8</v>
      </c>
      <c r="C107" s="3" t="s">
        <v>38</v>
      </c>
    </row>
    <row r="108" spans="1:3" x14ac:dyDescent="0.25">
      <c r="A108" s="15"/>
    </row>
    <row r="109" spans="1:3" x14ac:dyDescent="0.25">
      <c r="A109" s="8"/>
      <c r="C109" s="3" t="str">
        <f>CONCATENATE("    ",B105)</f>
        <v xml:space="preserve">    Your IFNG gene has no variants. A normal gene is referred to as a "wild-type" gene.</v>
      </c>
    </row>
    <row r="110" spans="1:3" x14ac:dyDescent="0.25">
      <c r="A110" s="8"/>
    </row>
    <row r="111" spans="1:3" x14ac:dyDescent="0.25">
      <c r="A111" s="15"/>
      <c r="C111" s="3" t="s">
        <v>43</v>
      </c>
    </row>
    <row r="112" spans="1:3" x14ac:dyDescent="0.25">
      <c r="A112" s="15"/>
    </row>
    <row r="113" spans="1:3" x14ac:dyDescent="0.25">
      <c r="A113" s="15"/>
      <c r="C113" s="3" t="str">
        <f>CONCATENATE( "    &lt;piechart percentage=",B107," /&gt;")</f>
        <v xml:space="preserve">    &lt;piechart percentage=97.8 /&gt;</v>
      </c>
    </row>
    <row r="114" spans="1:3" x14ac:dyDescent="0.25">
      <c r="A114" s="15"/>
      <c r="C114" s="3" t="str">
        <f>"  &lt;/Genotype&gt;"</f>
        <v xml:space="preserve">  &lt;/Genotype&gt;</v>
      </c>
    </row>
    <row r="115" spans="1:3" x14ac:dyDescent="0.25">
      <c r="A115" s="15"/>
      <c r="C115" s="3" t="s">
        <v>48</v>
      </c>
    </row>
    <row r="116" spans="1:3" x14ac:dyDescent="0.25">
      <c r="A116" s="15" t="s">
        <v>49</v>
      </c>
      <c r="B116" s="9" t="str">
        <f>CONCATENATE("Your ",B2," gene has an unknown variant.")</f>
        <v>Your IFNG gene has an unknown variant.</v>
      </c>
      <c r="C116" s="3" t="str">
        <f>CONCATENATE("  &lt;Genotype hgvs=",CHAR(34),"unknown",CHAR(34),"&gt; ")</f>
        <v xml:space="preserve">  &lt;Genotype hgvs="unknown"&gt; </v>
      </c>
    </row>
    <row r="117" spans="1:3" x14ac:dyDescent="0.25">
      <c r="A117" s="8" t="s">
        <v>49</v>
      </c>
      <c r="B117" s="9" t="s">
        <v>50</v>
      </c>
      <c r="C117" s="3" t="s">
        <v>26</v>
      </c>
    </row>
    <row r="118" spans="1:3" x14ac:dyDescent="0.25">
      <c r="A118" s="8" t="s">
        <v>41</v>
      </c>
      <c r="C118" s="3" t="s">
        <v>38</v>
      </c>
    </row>
    <row r="119" spans="1:3" x14ac:dyDescent="0.25">
      <c r="A119" s="8"/>
    </row>
    <row r="120" spans="1:3" x14ac:dyDescent="0.25">
      <c r="A120" s="8"/>
      <c r="C120" s="3" t="str">
        <f>CONCATENATE("    ",B116)</f>
        <v xml:space="preserve">    Your IFNG gene has an unknown variant.</v>
      </c>
    </row>
    <row r="121" spans="1:3" x14ac:dyDescent="0.25">
      <c r="A121" s="8"/>
    </row>
    <row r="122" spans="1:3" x14ac:dyDescent="0.25">
      <c r="A122" s="15"/>
      <c r="C122" s="3" t="s">
        <v>43</v>
      </c>
    </row>
    <row r="123" spans="1:3" x14ac:dyDescent="0.25">
      <c r="A123" s="15"/>
    </row>
    <row r="124" spans="1:3" x14ac:dyDescent="0.25">
      <c r="A124" s="15"/>
      <c r="C124" s="3" t="str">
        <f>CONCATENATE( "    &lt;piechart percentage=",B118," /&gt;")</f>
        <v xml:space="preserve">    &lt;piechart percentage= /&gt;</v>
      </c>
    </row>
    <row r="125" spans="1:3" x14ac:dyDescent="0.25">
      <c r="A125" s="15"/>
      <c r="C125" s="3" t="str">
        <f>"  &lt;/Genotype&gt;"</f>
        <v xml:space="preserve">  &lt;/Genotype&gt;</v>
      </c>
    </row>
    <row r="126" spans="1:3" x14ac:dyDescent="0.25">
      <c r="A126" s="15"/>
      <c r="C126" s="3" t="s">
        <v>51</v>
      </c>
    </row>
    <row r="127" spans="1:3" x14ac:dyDescent="0.25">
      <c r="A127" s="15" t="s">
        <v>46</v>
      </c>
      <c r="B127" s="9" t="str">
        <f>CONCATENATE("Your ",B2," gene has no variants. A normal gene is referred to as a ",CHAR(34),"wild-type",CHAR(34)," gene.")</f>
        <v>Your IFNG gene has no variants. A normal gene is referred to as a "wild-type" gene.</v>
      </c>
      <c r="C127" s="3" t="str">
        <f>CONCATENATE("  &lt;Genotype hgvs=",CHAR(34),"wildtype",CHAR(34),"&gt;")</f>
        <v xml:space="preserve">  &lt;Genotype hgvs="wildtype"&gt;</v>
      </c>
    </row>
    <row r="128" spans="1:3" x14ac:dyDescent="0.25">
      <c r="A128" s="8" t="s">
        <v>47</v>
      </c>
      <c r="B128" s="9" t="s">
        <v>52</v>
      </c>
      <c r="C128" s="3" t="s">
        <v>26</v>
      </c>
    </row>
    <row r="129" spans="1:3" x14ac:dyDescent="0.25">
      <c r="A129" s="8" t="s">
        <v>41</v>
      </c>
      <c r="C129" s="3" t="s">
        <v>38</v>
      </c>
    </row>
    <row r="130" spans="1:3" x14ac:dyDescent="0.25">
      <c r="A130" s="8"/>
    </row>
    <row r="131" spans="1:3" x14ac:dyDescent="0.25">
      <c r="A131" s="8"/>
      <c r="C131" s="3" t="str">
        <f>CONCATENATE("    ",B127)</f>
        <v xml:space="preserve">    Your IFNG gene has no variants. A normal gene is referred to as a "wild-type" gene.</v>
      </c>
    </row>
    <row r="132" spans="1:3" x14ac:dyDescent="0.25">
      <c r="A132" s="8"/>
    </row>
    <row r="133" spans="1:3" x14ac:dyDescent="0.25">
      <c r="A133" s="8"/>
      <c r="C133" s="3" t="s">
        <v>43</v>
      </c>
    </row>
    <row r="134" spans="1:3" x14ac:dyDescent="0.25">
      <c r="A134" s="15"/>
    </row>
    <row r="135" spans="1:3" x14ac:dyDescent="0.25">
      <c r="A135" s="8"/>
      <c r="C135" s="3" t="str">
        <f>CONCATENATE( "    &lt;piechart percentage=",B129," /&gt;")</f>
        <v xml:space="preserve">    &lt;piechart percentage= /&gt;</v>
      </c>
    </row>
    <row r="136" spans="1:3" x14ac:dyDescent="0.25">
      <c r="A136" s="8"/>
      <c r="C136" s="3" t="str">
        <f>"  &lt;/Genotype&gt;"</f>
        <v xml:space="preserve">  &lt;/Genotype&gt;</v>
      </c>
    </row>
    <row r="137" spans="1:3" x14ac:dyDescent="0.25">
      <c r="A137" s="8"/>
      <c r="C137" s="3" t="str">
        <f>"&lt;/GeneAnalysis&gt;"</f>
        <v>&lt;/GeneAnalysis&gt;</v>
      </c>
    </row>
    <row r="138" spans="1:3" s="18" customFormat="1" x14ac:dyDescent="0.25">
      <c r="A138" s="27"/>
      <c r="B138" s="17"/>
    </row>
    <row r="139" spans="1:3" x14ac:dyDescent="0.25">
      <c r="A139" s="3" t="s">
        <v>513</v>
      </c>
      <c r="B139" s="34" t="s">
        <v>539</v>
      </c>
      <c r="C139" s="3" t="str">
        <f>CONCATENATE("&lt;# ",A139," ",B139," #&gt;")</f>
        <v>&lt;# symptoms fatigue; pain; tender lymph nodes; inflamation; #&gt;</v>
      </c>
    </row>
    <row r="141" spans="1:3" x14ac:dyDescent="0.25">
      <c r="B141" s="34" t="s">
        <v>538</v>
      </c>
      <c r="C141" s="3" t="str">
        <f>CONCATENATE("&lt;symptoms ",B141," /&gt;")</f>
        <v>&lt;symptoms D005221 D010146 D000072281 D007249 /&gt;</v>
      </c>
    </row>
    <row r="143" spans="1:3" x14ac:dyDescent="0.25">
      <c r="A143" s="3" t="s">
        <v>514</v>
      </c>
      <c r="B143" s="34" t="s">
        <v>543</v>
      </c>
      <c r="C143" s="3" t="str">
        <f>CONCATENATE("&lt;# ",A143," ",B143," #&gt;")</f>
        <v>&lt;# Tissue List endocrine tissues; bone marrow and immune system;  #&gt;</v>
      </c>
    </row>
    <row r="145" spans="1:3" x14ac:dyDescent="0.25">
      <c r="B145" s="34" t="s">
        <v>542</v>
      </c>
      <c r="C145" s="3" t="str">
        <f>CONCATENATE("&lt;TissueList ",B145," /&gt;")</f>
        <v>&lt;TissueList D004703 D007107   /&gt;</v>
      </c>
    </row>
    <row r="147" spans="1:3" x14ac:dyDescent="0.25">
      <c r="A147" s="3" t="s">
        <v>515</v>
      </c>
      <c r="C147" s="3" t="str">
        <f>CONCATENATE("&lt;# ",A147," ",B147," #&gt;")</f>
        <v>&lt;# Pathways  #&gt;</v>
      </c>
    </row>
    <row r="149" spans="1:3" x14ac:dyDescent="0.25">
      <c r="C149" s="3" t="str">
        <f>CONCATENATE("&lt;Pathways ",B149," /&gt;")</f>
        <v>&lt;Pathways  /&gt;</v>
      </c>
    </row>
    <row r="151" spans="1:3" x14ac:dyDescent="0.25">
      <c r="A151" s="3" t="s">
        <v>518</v>
      </c>
      <c r="B151" s="3" t="s">
        <v>519</v>
      </c>
      <c r="C151" s="3" t="str">
        <f>CONCATENATE("&lt;# ",A151," ",B151," #&gt;")</f>
        <v>&lt;# Diseases cancer; cancer, lung cancer; Disease susceptibility - increased susceptibility to viral, bacterial, and parasitical infections; disease, Genetic Predisposition to Disease; nicotine dependency; #&gt;</v>
      </c>
    </row>
    <row r="153" spans="1:3" x14ac:dyDescent="0.25">
      <c r="B153" s="3" t="s">
        <v>520</v>
      </c>
      <c r="C153" s="3" t="str">
        <f>CONCATENATE("&lt;diseases ",B153," /&gt;")</f>
        <v>&lt;diseases D009369 D008175 D004198 D01402 /&gt;</v>
      </c>
    </row>
    <row r="825" spans="3:3" x14ac:dyDescent="0.25">
      <c r="C825" s="3" t="str">
        <f>CONCATENATE("    This variant is a change at a specific point in the ",B816," gene from ",B825," to ",B826,"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31" spans="3:3" x14ac:dyDescent="0.25">
      <c r="C831" s="3" t="str">
        <f>CONCATENATE("    This variant is a change at a specific point in the ",B816," gene from ",B831," to ",B832,"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1" spans="3:3" x14ac:dyDescent="0.25">
      <c r="C961" s="3" t="str">
        <f>CONCATENATE("    This variant is a change at a specific point in the ",B952," gene from ",B961," to ",B962,"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7" spans="3:3" x14ac:dyDescent="0.25">
      <c r="C967" s="3" t="str">
        <f>CONCATENATE("    This variant is a change at a specific point in the ",B952," gene from ",B967," to ",B968,"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9" spans="3:3" x14ac:dyDescent="0.25">
      <c r="C1369" s="3" t="str">
        <f>CONCATENATE("    This variant is a change at a specific point in the ",B1360," gene from ",B1369," to ",B1370,"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5" spans="3:3" x14ac:dyDescent="0.25">
      <c r="C1375" s="3" t="str">
        <f>CONCATENATE("    This variant is a change at a specific point in the ",B1360," gene from ",B1375," to ",B1376,"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5" spans="3:3" x14ac:dyDescent="0.25">
      <c r="C1505" s="3" t="str">
        <f>CONCATENATE("    This variant is a change at a specific point in the ",B1496," gene from ",B1505," to ",B1506,"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1" spans="3:3" x14ac:dyDescent="0.25">
      <c r="C1511" s="3" t="str">
        <f>CONCATENATE("    This variant is a change at a specific point in the ",B1496," gene from ",B1511," to ",B1512,"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1" spans="3:3" x14ac:dyDescent="0.25">
      <c r="C1641" s="3" t="str">
        <f>CONCATENATE("    This variant is a change at a specific point in the ",B1632," gene from ",B1641," to ",B1642,"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",B1632," gene from ",B1647," to ",B1648,"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7" spans="3:3" x14ac:dyDescent="0.25">
      <c r="C1777" s="3" t="str">
        <f>CONCATENATE("    This variant is a change at a specific point in the ",B1768," gene from ",B1777," to ",B1778,"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x14ac:dyDescent="0.25">
      <c r="C1783" s="3" t="str">
        <f>CONCATENATE("    This variant is a change at a specific point in the ",B1768," gene from ",B1783," to ",B1784,"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3" spans="3:3" x14ac:dyDescent="0.25">
      <c r="C1913" s="3" t="str">
        <f>CONCATENATE("    This variant is a change at a specific point in the ",B1904," gene from ",B1913," to ",B1914,"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x14ac:dyDescent="0.25">
      <c r="C1919" s="3" t="str">
        <f>CONCATENATE("    This variant is a change at a specific point in the ",B1904," gene from ",B1919," to ",B1920,"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9" spans="3:3" x14ac:dyDescent="0.25">
      <c r="C2049" s="3" t="str">
        <f>CONCATENATE("    This variant is a change at a specific point in the ",B2040," gene from ",B2049," to ",B2050,"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",B2040," gene from ",B2055," to ",B2056,"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5" spans="3:3" x14ac:dyDescent="0.25">
      <c r="C2185" s="3" t="str">
        <f>CONCATENATE("    This variant is a change at a specific point in the ",B2176," gene from ",B2185," to ",B2186,"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",B2176," gene from ",B2191," to ",B2192,"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1" spans="3:3" x14ac:dyDescent="0.25">
      <c r="C2321" s="3" t="str">
        <f>CONCATENATE("    This variant is a change at a specific point in the ",B2312," gene from ",B2321," to ",B2322,"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",B2312," gene from ",B2327," to ",B2328,"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2B783-70EE-48F6-91E3-3B5374DA3BC8}">
  <dimension ref="A1:AJ2523"/>
  <sheetViews>
    <sheetView topLeftCell="A7" workbookViewId="0">
      <selection activeCell="B9" sqref="B9"/>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125</v>
      </c>
      <c r="C2" s="3" t="str">
        <f>CONCATENATE("# What does the ",B2," gene do?")</f>
        <v># What does the HSD11B1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v>
      </c>
      <c r="C6" s="3" t="str">
        <f>CONCATENATE("This gene is located on chromosome ",B6,". The ",B7," it creates acts in your ",B8)</f>
        <v>This gene is located on chromosome 1. The protein it creates acts in your liver and placenta.</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136</v>
      </c>
      <c r="H8" s="3" t="s">
        <v>19</v>
      </c>
      <c r="I8" s="11" t="s">
        <v>20</v>
      </c>
      <c r="J8" s="3">
        <v>0.17299999999999999</v>
      </c>
      <c r="K8" s="3">
        <v>0.1</v>
      </c>
      <c r="L8" s="3">
        <f t="shared" si="0"/>
        <v>1.7299999999999998</v>
      </c>
      <c r="Y8" s="6"/>
      <c r="AC8" s="10"/>
    </row>
    <row r="9" spans="1:36" x14ac:dyDescent="0.25">
      <c r="A9" s="15" t="s">
        <v>21</v>
      </c>
      <c r="B9" s="9" t="s">
        <v>122</v>
      </c>
      <c r="C9" s="3" t="str">
        <f>CONCATENATE("&lt;TissueList ",B9," /&gt;")</f>
        <v>&lt;TissueList gastrointestinal tract D041981 Kidney and urinary bladder D005221  /&gt;</v>
      </c>
      <c r="H9" s="3" t="s">
        <v>22</v>
      </c>
      <c r="I9" s="11" t="s">
        <v>23</v>
      </c>
      <c r="J9" s="3">
        <v>0.435</v>
      </c>
      <c r="K9" s="3">
        <v>0.33500000000000002</v>
      </c>
      <c r="L9" s="3">
        <f t="shared" si="0"/>
        <v>1.2985074626865671</v>
      </c>
      <c r="Y9" s="6"/>
      <c r="AC9" s="10"/>
    </row>
    <row r="10" spans="1:36" s="18" customFormat="1" x14ac:dyDescent="0.25">
      <c r="A10" s="16"/>
      <c r="B10" s="17"/>
      <c r="H10" s="18" t="str">
        <f>B19</f>
        <v>C209711973A</v>
      </c>
      <c r="I10" s="18" t="str">
        <f>B25</f>
        <v>T209714373C</v>
      </c>
      <c r="J10" s="18" t="str">
        <f>B31</f>
        <v>G209732389C</v>
      </c>
      <c r="K10" s="18" t="str">
        <f>B37</f>
        <v>LYS187ASN</v>
      </c>
      <c r="L10" s="18" t="str">
        <f>B43</f>
        <v>C409T</v>
      </c>
    </row>
    <row r="11" spans="1:36" x14ac:dyDescent="0.25">
      <c r="A11" s="8" t="s">
        <v>3</v>
      </c>
      <c r="B11" s="9" t="s">
        <v>125</v>
      </c>
      <c r="C11" s="3" t="str">
        <f>CONCATENATE("&lt;GeneAnalysis gene=",CHAR(34),B11,CHAR(34)," interval=",CHAR(34),B12,CHAR(34),"&gt; ")</f>
        <v xml:space="preserve">&lt;GeneAnalysis gene="HSD11B1" interval="NC_000001.11:g.209686180_209734950"&gt; </v>
      </c>
      <c r="H11" s="19" t="s">
        <v>127</v>
      </c>
      <c r="I11" s="19" t="s">
        <v>127</v>
      </c>
      <c r="J11" s="19" t="s">
        <v>127</v>
      </c>
      <c r="K11" s="19" t="s">
        <v>78</v>
      </c>
      <c r="L11" s="19" t="s">
        <v>78</v>
      </c>
      <c r="M11" s="19"/>
      <c r="N11" s="19"/>
      <c r="O11" s="20"/>
      <c r="P11" s="20"/>
      <c r="Q11" s="20"/>
      <c r="R11" s="20"/>
      <c r="S11" s="20"/>
      <c r="T11" s="20"/>
      <c r="U11" s="20"/>
      <c r="V11" s="20"/>
      <c r="W11" s="20"/>
      <c r="X11" s="20"/>
      <c r="Y11" s="20"/>
      <c r="Z11" s="20"/>
    </row>
    <row r="12" spans="1:36" x14ac:dyDescent="0.25">
      <c r="A12" s="8" t="s">
        <v>24</v>
      </c>
      <c r="B12" s="9" t="s">
        <v>137</v>
      </c>
      <c r="H12" s="9" t="s">
        <v>128</v>
      </c>
      <c r="I12" s="9" t="s">
        <v>130</v>
      </c>
      <c r="J12" s="9" t="s">
        <v>132</v>
      </c>
      <c r="K12" s="9" t="s">
        <v>91</v>
      </c>
      <c r="L12" s="9" t="s">
        <v>89</v>
      </c>
      <c r="M12" s="9"/>
      <c r="N12" s="9"/>
      <c r="O12" s="9"/>
      <c r="P12" s="9"/>
      <c r="Q12" s="9"/>
      <c r="R12" s="9"/>
      <c r="S12" s="9"/>
      <c r="T12" s="9"/>
      <c r="U12" s="9"/>
      <c r="V12" s="9"/>
      <c r="W12" s="9"/>
      <c r="X12" s="9"/>
      <c r="Y12" s="9"/>
      <c r="Z12" s="9"/>
    </row>
    <row r="13" spans="1:36" x14ac:dyDescent="0.25">
      <c r="A13" s="8" t="s">
        <v>25</v>
      </c>
      <c r="B13" s="9" t="s">
        <v>330</v>
      </c>
      <c r="C13" s="3" t="str">
        <f>CONCATENATE("# What are some common mutations of ",B11,"?")</f>
        <v># What are some common mutations of HSD11B1?</v>
      </c>
      <c r="H13" s="9" t="s">
        <v>129</v>
      </c>
      <c r="I13" s="9" t="s">
        <v>131</v>
      </c>
      <c r="J13" s="9" t="s">
        <v>133</v>
      </c>
      <c r="K13" s="9" t="s">
        <v>92</v>
      </c>
      <c r="L13" s="9" t="s">
        <v>90</v>
      </c>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[C209711973A](https://www.ncbi.nlm.nih.gov/projects/SNP/snp_ref.cgi?rs=11119328)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[T209714373C](https://www.ncbi.nlm.nih.gov/projects/SNP/snp_ref.cgi?rs=846906)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[G209732389C](https://www.ncbi.nlm.nih.gov/projects/SNP/snp_ref.cgi?rs=932335)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[LYS187ASN](https://www.ncbi.nlm.nih.gov/clinvar/variation/31589/)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[C409T (p.Arg137Cys)](https://www.ncbi.nlm.nih.gov/clinvar/variation/31588/) variant. This substitution of a single nucleotide is known as a missense mutation.</v>
      </c>
      <c r="M14" s="9"/>
      <c r="N14" s="9"/>
      <c r="O14" s="9"/>
      <c r="P14" s="9"/>
      <c r="Q14" s="9"/>
      <c r="R14" s="9"/>
      <c r="S14" s="9"/>
      <c r="T14" s="9"/>
      <c r="U14" s="9"/>
      <c r="V14" s="9"/>
      <c r="W14" s="9"/>
      <c r="X14" s="9"/>
      <c r="Y14" s="9"/>
      <c r="Z14" s="9"/>
    </row>
    <row r="15" spans="1:36" x14ac:dyDescent="0.25">
      <c r="C15" s="3" t="str">
        <f>CONCATENATE("There are ",B13," common variants in ",B11,": ",B22,", ",B28,", ",B34,", ",B40,", and ",B46,".")</f>
        <v>There are five common variants in HSD11B1: [C209711973A](https://www.ncbi.nlm.nih.gov/projects/SNP/snp_ref.cgi?rs=11119328), [T209714373C](https://www.ncbi.nlm.nih.gov/projects/SNP/snp_ref.cgi?rs=846906), [G209732389C](https://www.ncbi.nlm.nih.gov/projects/SNP/snp_ref.cgi?rs=932335), [LYS187ASN](https://www.ncbi.nlm.nih.gov/clinvar/variation/31589/), and [C409T (p.Arg137Cys)](https://www.ncbi.nlm.nih.gov/clinvar/variation/31588/).</v>
      </c>
      <c r="H15" s="9" t="s">
        <v>27</v>
      </c>
      <c r="I15" s="9" t="s">
        <v>27</v>
      </c>
      <c r="J15" s="9" t="s">
        <v>27</v>
      </c>
      <c r="K15" s="9" t="s">
        <v>28</v>
      </c>
      <c r="L15" s="9" t="s">
        <v>27</v>
      </c>
      <c r="M15" s="9"/>
      <c r="N15" s="9"/>
      <c r="O15" s="9"/>
      <c r="P15" s="9"/>
      <c r="Q15" s="9"/>
      <c r="R15" s="9"/>
      <c r="S15" s="9"/>
      <c r="T15" s="9"/>
      <c r="U15" s="9"/>
      <c r="V15" s="9"/>
      <c r="W15" s="9"/>
      <c r="X15" s="9"/>
      <c r="Y15" s="9"/>
      <c r="Z15" s="9"/>
    </row>
    <row r="16" spans="1:36" x14ac:dyDescent="0.25">
      <c r="H16" s="9">
        <v>31.6</v>
      </c>
      <c r="I16" s="9">
        <v>10</v>
      </c>
      <c r="J16" s="9">
        <v>33.5</v>
      </c>
      <c r="K16" s="9">
        <v>3.8</v>
      </c>
      <c r="L16" s="9">
        <v>5.5</v>
      </c>
      <c r="M16" s="9"/>
      <c r="N16" s="9"/>
      <c r="O16" s="9"/>
      <c r="P16" s="9"/>
      <c r="Q16" s="9"/>
      <c r="R16" s="9"/>
      <c r="S16" s="9"/>
      <c r="T16" s="9"/>
      <c r="U16" s="9"/>
      <c r="V16" s="9"/>
      <c r="W16" s="9"/>
      <c r="X16" s="9"/>
      <c r="Y16" s="9"/>
      <c r="Z16" s="9"/>
    </row>
    <row r="17" spans="1:26" x14ac:dyDescent="0.25">
      <c r="C17" s="3" t="str">
        <f>CONCATENATE("&lt;# ",B19," #&gt;")</f>
        <v>&lt;# C209711973A #&gt;</v>
      </c>
      <c r="H17" s="9" t="str">
        <f>CONCATENATE("People with this variant have two copies of the ",B22," variant. This substitution of a single nucleotide is known as a missense mutation.")</f>
        <v>People with this variant have two copies of the [C209711973A](https://www.ncbi.nlm.nih.gov/projects/SNP/snp_ref.cgi?rs=11119328)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[T209714373C](https://www.ncbi.nlm.nih.gov/projects/SNP/snp_ref.cgi?rs=846906)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[G209732389C](https://www.ncbi.nlm.nih.gov/projects/SNP/snp_ref.cgi?rs=932335)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[LYS187ASN](https://www.ncbi.nlm.nih.gov/clinvar/variation/31589/)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[C409T (p.Arg137Cys)](https://www.ncbi.nlm.nih.gov/clinvar/variation/31588/) variant. This substitution of a single nucleotide is known as a missense mutation.</v>
      </c>
      <c r="M17" s="9"/>
      <c r="N17" s="9"/>
      <c r="O17" s="9"/>
      <c r="P17" s="9"/>
      <c r="Q17" s="9"/>
      <c r="R17" s="9"/>
      <c r="S17" s="9"/>
      <c r="T17" s="9"/>
      <c r="U17" s="9"/>
      <c r="V17" s="9"/>
      <c r="W17" s="9"/>
      <c r="X17" s="9"/>
      <c r="Y17" s="9"/>
      <c r="Z17" s="9"/>
    </row>
    <row r="18" spans="1:26" x14ac:dyDescent="0.25">
      <c r="A18" s="8" t="s">
        <v>29</v>
      </c>
      <c r="B18" s="19" t="s">
        <v>126</v>
      </c>
      <c r="C18" s="3" t="str">
        <f>CONCATENATE("  &lt;Variant hgvs=",CHAR(34),B18,CHAR(34)," name=",CHAR(34),B19,CHAR(34),"&gt; ")</f>
        <v xml:space="preserve">  &lt;Variant hgvs="NC_000001.11:g.209711973C&gt;A" name="C209711973A"&gt; </v>
      </c>
      <c r="H18" s="9" t="s">
        <v>27</v>
      </c>
      <c r="I18" s="9" t="s">
        <v>28</v>
      </c>
      <c r="J18" s="9" t="s">
        <v>27</v>
      </c>
      <c r="K18" s="9" t="s">
        <v>28</v>
      </c>
      <c r="L18" s="9" t="s">
        <v>27</v>
      </c>
      <c r="M18" s="9"/>
      <c r="N18" s="9"/>
      <c r="O18" s="9"/>
      <c r="P18" s="9"/>
      <c r="Q18" s="9"/>
      <c r="R18" s="9"/>
      <c r="S18" s="9"/>
      <c r="T18" s="9"/>
      <c r="U18" s="9"/>
      <c r="V18" s="9"/>
      <c r="W18" s="9"/>
      <c r="X18" s="9"/>
      <c r="Y18" s="9"/>
      <c r="Z18" s="9"/>
    </row>
    <row r="19" spans="1:26" x14ac:dyDescent="0.25">
      <c r="A19" s="15" t="s">
        <v>30</v>
      </c>
      <c r="B19" s="21" t="s">
        <v>139</v>
      </c>
      <c r="H19" s="9">
        <v>11.8</v>
      </c>
      <c r="I19" s="9">
        <v>2.8</v>
      </c>
      <c r="J19" s="9">
        <v>12.7</v>
      </c>
      <c r="K19" s="9">
        <v>4.0999999999999996</v>
      </c>
      <c r="L19" s="9">
        <v>1.5</v>
      </c>
      <c r="M19" s="9"/>
      <c r="N19" s="9"/>
      <c r="O19" s="9"/>
      <c r="P19" s="9"/>
      <c r="Q19" s="9"/>
      <c r="R19" s="9"/>
      <c r="S19" s="9"/>
      <c r="T19" s="9"/>
      <c r="U19" s="9"/>
      <c r="V19" s="9"/>
      <c r="W19" s="9"/>
      <c r="X19" s="9"/>
      <c r="Y19" s="9"/>
      <c r="Z19" s="9"/>
    </row>
    <row r="20" spans="1:26" x14ac:dyDescent="0.25">
      <c r="A20" s="15" t="s">
        <v>31</v>
      </c>
      <c r="B20" s="9" t="s">
        <v>93</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HSD11B1 gene from cytosine (C) to adenine (A) resulting in incorrect protein function. This substitution of a single nucleotide is known as a missense variant.</v>
      </c>
      <c r="H20" s="9" t="str">
        <f>CONCATENATE("Your ",B11," gene has no variants. A normal gene is referred to as a ",CHAR(34),"wild-type",CHAR(34)," gene.")</f>
        <v>Your HSD11B1 gene has no variants. A normal gene is referred to as a "wild-type" gene.</v>
      </c>
      <c r="I20" s="9" t="str">
        <f>CONCATENATE("Your ",B11," gene has no variants. A normal gene is referred to as a ",CHAR(34),"wild-type",CHAR(34)," gene.")</f>
        <v>Your HSD11B1 gene has no variants. A normal gene is referred to as a "wild-type" gene.</v>
      </c>
      <c r="J20" s="9" t="str">
        <f>CONCATENATE("Your ",B11," gene has no variants. A normal gene is referred to as a ",CHAR(34),"wild-type",CHAR(34)," gene.")</f>
        <v>Your HSD11B1 gene has no variants. A normal gene is referred to as a "wild-type" gene.</v>
      </c>
      <c r="K20" s="9" t="str">
        <f>CONCATENATE("Your ",B11," gene has no variants. A normal gene is referred to as a ",CHAR(34),"wild-type",CHAR(34)," gene.")</f>
        <v>Your HSD11B1 gene has no variants. A normal gene is referred to as a "wild-type" gene.</v>
      </c>
      <c r="L20" s="9" t="str">
        <f>CONCATENATE("Your ",B11," gene has no variants. A normal gene is referred to as a ",CHAR(34),"wild-type",CHAR(34)," gene.")</f>
        <v>Your HSD11B1 gene has no variants. A normal gene is referred to as a "wild-type" gene.</v>
      </c>
      <c r="M20" s="9"/>
      <c r="N20" s="9"/>
      <c r="O20" s="9"/>
      <c r="P20" s="9"/>
      <c r="Q20" s="9"/>
      <c r="R20" s="9"/>
      <c r="S20" s="9"/>
      <c r="T20" s="9"/>
      <c r="U20" s="9"/>
      <c r="V20" s="9"/>
      <c r="W20" s="9"/>
      <c r="X20" s="9"/>
      <c r="Y20" s="9"/>
      <c r="Z20" s="9"/>
    </row>
    <row r="21" spans="1:26" x14ac:dyDescent="0.25">
      <c r="A21" s="15" t="s">
        <v>33</v>
      </c>
      <c r="B21" s="9" t="s">
        <v>32</v>
      </c>
      <c r="H21" s="9" t="s">
        <v>28</v>
      </c>
      <c r="I21" s="9" t="s">
        <v>27</v>
      </c>
      <c r="J21" s="9" t="s">
        <v>28</v>
      </c>
      <c r="K21" s="9" t="s">
        <v>27</v>
      </c>
      <c r="L21" s="9" t="s">
        <v>28</v>
      </c>
      <c r="M21" s="9"/>
      <c r="N21" s="9"/>
      <c r="O21" s="9"/>
      <c r="P21" s="9"/>
      <c r="Q21" s="9"/>
      <c r="R21" s="9"/>
      <c r="S21" s="9"/>
      <c r="T21" s="9"/>
      <c r="U21" s="9"/>
      <c r="V21" s="9"/>
      <c r="W21" s="9"/>
      <c r="X21" s="9"/>
      <c r="Y21" s="9"/>
      <c r="Z21" s="9"/>
    </row>
    <row r="22" spans="1:26" x14ac:dyDescent="0.25">
      <c r="A22" s="15" t="s">
        <v>35</v>
      </c>
      <c r="B22" s="9" t="s">
        <v>141</v>
      </c>
      <c r="C22" s="3" t="str">
        <f>"  &lt;/Variant&gt;"</f>
        <v xml:space="preserve">  &lt;/Variant&gt;</v>
      </c>
      <c r="H22" s="9">
        <v>56.6</v>
      </c>
      <c r="I22" s="9">
        <v>87.2</v>
      </c>
      <c r="J22" s="9">
        <v>53.8</v>
      </c>
      <c r="K22" s="9">
        <v>92.2</v>
      </c>
      <c r="L22" s="9">
        <v>93</v>
      </c>
      <c r="M22" s="9"/>
      <c r="N22" s="9"/>
      <c r="O22" s="9"/>
      <c r="P22" s="9"/>
      <c r="Q22" s="9"/>
      <c r="R22" s="9"/>
      <c r="S22" s="9"/>
      <c r="T22" s="9"/>
      <c r="U22" s="9"/>
      <c r="V22" s="9"/>
      <c r="W22" s="9"/>
      <c r="X22" s="9"/>
      <c r="Y22" s="9"/>
      <c r="Z22" s="9"/>
    </row>
    <row r="23" spans="1:26" x14ac:dyDescent="0.25">
      <c r="A23" s="15"/>
      <c r="C23" s="3" t="str">
        <f>CONCATENATE("&lt;# ",B25," #&gt;")</f>
        <v>&lt;# T209714373C #&gt;</v>
      </c>
    </row>
    <row r="24" spans="1:26" x14ac:dyDescent="0.25">
      <c r="A24" s="8" t="s">
        <v>29</v>
      </c>
      <c r="B24" s="29" t="s">
        <v>134</v>
      </c>
      <c r="C24" s="3" t="str">
        <f>CONCATENATE("  &lt;Variant hgvs=",CHAR(34),B24,CHAR(34)," name=",CHAR(34),B25,CHAR(34),"&gt; ")</f>
        <v xml:space="preserve">  &lt;Variant hgvs="NC_000001.11:g.209714373T&gt;C" name="T209714373C"&gt; </v>
      </c>
    </row>
    <row r="25" spans="1:26" x14ac:dyDescent="0.25">
      <c r="A25" s="15" t="s">
        <v>30</v>
      </c>
      <c r="B25" s="9" t="s">
        <v>140</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HSD11B1 gene from thymine (T) to cytosine (C) resulting in incorrect protein function. This substitution of a single nucleotide is known as a missense variant.</v>
      </c>
    </row>
    <row r="27" spans="1:26" x14ac:dyDescent="0.25">
      <c r="A27" s="15" t="s">
        <v>33</v>
      </c>
      <c r="B27" s="9" t="s">
        <v>93</v>
      </c>
    </row>
    <row r="28" spans="1:26" x14ac:dyDescent="0.25">
      <c r="A28" s="15" t="s">
        <v>35</v>
      </c>
      <c r="B28" s="9" t="s">
        <v>142</v>
      </c>
      <c r="C28" s="3" t="str">
        <f>"  &lt;/Variant&gt;"</f>
        <v xml:space="preserve">  &lt;/Variant&gt;</v>
      </c>
    </row>
    <row r="29" spans="1:26" x14ac:dyDescent="0.25">
      <c r="A29" s="8"/>
      <c r="C29" s="3" t="str">
        <f>CONCATENATE("&lt;# ",B31," #&gt;")</f>
        <v>&lt;# G209732389C #&gt;</v>
      </c>
    </row>
    <row r="30" spans="1:26" x14ac:dyDescent="0.25">
      <c r="A30" s="8" t="s">
        <v>29</v>
      </c>
      <c r="B30" s="19" t="s">
        <v>135</v>
      </c>
      <c r="C30" s="3" t="str">
        <f>CONCATENATE("  &lt;Variant hgvs=",CHAR(34),B30,CHAR(34)," name=",CHAR(34),B31,CHAR(34),"&gt; ")</f>
        <v xml:space="preserve">  &lt;Variant hgvs="NC_000001.11:g.209732389G&gt;C" name="G209732389C"&gt; </v>
      </c>
    </row>
    <row r="31" spans="1:26" x14ac:dyDescent="0.25">
      <c r="A31" s="15" t="s">
        <v>30</v>
      </c>
      <c r="B31" s="9" t="s">
        <v>138</v>
      </c>
    </row>
    <row r="32" spans="1:26" x14ac:dyDescent="0.25">
      <c r="A32" s="15" t="s">
        <v>31</v>
      </c>
      <c r="B32" s="9" t="s">
        <v>34</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HSD11B1 gene from guanine (G) to cytosine (C) resulting in incorrect protein function. This substitution of a single nucleotide is known as a missense variant.</v>
      </c>
    </row>
    <row r="33" spans="1:3" x14ac:dyDescent="0.25">
      <c r="A33" s="15" t="s">
        <v>33</v>
      </c>
      <c r="B33" s="9" t="s">
        <v>93</v>
      </c>
    </row>
    <row r="34" spans="1:3" x14ac:dyDescent="0.25">
      <c r="A34" s="15" t="s">
        <v>35</v>
      </c>
      <c r="B34" s="9" t="s">
        <v>143</v>
      </c>
      <c r="C34" s="3" t="str">
        <f>"  &lt;/Variant&gt;"</f>
        <v xml:space="preserve">  &lt;/Variant&gt;</v>
      </c>
    </row>
    <row r="35" spans="1:3" x14ac:dyDescent="0.25">
      <c r="A35" s="15"/>
      <c r="C35" s="3" t="str">
        <f>CONCATENATE("&lt;# ",B37," #&gt;")</f>
        <v>&lt;# LYS187ASN #&gt;</v>
      </c>
    </row>
    <row r="36" spans="1:3" x14ac:dyDescent="0.25">
      <c r="A36" s="8" t="s">
        <v>29</v>
      </c>
      <c r="B36" s="19" t="s">
        <v>333</v>
      </c>
      <c r="C36" s="3" t="str">
        <f>CONCATENATE("  &lt;Variant hgvs=",CHAR(34),B36,CHAR(34)," name=",CHAR(34),B37,CHAR(34),"&gt; ")</f>
        <v xml:space="preserve">  &lt;Variant hgvs="NC_000001.11:g.209707020C&gt;T" name="LYS187ASN"&gt; </v>
      </c>
    </row>
    <row r="37" spans="1:3" x14ac:dyDescent="0.25">
      <c r="A37" s="15" t="s">
        <v>30</v>
      </c>
      <c r="B37" s="9" t="s">
        <v>331</v>
      </c>
    </row>
    <row r="38" spans="1:3" x14ac:dyDescent="0.25">
      <c r="A38" s="15" t="s">
        <v>31</v>
      </c>
      <c r="B38" s="9" t="s">
        <v>93</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HSD11B1 gene from cytosine (C) to thymine (T) resulting in incorrect protein function. This substitution of a single nucleotide is known as a missense variant.</v>
      </c>
    </row>
    <row r="39" spans="1:3" x14ac:dyDescent="0.25">
      <c r="A39" s="15" t="s">
        <v>33</v>
      </c>
      <c r="B39" s="9" t="s">
        <v>36</v>
      </c>
    </row>
    <row r="40" spans="1:3" x14ac:dyDescent="0.25">
      <c r="A40" s="15" t="s">
        <v>35</v>
      </c>
      <c r="B40" s="9" t="s">
        <v>332</v>
      </c>
      <c r="C40" s="3" t="str">
        <f>"  &lt;/Variant&gt;"</f>
        <v xml:space="preserve">  &lt;/Variant&gt;</v>
      </c>
    </row>
    <row r="41" spans="1:3" x14ac:dyDescent="0.25">
      <c r="A41" s="15"/>
      <c r="C41" s="3" t="str">
        <f>CONCATENATE("&lt;# ",B43," #&gt;")</f>
        <v>&lt;# C409T #&gt;</v>
      </c>
    </row>
    <row r="42" spans="1:3" x14ac:dyDescent="0.25">
      <c r="A42" s="8" t="s">
        <v>29</v>
      </c>
      <c r="B42" s="19" t="s">
        <v>333</v>
      </c>
      <c r="C42" s="3" t="str">
        <f>CONCATENATE("  &lt;Variant hgvs=",CHAR(34),B42,CHAR(34)," name=",CHAR(34),B43,CHAR(34),"&gt; ")</f>
        <v xml:space="preserve">  &lt;Variant hgvs="NC_000001.11:g.209707020C&gt;T" name="C409T"&gt; </v>
      </c>
    </row>
    <row r="43" spans="1:3" x14ac:dyDescent="0.25">
      <c r="A43" s="15" t="s">
        <v>30</v>
      </c>
      <c r="B43" s="9" t="s">
        <v>334</v>
      </c>
    </row>
    <row r="44" spans="1:3" x14ac:dyDescent="0.25">
      <c r="A44" s="15" t="s">
        <v>31</v>
      </c>
      <c r="B44" s="9" t="s">
        <v>93</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HSD11B1 gene from cytosine (C) to thymine (T) resulting in incorrect protein function. This substitution of a single nucleotide is known as a missense variant.</v>
      </c>
    </row>
    <row r="45" spans="1:3" x14ac:dyDescent="0.25">
      <c r="A45" s="15" t="s">
        <v>33</v>
      </c>
      <c r="B45" s="9" t="s">
        <v>36</v>
      </c>
    </row>
    <row r="46" spans="1:3" x14ac:dyDescent="0.25">
      <c r="A46" s="15" t="s">
        <v>35</v>
      </c>
      <c r="B46" s="9" t="s">
        <v>335</v>
      </c>
      <c r="C46" s="3" t="str">
        <f>"  &lt;/Variant&gt;"</f>
        <v xml:space="preserve">  &lt;/Variant&gt;</v>
      </c>
    </row>
    <row r="47" spans="1:3" s="18" customFormat="1" x14ac:dyDescent="0.25">
      <c r="A47" s="27"/>
      <c r="B47" s="17"/>
    </row>
    <row r="48" spans="1:3" s="18" customFormat="1" x14ac:dyDescent="0.25">
      <c r="A48" s="27"/>
      <c r="B48" s="17"/>
      <c r="C48" s="18" t="str">
        <f>C17</f>
        <v>&lt;# C209711973A #&gt;</v>
      </c>
    </row>
    <row r="49" spans="1:3" x14ac:dyDescent="0.25">
      <c r="A49" s="15" t="s">
        <v>37</v>
      </c>
      <c r="B49" s="21" t="str">
        <f>H11</f>
        <v>NC_000001.11:g.</v>
      </c>
      <c r="C49" s="3" t="str">
        <f>CONCATENATE("  &lt;Genotype hgvs=",CHAR(34),B49,B50,";",B51,CHAR(34)," name=",CHAR(34),B19,CHAR(34),"&gt; ")</f>
        <v xml:space="preserve">  &lt;Genotype hgvs="NC_000001.11:g.[209711973C&gt;A];[209711973=]" name="C209711973A"&gt; </v>
      </c>
    </row>
    <row r="50" spans="1:3" x14ac:dyDescent="0.25">
      <c r="A50" s="15" t="s">
        <v>35</v>
      </c>
      <c r="B50" s="21" t="str">
        <f t="shared" ref="B50:B54" si="1">H12</f>
        <v>[209711973C&gt;A]</v>
      </c>
    </row>
    <row r="51" spans="1:3" x14ac:dyDescent="0.25">
      <c r="A51" s="15" t="s">
        <v>31</v>
      </c>
      <c r="B51" s="21" t="str">
        <f t="shared" si="1"/>
        <v>[209711973=]</v>
      </c>
      <c r="C51" s="3" t="s">
        <v>38</v>
      </c>
    </row>
    <row r="52" spans="1:3" x14ac:dyDescent="0.25">
      <c r="A52" s="15" t="s">
        <v>39</v>
      </c>
      <c r="B52" s="21" t="str">
        <f t="shared" si="1"/>
        <v>People with this variant have one copy of the [C209711973A](https://www.ncbi.nlm.nih.gov/projects/SNP/snp_ref.cgi?rs=11119328) variant. This substitution of a single nucleotide is known as a missense mutation.</v>
      </c>
      <c r="C52" s="3" t="s">
        <v>26</v>
      </c>
    </row>
    <row r="53" spans="1:3" x14ac:dyDescent="0.25">
      <c r="A53" s="8" t="s">
        <v>40</v>
      </c>
      <c r="B53" s="21" t="str">
        <f t="shared" si="1"/>
        <v>You are in the Moderate Loss of Function category. See below for more information.</v>
      </c>
      <c r="C53" s="3" t="str">
        <f>CONCATENATE("    ",B52)</f>
        <v xml:space="preserve">    People with this variant have one copy of the [C209711973A](https://www.ncbi.nlm.nih.gov/projects/SNP/snp_ref.cgi?rs=11119328) variant. This substitution of a single nucleotide is known as a missense mutation.</v>
      </c>
    </row>
    <row r="54" spans="1:3" x14ac:dyDescent="0.25">
      <c r="A54" s="8" t="s">
        <v>41</v>
      </c>
      <c r="B54" s="21">
        <f t="shared" si="1"/>
        <v>31.6</v>
      </c>
    </row>
    <row r="55" spans="1:3" x14ac:dyDescent="0.25">
      <c r="A55" s="15"/>
      <c r="C55" s="3" t="s">
        <v>42</v>
      </c>
    </row>
    <row r="56" spans="1:3" x14ac:dyDescent="0.25">
      <c r="A56" s="8"/>
    </row>
    <row r="57" spans="1:3" x14ac:dyDescent="0.25">
      <c r="A57" s="8"/>
      <c r="C57" s="3" t="str">
        <f>CONCATENATE("    ",B53)</f>
        <v xml:space="preserve">    You are in the Moderate Loss of Function category. See below for more information.</v>
      </c>
    </row>
    <row r="58" spans="1:3" x14ac:dyDescent="0.25">
      <c r="A58" s="8"/>
    </row>
    <row r="59" spans="1:3" x14ac:dyDescent="0.25">
      <c r="A59" s="8"/>
      <c r="C59" s="3" t="s">
        <v>43</v>
      </c>
    </row>
    <row r="60" spans="1:3" x14ac:dyDescent="0.25">
      <c r="A60" s="15"/>
    </row>
    <row r="61" spans="1:3" x14ac:dyDescent="0.25">
      <c r="A61" s="15"/>
      <c r="C61" s="3" t="str">
        <f>CONCATENATE( "    &lt;piechart percentage=",B54," /&gt;")</f>
        <v xml:space="preserve">    &lt;piechart percentage=31.6 /&gt;</v>
      </c>
    </row>
    <row r="62" spans="1:3" x14ac:dyDescent="0.25">
      <c r="A62" s="15"/>
      <c r="C62" s="3" t="str">
        <f>"  &lt;/Genotype&gt;"</f>
        <v xml:space="preserve">  &lt;/Genotype&gt;</v>
      </c>
    </row>
    <row r="63" spans="1:3" x14ac:dyDescent="0.25">
      <c r="A63" s="15" t="s">
        <v>44</v>
      </c>
      <c r="B63" s="9" t="str">
        <f>H17</f>
        <v>People with this variant have two copies of the [C209711973A](https://www.ncbi.nlm.nih.gov/projects/SNP/snp_ref.cgi?rs=11119328) variant. This substitution of a single nucleotide is known as a missense mutation.</v>
      </c>
      <c r="C63" s="3" t="str">
        <f>CONCATENATE("  &lt;Genotype hgvs=",CHAR(34),B49,B50,";",B50,CHAR(34)," name=",CHAR(34),B19,CHAR(34),"&gt; ")</f>
        <v xml:space="preserve">  &lt;Genotype hgvs="NC_000001.11:g.[209711973C&gt;A];[209711973C&gt;A]" name="C209711973A"&gt; </v>
      </c>
    </row>
    <row r="64" spans="1:3" x14ac:dyDescent="0.25">
      <c r="A64" s="8" t="s">
        <v>45</v>
      </c>
      <c r="B64" s="9" t="str">
        <f t="shared" ref="B64:B65" si="2">H18</f>
        <v>You are in the Moderate Loss of Function category. See below for more information.</v>
      </c>
      <c r="C64" s="3" t="s">
        <v>26</v>
      </c>
    </row>
    <row r="65" spans="1:3" x14ac:dyDescent="0.25">
      <c r="A65" s="8" t="s">
        <v>41</v>
      </c>
      <c r="B65" s="9">
        <f t="shared" si="2"/>
        <v>11.8</v>
      </c>
      <c r="C65" s="3" t="s">
        <v>38</v>
      </c>
    </row>
    <row r="66" spans="1:3" x14ac:dyDescent="0.25">
      <c r="A66" s="8"/>
    </row>
    <row r="67" spans="1:3" x14ac:dyDescent="0.25">
      <c r="A67" s="15"/>
      <c r="C67" s="3" t="str">
        <f>CONCATENATE("    ",B63)</f>
        <v xml:space="preserve">    People with this variant have two copies of the [C209711973A](https://www.ncbi.nlm.nih.gov/projects/SNP/snp_ref.cgi?rs=11119328) variant. This substitution of a single nucleotide is known as a missense mutation.</v>
      </c>
    </row>
    <row r="68" spans="1:3" x14ac:dyDescent="0.25">
      <c r="A68" s="8"/>
    </row>
    <row r="69" spans="1:3" x14ac:dyDescent="0.25">
      <c r="A69" s="8"/>
      <c r="C69" s="3" t="s">
        <v>42</v>
      </c>
    </row>
    <row r="70" spans="1:3" x14ac:dyDescent="0.25">
      <c r="A70" s="8"/>
    </row>
    <row r="71" spans="1:3" x14ac:dyDescent="0.25">
      <c r="A71" s="8"/>
      <c r="C71" s="3" t="str">
        <f>CONCATENATE("    ",B64)</f>
        <v xml:space="preserve">    You are in the Moderate Loss of Function category. See below for more information.</v>
      </c>
    </row>
    <row r="72" spans="1:3" x14ac:dyDescent="0.25">
      <c r="A72" s="8"/>
    </row>
    <row r="73" spans="1:3" x14ac:dyDescent="0.25">
      <c r="A73" s="15"/>
      <c r="C73" s="3" t="s">
        <v>43</v>
      </c>
    </row>
    <row r="74" spans="1:3" x14ac:dyDescent="0.25">
      <c r="A74" s="15"/>
    </row>
    <row r="75" spans="1:3" x14ac:dyDescent="0.25">
      <c r="A75" s="15"/>
      <c r="C75" s="3" t="str">
        <f>CONCATENATE( "    &lt;piechart percentage=",B65," /&gt;")</f>
        <v xml:space="preserve">    &lt;piechart percentage=11.8 /&gt;</v>
      </c>
    </row>
    <row r="76" spans="1:3" x14ac:dyDescent="0.25">
      <c r="A76" s="15"/>
      <c r="C76" s="3" t="str">
        <f>"  &lt;/Genotype&gt;"</f>
        <v xml:space="preserve">  &lt;/Genotype&gt;</v>
      </c>
    </row>
    <row r="77" spans="1:3" x14ac:dyDescent="0.25">
      <c r="A77" s="15" t="s">
        <v>46</v>
      </c>
      <c r="B77" s="9" t="str">
        <f>H20</f>
        <v>Your HSD11B1 gene has no variants. A normal gene is referred to as a "wild-type" gene.</v>
      </c>
      <c r="C77" s="3" t="str">
        <f>CONCATENATE("  &lt;Genotype hgvs=",CHAR(34),B49,B51,";",B51,CHAR(34)," name=",CHAR(34),B19,CHAR(34),"&gt; ")</f>
        <v xml:space="preserve">  &lt;Genotype hgvs="NC_000001.11:g.[209711973=];[209711973=]" name="C209711973A"&gt; </v>
      </c>
    </row>
    <row r="78" spans="1:3" x14ac:dyDescent="0.25">
      <c r="A78" s="8" t="s">
        <v>47</v>
      </c>
      <c r="B78" s="9" t="str">
        <f t="shared" ref="B78:B79" si="3">H21</f>
        <v>This variant is not associated with increased risk.</v>
      </c>
      <c r="C78" s="3" t="s">
        <v>26</v>
      </c>
    </row>
    <row r="79" spans="1:3" x14ac:dyDescent="0.25">
      <c r="A79" s="8" t="s">
        <v>41</v>
      </c>
      <c r="B79" s="9">
        <f t="shared" si="3"/>
        <v>56.6</v>
      </c>
      <c r="C79" s="3" t="s">
        <v>38</v>
      </c>
    </row>
    <row r="80" spans="1:3" x14ac:dyDescent="0.25">
      <c r="A80" s="15"/>
    </row>
    <row r="81" spans="1:3" x14ac:dyDescent="0.25">
      <c r="A81" s="8"/>
      <c r="C81" s="3" t="str">
        <f>CONCATENATE("    ",B77)</f>
        <v xml:space="preserve">    Your HSD11B1 gene has no variants. A normal gene is referred to as a "wild-type" gene.</v>
      </c>
    </row>
    <row r="82" spans="1:3" x14ac:dyDescent="0.25">
      <c r="A82" s="8"/>
    </row>
    <row r="83" spans="1:3" x14ac:dyDescent="0.25">
      <c r="A83" s="8"/>
      <c r="C83" s="3" t="s">
        <v>42</v>
      </c>
    </row>
    <row r="84" spans="1:3" x14ac:dyDescent="0.25">
      <c r="A84" s="8"/>
    </row>
    <row r="85" spans="1:3" x14ac:dyDescent="0.25">
      <c r="A85" s="8"/>
      <c r="C85" s="3" t="str">
        <f>CONCATENATE("    ",B78)</f>
        <v xml:space="preserve">    This variant is not associated with increased risk.</v>
      </c>
    </row>
    <row r="86" spans="1:3" x14ac:dyDescent="0.25">
      <c r="A86" s="15"/>
    </row>
    <row r="87" spans="1:3" x14ac:dyDescent="0.25">
      <c r="A87" s="15"/>
      <c r="C87" s="3" t="s">
        <v>43</v>
      </c>
    </row>
    <row r="88" spans="1:3" x14ac:dyDescent="0.25">
      <c r="A88" s="15"/>
    </row>
    <row r="89" spans="1:3" x14ac:dyDescent="0.25">
      <c r="A89" s="15"/>
      <c r="C89" s="3" t="str">
        <f>CONCATENATE( "    &lt;piechart percentage=",B79," /&gt;")</f>
        <v xml:space="preserve">    &lt;piechart percentage=56.6 /&gt;</v>
      </c>
    </row>
    <row r="90" spans="1:3" x14ac:dyDescent="0.25">
      <c r="A90" s="15"/>
      <c r="C90" s="3" t="str">
        <f>"  &lt;/Genotype&gt;"</f>
        <v xml:space="preserve">  &lt;/Genotype&gt;</v>
      </c>
    </row>
    <row r="91" spans="1:3" x14ac:dyDescent="0.25">
      <c r="A91" s="15"/>
      <c r="C91" s="3" t="str">
        <f>C23</f>
        <v>&lt;# T209714373C #&gt;</v>
      </c>
    </row>
    <row r="92" spans="1:3" x14ac:dyDescent="0.25">
      <c r="A92" s="15" t="s">
        <v>37</v>
      </c>
      <c r="B92" s="21" t="str">
        <f>I11</f>
        <v>NC_000001.11:g.</v>
      </c>
      <c r="C92" s="3" t="str">
        <f>CONCATENATE("  &lt;Genotype hgvs=",CHAR(34),B92,B93,";",B94,CHAR(34)," name=",CHAR(34),B25,CHAR(34),"&gt; ")</f>
        <v xml:space="preserve">  &lt;Genotype hgvs="NC_000001.11:g.[209714373T&gt;C];[209714373=]" name="T209714373C"&gt; </v>
      </c>
    </row>
    <row r="93" spans="1:3" x14ac:dyDescent="0.25">
      <c r="A93" s="15" t="s">
        <v>35</v>
      </c>
      <c r="B93" s="21" t="str">
        <f t="shared" ref="B93:B97" si="4">I12</f>
        <v>[209714373T&gt;C]</v>
      </c>
    </row>
    <row r="94" spans="1:3" x14ac:dyDescent="0.25">
      <c r="A94" s="15" t="s">
        <v>31</v>
      </c>
      <c r="B94" s="21" t="str">
        <f t="shared" si="4"/>
        <v>[209714373=]</v>
      </c>
      <c r="C94" s="3" t="s">
        <v>38</v>
      </c>
    </row>
    <row r="95" spans="1:3" x14ac:dyDescent="0.25">
      <c r="A95" s="15" t="s">
        <v>39</v>
      </c>
      <c r="B95" s="21" t="str">
        <f t="shared" si="4"/>
        <v>People with this variant have one copy of the [T209714373C](https://www.ncbi.nlm.nih.gov/projects/SNP/snp_ref.cgi?rs=846906) variant. This substitution of a single nucleotide is known as a missense mutation.</v>
      </c>
      <c r="C95" s="3" t="s">
        <v>26</v>
      </c>
    </row>
    <row r="96" spans="1:3" x14ac:dyDescent="0.25">
      <c r="A96" s="8" t="s">
        <v>40</v>
      </c>
      <c r="B96" s="21" t="str">
        <f t="shared" si="4"/>
        <v>You are in the Moderate Loss of Function category. See below for more information.</v>
      </c>
      <c r="C96" s="3" t="str">
        <f>CONCATENATE("    ",B95)</f>
        <v xml:space="preserve">    People with this variant have one copy of the [T209714373C](https://www.ncbi.nlm.nih.gov/projects/SNP/snp_ref.cgi?rs=846906) variant. This substitution of a single nucleotide is known as a missense mutation.</v>
      </c>
    </row>
    <row r="97" spans="1:3" x14ac:dyDescent="0.25">
      <c r="A97" s="8" t="s">
        <v>41</v>
      </c>
      <c r="B97" s="21">
        <f t="shared" si="4"/>
        <v>10</v>
      </c>
    </row>
    <row r="98" spans="1:3" x14ac:dyDescent="0.25">
      <c r="A98" s="15"/>
      <c r="C98" s="3" t="s">
        <v>42</v>
      </c>
    </row>
    <row r="99" spans="1:3" x14ac:dyDescent="0.25">
      <c r="A99" s="8"/>
    </row>
    <row r="100" spans="1:3" x14ac:dyDescent="0.25">
      <c r="A100" s="8"/>
      <c r="C100" s="3" t="str">
        <f>CONCATENATE("    ",B96)</f>
        <v xml:space="preserve">    You are in the Moderate Loss of Function category. See below for more information.</v>
      </c>
    </row>
    <row r="101" spans="1:3" x14ac:dyDescent="0.25">
      <c r="A101" s="8"/>
    </row>
    <row r="102" spans="1:3" x14ac:dyDescent="0.25">
      <c r="A102" s="8"/>
      <c r="C102" s="3" t="s">
        <v>43</v>
      </c>
    </row>
    <row r="103" spans="1:3" x14ac:dyDescent="0.25">
      <c r="A103" s="15"/>
    </row>
    <row r="104" spans="1:3" x14ac:dyDescent="0.25">
      <c r="A104" s="15"/>
      <c r="C104" s="3" t="str">
        <f>CONCATENATE( "    &lt;piechart percentage=",B97," /&gt;")</f>
        <v xml:space="preserve">    &lt;piechart percentage=10 /&gt;</v>
      </c>
    </row>
    <row r="105" spans="1:3" x14ac:dyDescent="0.25">
      <c r="A105" s="15"/>
      <c r="C105" s="3" t="str">
        <f>"  &lt;/Genotype&gt;"</f>
        <v xml:space="preserve">  &lt;/Genotype&gt;</v>
      </c>
    </row>
    <row r="106" spans="1:3" x14ac:dyDescent="0.25">
      <c r="A106" s="15" t="s">
        <v>44</v>
      </c>
      <c r="B106" s="9" t="str">
        <f>I17</f>
        <v>People with this variant have two copies of the [T209714373C](https://www.ncbi.nlm.nih.gov/projects/SNP/snp_ref.cgi?rs=846906) variant. This substitution of a single nucleotide is known as a missense mutation.</v>
      </c>
      <c r="C106" s="3" t="str">
        <f>CONCATENATE("  &lt;Genotype hgvs=",CHAR(34),B92,B93,";",B93,CHAR(34)," name=",CHAR(34),B25,CHAR(34),"&gt; ")</f>
        <v xml:space="preserve">  &lt;Genotype hgvs="NC_000001.11:g.[209714373T&gt;C];[209714373T&gt;C]" name="T209714373C"&gt; </v>
      </c>
    </row>
    <row r="107" spans="1:3" x14ac:dyDescent="0.25">
      <c r="A107" s="8" t="s">
        <v>45</v>
      </c>
      <c r="B107" s="9" t="str">
        <f t="shared" ref="B107:B108" si="5">I18</f>
        <v>This variant is not associated with increased risk.</v>
      </c>
      <c r="C107" s="3" t="s">
        <v>26</v>
      </c>
    </row>
    <row r="108" spans="1:3" x14ac:dyDescent="0.25">
      <c r="A108" s="8" t="s">
        <v>41</v>
      </c>
      <c r="B108" s="9">
        <f t="shared" si="5"/>
        <v>2.8</v>
      </c>
      <c r="C108" s="3" t="s">
        <v>38</v>
      </c>
    </row>
    <row r="109" spans="1:3" x14ac:dyDescent="0.25">
      <c r="A109" s="8"/>
    </row>
    <row r="110" spans="1:3" x14ac:dyDescent="0.25">
      <c r="A110" s="15"/>
      <c r="C110" s="3" t="str">
        <f>CONCATENATE("    ",B106)</f>
        <v xml:space="preserve">    People with this variant have two copies of the [T209714373C](https://www.ncbi.nlm.nih.gov/projects/SNP/snp_ref.cgi?rs=846906) variant. This substitution of a single nucleotide is known as a missense mutation.</v>
      </c>
    </row>
    <row r="111" spans="1:3" x14ac:dyDescent="0.25">
      <c r="A111" s="8"/>
    </row>
    <row r="112" spans="1:3" x14ac:dyDescent="0.25">
      <c r="A112" s="8"/>
      <c r="C112" s="3" t="s">
        <v>42</v>
      </c>
    </row>
    <row r="113" spans="1:3" x14ac:dyDescent="0.25">
      <c r="A113" s="8"/>
    </row>
    <row r="114" spans="1:3" x14ac:dyDescent="0.25">
      <c r="A114" s="8"/>
      <c r="C114" s="3" t="str">
        <f>CONCATENATE("    ",B107)</f>
        <v xml:space="preserve">    This variant is not associated with increased risk.</v>
      </c>
    </row>
    <row r="115" spans="1:3" x14ac:dyDescent="0.25">
      <c r="A115" s="8"/>
    </row>
    <row r="116" spans="1:3" x14ac:dyDescent="0.25">
      <c r="A116" s="15"/>
      <c r="C116" s="3" t="s">
        <v>43</v>
      </c>
    </row>
    <row r="117" spans="1:3" x14ac:dyDescent="0.25">
      <c r="A117" s="15"/>
    </row>
    <row r="118" spans="1:3" x14ac:dyDescent="0.25">
      <c r="A118" s="15"/>
      <c r="C118" s="3" t="str">
        <f>CONCATENATE( "    &lt;piechart percentage=",B108," /&gt;")</f>
        <v xml:space="preserve">    &lt;piechart percentage=2.8 /&gt;</v>
      </c>
    </row>
    <row r="119" spans="1:3" x14ac:dyDescent="0.25">
      <c r="A119" s="15"/>
      <c r="C119" s="3" t="str">
        <f>"  &lt;/Genotype&gt;"</f>
        <v xml:space="preserve">  &lt;/Genotype&gt;</v>
      </c>
    </row>
    <row r="120" spans="1:3" x14ac:dyDescent="0.25">
      <c r="A120" s="15" t="s">
        <v>46</v>
      </c>
      <c r="B120" s="9" t="str">
        <f>I20</f>
        <v>Your HSD11B1 gene has no variants. A normal gene is referred to as a "wild-type" gene.</v>
      </c>
      <c r="C120" s="3" t="str">
        <f>CONCATENATE("  &lt;Genotype hgvs=",CHAR(34),B92,B94,";",B94,CHAR(34)," name=",CHAR(34),B25,CHAR(34),"&gt; ")</f>
        <v xml:space="preserve">  &lt;Genotype hgvs="NC_000001.11:g.[209714373=];[209714373=]" name="T209714373C"&gt; </v>
      </c>
    </row>
    <row r="121" spans="1:3" x14ac:dyDescent="0.25">
      <c r="A121" s="8" t="s">
        <v>47</v>
      </c>
      <c r="B121" s="9" t="str">
        <f t="shared" ref="B121:B122" si="6">I21</f>
        <v>You are in the Moderate Loss of Function category. See below for more information.</v>
      </c>
      <c r="C121" s="3" t="s">
        <v>26</v>
      </c>
    </row>
    <row r="122" spans="1:3" x14ac:dyDescent="0.25">
      <c r="A122" s="8" t="s">
        <v>41</v>
      </c>
      <c r="B122" s="9">
        <f t="shared" si="6"/>
        <v>87.2</v>
      </c>
      <c r="C122" s="3" t="s">
        <v>38</v>
      </c>
    </row>
    <row r="123" spans="1:3" x14ac:dyDescent="0.25">
      <c r="A123" s="15"/>
    </row>
    <row r="124" spans="1:3" x14ac:dyDescent="0.25">
      <c r="A124" s="8"/>
      <c r="C124" s="3" t="str">
        <f>CONCATENATE("    ",B120)</f>
        <v xml:space="preserve">    Your HSD11B1 gene has no variants. A normal gene is referred to as a "wild-type" gene.</v>
      </c>
    </row>
    <row r="125" spans="1:3" x14ac:dyDescent="0.25">
      <c r="A125" s="8"/>
    </row>
    <row r="126" spans="1:3" x14ac:dyDescent="0.25">
      <c r="A126" s="8"/>
      <c r="C126" s="3" t="s">
        <v>42</v>
      </c>
    </row>
    <row r="127" spans="1:3" x14ac:dyDescent="0.25">
      <c r="A127" s="8"/>
    </row>
    <row r="128" spans="1:3" x14ac:dyDescent="0.25">
      <c r="A128" s="8"/>
      <c r="C128" s="3" t="str">
        <f>CONCATENATE("    ",B121)</f>
        <v xml:space="preserve">    You are in the Moderate Loss of Function category. See below for more information.</v>
      </c>
    </row>
    <row r="129" spans="1:3" x14ac:dyDescent="0.25">
      <c r="A129" s="15"/>
    </row>
    <row r="130" spans="1:3" x14ac:dyDescent="0.25">
      <c r="A130" s="15"/>
      <c r="C130" s="3" t="s">
        <v>43</v>
      </c>
    </row>
    <row r="131" spans="1:3" x14ac:dyDescent="0.25">
      <c r="A131" s="15"/>
    </row>
    <row r="132" spans="1:3" x14ac:dyDescent="0.25">
      <c r="A132" s="15"/>
      <c r="C132" s="3" t="str">
        <f>CONCATENATE( "    &lt;piechart percentage=",B122," /&gt;")</f>
        <v xml:space="preserve">    &lt;piechart percentage=87.2 /&gt;</v>
      </c>
    </row>
    <row r="133" spans="1:3" x14ac:dyDescent="0.25">
      <c r="A133" s="15"/>
      <c r="C133" s="3" t="str">
        <f>"  &lt;/Genotype&gt;"</f>
        <v xml:space="preserve">  &lt;/Genotype&gt;</v>
      </c>
    </row>
    <row r="134" spans="1:3" x14ac:dyDescent="0.25">
      <c r="A134" s="15"/>
      <c r="C134" s="3" t="str">
        <f>C29</f>
        <v>&lt;# G209732389C #&gt;</v>
      </c>
    </row>
    <row r="135" spans="1:3" x14ac:dyDescent="0.25">
      <c r="A135" s="15" t="s">
        <v>37</v>
      </c>
      <c r="B135" s="21" t="str">
        <f>J11</f>
        <v>NC_000001.11:g.</v>
      </c>
      <c r="C135" s="3" t="str">
        <f>CONCATENATE("  &lt;Genotype hgvs=",CHAR(34),B135,B136,";",B137,CHAR(34)," name=",CHAR(34),B31,CHAR(34),"&gt; ")</f>
        <v xml:space="preserve">  &lt;Genotype hgvs="NC_000001.11:g.[209732389G&gt;C];[209732389=]" name="G209732389C"&gt; </v>
      </c>
    </row>
    <row r="136" spans="1:3" x14ac:dyDescent="0.25">
      <c r="A136" s="15" t="s">
        <v>35</v>
      </c>
      <c r="B136" s="21" t="str">
        <f t="shared" ref="B136:B140" si="7">J12</f>
        <v>[209732389G&gt;C]</v>
      </c>
    </row>
    <row r="137" spans="1:3" x14ac:dyDescent="0.25">
      <c r="A137" s="15" t="s">
        <v>31</v>
      </c>
      <c r="B137" s="21" t="str">
        <f t="shared" si="7"/>
        <v>[209732389=]</v>
      </c>
      <c r="C137" s="3" t="s">
        <v>38</v>
      </c>
    </row>
    <row r="138" spans="1:3" x14ac:dyDescent="0.25">
      <c r="A138" s="15" t="s">
        <v>39</v>
      </c>
      <c r="B138" s="21" t="str">
        <f t="shared" si="7"/>
        <v>People with this variant have one copy of the [G209732389C](https://www.ncbi.nlm.nih.gov/projects/SNP/snp_ref.cgi?rs=932335) variant. This substitution of a single nucleotide is known as a missense mutation.</v>
      </c>
      <c r="C138" s="3" t="s">
        <v>26</v>
      </c>
    </row>
    <row r="139" spans="1:3" x14ac:dyDescent="0.25">
      <c r="A139" s="8" t="s">
        <v>40</v>
      </c>
      <c r="B139" s="21" t="str">
        <f t="shared" si="7"/>
        <v>You are in the Moderate Loss of Function category. See below for more information.</v>
      </c>
      <c r="C139" s="3" t="str">
        <f>CONCATENATE("    ",B138)</f>
        <v xml:space="preserve">    People with this variant have one copy of the [G209732389C](https://www.ncbi.nlm.nih.gov/projects/SNP/snp_ref.cgi?rs=932335) variant. This substitution of a single nucleotide is known as a missense mutation.</v>
      </c>
    </row>
    <row r="140" spans="1:3" x14ac:dyDescent="0.25">
      <c r="A140" s="8" t="s">
        <v>41</v>
      </c>
      <c r="B140" s="21">
        <f t="shared" si="7"/>
        <v>33.5</v>
      </c>
    </row>
    <row r="141" spans="1:3" x14ac:dyDescent="0.25">
      <c r="A141" s="15"/>
      <c r="C141" s="3" t="s">
        <v>42</v>
      </c>
    </row>
    <row r="142" spans="1:3" x14ac:dyDescent="0.25">
      <c r="A142" s="8"/>
    </row>
    <row r="143" spans="1:3" x14ac:dyDescent="0.25">
      <c r="A143" s="8"/>
      <c r="C143" s="3" t="str">
        <f>CONCATENATE("    ",B139)</f>
        <v xml:space="preserve">    You are in the Moderate Loss of Function category. See below for more information.</v>
      </c>
    </row>
    <row r="144" spans="1:3" x14ac:dyDescent="0.25">
      <c r="A144" s="8"/>
    </row>
    <row r="145" spans="1:3" x14ac:dyDescent="0.25">
      <c r="A145" s="8"/>
      <c r="C145" s="3" t="s">
        <v>43</v>
      </c>
    </row>
    <row r="146" spans="1:3" x14ac:dyDescent="0.25">
      <c r="A146" s="15"/>
    </row>
    <row r="147" spans="1:3" x14ac:dyDescent="0.25">
      <c r="A147" s="15"/>
      <c r="C147" s="3" t="str">
        <f>CONCATENATE( "    &lt;piechart percentage=",B140," /&gt;")</f>
        <v xml:space="preserve">    &lt;piechart percentage=33.5 /&gt;</v>
      </c>
    </row>
    <row r="148" spans="1:3" x14ac:dyDescent="0.25">
      <c r="A148" s="15"/>
      <c r="C148" s="3" t="str">
        <f>"  &lt;/Genotype&gt;"</f>
        <v xml:space="preserve">  &lt;/Genotype&gt;</v>
      </c>
    </row>
    <row r="149" spans="1:3" x14ac:dyDescent="0.25">
      <c r="A149" s="15" t="s">
        <v>44</v>
      </c>
      <c r="B149" s="9" t="str">
        <f>J17</f>
        <v>People with this variant have two copies of the [G209732389C](https://www.ncbi.nlm.nih.gov/projects/SNP/snp_ref.cgi?rs=932335) variant. This substitution of a single nucleotide is known as a missense mutation.</v>
      </c>
      <c r="C149" s="3" t="str">
        <f>CONCATENATE("  &lt;Genotype hgvs=",CHAR(34),B135,B136,";",B136,CHAR(34)," name=",CHAR(34),B31,CHAR(34),"&gt; ")</f>
        <v xml:space="preserve">  &lt;Genotype hgvs="NC_000001.11:g.[209732389G&gt;C];[209732389G&gt;C]" name="G209732389C"&gt; </v>
      </c>
    </row>
    <row r="150" spans="1:3" x14ac:dyDescent="0.25">
      <c r="A150" s="8" t="s">
        <v>45</v>
      </c>
      <c r="B150" s="9" t="str">
        <f t="shared" ref="B150:B151" si="8">J18</f>
        <v>You are in the Moderate Loss of Function category. See below for more information.</v>
      </c>
      <c r="C150" s="3" t="s">
        <v>26</v>
      </c>
    </row>
    <row r="151" spans="1:3" x14ac:dyDescent="0.25">
      <c r="A151" s="8" t="s">
        <v>41</v>
      </c>
      <c r="B151" s="9">
        <f t="shared" si="8"/>
        <v>12.7</v>
      </c>
      <c r="C151" s="3" t="s">
        <v>38</v>
      </c>
    </row>
    <row r="152" spans="1:3" x14ac:dyDescent="0.25">
      <c r="A152" s="8"/>
    </row>
    <row r="153" spans="1:3" x14ac:dyDescent="0.25">
      <c r="A153" s="15"/>
      <c r="C153" s="3" t="str">
        <f>CONCATENATE("    ",B149)</f>
        <v xml:space="preserve">    People with this variant have two copies of the [G209732389C](https://www.ncbi.nlm.nih.gov/projects/SNP/snp_ref.cgi?rs=932335) variant. This substitution of a single nucleotide is known as a missense mutation.</v>
      </c>
    </row>
    <row r="154" spans="1:3" x14ac:dyDescent="0.25">
      <c r="A154" s="8"/>
    </row>
    <row r="155" spans="1:3" x14ac:dyDescent="0.25">
      <c r="A155" s="8"/>
      <c r="C155" s="3" t="s">
        <v>42</v>
      </c>
    </row>
    <row r="156" spans="1:3" x14ac:dyDescent="0.25">
      <c r="A156" s="8"/>
    </row>
    <row r="157" spans="1:3" x14ac:dyDescent="0.25">
      <c r="A157" s="8"/>
      <c r="C157" s="3" t="str">
        <f>CONCATENATE("    ",B150)</f>
        <v xml:space="preserve">    You are in the Moderate Loss of Function category. See below for more information.</v>
      </c>
    </row>
    <row r="158" spans="1:3" x14ac:dyDescent="0.25">
      <c r="A158" s="8"/>
    </row>
    <row r="159" spans="1:3" x14ac:dyDescent="0.25">
      <c r="A159" s="15"/>
      <c r="C159" s="3" t="s">
        <v>43</v>
      </c>
    </row>
    <row r="160" spans="1:3" x14ac:dyDescent="0.25">
      <c r="A160" s="15"/>
    </row>
    <row r="161" spans="1:3" x14ac:dyDescent="0.25">
      <c r="A161" s="15"/>
      <c r="C161" s="3" t="str">
        <f>CONCATENATE( "    &lt;piechart percentage=",B151," /&gt;")</f>
        <v xml:space="preserve">    &lt;piechart percentage=12.7 /&gt;</v>
      </c>
    </row>
    <row r="162" spans="1:3" x14ac:dyDescent="0.25">
      <c r="A162" s="15"/>
      <c r="C162" s="3" t="str">
        <f>"  &lt;/Genotype&gt;"</f>
        <v xml:space="preserve">  &lt;/Genotype&gt;</v>
      </c>
    </row>
    <row r="163" spans="1:3" x14ac:dyDescent="0.25">
      <c r="A163" s="15" t="s">
        <v>46</v>
      </c>
      <c r="B163" s="9" t="str">
        <f>J20</f>
        <v>Your HSD11B1 gene has no variants. A normal gene is referred to as a "wild-type" gene.</v>
      </c>
      <c r="C163" s="3" t="str">
        <f>CONCATENATE("  &lt;Genotype hgvs=",CHAR(34),B135,B137,";",B137,CHAR(34)," name=",CHAR(34),B31,CHAR(34),"&gt; ")</f>
        <v xml:space="preserve">  &lt;Genotype hgvs="NC_000001.11:g.[209732389=];[209732389=]" name="G209732389C"&gt; </v>
      </c>
    </row>
    <row r="164" spans="1:3" x14ac:dyDescent="0.25">
      <c r="A164" s="8" t="s">
        <v>47</v>
      </c>
      <c r="B164" s="9" t="str">
        <f t="shared" ref="B164:B165" si="9">J21</f>
        <v>This variant is not associated with increased risk.</v>
      </c>
      <c r="C164" s="3" t="s">
        <v>26</v>
      </c>
    </row>
    <row r="165" spans="1:3" x14ac:dyDescent="0.25">
      <c r="A165" s="8" t="s">
        <v>41</v>
      </c>
      <c r="B165" s="9">
        <f t="shared" si="9"/>
        <v>53.8</v>
      </c>
      <c r="C165" s="3" t="s">
        <v>38</v>
      </c>
    </row>
    <row r="166" spans="1:3" x14ac:dyDescent="0.25">
      <c r="A166" s="15"/>
    </row>
    <row r="167" spans="1:3" x14ac:dyDescent="0.25">
      <c r="A167" s="8"/>
      <c r="C167" s="3" t="str">
        <f>CONCATENATE("    ",B163)</f>
        <v xml:space="preserve">    Your HSD11B1 gene has no variants. A normal gene is referred to as a "wild-type" gene.</v>
      </c>
    </row>
    <row r="168" spans="1:3" x14ac:dyDescent="0.25">
      <c r="A168" s="8"/>
    </row>
    <row r="169" spans="1:3" x14ac:dyDescent="0.25">
      <c r="A169" s="8"/>
      <c r="C169" s="3" t="s">
        <v>42</v>
      </c>
    </row>
    <row r="170" spans="1:3" x14ac:dyDescent="0.25">
      <c r="A170" s="8"/>
    </row>
    <row r="171" spans="1:3" x14ac:dyDescent="0.25">
      <c r="A171" s="8"/>
      <c r="C171" s="3" t="str">
        <f>CONCATENATE("    ",B164)</f>
        <v xml:space="preserve">    This variant is not associated with increased risk.</v>
      </c>
    </row>
    <row r="172" spans="1:3" x14ac:dyDescent="0.25">
      <c r="A172" s="15"/>
    </row>
    <row r="173" spans="1:3" x14ac:dyDescent="0.25">
      <c r="A173" s="15"/>
      <c r="C173" s="3" t="s">
        <v>43</v>
      </c>
    </row>
    <row r="174" spans="1:3" x14ac:dyDescent="0.25">
      <c r="A174" s="15"/>
    </row>
    <row r="175" spans="1:3" x14ac:dyDescent="0.25">
      <c r="A175" s="15"/>
      <c r="C175" s="3" t="str">
        <f>CONCATENATE( "    &lt;piechart percentage=",B165," /&gt;")</f>
        <v xml:space="preserve">    &lt;piechart percentage=53.8 /&gt;</v>
      </c>
    </row>
    <row r="176" spans="1:3" x14ac:dyDescent="0.25">
      <c r="A176" s="15"/>
      <c r="C176" s="3" t="str">
        <f>"  &lt;/Genotype&gt;"</f>
        <v xml:space="preserve">  &lt;/Genotype&gt;</v>
      </c>
    </row>
    <row r="177" spans="1:3" x14ac:dyDescent="0.25">
      <c r="A177" s="15"/>
      <c r="C177" s="3" t="str">
        <f>C35</f>
        <v>&lt;# LYS187ASN #&gt;</v>
      </c>
    </row>
    <row r="178" spans="1:3" x14ac:dyDescent="0.25">
      <c r="A178" s="15" t="s">
        <v>37</v>
      </c>
      <c r="B178" s="21" t="str">
        <f>K11</f>
        <v>NC_000005.10:g.</v>
      </c>
      <c r="C178" s="3" t="str">
        <f>CONCATENATE("  &lt;Genotype hgvs=",CHAR(34),B178,B179,";",B180,CHAR(34)," name=",CHAR(34),B37,CHAR(34),"&gt; ")</f>
        <v xml:space="preserve">  &lt;Genotype hgvs="NC_000005.10:g.[143300779C&gt;A];[143300779=]" name="LYS187ASN"&gt; </v>
      </c>
    </row>
    <row r="179" spans="1:3" x14ac:dyDescent="0.25">
      <c r="A179" s="15" t="s">
        <v>35</v>
      </c>
      <c r="B179" s="21" t="str">
        <f t="shared" ref="B179:B183" si="10">K12</f>
        <v>[143300779C&gt;A]</v>
      </c>
    </row>
    <row r="180" spans="1:3" x14ac:dyDescent="0.25">
      <c r="A180" s="15" t="s">
        <v>31</v>
      </c>
      <c r="B180" s="21" t="str">
        <f t="shared" si="10"/>
        <v>[143300779=]</v>
      </c>
      <c r="C180" s="3" t="s">
        <v>38</v>
      </c>
    </row>
    <row r="181" spans="1:3" x14ac:dyDescent="0.25">
      <c r="A181" s="15" t="s">
        <v>39</v>
      </c>
      <c r="B181" s="21" t="str">
        <f t="shared" si="10"/>
        <v>People with this variant have one copy of the [LYS187ASN](https://www.ncbi.nlm.nih.gov/clinvar/variation/31589/) variant. This substitution of a single nucleotide is known as a missense mutation.</v>
      </c>
      <c r="C181" s="3" t="s">
        <v>26</v>
      </c>
    </row>
    <row r="182" spans="1:3" x14ac:dyDescent="0.25">
      <c r="A182" s="8" t="s">
        <v>40</v>
      </c>
      <c r="B182" s="21" t="str">
        <f t="shared" si="10"/>
        <v>This variant is not associated with increased risk.</v>
      </c>
      <c r="C182" s="3" t="str">
        <f>CONCATENATE("    ",B181)</f>
        <v xml:space="preserve">    People with this variant have one copy of the [LYS187ASN](https://www.ncbi.nlm.nih.gov/clinvar/variation/31589/) variant. This substitution of a single nucleotide is known as a missense mutation.</v>
      </c>
    </row>
    <row r="183" spans="1:3" x14ac:dyDescent="0.25">
      <c r="A183" s="8" t="s">
        <v>41</v>
      </c>
      <c r="B183" s="21">
        <f t="shared" si="10"/>
        <v>3.8</v>
      </c>
    </row>
    <row r="184" spans="1:3" x14ac:dyDescent="0.25">
      <c r="A184" s="15"/>
      <c r="C184" s="3" t="s">
        <v>42</v>
      </c>
    </row>
    <row r="185" spans="1:3" x14ac:dyDescent="0.25">
      <c r="A185" s="8"/>
    </row>
    <row r="186" spans="1:3" x14ac:dyDescent="0.25">
      <c r="A186" s="8"/>
      <c r="C186" s="3" t="str">
        <f>CONCATENATE("    ",B182)</f>
        <v xml:space="preserve">    This variant is not associated with increased risk.</v>
      </c>
    </row>
    <row r="187" spans="1:3" x14ac:dyDescent="0.25">
      <c r="A187" s="8"/>
    </row>
    <row r="188" spans="1:3" x14ac:dyDescent="0.25">
      <c r="A188" s="8"/>
      <c r="C188" s="3" t="s">
        <v>43</v>
      </c>
    </row>
    <row r="189" spans="1:3" x14ac:dyDescent="0.25">
      <c r="A189" s="15"/>
    </row>
    <row r="190" spans="1:3" x14ac:dyDescent="0.25">
      <c r="A190" s="15"/>
      <c r="C190" s="3" t="str">
        <f>CONCATENATE( "    &lt;piechart percentage=",B183," /&gt;")</f>
        <v xml:space="preserve">    &lt;piechart percentage=3.8 /&gt;</v>
      </c>
    </row>
    <row r="191" spans="1:3" x14ac:dyDescent="0.25">
      <c r="A191" s="15"/>
      <c r="C191" s="3" t="str">
        <f>"  &lt;/Genotype&gt;"</f>
        <v xml:space="preserve">  &lt;/Genotype&gt;</v>
      </c>
    </row>
    <row r="192" spans="1:3" x14ac:dyDescent="0.25">
      <c r="A192" s="15" t="s">
        <v>44</v>
      </c>
      <c r="B192" s="9" t="str">
        <f>K17</f>
        <v>People with this variant have two copies of the [LYS187ASN](https://www.ncbi.nlm.nih.gov/clinvar/variation/31589/) variant. This substitution of a single nucleotide is known as a missense mutation.</v>
      </c>
      <c r="C192" s="3" t="str">
        <f>CONCATENATE("  &lt;Genotype hgvs=",CHAR(34),B178,B179,";",B179,CHAR(34)," name=",CHAR(34),B37,CHAR(34),"&gt; ")</f>
        <v xml:space="preserve">  &lt;Genotype hgvs="NC_000005.10:g.[143300779C&gt;A];[143300779C&gt;A]" name="LYS187ASN"&gt; </v>
      </c>
    </row>
    <row r="193" spans="1:3" x14ac:dyDescent="0.25">
      <c r="A193" s="8" t="s">
        <v>45</v>
      </c>
      <c r="B193" s="9" t="str">
        <f t="shared" ref="B193:B194" si="11">K18</f>
        <v>This variant is not associated with increased risk.</v>
      </c>
      <c r="C193" s="3" t="s">
        <v>26</v>
      </c>
    </row>
    <row r="194" spans="1:3" x14ac:dyDescent="0.25">
      <c r="A194" s="8" t="s">
        <v>41</v>
      </c>
      <c r="B194" s="9">
        <f t="shared" si="11"/>
        <v>4.0999999999999996</v>
      </c>
      <c r="C194" s="3" t="s">
        <v>38</v>
      </c>
    </row>
    <row r="195" spans="1:3" x14ac:dyDescent="0.25">
      <c r="A195" s="8"/>
    </row>
    <row r="196" spans="1:3" x14ac:dyDescent="0.25">
      <c r="A196" s="15"/>
      <c r="C196" s="3" t="str">
        <f>CONCATENATE("    ",B192)</f>
        <v xml:space="preserve">    People with this variant have two copies of the [LYS187ASN](https://www.ncbi.nlm.nih.gov/clinvar/variation/31589/) variant. This substitution of a single nucleotide is known as a missense mutation.</v>
      </c>
    </row>
    <row r="197" spans="1:3" x14ac:dyDescent="0.25">
      <c r="A197" s="8"/>
    </row>
    <row r="198" spans="1:3" x14ac:dyDescent="0.25">
      <c r="A198" s="8"/>
      <c r="C198" s="3" t="s">
        <v>42</v>
      </c>
    </row>
    <row r="199" spans="1:3" x14ac:dyDescent="0.25">
      <c r="A199" s="8"/>
    </row>
    <row r="200" spans="1:3" x14ac:dyDescent="0.25">
      <c r="A200" s="8"/>
      <c r="C200" s="3" t="str">
        <f>CONCATENATE("    ",B193)</f>
        <v xml:space="preserve">    This variant is not associated with increased risk.</v>
      </c>
    </row>
    <row r="201" spans="1:3" x14ac:dyDescent="0.25">
      <c r="A201" s="8"/>
    </row>
    <row r="202" spans="1:3" x14ac:dyDescent="0.25">
      <c r="A202" s="15"/>
      <c r="C202" s="3" t="s">
        <v>43</v>
      </c>
    </row>
    <row r="203" spans="1:3" x14ac:dyDescent="0.25">
      <c r="A203" s="15"/>
    </row>
    <row r="204" spans="1:3" x14ac:dyDescent="0.25">
      <c r="A204" s="15"/>
      <c r="C204" s="3" t="str">
        <f>CONCATENATE( "    &lt;piechart percentage=",B194," /&gt;")</f>
        <v xml:space="preserve">    &lt;piechart percentage=4.1 /&gt;</v>
      </c>
    </row>
    <row r="205" spans="1:3" x14ac:dyDescent="0.25">
      <c r="A205" s="15"/>
      <c r="C205" s="3" t="str">
        <f>"  &lt;/Genotype&gt;"</f>
        <v xml:space="preserve">  &lt;/Genotype&gt;</v>
      </c>
    </row>
    <row r="206" spans="1:3" x14ac:dyDescent="0.25">
      <c r="A206" s="15" t="s">
        <v>46</v>
      </c>
      <c r="B206" s="9" t="str">
        <f>K20</f>
        <v>Your HSD11B1 gene has no variants. A normal gene is referred to as a "wild-type" gene.</v>
      </c>
      <c r="C206" s="3" t="str">
        <f>CONCATENATE("  &lt;Genotype hgvs=",CHAR(34),B178,B180,";",B180,CHAR(34)," name=",CHAR(34),B37,CHAR(34),"&gt; ")</f>
        <v xml:space="preserve">  &lt;Genotype hgvs="NC_000005.10:g.[143300779=];[143300779=]" name="LYS187ASN"&gt; </v>
      </c>
    </row>
    <row r="207" spans="1:3" x14ac:dyDescent="0.25">
      <c r="A207" s="8" t="s">
        <v>47</v>
      </c>
      <c r="B207" s="9" t="str">
        <f t="shared" ref="B207:B208" si="12">K21</f>
        <v>You are in the Moderate Loss of Function category. See below for more information.</v>
      </c>
      <c r="C207" s="3" t="s">
        <v>26</v>
      </c>
    </row>
    <row r="208" spans="1:3" x14ac:dyDescent="0.25">
      <c r="A208" s="8" t="s">
        <v>41</v>
      </c>
      <c r="B208" s="9">
        <f t="shared" si="12"/>
        <v>92.2</v>
      </c>
      <c r="C208" s="3" t="s">
        <v>38</v>
      </c>
    </row>
    <row r="209" spans="1:3" x14ac:dyDescent="0.25">
      <c r="A209" s="15"/>
    </row>
    <row r="210" spans="1:3" x14ac:dyDescent="0.25">
      <c r="A210" s="8"/>
      <c r="C210" s="3" t="str">
        <f>CONCATENATE("    ",B206)</f>
        <v xml:space="preserve">    Your HSD11B1 gene has no variants. A normal gene is referred to as a "wild-type" gene.</v>
      </c>
    </row>
    <row r="211" spans="1:3" x14ac:dyDescent="0.25">
      <c r="A211" s="8"/>
    </row>
    <row r="212" spans="1:3" x14ac:dyDescent="0.25">
      <c r="A212" s="8"/>
      <c r="C212" s="3" t="s">
        <v>42</v>
      </c>
    </row>
    <row r="213" spans="1:3" x14ac:dyDescent="0.25">
      <c r="A213" s="8"/>
    </row>
    <row r="214" spans="1:3" x14ac:dyDescent="0.25">
      <c r="A214" s="8"/>
      <c r="C214" s="3" t="str">
        <f>CONCATENATE("    ",B207)</f>
        <v xml:space="preserve">    You are in the Moderate Loss of Function category. See below for more information.</v>
      </c>
    </row>
    <row r="215" spans="1:3" x14ac:dyDescent="0.25">
      <c r="A215" s="15"/>
    </row>
    <row r="216" spans="1:3" x14ac:dyDescent="0.25">
      <c r="A216" s="15"/>
      <c r="C216" s="3" t="s">
        <v>43</v>
      </c>
    </row>
    <row r="217" spans="1:3" x14ac:dyDescent="0.25">
      <c r="A217" s="15"/>
    </row>
    <row r="218" spans="1:3" x14ac:dyDescent="0.25">
      <c r="A218" s="15"/>
      <c r="C218" s="3" t="str">
        <f>CONCATENATE( "    &lt;piechart percentage=",B208," /&gt;")</f>
        <v xml:space="preserve">    &lt;piechart percentage=92.2 /&gt;</v>
      </c>
    </row>
    <row r="219" spans="1:3" x14ac:dyDescent="0.25">
      <c r="A219" s="15"/>
      <c r="C219" s="3" t="str">
        <f>"  &lt;/Genotype&gt;"</f>
        <v xml:space="preserve">  &lt;/Genotype&gt;</v>
      </c>
    </row>
    <row r="220" spans="1:3" x14ac:dyDescent="0.25">
      <c r="A220" s="15"/>
      <c r="C220" s="3" t="str">
        <f>C41</f>
        <v>&lt;# C409T #&gt;</v>
      </c>
    </row>
    <row r="221" spans="1:3" x14ac:dyDescent="0.25">
      <c r="A221" s="15" t="s">
        <v>37</v>
      </c>
      <c r="B221" s="21" t="str">
        <f>L11</f>
        <v>NC_000005.10:g.</v>
      </c>
      <c r="C221" s="3" t="str">
        <f>CONCATENATE("  &lt;Genotype hgvs=",CHAR(34),B221,B222,";",B223,CHAR(34)," name=",CHAR(34),B43,CHAR(34),"&gt; ")</f>
        <v xml:space="preserve">  &lt;Genotype hgvs="NC_000005.10:g.[143281925A&gt;G];[143281925=]" name="C409T"&gt; </v>
      </c>
    </row>
    <row r="222" spans="1:3" x14ac:dyDescent="0.25">
      <c r="A222" s="15" t="s">
        <v>35</v>
      </c>
      <c r="B222" s="21" t="str">
        <f t="shared" ref="B222:B226" si="13">L12</f>
        <v>[143281925A&gt;G]</v>
      </c>
    </row>
    <row r="223" spans="1:3" x14ac:dyDescent="0.25">
      <c r="A223" s="15" t="s">
        <v>31</v>
      </c>
      <c r="B223" s="21" t="str">
        <f t="shared" si="13"/>
        <v>[143281925=]</v>
      </c>
      <c r="C223" s="3" t="s">
        <v>38</v>
      </c>
    </row>
    <row r="224" spans="1:3" x14ac:dyDescent="0.25">
      <c r="A224" s="15" t="s">
        <v>39</v>
      </c>
      <c r="B224" s="21" t="str">
        <f t="shared" si="13"/>
        <v>People with this variant have one copy of the [C409T (p.Arg137Cys)](https://www.ncbi.nlm.nih.gov/clinvar/variation/31588/) variant. This substitution of a single nucleotide is known as a missense mutation.</v>
      </c>
      <c r="C224" s="3" t="s">
        <v>26</v>
      </c>
    </row>
    <row r="225" spans="1:3" x14ac:dyDescent="0.25">
      <c r="A225" s="8" t="s">
        <v>40</v>
      </c>
      <c r="B225" s="21" t="str">
        <f t="shared" si="13"/>
        <v>You are in the Moderate Loss of Function category. See below for more information.</v>
      </c>
      <c r="C225" s="3" t="str">
        <f>CONCATENATE("    ",B224)</f>
        <v xml:space="preserve">    People with this variant have one copy of the [C409T (p.Arg137Cys)](https://www.ncbi.nlm.nih.gov/clinvar/variation/31588/) variant. This substitution of a single nucleotide is known as a missense mutation.</v>
      </c>
    </row>
    <row r="226" spans="1:3" x14ac:dyDescent="0.25">
      <c r="A226" s="8" t="s">
        <v>41</v>
      </c>
      <c r="B226" s="21">
        <f t="shared" si="13"/>
        <v>5.5</v>
      </c>
    </row>
    <row r="227" spans="1:3" x14ac:dyDescent="0.25">
      <c r="A227" s="15"/>
      <c r="C227" s="3" t="s">
        <v>42</v>
      </c>
    </row>
    <row r="228" spans="1:3" x14ac:dyDescent="0.25">
      <c r="A228" s="8"/>
    </row>
    <row r="229" spans="1:3" x14ac:dyDescent="0.25">
      <c r="A229" s="8"/>
      <c r="C229" s="3" t="str">
        <f>CONCATENATE("    ",B225)</f>
        <v xml:space="preserve">    You are in the Moderate Loss of Function category. See below for more information.</v>
      </c>
    </row>
    <row r="230" spans="1:3" x14ac:dyDescent="0.25">
      <c r="A230" s="8"/>
    </row>
    <row r="231" spans="1:3" x14ac:dyDescent="0.25">
      <c r="A231" s="8"/>
      <c r="C231" s="3" t="s">
        <v>43</v>
      </c>
    </row>
    <row r="232" spans="1:3" x14ac:dyDescent="0.25">
      <c r="A232" s="15"/>
    </row>
    <row r="233" spans="1:3" x14ac:dyDescent="0.25">
      <c r="A233" s="15"/>
      <c r="C233" s="3" t="str">
        <f>CONCATENATE( "    &lt;piechart percentage=",B226," /&gt;")</f>
        <v xml:space="preserve">    &lt;piechart percentage=5.5 /&gt;</v>
      </c>
    </row>
    <row r="234" spans="1:3" x14ac:dyDescent="0.25">
      <c r="A234" s="15"/>
      <c r="C234" s="3" t="str">
        <f>"  &lt;/Genotype&gt;"</f>
        <v xml:space="preserve">  &lt;/Genotype&gt;</v>
      </c>
    </row>
    <row r="235" spans="1:3" x14ac:dyDescent="0.25">
      <c r="A235" s="15" t="s">
        <v>44</v>
      </c>
      <c r="B235" s="9" t="str">
        <f>L17</f>
        <v>People with this variant have two copies of the [C409T (p.Arg137Cys)](https://www.ncbi.nlm.nih.gov/clinvar/variation/31588/) variant. This substitution of a single nucleotide is known as a missense mutation.</v>
      </c>
      <c r="C235" s="3" t="str">
        <f>CONCATENATE("  &lt;Genotype hgvs=",CHAR(34),B221,B222,";",B222,CHAR(34)," name=",CHAR(34),B43,CHAR(34),"&gt; ")</f>
        <v xml:space="preserve">  &lt;Genotype hgvs="NC_000005.10:g.[143281925A&gt;G];[143281925A&gt;G]" name="C409T"&gt; </v>
      </c>
    </row>
    <row r="236" spans="1:3" x14ac:dyDescent="0.25">
      <c r="A236" s="8" t="s">
        <v>45</v>
      </c>
      <c r="B236" s="9" t="str">
        <f t="shared" ref="B236:B237" si="14">L18</f>
        <v>You are in the Moderate Loss of Function category. See below for more information.</v>
      </c>
      <c r="C236" s="3" t="s">
        <v>26</v>
      </c>
    </row>
    <row r="237" spans="1:3" x14ac:dyDescent="0.25">
      <c r="A237" s="8" t="s">
        <v>41</v>
      </c>
      <c r="B237" s="9">
        <f t="shared" si="14"/>
        <v>1.5</v>
      </c>
      <c r="C237" s="3" t="s">
        <v>38</v>
      </c>
    </row>
    <row r="238" spans="1:3" x14ac:dyDescent="0.25">
      <c r="A238" s="8"/>
    </row>
    <row r="239" spans="1:3" x14ac:dyDescent="0.25">
      <c r="A239" s="15"/>
      <c r="C239" s="3" t="str">
        <f>CONCATENATE("    ",B235)</f>
        <v xml:space="preserve">    People with this variant have two copies of the [C409T (p.Arg137Cys)](https://www.ncbi.nlm.nih.gov/clinvar/variation/31588/) variant. This substitution of a single nucleotide is known as a missense mutation.</v>
      </c>
    </row>
    <row r="240" spans="1:3" x14ac:dyDescent="0.25">
      <c r="A240" s="8"/>
    </row>
    <row r="241" spans="1:3" x14ac:dyDescent="0.25">
      <c r="A241" s="8"/>
      <c r="C241" s="3" t="s">
        <v>42</v>
      </c>
    </row>
    <row r="242" spans="1:3" x14ac:dyDescent="0.25">
      <c r="A242" s="8"/>
    </row>
    <row r="243" spans="1:3" x14ac:dyDescent="0.25">
      <c r="A243" s="8"/>
      <c r="C243" s="3" t="str">
        <f>CONCATENATE("    ",B236)</f>
        <v xml:space="preserve">    You are in the Moderate Loss of Function category. See below for more information.</v>
      </c>
    </row>
    <row r="244" spans="1:3" x14ac:dyDescent="0.25">
      <c r="A244" s="8"/>
    </row>
    <row r="245" spans="1:3" x14ac:dyDescent="0.25">
      <c r="A245" s="15"/>
      <c r="C245" s="3" t="s">
        <v>43</v>
      </c>
    </row>
    <row r="246" spans="1:3" x14ac:dyDescent="0.25">
      <c r="A246" s="15"/>
    </row>
    <row r="247" spans="1:3" x14ac:dyDescent="0.25">
      <c r="A247" s="15"/>
      <c r="C247" s="3" t="str">
        <f>CONCATENATE( "    &lt;piechart percentage=",B237," /&gt;")</f>
        <v xml:space="preserve">    &lt;piechart percentage=1.5 /&gt;</v>
      </c>
    </row>
    <row r="248" spans="1:3" x14ac:dyDescent="0.25">
      <c r="A248" s="15"/>
      <c r="C248" s="3" t="str">
        <f>"  &lt;/Genotype&gt;"</f>
        <v xml:space="preserve">  &lt;/Genotype&gt;</v>
      </c>
    </row>
    <row r="249" spans="1:3" x14ac:dyDescent="0.25">
      <c r="A249" s="15" t="s">
        <v>46</v>
      </c>
      <c r="B249" s="9" t="str">
        <f>L20</f>
        <v>Your HSD11B1 gene has no variants. A normal gene is referred to as a "wild-type" gene.</v>
      </c>
      <c r="C249" s="3" t="str">
        <f>CONCATENATE("  &lt;Genotype hgvs=",CHAR(34),B221,B223,";",B223,CHAR(34)," name=",CHAR(34),B43,CHAR(34),"&gt; ")</f>
        <v xml:space="preserve">  &lt;Genotype hgvs="NC_000005.10:g.[143281925=];[143281925=]" name="C409T"&gt; </v>
      </c>
    </row>
    <row r="250" spans="1:3" x14ac:dyDescent="0.25">
      <c r="A250" s="8" t="s">
        <v>47</v>
      </c>
      <c r="B250" s="9" t="str">
        <f t="shared" ref="B250:B251" si="15">L21</f>
        <v>This variant is not associated with increased risk.</v>
      </c>
      <c r="C250" s="3" t="s">
        <v>26</v>
      </c>
    </row>
    <row r="251" spans="1:3" x14ac:dyDescent="0.25">
      <c r="A251" s="8" t="s">
        <v>41</v>
      </c>
      <c r="B251" s="9">
        <f t="shared" si="15"/>
        <v>93</v>
      </c>
      <c r="C251" s="3" t="s">
        <v>38</v>
      </c>
    </row>
    <row r="252" spans="1:3" x14ac:dyDescent="0.25">
      <c r="A252" s="15"/>
    </row>
    <row r="253" spans="1:3" x14ac:dyDescent="0.25">
      <c r="A253" s="8"/>
      <c r="C253" s="3" t="str">
        <f>CONCATENATE("    ",B249)</f>
        <v xml:space="preserve">    Your HSD11B1 gene has no variants. A normal gene is referred to as a "wild-type" gene.</v>
      </c>
    </row>
    <row r="254" spans="1:3" x14ac:dyDescent="0.25">
      <c r="A254" s="8"/>
    </row>
    <row r="255" spans="1:3" x14ac:dyDescent="0.25">
      <c r="A255" s="8"/>
      <c r="C255" s="3" t="s">
        <v>42</v>
      </c>
    </row>
    <row r="256" spans="1:3" x14ac:dyDescent="0.25">
      <c r="A256" s="8"/>
    </row>
    <row r="257" spans="1:3" x14ac:dyDescent="0.25">
      <c r="A257" s="8"/>
      <c r="C257" s="3" t="str">
        <f>CONCATENATE("    ",B250)</f>
        <v xml:space="preserve">    This variant is not associated with increased risk.</v>
      </c>
    </row>
    <row r="258" spans="1:3" x14ac:dyDescent="0.25">
      <c r="A258" s="15"/>
    </row>
    <row r="259" spans="1:3" x14ac:dyDescent="0.25">
      <c r="A259" s="15"/>
      <c r="C259" s="3" t="s">
        <v>43</v>
      </c>
    </row>
    <row r="260" spans="1:3" x14ac:dyDescent="0.25">
      <c r="A260" s="15"/>
    </row>
    <row r="261" spans="1:3" x14ac:dyDescent="0.25">
      <c r="A261" s="15"/>
      <c r="C261" s="3" t="str">
        <f>CONCATENATE( "    &lt;piechart percentage=",B251," /&gt;")</f>
        <v xml:space="preserve">    &lt;piechart percentage=93 /&gt;</v>
      </c>
    </row>
    <row r="262" spans="1:3" x14ac:dyDescent="0.25">
      <c r="A262" s="15"/>
      <c r="C262" s="3" t="str">
        <f>"  &lt;/Genotype&gt;"</f>
        <v xml:space="preserve">  &lt;/Genotype&gt;</v>
      </c>
    </row>
    <row r="263" spans="1:3" x14ac:dyDescent="0.25">
      <c r="A263" s="15"/>
      <c r="C263" s="3" t="s">
        <v>48</v>
      </c>
    </row>
    <row r="264" spans="1:3" x14ac:dyDescent="0.25">
      <c r="A264" s="15" t="s">
        <v>49</v>
      </c>
      <c r="B264" s="9" t="str">
        <f>CONCATENATE("Your ",B11," gene has an unknown variant.")</f>
        <v>Your HSD11B1 gene has an unknown variant.</v>
      </c>
      <c r="C264" s="3" t="str">
        <f>CONCATENATE("  &lt;Genotype hgvs=",CHAR(34),"unknown",CHAR(34),"&gt; ")</f>
        <v xml:space="preserve">  &lt;Genotype hgvs="unknown"&gt; </v>
      </c>
    </row>
    <row r="265" spans="1:3" x14ac:dyDescent="0.25">
      <c r="A265" s="8" t="s">
        <v>49</v>
      </c>
      <c r="B265" s="9" t="s">
        <v>50</v>
      </c>
      <c r="C265" s="3" t="s">
        <v>26</v>
      </c>
    </row>
    <row r="266" spans="1:3" x14ac:dyDescent="0.25">
      <c r="A266" s="8" t="s">
        <v>41</v>
      </c>
      <c r="C266" s="3" t="s">
        <v>38</v>
      </c>
    </row>
    <row r="267" spans="1:3" x14ac:dyDescent="0.25">
      <c r="A267" s="8"/>
    </row>
    <row r="268" spans="1:3" x14ac:dyDescent="0.25">
      <c r="A268" s="8"/>
      <c r="C268" s="3" t="str">
        <f>CONCATENATE("    ",B264)</f>
        <v xml:space="preserve">    Your HSD11B1 gene has an unknown variant.</v>
      </c>
    </row>
    <row r="269" spans="1:3" x14ac:dyDescent="0.25">
      <c r="A269" s="8"/>
    </row>
    <row r="270" spans="1:3" x14ac:dyDescent="0.25">
      <c r="A270" s="8"/>
      <c r="C270" s="3" t="s">
        <v>42</v>
      </c>
    </row>
    <row r="271" spans="1:3" x14ac:dyDescent="0.25">
      <c r="A271" s="8"/>
    </row>
    <row r="272" spans="1:3" x14ac:dyDescent="0.25">
      <c r="A272" s="15"/>
      <c r="C272" s="3" t="str">
        <f>CONCATENATE("    ",B265)</f>
        <v xml:space="preserve">    The effect is unknown.</v>
      </c>
    </row>
    <row r="273" spans="1:3" x14ac:dyDescent="0.25">
      <c r="A273" s="8"/>
    </row>
    <row r="274" spans="1:3" x14ac:dyDescent="0.25">
      <c r="A274" s="15"/>
      <c r="C274" s="3" t="s">
        <v>43</v>
      </c>
    </row>
    <row r="275" spans="1:3" x14ac:dyDescent="0.25">
      <c r="A275" s="15"/>
    </row>
    <row r="276" spans="1:3" x14ac:dyDescent="0.25">
      <c r="A276" s="15"/>
      <c r="C276" s="3" t="str">
        <f>CONCATENATE( "    &lt;piechart percentage=",B266," /&gt;")</f>
        <v xml:space="preserve">    &lt;piechart percentage= /&gt;</v>
      </c>
    </row>
    <row r="277" spans="1:3" x14ac:dyDescent="0.25">
      <c r="A277" s="15"/>
      <c r="C277" s="3" t="str">
        <f>"  &lt;/Genotype&gt;"</f>
        <v xml:space="preserve">  &lt;/Genotype&gt;</v>
      </c>
    </row>
    <row r="278" spans="1:3" x14ac:dyDescent="0.25">
      <c r="A278" s="15"/>
      <c r="C278" s="3" t="s">
        <v>51</v>
      </c>
    </row>
    <row r="279" spans="1:3" x14ac:dyDescent="0.25">
      <c r="A279" s="15" t="s">
        <v>46</v>
      </c>
      <c r="B279" s="9" t="str">
        <f>CONCATENATE("Your ",B11," gene has no variants. A normal gene is referred to as a ",CHAR(34),"wild-type",CHAR(34)," gene.")</f>
        <v>Your HSD11B1 gene has no variants. A normal gene is referred to as a "wild-type" gene.</v>
      </c>
      <c r="C279" s="3" t="str">
        <f>CONCATENATE("  &lt;Genotype hgvs=",CHAR(34),"wildtype",CHAR(34),"&gt;")</f>
        <v xml:space="preserve">  &lt;Genotype hgvs="wildtype"&gt;</v>
      </c>
    </row>
    <row r="280" spans="1:3" x14ac:dyDescent="0.25">
      <c r="A280" s="8" t="s">
        <v>47</v>
      </c>
      <c r="B280" s="9" t="s">
        <v>52</v>
      </c>
      <c r="C280" s="3" t="s">
        <v>26</v>
      </c>
    </row>
    <row r="281" spans="1:3" x14ac:dyDescent="0.25">
      <c r="A281" s="8" t="s">
        <v>41</v>
      </c>
      <c r="C281" s="3" t="s">
        <v>38</v>
      </c>
    </row>
    <row r="282" spans="1:3" x14ac:dyDescent="0.25">
      <c r="A282" s="8"/>
    </row>
    <row r="283" spans="1:3" x14ac:dyDescent="0.25">
      <c r="A283" s="8"/>
      <c r="C283" s="3" t="str">
        <f>CONCATENATE("    ",B279)</f>
        <v xml:space="preserve">    Your HSD11B1 gene has no variants. A normal gene is referred to as a "wild-type" gene.</v>
      </c>
    </row>
    <row r="284" spans="1:3" x14ac:dyDescent="0.25">
      <c r="A284" s="8"/>
    </row>
    <row r="285" spans="1:3" x14ac:dyDescent="0.25">
      <c r="A285" s="8"/>
      <c r="C285" s="3" t="s">
        <v>42</v>
      </c>
    </row>
    <row r="286" spans="1:3" x14ac:dyDescent="0.25">
      <c r="A286" s="8"/>
    </row>
    <row r="287" spans="1:3" x14ac:dyDescent="0.25">
      <c r="A287" s="8"/>
      <c r="C287" s="3" t="str">
        <f>CONCATENATE("    ",B280)</f>
        <v xml:space="preserve">    Your variant is not associated with any loss of function.</v>
      </c>
    </row>
    <row r="288" spans="1:3" x14ac:dyDescent="0.25">
      <c r="A288" s="8"/>
    </row>
    <row r="289" spans="1:3" x14ac:dyDescent="0.25">
      <c r="A289" s="8"/>
      <c r="C289" s="3" t="s">
        <v>43</v>
      </c>
    </row>
    <row r="290" spans="1:3" x14ac:dyDescent="0.25">
      <c r="A290" s="15"/>
    </row>
    <row r="291" spans="1:3" x14ac:dyDescent="0.25">
      <c r="A291" s="8"/>
      <c r="C291" s="3" t="str">
        <f>CONCATENATE( "    &lt;piechart percentage=",B281," /&gt;")</f>
        <v xml:space="preserve">    &lt;piechart percentage= /&gt;</v>
      </c>
    </row>
    <row r="292" spans="1:3" x14ac:dyDescent="0.25">
      <c r="A292" s="8"/>
      <c r="C292" s="3" t="str">
        <f>"  &lt;/Genotype&gt;"</f>
        <v xml:space="preserve">  &lt;/Genotype&gt;</v>
      </c>
    </row>
    <row r="293" spans="1:3" x14ac:dyDescent="0.25">
      <c r="A293" s="8"/>
      <c r="C293" s="3" t="str">
        <f>"&lt;/GeneAnalysis&gt;"</f>
        <v>&lt;/GeneAnalysis&gt;</v>
      </c>
    </row>
    <row r="294" spans="1:3" s="18" customFormat="1" x14ac:dyDescent="0.25">
      <c r="A294" s="27"/>
      <c r="B294" s="17"/>
    </row>
    <row r="295" spans="1:3" x14ac:dyDescent="0.25">
      <c r="A295" s="15"/>
      <c r="C295" s="3" t="str">
        <f>CONCATENATE("# How do changes in ",B11," affect people?")</f>
        <v># How do changes in HSD11B1 affect people?</v>
      </c>
    </row>
    <row r="296" spans="1:3" x14ac:dyDescent="0.25">
      <c r="A296" s="15"/>
    </row>
    <row r="297" spans="1:3"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HSD11B1 variants is small and does not impact treatment. It is possible that variants in this gene interact with other gene variants, which is the reason for our inclusion of this gene.</v>
      </c>
      <c r="C297" s="3" t="str">
        <f>B297</f>
        <v>For the vast majority of people, the overall risk associated with the common HSD11B1 variants is small and does not impact treatment. It is possible that variants in this gene interact with other gene variants, which is the reason for our inclusion of this gene.</v>
      </c>
    </row>
    <row r="298" spans="1:3" x14ac:dyDescent="0.25">
      <c r="A298" s="15"/>
    </row>
    <row r="299" spans="1:3" s="18" customFormat="1" x14ac:dyDescent="0.25">
      <c r="A299" s="27"/>
      <c r="B299" s="17"/>
      <c r="C299" s="16" t="s">
        <v>54</v>
      </c>
    </row>
    <row r="300" spans="1:3" s="18" customFormat="1" x14ac:dyDescent="0.25">
      <c r="A300" s="27"/>
      <c r="B300" s="17"/>
      <c r="C300" s="16"/>
    </row>
    <row r="301" spans="1:3" s="18" customFormat="1" x14ac:dyDescent="0.25">
      <c r="A301" s="16"/>
      <c r="B301" s="17"/>
      <c r="C301" s="16" t="s">
        <v>55</v>
      </c>
    </row>
    <row r="302" spans="1:3" s="18" customFormat="1" x14ac:dyDescent="0.25">
      <c r="A302" s="16"/>
      <c r="B302" s="17"/>
      <c r="C302" s="16"/>
    </row>
    <row r="303" spans="1:3" x14ac:dyDescent="0.25">
      <c r="A303" s="15"/>
      <c r="C303" s="3" t="s">
        <v>56</v>
      </c>
    </row>
    <row r="304" spans="1:3" x14ac:dyDescent="0.25">
      <c r="A304" s="15"/>
    </row>
    <row r="305" spans="1:3"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x14ac:dyDescent="0.25">
      <c r="A306" s="15"/>
    </row>
    <row r="307" spans="1:3" x14ac:dyDescent="0.25">
      <c r="A307" s="15"/>
      <c r="C307" s="3" t="s">
        <v>58</v>
      </c>
    </row>
    <row r="308" spans="1:3" x14ac:dyDescent="0.25">
      <c r="A308" s="15"/>
    </row>
    <row r="309" spans="1:3"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x14ac:dyDescent="0.25">
      <c r="A310" s="15"/>
    </row>
    <row r="311" spans="1:3" s="18" customFormat="1" x14ac:dyDescent="0.25">
      <c r="A311" s="27"/>
      <c r="B311" s="17"/>
      <c r="C311" s="16" t="s">
        <v>60</v>
      </c>
    </row>
    <row r="312" spans="1:3" s="18" customFormat="1" x14ac:dyDescent="0.25">
      <c r="A312" s="27"/>
      <c r="B312" s="17"/>
      <c r="C312" s="16"/>
    </row>
    <row r="313" spans="1:3" s="18" customFormat="1" x14ac:dyDescent="0.25">
      <c r="A313" s="16"/>
      <c r="B313" s="17"/>
      <c r="C313" s="16" t="s">
        <v>61</v>
      </c>
    </row>
    <row r="314" spans="1:3" s="18" customFormat="1" x14ac:dyDescent="0.25">
      <c r="A314" s="16"/>
      <c r="B314" s="17"/>
      <c r="C314" s="16"/>
    </row>
    <row r="315" spans="1:3" x14ac:dyDescent="0.25">
      <c r="A315" s="15"/>
      <c r="C315" s="3" t="s">
        <v>56</v>
      </c>
    </row>
    <row r="316" spans="1:3" x14ac:dyDescent="0.25">
      <c r="A316" s="15"/>
    </row>
    <row r="317" spans="1:3"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x14ac:dyDescent="0.25">
      <c r="A318" s="15"/>
    </row>
    <row r="319" spans="1:3" x14ac:dyDescent="0.25">
      <c r="A319" s="15"/>
      <c r="C319" s="3" t="s">
        <v>58</v>
      </c>
    </row>
    <row r="320" spans="1:3" x14ac:dyDescent="0.25">
      <c r="A320" s="15"/>
    </row>
    <row r="321" spans="1:3" x14ac:dyDescent="0.25">
      <c r="A321" s="15"/>
      <c r="B321" s="9" t="s">
        <v>63</v>
      </c>
      <c r="C321" s="3" t="str">
        <f>B321</f>
        <v>[Anti-CD20 intervention](https://www.ncbi.nlm.nih.gov/pubmed/27834303) may help CFS patients, and has shown to increase muscarinic antibody positivity and reduced symptoms.</v>
      </c>
    </row>
    <row r="323" spans="1:3" s="18" customFormat="1" x14ac:dyDescent="0.25">
      <c r="A323" s="27"/>
      <c r="B323" s="17"/>
      <c r="C323" s="16" t="s">
        <v>64</v>
      </c>
    </row>
    <row r="324" spans="1:3" s="18" customFormat="1" x14ac:dyDescent="0.25">
      <c r="A324" s="27"/>
      <c r="B324" s="17"/>
      <c r="C324" s="16"/>
    </row>
    <row r="325" spans="1:3" s="18" customFormat="1" x14ac:dyDescent="0.25">
      <c r="A325" s="16"/>
      <c r="B325" s="17"/>
      <c r="C325" s="16" t="s">
        <v>65</v>
      </c>
    </row>
    <row r="326" spans="1:3" s="18" customFormat="1" x14ac:dyDescent="0.25">
      <c r="A326" s="16"/>
      <c r="B326" s="17"/>
      <c r="C326" s="16"/>
    </row>
    <row r="327" spans="1:3" x14ac:dyDescent="0.25">
      <c r="A327" s="15"/>
      <c r="C327" s="3" t="s">
        <v>56</v>
      </c>
    </row>
    <row r="328" spans="1:3" x14ac:dyDescent="0.25">
      <c r="A328" s="15"/>
    </row>
    <row r="329" spans="1:3"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x14ac:dyDescent="0.25">
      <c r="A330" s="15"/>
    </row>
    <row r="331" spans="1:3" x14ac:dyDescent="0.25">
      <c r="A331" s="15"/>
      <c r="C331" s="3" t="s">
        <v>58</v>
      </c>
    </row>
    <row r="332" spans="1:3" x14ac:dyDescent="0.25">
      <c r="A332" s="15"/>
    </row>
    <row r="333" spans="1:3"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x14ac:dyDescent="0.25">
      <c r="A335" s="27"/>
      <c r="B335" s="17"/>
      <c r="C335" s="16" t="s">
        <v>68</v>
      </c>
    </row>
    <row r="336" spans="1:3" s="18" customFormat="1" x14ac:dyDescent="0.25">
      <c r="A336" s="27"/>
      <c r="B336" s="17"/>
      <c r="C336" s="16"/>
    </row>
    <row r="337" spans="1:3" s="18" customFormat="1" x14ac:dyDescent="0.25">
      <c r="A337" s="16"/>
      <c r="B337" s="17"/>
      <c r="C337" s="16" t="s">
        <v>69</v>
      </c>
    </row>
    <row r="338" spans="1:3" s="18" customFormat="1" x14ac:dyDescent="0.25">
      <c r="A338" s="16"/>
      <c r="B338" s="17"/>
      <c r="C338" s="16"/>
    </row>
    <row r="339" spans="1:3" x14ac:dyDescent="0.25">
      <c r="A339" s="15"/>
      <c r="C339" s="3" t="s">
        <v>70</v>
      </c>
    </row>
    <row r="340" spans="1:3" x14ac:dyDescent="0.25">
      <c r="A340" s="15"/>
    </row>
    <row r="341" spans="1:3"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x14ac:dyDescent="0.25">
      <c r="A342" s="15"/>
    </row>
    <row r="343" spans="1:3" x14ac:dyDescent="0.25">
      <c r="A343" s="15"/>
      <c r="C343" s="3" t="s">
        <v>58</v>
      </c>
    </row>
    <row r="344" spans="1:3" x14ac:dyDescent="0.25">
      <c r="A344" s="15"/>
    </row>
    <row r="345" spans="1:3"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x14ac:dyDescent="0.25">
      <c r="B347" s="17"/>
    </row>
    <row r="349" spans="1:3"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F3378-DAB7-4A9D-8D63-C655F3729C4A}">
  <dimension ref="A1:AJ2323"/>
  <sheetViews>
    <sheetView topLeftCell="A112" workbookViewId="0">
      <selection activeCell="A118" sqref="A118:XFD121"/>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511</v>
      </c>
      <c r="B2" s="9" t="s">
        <v>535</v>
      </c>
      <c r="C2" s="3" t="str">
        <f>CONCATENATE("&lt;",A2," ",B2," /&gt;")</f>
        <v>&lt;Gene_Name TPRC2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512</v>
      </c>
      <c r="B4" s="9" t="s">
        <v>534</v>
      </c>
      <c r="C4" s="3" t="str">
        <f>CONCATENATE("&lt;",A4," ",B4," /&gt;")</f>
        <v>&lt;GeneName_full transient receptor potential cation channel, subfamily C, member 2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TPRC2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t="s">
        <v>510</v>
      </c>
      <c r="C8" s="3" t="str">
        <f>B8</f>
        <v>TPRC [(transient receptor potential cation channel, subfamily C, member 2)](https://www.ncbi.nlm.nih.gov/gene/7221) is a pseudogene, or partially functional gene found in other species such as mouse and monkey, that encodes a protein. This may help form [permeable calcium cation channels](https://www.ncbi.nlm.nih.gov/pubmed/17517433) that are active in [neurons and sperm cells](https://www.ncbi.nlm.nih.gov/pubmed/17217050). These pathways are activated by pheromones and moderate [aggression and the immune system](https://www.ncbi.nlm.nih.gov/pubmed/17217050). Variants have been linked to [ME/CFS](https://www.ncbi.nlm.nih.gov/pubmed/27099524) due to impaired natural killer cell activity.</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11</v>
      </c>
      <c r="C10" s="3" t="str">
        <f>CONCATENATE("This gene is located on chromosome ",B10,". The ",B11," it creates acts in your ",B12)</f>
        <v>This gene is located on chromosome 11. The protein it creates acts in your bone marrow and lungs.</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424</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G3628856T</v>
      </c>
      <c r="I13" s="18" t="str">
        <f>B28</f>
        <v>G3638061A</v>
      </c>
    </row>
    <row r="14" spans="1:36" ht="16.5" thickBot="1" x14ac:dyDescent="0.3">
      <c r="A14" s="8" t="s">
        <v>3</v>
      </c>
      <c r="B14" s="9" t="s">
        <v>423</v>
      </c>
      <c r="C14" s="3" t="str">
        <f>CONCATENATE("&lt;GeneAnalysis gene=",CHAR(34),B14,CHAR(34)," interval=",CHAR(34),B15,CHAR(34),"&gt; ")</f>
        <v xml:space="preserve">&lt;GeneAnalysis gene="TRPC2" interval="NC_000011.10:g.3626460_3637559"&gt; </v>
      </c>
      <c r="H14" s="19" t="s">
        <v>168</v>
      </c>
      <c r="I14" s="19" t="s">
        <v>179</v>
      </c>
      <c r="J14" s="19"/>
      <c r="K14" s="19"/>
      <c r="L14" s="19"/>
      <c r="M14" s="19"/>
      <c r="N14" s="19"/>
      <c r="O14" s="40"/>
      <c r="P14" s="20"/>
      <c r="Q14" s="40"/>
      <c r="R14" s="40"/>
      <c r="S14" s="20"/>
      <c r="T14" s="20"/>
      <c r="U14" s="40"/>
      <c r="V14" s="40"/>
      <c r="W14" s="20"/>
      <c r="X14" s="20"/>
      <c r="Y14" s="20"/>
      <c r="Z14" s="20"/>
    </row>
    <row r="15" spans="1:36" x14ac:dyDescent="0.25">
      <c r="A15" s="8" t="s">
        <v>24</v>
      </c>
      <c r="B15" s="9" t="s">
        <v>426</v>
      </c>
      <c r="H15" s="9" t="s">
        <v>420</v>
      </c>
      <c r="I15" s="9" t="s">
        <v>502</v>
      </c>
      <c r="J15" s="9"/>
      <c r="K15" s="9"/>
      <c r="L15" s="9"/>
      <c r="M15" s="9"/>
      <c r="N15" s="9"/>
      <c r="O15" s="9"/>
      <c r="P15" s="9"/>
      <c r="Q15" s="9"/>
      <c r="R15" s="9"/>
      <c r="S15" s="9"/>
      <c r="T15" s="9"/>
      <c r="U15" s="9"/>
      <c r="V15" s="9"/>
      <c r="W15" s="9"/>
      <c r="X15" s="9"/>
      <c r="Y15" s="9"/>
      <c r="Z15" s="9"/>
    </row>
    <row r="16" spans="1:36" x14ac:dyDescent="0.25">
      <c r="A16" s="8" t="s">
        <v>25</v>
      </c>
      <c r="B16" s="9" t="s">
        <v>476</v>
      </c>
      <c r="C16" s="3" t="str">
        <f>CONCATENATE("# What are some common mutations of ",B14,"?")</f>
        <v># What are some common mutations of TRPC2?</v>
      </c>
      <c r="H16" s="9" t="s">
        <v>421</v>
      </c>
      <c r="I16" s="9" t="s">
        <v>503</v>
      </c>
      <c r="J16" s="9"/>
      <c r="K16" s="9"/>
      <c r="L16" s="9"/>
      <c r="M16" s="9"/>
      <c r="N16" s="9"/>
      <c r="O16" s="9"/>
      <c r="P16" s="9"/>
      <c r="Q16" s="9"/>
      <c r="R16" s="9"/>
      <c r="S16" s="9"/>
      <c r="T16" s="9"/>
      <c r="U16" s="9"/>
      <c r="V16" s="9"/>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[G3628856T](https://www.ncbi.nlm.nih.gov/projects/SNP/snp_ref.cgi?rs=7108612)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[G3638061A](https://www.ncbi.nlm.nih.gov/projects/SNP/snp_ref.cgi?rs=6578398) variant. This substitution of a single nucleotide is known as a missense mutation.</v>
      </c>
      <c r="J17" s="9"/>
      <c r="K17" s="9"/>
      <c r="L17" s="9"/>
      <c r="M17" s="9"/>
      <c r="N17" s="9"/>
      <c r="O17" s="9"/>
      <c r="P17" s="9"/>
      <c r="Q17" s="9"/>
      <c r="R17" s="9"/>
      <c r="S17" s="9"/>
      <c r="T17" s="9"/>
      <c r="U17" s="9"/>
      <c r="V17" s="9"/>
      <c r="W17" s="9"/>
      <c r="X17" s="9"/>
      <c r="Y17" s="9"/>
      <c r="Z17" s="9"/>
    </row>
    <row r="18" spans="1:26" x14ac:dyDescent="0.25">
      <c r="C18" s="3" t="str">
        <f>CONCATENATE("There are ",B16," common variants in ",B14,": ",B25," and ",B31,".")</f>
        <v>There are two common variants in TRPC2: [G3628856T](https://www.ncbi.nlm.nih.gov/projects/SNP/snp_ref.cgi?rs=7108612) and [G3638061A](https://www.ncbi.nlm.nih.gov/projects/SNP/snp_ref.cgi?rs=6578398).</v>
      </c>
      <c r="H18" s="9" t="s">
        <v>540</v>
      </c>
      <c r="I18" s="9" t="s">
        <v>28</v>
      </c>
      <c r="J18" s="9"/>
      <c r="K18" s="9"/>
      <c r="L18" s="9"/>
      <c r="M18" s="9"/>
      <c r="N18" s="9"/>
      <c r="O18" s="9"/>
      <c r="P18" s="9"/>
      <c r="Q18" s="9"/>
      <c r="R18" s="9"/>
      <c r="S18" s="9"/>
      <c r="T18" s="9"/>
      <c r="U18" s="9"/>
      <c r="V18" s="9"/>
      <c r="W18" s="9"/>
      <c r="X18" s="9"/>
      <c r="Y18" s="9"/>
      <c r="Z18" s="9"/>
    </row>
    <row r="19" spans="1:26" x14ac:dyDescent="0.25">
      <c r="H19" s="9">
        <v>26.7</v>
      </c>
      <c r="I19" s="9">
        <v>45.6</v>
      </c>
      <c r="J19" s="9"/>
      <c r="K19" s="9"/>
      <c r="L19" s="9"/>
      <c r="M19" s="9"/>
      <c r="N19" s="9"/>
      <c r="O19" s="9"/>
      <c r="P19" s="9"/>
      <c r="Q19" s="9"/>
      <c r="R19" s="9"/>
      <c r="S19" s="9"/>
      <c r="T19" s="9"/>
      <c r="U19" s="9"/>
      <c r="V19" s="9"/>
      <c r="W19" s="9"/>
      <c r="X19" s="9"/>
      <c r="Y19" s="9"/>
      <c r="Z19" s="9"/>
    </row>
    <row r="20" spans="1:26" x14ac:dyDescent="0.25">
      <c r="C20" s="3" t="str">
        <f>CONCATENATE("&lt;# ",B22," #&gt;")</f>
        <v>&lt;# G3628856T #&gt;</v>
      </c>
      <c r="H20" s="9" t="str">
        <f>CONCATENATE("People with this variant have two copies of the ",B25," variant. This substitution of a single nucleotide is known as a missense mutation.")</f>
        <v>People with this variant have two copies of the [G3628856T](https://www.ncbi.nlm.nih.gov/projects/SNP/snp_ref.cgi?rs=7108612)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[G3638061A](https://www.ncbi.nlm.nih.gov/projects/SNP/snp_ref.cgi?rs=6578398) variant. This substitution of a single nucleotide is known as a missense mutation.</v>
      </c>
      <c r="J20" s="9"/>
      <c r="K20" s="9"/>
      <c r="L20" s="9"/>
      <c r="M20" s="9"/>
      <c r="N20" s="9"/>
      <c r="O20" s="9"/>
      <c r="P20" s="9"/>
      <c r="Q20" s="9"/>
      <c r="R20" s="9"/>
      <c r="S20" s="9"/>
      <c r="T20" s="9"/>
      <c r="U20" s="9"/>
      <c r="V20" s="9"/>
      <c r="W20" s="9"/>
      <c r="X20" s="9"/>
      <c r="Y20" s="9"/>
      <c r="Z20" s="9"/>
    </row>
    <row r="21" spans="1:26" x14ac:dyDescent="0.25">
      <c r="A21" s="8" t="s">
        <v>29</v>
      </c>
      <c r="B21" s="19" t="s">
        <v>419</v>
      </c>
      <c r="C21" s="3" t="str">
        <f>CONCATENATE("  &lt;Variant hgvs=",CHAR(34),B21,CHAR(34)," name=",CHAR(34),B22,CHAR(34),"&gt; ")</f>
        <v xml:space="preserve">  &lt;Variant hgvs="NC_000011.10:g.3628856G&gt;T" name="G3628856T"&gt; </v>
      </c>
      <c r="H21" s="9" t="s">
        <v>28</v>
      </c>
      <c r="I21" s="9" t="s">
        <v>540</v>
      </c>
      <c r="J21" s="9"/>
      <c r="K21" s="9"/>
      <c r="L21" s="9"/>
      <c r="M21" s="9"/>
      <c r="N21" s="9"/>
      <c r="O21" s="9"/>
      <c r="P21" s="9"/>
      <c r="Q21" s="9"/>
      <c r="R21" s="9"/>
      <c r="S21" s="9"/>
      <c r="T21" s="9"/>
      <c r="U21" s="9"/>
      <c r="V21" s="9"/>
      <c r="W21" s="9"/>
      <c r="X21" s="9"/>
      <c r="Y21" s="9"/>
      <c r="Z21" s="9"/>
    </row>
    <row r="22" spans="1:26" x14ac:dyDescent="0.25">
      <c r="A22" s="15" t="s">
        <v>30</v>
      </c>
      <c r="B22" s="21" t="s">
        <v>306</v>
      </c>
      <c r="H22" s="9">
        <v>9.1999999999999993</v>
      </c>
      <c r="I22" s="9">
        <v>23.8</v>
      </c>
      <c r="J22" s="9"/>
      <c r="K22" s="9"/>
      <c r="L22" s="9"/>
      <c r="M22" s="9"/>
      <c r="N22" s="9"/>
      <c r="O22" s="9"/>
      <c r="P22" s="9"/>
      <c r="Q22" s="9"/>
      <c r="R22" s="9"/>
      <c r="S22" s="9"/>
      <c r="T22" s="9"/>
      <c r="U22" s="9"/>
      <c r="V22" s="9"/>
      <c r="W22" s="9"/>
      <c r="X22" s="9"/>
      <c r="Y22" s="9"/>
      <c r="Z22" s="9"/>
    </row>
    <row r="23" spans="1:26" x14ac:dyDescent="0.25">
      <c r="A23" s="15" t="s">
        <v>31</v>
      </c>
      <c r="B23" s="9" t="s">
        <v>34</v>
      </c>
      <c r="C23" s="3" t="str">
        <f>CONCATENATE("    This variant is a change at a specific point in the ",B14," gene from ",B23," to ",B24," resulting in incorrect ",B11," function. This substitution of a single nucleotide is known as a missense variant.")</f>
        <v xml:space="preserve">    This variant is a change at a specific point in the TRPC2 gene from guanine (G) to thymine (T) resulting in incorrect protein function. This substitution of a single nucleotide is known as a missense variant.</v>
      </c>
      <c r="H23" s="9" t="str">
        <f>CONCATENATE("Your ",B14," gene has no variants. A normal gene is referred to as a ",CHAR(34),"wild-type",CHAR(34)," gene.")</f>
        <v>Your TRPC2 gene has no variants. A normal gene is referred to as a "wild-type" gene.</v>
      </c>
      <c r="I23" s="9" t="str">
        <f>CONCATENATE("Your ",B14," gene has no variants. A normal gene is referred to as a ",CHAR(34),"wild-type",CHAR(34)," gene.")</f>
        <v>Your TRPC2 gene has no variants. A normal gene is referred to as a "wild-type" gene.</v>
      </c>
      <c r="J23" s="9"/>
      <c r="K23" s="9"/>
      <c r="L23" s="9"/>
      <c r="M23" s="9"/>
      <c r="N23" s="9"/>
      <c r="O23" s="9"/>
      <c r="P23" s="9"/>
      <c r="Q23" s="9"/>
      <c r="R23" s="9"/>
      <c r="S23" s="9"/>
      <c r="T23" s="9"/>
      <c r="U23" s="9"/>
      <c r="V23" s="9"/>
      <c r="W23" s="9"/>
      <c r="X23" s="9"/>
      <c r="Y23" s="9"/>
      <c r="Z23" s="9"/>
    </row>
    <row r="24" spans="1:26" x14ac:dyDescent="0.25">
      <c r="A24" s="15" t="s">
        <v>33</v>
      </c>
      <c r="B24" s="9" t="s">
        <v>36</v>
      </c>
      <c r="H24" s="9" t="s">
        <v>28</v>
      </c>
      <c r="I24" s="9" t="s">
        <v>28</v>
      </c>
      <c r="J24" s="9"/>
      <c r="K24" s="9"/>
      <c r="L24" s="9"/>
      <c r="M24" s="9"/>
      <c r="N24" s="9"/>
      <c r="O24" s="9"/>
      <c r="P24" s="9"/>
      <c r="Q24" s="9"/>
      <c r="R24" s="9"/>
      <c r="S24" s="9"/>
      <c r="T24" s="9"/>
      <c r="U24" s="9"/>
      <c r="V24" s="9"/>
      <c r="W24" s="9"/>
      <c r="X24" s="9"/>
      <c r="Y24" s="9"/>
      <c r="Z24" s="9"/>
    </row>
    <row r="25" spans="1:26" x14ac:dyDescent="0.25">
      <c r="A25" s="15" t="s">
        <v>35</v>
      </c>
      <c r="B25" s="9" t="s">
        <v>422</v>
      </c>
      <c r="C25" s="3" t="str">
        <f>"  &lt;/Variant&gt;"</f>
        <v xml:space="preserve">  &lt;/Variant&gt;</v>
      </c>
      <c r="H25" s="9">
        <v>64.099999999999994</v>
      </c>
      <c r="I25" s="9">
        <v>30.6</v>
      </c>
      <c r="J25" s="9"/>
      <c r="K25" s="9"/>
      <c r="L25" s="9"/>
      <c r="M25" s="9"/>
      <c r="N25" s="9"/>
      <c r="O25" s="9"/>
      <c r="P25" s="9"/>
      <c r="Q25" s="9"/>
      <c r="R25" s="9"/>
      <c r="S25" s="9"/>
      <c r="T25" s="9"/>
      <c r="U25" s="9"/>
      <c r="V25" s="9"/>
      <c r="W25" s="9"/>
      <c r="X25" s="9"/>
      <c r="Y25" s="9"/>
      <c r="Z25" s="9"/>
    </row>
    <row r="26" spans="1:26" x14ac:dyDescent="0.25">
      <c r="A26" s="15"/>
      <c r="B26" s="34"/>
      <c r="C26" s="3" t="str">
        <f>CONCATENATE("&lt;# ",B28," #&gt;")</f>
        <v>&lt;# G3638061A #&gt;</v>
      </c>
    </row>
    <row r="27" spans="1:26" x14ac:dyDescent="0.25">
      <c r="A27" s="8" t="s">
        <v>29</v>
      </c>
      <c r="B27" s="38" t="s">
        <v>500</v>
      </c>
      <c r="C27" s="3" t="str">
        <f>CONCATENATE("  &lt;Variant hgvs=",CHAR(34),B27,CHAR(34)," name=",CHAR(34),B28,CHAR(34),"&gt; ")</f>
        <v xml:space="preserve">  &lt;Variant hgvs="NC_000011.9:g.3638061G&gt;A" name="G3638061A"&gt; </v>
      </c>
    </row>
    <row r="28" spans="1:26" x14ac:dyDescent="0.25">
      <c r="A28" s="15" t="s">
        <v>30</v>
      </c>
      <c r="B28" s="34" t="s">
        <v>501</v>
      </c>
    </row>
    <row r="29" spans="1:26" x14ac:dyDescent="0.25">
      <c r="A29" s="15" t="s">
        <v>31</v>
      </c>
      <c r="B29" s="34" t="s">
        <v>34</v>
      </c>
      <c r="C29" s="3" t="str">
        <f>CONCATENATE("    This variant is a change at a specific point in the ",B14," gene from ",B29," to ",B30," resulting in incorrect ",B11," function. This substitution of a single nucleotide is known as a missense variant.")</f>
        <v xml:space="preserve">    This variant is a change at a specific point in the TRPC2 gene from guanine (G) to adenine (A) resulting in incorrect protein function. This substitution of a single nucleotide is known as a missense variant.</v>
      </c>
    </row>
    <row r="30" spans="1:26" x14ac:dyDescent="0.25">
      <c r="A30" s="15" t="s">
        <v>33</v>
      </c>
      <c r="B30" s="34" t="s">
        <v>32</v>
      </c>
    </row>
    <row r="31" spans="1:26" x14ac:dyDescent="0.25">
      <c r="A31" s="15" t="s">
        <v>35</v>
      </c>
      <c r="B31" s="34" t="s">
        <v>504</v>
      </c>
      <c r="C31" s="3" t="str">
        <f>"  &lt;/Variant&gt;"</f>
        <v xml:space="preserve">  &lt;/Variant&gt;</v>
      </c>
    </row>
    <row r="32" spans="1:26" s="18" customFormat="1" x14ac:dyDescent="0.25">
      <c r="A32" s="27"/>
      <c r="B32" s="17"/>
    </row>
    <row r="33" spans="1:3" s="18" customFormat="1" x14ac:dyDescent="0.25">
      <c r="A33" s="27"/>
      <c r="B33" s="17"/>
      <c r="C33" s="18" t="str">
        <f>C20</f>
        <v>&lt;# G3628856T #&gt;</v>
      </c>
    </row>
    <row r="34" spans="1:3" x14ac:dyDescent="0.25">
      <c r="A34" s="15" t="s">
        <v>37</v>
      </c>
      <c r="B34" s="21" t="str">
        <f>H14</f>
        <v>NC_000011.10:g.</v>
      </c>
      <c r="C34" s="3" t="str">
        <f>CONCATENATE("  &lt;Genotype hgvs=",CHAR(34),B34,B35,";",B36,CHAR(34)," name=",CHAR(34),B22,CHAR(34),"&gt; ")</f>
        <v xml:space="preserve">  &lt;Genotype hgvs="NC_000011.10:g.[3628856G&gt;T];[3628856=]" name="G3628856T"&gt; </v>
      </c>
    </row>
    <row r="35" spans="1:3" x14ac:dyDescent="0.25">
      <c r="A35" s="15" t="s">
        <v>35</v>
      </c>
      <c r="B35" s="21" t="str">
        <f t="shared" ref="B35:B39" si="1">H15</f>
        <v>[3628856G&gt;T]</v>
      </c>
    </row>
    <row r="36" spans="1:3" x14ac:dyDescent="0.25">
      <c r="A36" s="15" t="s">
        <v>31</v>
      </c>
      <c r="B36" s="21" t="str">
        <f t="shared" si="1"/>
        <v>[3628856=]</v>
      </c>
      <c r="C36" s="3" t="s">
        <v>38</v>
      </c>
    </row>
    <row r="37" spans="1:3" x14ac:dyDescent="0.25">
      <c r="A37" s="15" t="s">
        <v>39</v>
      </c>
      <c r="B37" s="21" t="str">
        <f t="shared" si="1"/>
        <v>People with this variant have one copy of the [G3628856T](https://www.ncbi.nlm.nih.gov/projects/SNP/snp_ref.cgi?rs=7108612) variant. This substitution of a single nucleotide is known as a missense mutation.</v>
      </c>
      <c r="C37" s="3" t="s">
        <v>26</v>
      </c>
    </row>
    <row r="38" spans="1:3" x14ac:dyDescent="0.25">
      <c r="A38" s="8" t="s">
        <v>40</v>
      </c>
      <c r="B38" s="21" t="str">
        <f t="shared" si="1"/>
        <v>#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people, TRPC2 is considered a pseudogene, which is a segment of DNA that has lost some functionality due to loss of segments. Also known as “junk DNA,” pseudogenes may perform some regulatory functions and contain evolutionary histories.     
    The following variants may be related to a decrease gene expression in both the DNA and RNA, causing significant reduction in NKC activity.
    - [G3628856T (G;T](https://www.ncbi.nlm.nih.gov/pubmed/27099524) is [3.76X] more common in CFS patients. 
    - [G3638061A (A;A)](https://www.ncbi.nlm.nih.gov/pubmed/27099524) is [1.9X]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38" s="3" t="str">
        <f>CONCATENATE("    ",B37)</f>
        <v xml:space="preserve">    People with this variant have one copy of the [G3628856T](https://www.ncbi.nlm.nih.gov/projects/SNP/snp_ref.cgi?rs=7108612) variant. This substitution of a single nucleotide is known as a missense mutation.</v>
      </c>
    </row>
    <row r="39" spans="1:3" x14ac:dyDescent="0.25">
      <c r="A39" s="8" t="s">
        <v>41</v>
      </c>
      <c r="B39" s="21">
        <f t="shared" si="1"/>
        <v>26.7</v>
      </c>
    </row>
    <row r="40" spans="1:3" x14ac:dyDescent="0.25">
      <c r="A40" s="15"/>
      <c r="C40" s="3" t="s">
        <v>42</v>
      </c>
    </row>
    <row r="41" spans="1:3" x14ac:dyDescent="0.25">
      <c r="A41" s="8"/>
    </row>
    <row r="42" spans="1:3" x14ac:dyDescent="0.25">
      <c r="A42" s="8"/>
      <c r="C42" s="3" t="str">
        <f>CONCATENATE("    ",B38)</f>
        <v xml:space="preserve">    #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people, TRPC2 is considered a pseudogene, which is a segment of DNA that has lost some functionality due to loss of segments. Also known as “junk DNA,” pseudogenes may perform some regulatory functions and contain evolutionary histories.     
    The following variants may be related to a decrease gene expression in both the DNA and RNA, causing significant reduction in NKC activity.
    - [G3628856T (G;T](https://www.ncbi.nlm.nih.gov/pubmed/27099524) is [3.76X] more common in CFS patients. 
    - [G3638061A (A;A)](https://www.ncbi.nlm.nih.gov/pubmed/27099524) is [1.9X]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3" spans="1:3" x14ac:dyDescent="0.25">
      <c r="A43" s="8"/>
    </row>
    <row r="44" spans="1:3" x14ac:dyDescent="0.25">
      <c r="A44" s="8"/>
      <c r="C44" s="3" t="s">
        <v>43</v>
      </c>
    </row>
    <row r="45" spans="1:3" x14ac:dyDescent="0.25">
      <c r="A45" s="15"/>
    </row>
    <row r="46" spans="1:3" x14ac:dyDescent="0.25">
      <c r="A46" s="15"/>
      <c r="C46" s="3" t="str">
        <f>CONCATENATE( "    &lt;piechart percentage=",B39," /&gt;")</f>
        <v xml:space="preserve">    &lt;piechart percentage=26.7 /&gt;</v>
      </c>
    </row>
    <row r="47" spans="1:3" x14ac:dyDescent="0.25">
      <c r="A47" s="15"/>
      <c r="C47" s="3" t="str">
        <f>"  &lt;/Genotype&gt;"</f>
        <v xml:space="preserve">  &lt;/Genotype&gt;</v>
      </c>
    </row>
    <row r="48" spans="1:3" x14ac:dyDescent="0.25">
      <c r="A48" s="15" t="s">
        <v>44</v>
      </c>
      <c r="B48" s="9" t="str">
        <f>H20</f>
        <v>People with this variant have two copies of the [G3628856T](https://www.ncbi.nlm.nih.gov/projects/SNP/snp_ref.cgi?rs=7108612) variant. This substitution of a single nucleotide is known as a missense mutation.</v>
      </c>
      <c r="C48" s="3" t="str">
        <f>CONCATENATE("  &lt;Genotype hgvs=",CHAR(34),B34,B35,";",B35,CHAR(34)," name=",CHAR(34),B22,CHAR(34),"&gt; ")</f>
        <v xml:space="preserve">  &lt;Genotype hgvs="NC_000011.10:g.[3628856G&gt;T];[3628856G&gt;T]" name="G3628856T"&gt; </v>
      </c>
    </row>
    <row r="49" spans="1:3" x14ac:dyDescent="0.25">
      <c r="A49" s="8" t="s">
        <v>45</v>
      </c>
      <c r="B49" s="9" t="str">
        <f t="shared" ref="B49:B50" si="2">H21</f>
        <v>This variant is not associated with increased risk.</v>
      </c>
      <c r="C49" s="3" t="s">
        <v>26</v>
      </c>
    </row>
    <row r="50" spans="1:3" x14ac:dyDescent="0.25">
      <c r="A50" s="8" t="s">
        <v>41</v>
      </c>
      <c r="B50" s="9">
        <f t="shared" si="2"/>
        <v>9.1999999999999993</v>
      </c>
      <c r="C50" s="3" t="s">
        <v>38</v>
      </c>
    </row>
    <row r="51" spans="1:3" x14ac:dyDescent="0.25">
      <c r="A51" s="8"/>
    </row>
    <row r="52" spans="1:3" x14ac:dyDescent="0.25">
      <c r="A52" s="15"/>
      <c r="C52" s="3" t="str">
        <f>CONCATENATE("    ",B48)</f>
        <v xml:space="preserve">    People with this variant have two copies of the [G3628856T](https://www.ncbi.nlm.nih.gov/projects/SNP/snp_ref.cgi?rs=7108612) variant. This substitution of a single nucleotide is known as a missense mutation.</v>
      </c>
    </row>
    <row r="53" spans="1:3" x14ac:dyDescent="0.25">
      <c r="A53" s="8"/>
    </row>
    <row r="54" spans="1:3" x14ac:dyDescent="0.25">
      <c r="A54" s="8"/>
      <c r="C54" s="3" t="s">
        <v>42</v>
      </c>
    </row>
    <row r="55" spans="1:3" x14ac:dyDescent="0.25">
      <c r="A55" s="8"/>
    </row>
    <row r="56" spans="1:3" x14ac:dyDescent="0.25">
      <c r="A56" s="8"/>
      <c r="C56" s="3" t="str">
        <f>CONCATENATE("    ",B49)</f>
        <v xml:space="preserve">    This variant is not associated with increased risk.</v>
      </c>
    </row>
    <row r="57" spans="1:3" x14ac:dyDescent="0.25">
      <c r="A57" s="8"/>
    </row>
    <row r="58" spans="1:3" x14ac:dyDescent="0.25">
      <c r="A58" s="15"/>
      <c r="C58" s="3" t="s">
        <v>43</v>
      </c>
    </row>
    <row r="59" spans="1:3" x14ac:dyDescent="0.25">
      <c r="A59" s="15"/>
    </row>
    <row r="60" spans="1:3" x14ac:dyDescent="0.25">
      <c r="A60" s="15"/>
      <c r="C60" s="3" t="str">
        <f>CONCATENATE( "    &lt;piechart percentage=",B50," /&gt;")</f>
        <v xml:space="preserve">    &lt;piechart percentage=9.2 /&gt;</v>
      </c>
    </row>
    <row r="61" spans="1:3" x14ac:dyDescent="0.25">
      <c r="A61" s="15"/>
      <c r="C61" s="3" t="str">
        <f>"  &lt;/Genotype&gt;"</f>
        <v xml:space="preserve">  &lt;/Genotype&gt;</v>
      </c>
    </row>
    <row r="62" spans="1:3" x14ac:dyDescent="0.25">
      <c r="A62" s="15" t="s">
        <v>46</v>
      </c>
      <c r="B62" s="9" t="str">
        <f>H23</f>
        <v>Your TRPC2 gene has no variants. A normal gene is referred to as a "wild-type" gene.</v>
      </c>
      <c r="C62" s="3" t="str">
        <f>CONCATENATE("  &lt;Genotype hgvs=",CHAR(34),B34,B36,";",B36,CHAR(34)," name=",CHAR(34),B22,CHAR(34),"&gt; ")</f>
        <v xml:space="preserve">  &lt;Genotype hgvs="NC_000011.10:g.[3628856=];[3628856=]" name="G3628856T"&gt; </v>
      </c>
    </row>
    <row r="63" spans="1:3" x14ac:dyDescent="0.25">
      <c r="A63" s="8" t="s">
        <v>47</v>
      </c>
      <c r="B63" s="9" t="str">
        <f t="shared" ref="B63:B64" si="3">H24</f>
        <v>This variant is not associated with increased risk.</v>
      </c>
      <c r="C63" s="3" t="s">
        <v>26</v>
      </c>
    </row>
    <row r="64" spans="1:3" x14ac:dyDescent="0.25">
      <c r="A64" s="8" t="s">
        <v>41</v>
      </c>
      <c r="B64" s="9">
        <f t="shared" si="3"/>
        <v>64.099999999999994</v>
      </c>
      <c r="C64" s="3" t="s">
        <v>38</v>
      </c>
    </row>
    <row r="65" spans="1:3" x14ac:dyDescent="0.25">
      <c r="A65" s="15"/>
    </row>
    <row r="66" spans="1:3" x14ac:dyDescent="0.25">
      <c r="A66" s="8"/>
      <c r="C66" s="3" t="str">
        <f>CONCATENATE("    ",B62)</f>
        <v xml:space="preserve">    Your TRPC2 gene has no variants. A normal gene is referred to as a "wild-type" gene.</v>
      </c>
    </row>
    <row r="67" spans="1:3" x14ac:dyDescent="0.25">
      <c r="A67" s="8"/>
    </row>
    <row r="68" spans="1:3" x14ac:dyDescent="0.25">
      <c r="A68" s="15"/>
      <c r="C68" s="3" t="s">
        <v>43</v>
      </c>
    </row>
    <row r="69" spans="1:3" x14ac:dyDescent="0.25">
      <c r="A69" s="15"/>
    </row>
    <row r="70" spans="1:3" x14ac:dyDescent="0.25">
      <c r="A70" s="15"/>
      <c r="C70" s="3" t="str">
        <f>CONCATENATE( "    &lt;piechart percentage=",B64," /&gt;")</f>
        <v xml:space="preserve">    &lt;piechart percentage=64.1 /&gt;</v>
      </c>
    </row>
    <row r="71" spans="1:3" x14ac:dyDescent="0.25">
      <c r="A71" s="15"/>
      <c r="C71" s="3" t="str">
        <f>"  &lt;/Genotype&gt;"</f>
        <v xml:space="preserve">  &lt;/Genotype&gt;</v>
      </c>
    </row>
    <row r="72" spans="1:3" x14ac:dyDescent="0.25">
      <c r="A72" s="15"/>
      <c r="C72" s="3" t="str">
        <f>C26</f>
        <v>&lt;# G3638061A #&gt;</v>
      </c>
    </row>
    <row r="73" spans="1:3" x14ac:dyDescent="0.25">
      <c r="A73" s="15" t="s">
        <v>37</v>
      </c>
      <c r="B73" s="21" t="str">
        <f>I14</f>
        <v>NC_000011.9:g.</v>
      </c>
      <c r="C73" s="3" t="str">
        <f>CONCATENATE("  &lt;Genotype hgvs=",CHAR(34),B73,B74,";",B75,CHAR(34)," name=",CHAR(34),B28,CHAR(34),"&gt; ")</f>
        <v xml:space="preserve">  &lt;Genotype hgvs="NC_000011.9:g.[3638061G&gt;A];[3638061=]" name="G3638061A"&gt; </v>
      </c>
    </row>
    <row r="74" spans="1:3" x14ac:dyDescent="0.25">
      <c r="A74" s="15" t="s">
        <v>35</v>
      </c>
      <c r="B74" s="21" t="str">
        <f t="shared" ref="B74:B78" si="4">I15</f>
        <v>[3638061G&gt;A]</v>
      </c>
    </row>
    <row r="75" spans="1:3" x14ac:dyDescent="0.25">
      <c r="A75" s="15" t="s">
        <v>31</v>
      </c>
      <c r="B75" s="21" t="str">
        <f t="shared" si="4"/>
        <v>[3638061=]</v>
      </c>
      <c r="C75" s="3" t="s">
        <v>38</v>
      </c>
    </row>
    <row r="76" spans="1:3" x14ac:dyDescent="0.25">
      <c r="A76" s="15" t="s">
        <v>39</v>
      </c>
      <c r="B76" s="21" t="str">
        <f t="shared" si="4"/>
        <v>People with this variant have one copy of the [G3638061A](https://www.ncbi.nlm.nih.gov/projects/SNP/snp_ref.cgi?rs=6578398) variant. This substitution of a single nucleotide is known as a missense mutation.</v>
      </c>
      <c r="C76" s="3" t="s">
        <v>26</v>
      </c>
    </row>
    <row r="77" spans="1:3" x14ac:dyDescent="0.25">
      <c r="A77" s="8" t="s">
        <v>40</v>
      </c>
      <c r="B77" s="21" t="str">
        <f t="shared" si="4"/>
        <v>This variant is not associated with increased risk.</v>
      </c>
      <c r="C77" s="3" t="str">
        <f>CONCATENATE("    ",B76)</f>
        <v xml:space="preserve">    People with this variant have one copy of the [G3638061A](https://www.ncbi.nlm.nih.gov/projects/SNP/snp_ref.cgi?rs=6578398) variant. This substitution of a single nucleotide is known as a missense mutation.</v>
      </c>
    </row>
    <row r="78" spans="1:3" x14ac:dyDescent="0.25">
      <c r="A78" s="8" t="s">
        <v>41</v>
      </c>
      <c r="B78" s="21">
        <f t="shared" si="4"/>
        <v>45.6</v>
      </c>
    </row>
    <row r="79" spans="1:3" x14ac:dyDescent="0.25">
      <c r="A79" s="15"/>
      <c r="C79" s="3" t="s">
        <v>42</v>
      </c>
    </row>
    <row r="80" spans="1:3" x14ac:dyDescent="0.25">
      <c r="A80" s="8"/>
    </row>
    <row r="81" spans="1:3" x14ac:dyDescent="0.25">
      <c r="A81" s="8"/>
      <c r="C81" s="3" t="str">
        <f>CONCATENATE("    ",B77)</f>
        <v xml:space="preserve">    This variant is not associated with increased risk.</v>
      </c>
    </row>
    <row r="82" spans="1:3" x14ac:dyDescent="0.25">
      <c r="A82" s="8"/>
    </row>
    <row r="83" spans="1:3" x14ac:dyDescent="0.25">
      <c r="A83" s="8"/>
      <c r="C83" s="3" t="s">
        <v>43</v>
      </c>
    </row>
    <row r="84" spans="1:3" x14ac:dyDescent="0.25">
      <c r="A84" s="15"/>
    </row>
    <row r="85" spans="1:3" x14ac:dyDescent="0.25">
      <c r="A85" s="15"/>
      <c r="C85" s="3" t="str">
        <f>CONCATENATE( "    &lt;piechart percentage=",B78," /&gt;")</f>
        <v xml:space="preserve">    &lt;piechart percentage=45.6 /&gt;</v>
      </c>
    </row>
    <row r="86" spans="1:3" x14ac:dyDescent="0.25">
      <c r="A86" s="15"/>
      <c r="C86" s="3" t="str">
        <f>"  &lt;/Genotype&gt;"</f>
        <v xml:space="preserve">  &lt;/Genotype&gt;</v>
      </c>
    </row>
    <row r="87" spans="1:3" x14ac:dyDescent="0.25">
      <c r="A87" s="15" t="s">
        <v>44</v>
      </c>
      <c r="B87" s="9" t="str">
        <f>I20</f>
        <v>People with this variant have two copies of the [G3638061A](https://www.ncbi.nlm.nih.gov/projects/SNP/snp_ref.cgi?rs=6578398) variant. This substitution of a single nucleotide is known as a missense mutation.</v>
      </c>
      <c r="C87" s="3" t="str">
        <f>CONCATENATE("  &lt;Genotype hgvs=",CHAR(34),B73,B74,";",B74,CHAR(34)," name=",CHAR(34),B28,CHAR(34),"&gt; ")</f>
        <v xml:space="preserve">  &lt;Genotype hgvs="NC_000011.9:g.[3638061G&gt;A];[3638061G&gt;A]" name="G3638061A"&gt; </v>
      </c>
    </row>
    <row r="88" spans="1:3" x14ac:dyDescent="0.25">
      <c r="A88" s="8" t="s">
        <v>45</v>
      </c>
      <c r="B88" s="9" t="str">
        <f t="shared" ref="B88:B89" si="5">I21</f>
        <v>#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people, TRPC2 is considered a pseudogene, which is a segment of DNA that has lost some functionality due to loss of segments. Also known as “junk DNA,” pseudogenes may perform some regulatory functions and contain evolutionary histories.     
    The following variants may be related to a decrease gene expression in both the DNA and RNA, causing significant reduction in NKC activity.
    - [G3628856T (G;T](https://www.ncbi.nlm.nih.gov/pubmed/27099524) is [3.76X] more common in CFS patients. 
    - [G3638061A (A;A)](https://www.ncbi.nlm.nih.gov/pubmed/27099524) is [1.9X]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88" s="3" t="s">
        <v>26</v>
      </c>
    </row>
    <row r="89" spans="1:3" x14ac:dyDescent="0.25">
      <c r="A89" s="8" t="s">
        <v>41</v>
      </c>
      <c r="B89" s="9">
        <f t="shared" si="5"/>
        <v>23.8</v>
      </c>
      <c r="C89" s="3" t="s">
        <v>38</v>
      </c>
    </row>
    <row r="90" spans="1:3" x14ac:dyDescent="0.25">
      <c r="A90" s="8"/>
    </row>
    <row r="91" spans="1:3" x14ac:dyDescent="0.25">
      <c r="A91" s="15"/>
      <c r="C91" s="3" t="str">
        <f>CONCATENATE("    ",B87)</f>
        <v xml:space="preserve">    People with this variant have two copies of the [G3638061A](https://www.ncbi.nlm.nih.gov/projects/SNP/snp_ref.cgi?rs=6578398) variant. This substitution of a single nucleotide is known as a missense mutation.</v>
      </c>
    </row>
    <row r="92" spans="1:3" x14ac:dyDescent="0.25">
      <c r="A92" s="8"/>
    </row>
    <row r="93" spans="1:3" x14ac:dyDescent="0.25">
      <c r="A93" s="8"/>
      <c r="C93" s="3" t="s">
        <v>42</v>
      </c>
    </row>
    <row r="94" spans="1:3" x14ac:dyDescent="0.25">
      <c r="A94" s="8"/>
    </row>
    <row r="95" spans="1:3" x14ac:dyDescent="0.25">
      <c r="A95" s="8"/>
      <c r="C95" s="3" t="str">
        <f>CONCATENATE("    ",B88)</f>
        <v xml:space="preserve">    #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people, TRPC2 is considered a pseudogene, which is a segment of DNA that has lost some functionality due to loss of segments. Also known as “junk DNA,” pseudogenes may perform some regulatory functions and contain evolutionary histories.     
    The following variants may be related to a decrease gene expression in both the DNA and RNA, causing significant reduction in NKC activity.
    - [G3628856T (G;T](https://www.ncbi.nlm.nih.gov/pubmed/27099524) is [3.76X] more common in CFS patients. 
    - [G3638061A (A;A)](https://www.ncbi.nlm.nih.gov/pubmed/27099524) is [1.9X]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96" spans="1:3" x14ac:dyDescent="0.25">
      <c r="A96" s="8"/>
    </row>
    <row r="97" spans="1:3" x14ac:dyDescent="0.25">
      <c r="A97" s="15"/>
      <c r="C97" s="3" t="s">
        <v>43</v>
      </c>
    </row>
    <row r="98" spans="1:3" x14ac:dyDescent="0.25">
      <c r="A98" s="15"/>
    </row>
    <row r="99" spans="1:3" x14ac:dyDescent="0.25">
      <c r="A99" s="15"/>
      <c r="C99" s="3" t="str">
        <f>CONCATENATE( "    &lt;piechart percentage=",B89," /&gt;")</f>
        <v xml:space="preserve">    &lt;piechart percentage=23.8 /&gt;</v>
      </c>
    </row>
    <row r="100" spans="1:3" x14ac:dyDescent="0.25">
      <c r="A100" s="15"/>
      <c r="C100" s="3" t="str">
        <f>"  &lt;/Genotype&gt;"</f>
        <v xml:space="preserve">  &lt;/Genotype&gt;</v>
      </c>
    </row>
    <row r="101" spans="1:3" x14ac:dyDescent="0.25">
      <c r="A101" s="15" t="s">
        <v>46</v>
      </c>
      <c r="B101" s="9" t="str">
        <f>I23</f>
        <v>Your TRPC2 gene has no variants. A normal gene is referred to as a "wild-type" gene.</v>
      </c>
      <c r="C101" s="3" t="str">
        <f>CONCATENATE("  &lt;Genotype hgvs=",CHAR(34),B73,B75,";",B75,CHAR(34)," name=",CHAR(34),B28,CHAR(34),"&gt; ")</f>
        <v xml:space="preserve">  &lt;Genotype hgvs="NC_000011.9:g.[3638061=];[3638061=]" name="G3638061A"&gt; </v>
      </c>
    </row>
    <row r="102" spans="1:3" x14ac:dyDescent="0.25">
      <c r="A102" s="8" t="s">
        <v>47</v>
      </c>
      <c r="B102" s="9" t="str">
        <f t="shared" ref="B102:B103" si="6">I24</f>
        <v>This variant is not associated with increased risk.</v>
      </c>
      <c r="C102" s="3" t="s">
        <v>26</v>
      </c>
    </row>
    <row r="103" spans="1:3" x14ac:dyDescent="0.25">
      <c r="A103" s="8" t="s">
        <v>41</v>
      </c>
      <c r="B103" s="9">
        <f t="shared" si="6"/>
        <v>30.6</v>
      </c>
      <c r="C103" s="3" t="s">
        <v>38</v>
      </c>
    </row>
    <row r="104" spans="1:3" x14ac:dyDescent="0.25">
      <c r="A104" s="15"/>
    </row>
    <row r="105" spans="1:3" x14ac:dyDescent="0.25">
      <c r="A105" s="8"/>
      <c r="C105" s="3" t="str">
        <f>CONCATENATE("    ",B101)</f>
        <v xml:space="preserve">    Your TRPC2 gene has no variants. A normal gene is referred to as a "wild-type" gene.</v>
      </c>
    </row>
    <row r="106" spans="1:3" x14ac:dyDescent="0.25">
      <c r="A106" s="8"/>
    </row>
    <row r="107" spans="1:3" x14ac:dyDescent="0.25">
      <c r="A107" s="15"/>
      <c r="C107" s="3" t="s">
        <v>43</v>
      </c>
    </row>
    <row r="108" spans="1:3" x14ac:dyDescent="0.25">
      <c r="A108" s="15"/>
    </row>
    <row r="109" spans="1:3" x14ac:dyDescent="0.25">
      <c r="A109" s="15"/>
      <c r="C109" s="3" t="str">
        <f>CONCATENATE( "    &lt;piechart percentage=",B103," /&gt;")</f>
        <v xml:space="preserve">    &lt;piechart percentage=30.6 /&gt;</v>
      </c>
    </row>
    <row r="110" spans="1:3" x14ac:dyDescent="0.25">
      <c r="A110" s="15"/>
      <c r="C110" s="3" t="str">
        <f>"  &lt;/Genotype&gt;"</f>
        <v xml:space="preserve">  &lt;/Genotype&gt;</v>
      </c>
    </row>
    <row r="111" spans="1:3" x14ac:dyDescent="0.25">
      <c r="A111" s="15"/>
      <c r="C111" s="3" t="s">
        <v>48</v>
      </c>
    </row>
    <row r="112" spans="1:3" x14ac:dyDescent="0.25">
      <c r="A112" s="15" t="s">
        <v>49</v>
      </c>
      <c r="B112" s="9" t="str">
        <f>CONCATENATE("Your ",B2," gene has an unknown variant.")</f>
        <v>Your TPRC2 gene has an unknown variant.</v>
      </c>
      <c r="C112" s="3" t="str">
        <f>CONCATENATE("  &lt;Genotype hgvs=",CHAR(34),"unknown",CHAR(34),"&gt; ")</f>
        <v xml:space="preserve">  &lt;Genotype hgvs="unknown"&gt; </v>
      </c>
    </row>
    <row r="113" spans="1:3" x14ac:dyDescent="0.25">
      <c r="A113" s="8" t="s">
        <v>49</v>
      </c>
      <c r="B113" s="9" t="s">
        <v>50</v>
      </c>
      <c r="C113" s="3" t="s">
        <v>26</v>
      </c>
    </row>
    <row r="114" spans="1:3" x14ac:dyDescent="0.25">
      <c r="A114" s="8" t="s">
        <v>41</v>
      </c>
      <c r="C114" s="3" t="s">
        <v>38</v>
      </c>
    </row>
    <row r="115" spans="1:3" x14ac:dyDescent="0.25">
      <c r="A115" s="8"/>
    </row>
    <row r="116" spans="1:3" x14ac:dyDescent="0.25">
      <c r="A116" s="8"/>
      <c r="C116" s="3" t="str">
        <f>CONCATENATE("    ",B112)</f>
        <v xml:space="preserve">    Your TPRC2 gene has an unknown variant.</v>
      </c>
    </row>
    <row r="117" spans="1:3" x14ac:dyDescent="0.25">
      <c r="A117" s="8"/>
    </row>
    <row r="118" spans="1:3" x14ac:dyDescent="0.25">
      <c r="A118" s="15"/>
      <c r="C118" s="3" t="s">
        <v>43</v>
      </c>
    </row>
    <row r="119" spans="1:3" x14ac:dyDescent="0.25">
      <c r="A119" s="15"/>
    </row>
    <row r="120" spans="1:3" x14ac:dyDescent="0.25">
      <c r="A120" s="15"/>
      <c r="C120" s="3" t="str">
        <f>CONCATENATE( "    &lt;piechart percentage=",B114," /&gt;")</f>
        <v xml:space="preserve">    &lt;piechart percentage= /&gt;</v>
      </c>
    </row>
    <row r="121" spans="1:3" x14ac:dyDescent="0.25">
      <c r="A121" s="15"/>
      <c r="C121" s="3" t="str">
        <f>"  &lt;/Genotype&gt;"</f>
        <v xml:space="preserve">  &lt;/Genotype&gt;</v>
      </c>
    </row>
    <row r="122" spans="1:3" x14ac:dyDescent="0.25">
      <c r="A122" s="15"/>
      <c r="C122" s="3" t="s">
        <v>51</v>
      </c>
    </row>
    <row r="123" spans="1:3" x14ac:dyDescent="0.25">
      <c r="A123" s="15" t="s">
        <v>46</v>
      </c>
      <c r="B123" s="9" t="str">
        <f>CONCATENATE("Your ",B2," gene has no variants. A normal gene is referred to as a ",CHAR(34),"wild-type",CHAR(34)," gene.")</f>
        <v>Your TPRC2 gene has no variants. A normal gene is referred to as a "wild-type" gene.</v>
      </c>
      <c r="C123" s="3" t="str">
        <f>CONCATENATE("  &lt;Genotype hgvs=",CHAR(34),"wildtype",CHAR(34),"&gt;")</f>
        <v xml:space="preserve">  &lt;Genotype hgvs="wildtype"&gt;</v>
      </c>
    </row>
    <row r="124" spans="1:3" x14ac:dyDescent="0.25">
      <c r="A124" s="8" t="s">
        <v>47</v>
      </c>
      <c r="B124" s="9" t="s">
        <v>52</v>
      </c>
      <c r="C124" s="3" t="s">
        <v>26</v>
      </c>
    </row>
    <row r="125" spans="1:3" x14ac:dyDescent="0.25">
      <c r="A125" s="8" t="s">
        <v>41</v>
      </c>
      <c r="C125" s="3" t="s">
        <v>38</v>
      </c>
    </row>
    <row r="126" spans="1:3" x14ac:dyDescent="0.25">
      <c r="A126" s="8"/>
    </row>
    <row r="127" spans="1:3" x14ac:dyDescent="0.25">
      <c r="A127" s="8"/>
      <c r="C127" s="3" t="str">
        <f>CONCATENATE("    ",B123)</f>
        <v xml:space="preserve">    Your TPRC2 gene has no variants. A normal gene is referred to as a "wild-type" gene.</v>
      </c>
    </row>
    <row r="128" spans="1:3" x14ac:dyDescent="0.25">
      <c r="A128" s="8"/>
    </row>
    <row r="129" spans="1:3" x14ac:dyDescent="0.25">
      <c r="A129" s="8"/>
      <c r="C129" s="3" t="s">
        <v>43</v>
      </c>
    </row>
    <row r="130" spans="1:3" x14ac:dyDescent="0.25">
      <c r="A130" s="15"/>
    </row>
    <row r="131" spans="1:3" x14ac:dyDescent="0.25">
      <c r="A131" s="8"/>
      <c r="C131" s="3" t="str">
        <f>CONCATENATE( "    &lt;piechart percentage=",B125," /&gt;")</f>
        <v xml:space="preserve">    &lt;piechart percentage= /&gt;</v>
      </c>
    </row>
    <row r="132" spans="1:3" x14ac:dyDescent="0.25">
      <c r="A132" s="8"/>
      <c r="C132" s="3" t="str">
        <f>"  &lt;/Genotype&gt;"</f>
        <v xml:space="preserve">  &lt;/Genotype&gt;</v>
      </c>
    </row>
    <row r="133" spans="1:3" x14ac:dyDescent="0.25">
      <c r="A133" s="8"/>
      <c r="C133" s="3" t="str">
        <f>"&lt;/GeneAnalysis&gt;"</f>
        <v>&lt;/GeneAnalysis&gt;</v>
      </c>
    </row>
    <row r="134" spans="1:3" s="18" customFormat="1" x14ac:dyDescent="0.25">
      <c r="A134" s="27"/>
      <c r="B134" s="17"/>
    </row>
    <row r="135" spans="1:3" x14ac:dyDescent="0.25">
      <c r="A135" s="3" t="s">
        <v>513</v>
      </c>
      <c r="B135" s="34" t="s">
        <v>539</v>
      </c>
      <c r="C135" s="3" t="str">
        <f>CONCATENATE("&lt;# ",A135," ",B135," #&gt;")</f>
        <v>&lt;# symptoms fatigue; pain; tender lymph nodes; inflamation; #&gt;</v>
      </c>
    </row>
    <row r="137" spans="1:3" x14ac:dyDescent="0.25">
      <c r="B137" s="34" t="s">
        <v>538</v>
      </c>
      <c r="C137" s="3" t="str">
        <f>CONCATENATE("&lt;symptoms ",B137," /&gt;")</f>
        <v>&lt;symptoms D005221 D010146 D000072281 D007249 /&gt;</v>
      </c>
    </row>
    <row r="139" spans="1:3" x14ac:dyDescent="0.25">
      <c r="A139" s="3" t="s">
        <v>514</v>
      </c>
      <c r="B139" s="9" t="s">
        <v>536</v>
      </c>
      <c r="C139" s="3" t="str">
        <f>CONCATENATE("&lt;# ",A139," ",B139," #&gt;")</f>
        <v>&lt;# Tissue List respiratory system and lung;  bone marrow and immune system;   #&gt;</v>
      </c>
    </row>
    <row r="141" spans="1:3" x14ac:dyDescent="0.25">
      <c r="B141" s="9" t="s">
        <v>537</v>
      </c>
      <c r="C141" s="3" t="str">
        <f>CONCATENATE("&lt;TissueList ",B141," /&gt;")</f>
        <v>&lt;TissueList D012137 D007107   /&gt;</v>
      </c>
    </row>
    <row r="143" spans="1:3" x14ac:dyDescent="0.25">
      <c r="A143" s="3" t="s">
        <v>515</v>
      </c>
      <c r="C143" s="3" t="str">
        <f>CONCATENATE("&lt;# ",A143," ",B143," #&gt;")</f>
        <v>&lt;# Pathways  #&gt;</v>
      </c>
    </row>
    <row r="145" spans="1:3" x14ac:dyDescent="0.25">
      <c r="C145" s="3" t="str">
        <f>CONCATENATE("&lt;Pathways ",B145," /&gt;")</f>
        <v>&lt;Pathways  /&gt;</v>
      </c>
    </row>
    <row r="147" spans="1:3" x14ac:dyDescent="0.25">
      <c r="A147" s="3" t="s">
        <v>518</v>
      </c>
      <c r="B147" s="3" t="s">
        <v>519</v>
      </c>
      <c r="C147" s="3" t="str">
        <f>CONCATENATE("&lt;# ",A147," ",B147," #&gt;")</f>
        <v>&lt;# Diseases cancer; cancer, lung cancer; Disease susceptibility - increased susceptibility to viral, bacterial, and parasitical infections; disease, Genetic Predisposition to Disease; nicotine dependency; #&gt;</v>
      </c>
    </row>
    <row r="149" spans="1:3" x14ac:dyDescent="0.25">
      <c r="B149" s="3" t="s">
        <v>520</v>
      </c>
      <c r="C149" s="3" t="str">
        <f>CONCATENATE("&lt;diseases ",B149," /&gt;")</f>
        <v>&lt;diseases D009369 D008175 D004198 D01402 /&gt;</v>
      </c>
    </row>
    <row r="821" spans="3:3" x14ac:dyDescent="0.25">
      <c r="C821" s="3" t="str">
        <f>CONCATENATE("    This variant is a change at a specific point in the ",B812," gene from ",B821," to ",B822," resulting in incorrect ",B815,"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27" spans="3:3" x14ac:dyDescent="0.25">
      <c r="C827" s="3" t="str">
        <f>CONCATENATE("    This variant is a change at a specific point in the ",B812," gene from ",B827," to ",B828," resulting in incorrect ",B815,"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57" spans="3:3" x14ac:dyDescent="0.25">
      <c r="C957" s="3" t="str">
        <f>CONCATENATE("    This variant is a change at a specific point in the ",B948," gene from ",B957," to ",B958," resulting in incorrect ",B951,"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3" spans="3:3" x14ac:dyDescent="0.25">
      <c r="C963" s="3" t="str">
        <f>CONCATENATE("    This variant is a change at a specific point in the ",B948," gene from ",B963," to ",B964," resulting in incorrect ",B951,"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5" spans="3:3" x14ac:dyDescent="0.25">
      <c r="C1365" s="3" t="str">
        <f>CONCATENATE("    This variant is a change at a specific point in the ",B1356," gene from ",B1365," to ",B1366," resulting in incorrect ",B1359,"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1" spans="3:3" x14ac:dyDescent="0.25">
      <c r="C1371" s="3" t="str">
        <f>CONCATENATE("    This variant is a change at a specific point in the ",B1356," gene from ",B1371," to ",B1372," resulting in incorrect ",B1359,"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1" spans="3:3" x14ac:dyDescent="0.25">
      <c r="C1501" s="3" t="str">
        <f>CONCATENATE("    This variant is a change at a specific point in the ",B1492," gene from ",B1501," to ",B1502," resulting in incorrect ",B1495,"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7" spans="3:3" x14ac:dyDescent="0.25">
      <c r="C1507" s="3" t="str">
        <f>CONCATENATE("    This variant is a change at a specific point in the ",B1492," gene from ",B1507," to ",B1508," resulting in incorrect ",B1495,"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37" spans="3:3" x14ac:dyDescent="0.25">
      <c r="C1637" s="3" t="str">
        <f>CONCATENATE("    This variant is a change at a specific point in the ",B1628," gene from ",B1637," to ",B1638," resulting in incorrect ",B1631,"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3" spans="3:3" x14ac:dyDescent="0.25">
      <c r="C1643" s="3" t="str">
        <f>CONCATENATE("    This variant is a change at a specific point in the ",B1628," gene from ",B1643," to ",B1644," resulting in incorrect ",B1631,"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3" spans="3:3" x14ac:dyDescent="0.25">
      <c r="C1773" s="3" t="str">
        <f>CONCATENATE("    This variant is a change at a specific point in the ",B1764," gene from ",B1773," to ",B1774," resulting in incorrect ",B1767,"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9" spans="3:3" x14ac:dyDescent="0.25">
      <c r="C1779" s="3" t="str">
        <f>CONCATENATE("    This variant is a change at a specific point in the ",B1764," gene from ",B1779," to ",B1780," resulting in incorrect ",B1767,"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09" spans="3:3" x14ac:dyDescent="0.25">
      <c r="C1909" s="3" t="str">
        <f>CONCATENATE("    This variant is a change at a specific point in the ",B1900," gene from ",B1909," to ",B1910," resulting in incorrect ",B1903,"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5" spans="3:3" x14ac:dyDescent="0.25">
      <c r="C1915" s="3" t="str">
        <f>CONCATENATE("    This variant is a change at a specific point in the ",B1900," gene from ",B1915," to ",B1916," resulting in incorrect ",B1903,"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5" spans="3:3" x14ac:dyDescent="0.25">
      <c r="C2045" s="3" t="str">
        <f>CONCATENATE("    This variant is a change at a specific point in the ",B2036," gene from ",B2045," to ",B2046," resulting in incorrect ",B2039,"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1" spans="3:3" x14ac:dyDescent="0.25">
      <c r="C2051" s="3" t="str">
        <f>CONCATENATE("    This variant is a change at a specific point in the ",B2036," gene from ",B2051," to ",B2052," resulting in incorrect ",B2039,"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1" spans="3:3" x14ac:dyDescent="0.25">
      <c r="C2181" s="3" t="str">
        <f>CONCATENATE("    This variant is a change at a specific point in the ",B2172," gene from ",B2181," to ",B2182," resulting in incorrect ",B2175,"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7" spans="3:3" x14ac:dyDescent="0.25">
      <c r="C2187" s="3" t="str">
        <f>CONCATENATE("    This variant is a change at a specific point in the ",B2172," gene from ",B2187," to ",B2188," resulting in incorrect ",B2175,"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17" spans="3:3" x14ac:dyDescent="0.25">
      <c r="C2317" s="3" t="str">
        <f>CONCATENATE("    This variant is a change at a specific point in the ",B2308," gene from ",B2317," to ",B2318," resulting in incorrect ",B2311,"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3" spans="3:3" x14ac:dyDescent="0.25">
      <c r="C2323" s="3" t="str">
        <f>CONCATENATE("    This variant is a change at a specific point in the ",B2308," gene from ",B2323," to ",B2324," resulting in incorrect ",B2311,"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ADA2F-236C-4452-AA5C-F5D24FD986D9}">
  <dimension ref="A1:AJ2278"/>
  <sheetViews>
    <sheetView topLeftCell="A64" workbookViewId="0">
      <selection activeCell="B22" sqref="B22"/>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511</v>
      </c>
      <c r="B2" s="9" t="s">
        <v>408</v>
      </c>
      <c r="C2" s="3" t="str">
        <f>CONCATENATE("&lt;",A2," ",B2," /&gt;")</f>
        <v>&lt;Gene_Name GRIK2 /&gt;</v>
      </c>
      <c r="D2" s="9"/>
      <c r="H2" s="4"/>
      <c r="I2" s="5"/>
      <c r="J2" s="4"/>
      <c r="K2" s="4"/>
      <c r="L2" s="4"/>
      <c r="Y2" s="6"/>
      <c r="AC2" s="6"/>
      <c r="AF2" s="7"/>
      <c r="AG2" s="7"/>
      <c r="AJ2" s="7"/>
    </row>
    <row r="3" spans="1:36" x14ac:dyDescent="0.25">
      <c r="A3" s="1"/>
      <c r="C3" s="1"/>
      <c r="D3" s="9"/>
      <c r="H3" s="4"/>
      <c r="I3" s="5"/>
      <c r="J3" s="4"/>
      <c r="K3" s="4"/>
      <c r="L3" s="4"/>
      <c r="Y3" s="6"/>
      <c r="AC3" s="6"/>
      <c r="AF3" s="7"/>
      <c r="AG3" s="7"/>
      <c r="AJ3" s="7"/>
    </row>
    <row r="4" spans="1:36" x14ac:dyDescent="0.25">
      <c r="A4" s="8" t="s">
        <v>512</v>
      </c>
      <c r="B4" s="12"/>
      <c r="C4" s="3" t="str">
        <f>CONCATENATE("&lt;",A4," ",B4," /&gt;")</f>
        <v>&lt;GeneName_full  /&gt;</v>
      </c>
      <c r="D4" s="9"/>
      <c r="H4" s="4"/>
      <c r="I4" s="5"/>
      <c r="J4" s="4"/>
      <c r="K4" s="4"/>
      <c r="L4" s="4"/>
      <c r="Y4" s="6"/>
      <c r="AC4" s="6"/>
      <c r="AF4" s="7"/>
      <c r="AG4" s="7"/>
      <c r="AJ4" s="7"/>
    </row>
    <row r="5" spans="1:36" x14ac:dyDescent="0.25">
      <c r="A5" s="8"/>
      <c r="B5" s="14"/>
      <c r="C5" s="1"/>
      <c r="D5" s="9"/>
      <c r="H5" s="4"/>
      <c r="I5" s="5"/>
      <c r="J5" s="4"/>
      <c r="K5" s="4"/>
      <c r="L5" s="4"/>
      <c r="Y5" s="6"/>
      <c r="AC5" s="6"/>
      <c r="AF5" s="7"/>
      <c r="AG5" s="7"/>
      <c r="AJ5" s="7"/>
    </row>
    <row r="6" spans="1:36" x14ac:dyDescent="0.25">
      <c r="A6" s="8"/>
      <c r="C6" s="3" t="str">
        <f>CONCATENATE("# What does the ",B2," gene do?")</f>
        <v># What does the GRIK2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C8" s="3">
        <f>B8</f>
        <v>0</v>
      </c>
      <c r="H8" s="3" t="s">
        <v>8</v>
      </c>
      <c r="I8" s="11" t="s">
        <v>9</v>
      </c>
      <c r="J8" s="3">
        <v>0.24</v>
      </c>
      <c r="K8" s="3">
        <v>0.13700000000000001</v>
      </c>
      <c r="L8" s="3">
        <f t="shared" si="0"/>
        <v>1.751824817518248</v>
      </c>
      <c r="X8" s="13"/>
      <c r="Y8" s="10"/>
      <c r="Z8" s="10"/>
      <c r="AA8" s="10"/>
      <c r="AC8" s="10"/>
    </row>
    <row r="9" spans="1:36" x14ac:dyDescent="0.25">
      <c r="A9" s="8"/>
      <c r="B9" s="3"/>
      <c r="H9" s="3" t="s">
        <v>10</v>
      </c>
      <c r="I9" s="11" t="s">
        <v>11</v>
      </c>
      <c r="J9" s="3">
        <v>0.24</v>
      </c>
      <c r="K9" s="3">
        <v>0.13700000000000001</v>
      </c>
      <c r="L9" s="3">
        <f t="shared" si="0"/>
        <v>1.751824817518248</v>
      </c>
      <c r="Y9" s="10"/>
      <c r="Z9" s="10"/>
      <c r="AA9" s="10"/>
      <c r="AC9" s="10"/>
    </row>
    <row r="10" spans="1:36" x14ac:dyDescent="0.25">
      <c r="A10" s="8" t="s">
        <v>12</v>
      </c>
      <c r="B10" s="9">
        <v>6</v>
      </c>
      <c r="C10" s="3" t="str">
        <f>CONCATENATE("This gene is located on chromosome ",B10,". The ",B11," it creates acts in your ",B12)</f>
        <v>This gene is located on chromosome 6. The protein it creates acts in your brain and heart.</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416</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A101518578G</v>
      </c>
    </row>
    <row r="14" spans="1:36" ht="16.5" thickBot="1" x14ac:dyDescent="0.3">
      <c r="A14" s="8" t="s">
        <v>3</v>
      </c>
      <c r="B14" s="9" t="s">
        <v>408</v>
      </c>
      <c r="C14" s="3" t="str">
        <f>CONCATENATE("&lt;GeneAnalysis gene=",CHAR(34),B14,CHAR(34)," interval=",CHAR(34),B15,CHAR(34),"&gt; ")</f>
        <v xml:space="preserve">&lt;GeneAnalysis gene="GRIK2" interval="NC_000006.12:g.101393708_102070083"&gt; </v>
      </c>
      <c r="H14" s="19" t="s">
        <v>410</v>
      </c>
      <c r="I14" s="19"/>
      <c r="J14" s="19"/>
      <c r="K14" s="19"/>
      <c r="L14" s="19"/>
      <c r="M14" s="19"/>
      <c r="N14" s="19"/>
      <c r="O14" s="40"/>
      <c r="P14" s="20"/>
      <c r="Q14" s="40"/>
      <c r="R14" s="40"/>
      <c r="S14" s="20"/>
      <c r="T14" s="20"/>
      <c r="U14" s="40"/>
      <c r="V14" s="40"/>
      <c r="W14" s="20"/>
      <c r="X14" s="20"/>
      <c r="Y14" s="20"/>
      <c r="Z14" s="20"/>
    </row>
    <row r="15" spans="1:36" x14ac:dyDescent="0.25">
      <c r="A15" s="8" t="s">
        <v>24</v>
      </c>
      <c r="B15" s="9" t="s">
        <v>418</v>
      </c>
      <c r="H15" s="9" t="s">
        <v>411</v>
      </c>
      <c r="I15" s="9"/>
      <c r="J15" s="9"/>
      <c r="K15" s="9"/>
      <c r="L15" s="9"/>
      <c r="M15" s="9"/>
      <c r="N15" s="9"/>
      <c r="O15" s="9"/>
      <c r="P15" s="9"/>
      <c r="Q15" s="9"/>
      <c r="R15" s="9"/>
      <c r="S15" s="9"/>
      <c r="T15" s="9"/>
      <c r="U15" s="9"/>
      <c r="V15" s="9"/>
      <c r="W15" s="9"/>
      <c r="X15" s="9"/>
      <c r="Y15" s="9"/>
      <c r="Z15" s="9"/>
    </row>
    <row r="16" spans="1:36" x14ac:dyDescent="0.25">
      <c r="A16" s="8" t="s">
        <v>25</v>
      </c>
      <c r="B16" s="9" t="s">
        <v>118</v>
      </c>
      <c r="C16" s="3" t="str">
        <f>CONCATENATE("# What are some common mutations of ",B14,"?")</f>
        <v># What are some common mutations of GRIK2?</v>
      </c>
      <c r="H16" s="9" t="s">
        <v>412</v>
      </c>
      <c r="I16" s="9"/>
      <c r="J16" s="9"/>
      <c r="K16" s="9"/>
      <c r="L16" s="9"/>
      <c r="M16" s="9"/>
      <c r="N16" s="9"/>
      <c r="O16" s="9"/>
      <c r="P16" s="9"/>
      <c r="Q16" s="9"/>
      <c r="R16" s="9"/>
      <c r="S16" s="9"/>
      <c r="T16" s="9"/>
      <c r="U16" s="9"/>
      <c r="V16" s="9"/>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[A101518578G](https://www.ncbi.nlm.nih.gov/projects/SNP/snp_ref.cgi?rs=2247215) variant. This substitution of a single nucleotide is known as a missense mutation.</v>
      </c>
      <c r="I17" s="9"/>
      <c r="J17" s="9"/>
      <c r="K17" s="9"/>
      <c r="L17" s="9"/>
      <c r="M17" s="9"/>
      <c r="N17" s="9"/>
      <c r="O17" s="9"/>
      <c r="P17" s="9"/>
      <c r="Q17" s="9"/>
      <c r="R17" s="9"/>
      <c r="S17" s="9"/>
      <c r="T17" s="9"/>
      <c r="U17" s="9"/>
      <c r="V17" s="9"/>
      <c r="W17" s="9"/>
      <c r="X17" s="9"/>
      <c r="Y17" s="9"/>
      <c r="Z17" s="9"/>
    </row>
    <row r="18" spans="1:26" x14ac:dyDescent="0.25">
      <c r="C18" s="3" t="str">
        <f>CONCATENATE("There is ",B16," common variants in ",B14,": ",B25,".")</f>
        <v>There is one common variants in GRIK2: [A101518578G](https://www.ncbi.nlm.nih.gov/projects/SNP/snp_ref.cgi?rs=2247215).</v>
      </c>
      <c r="H18" s="9" t="s">
        <v>27</v>
      </c>
      <c r="I18" s="9"/>
      <c r="J18" s="9"/>
      <c r="K18" s="9"/>
      <c r="L18" s="9"/>
      <c r="M18" s="9"/>
      <c r="N18" s="9"/>
      <c r="O18" s="9"/>
      <c r="P18" s="9"/>
      <c r="Q18" s="9"/>
      <c r="R18" s="9"/>
      <c r="S18" s="9"/>
      <c r="T18" s="9"/>
      <c r="U18" s="9"/>
      <c r="V18" s="9"/>
      <c r="W18" s="9"/>
      <c r="X18" s="9"/>
      <c r="Y18" s="9"/>
      <c r="Z18" s="9"/>
    </row>
    <row r="19" spans="1:26" x14ac:dyDescent="0.25">
      <c r="H19" s="9">
        <v>49.2</v>
      </c>
      <c r="I19" s="9"/>
      <c r="J19" s="9"/>
      <c r="K19" s="9"/>
      <c r="L19" s="9"/>
      <c r="M19" s="9"/>
      <c r="N19" s="9"/>
      <c r="O19" s="9"/>
      <c r="P19" s="9"/>
      <c r="Q19" s="9"/>
      <c r="R19" s="9"/>
      <c r="S19" s="9"/>
      <c r="T19" s="9"/>
      <c r="U19" s="9"/>
      <c r="V19" s="9"/>
      <c r="W19" s="9"/>
      <c r="X19" s="9"/>
      <c r="Y19" s="9"/>
      <c r="Z19" s="9"/>
    </row>
    <row r="20" spans="1:26" x14ac:dyDescent="0.25">
      <c r="C20" s="3" t="str">
        <f>CONCATENATE("&lt;# ",B22," #&gt;")</f>
        <v>&lt;# A101518578G #&gt;</v>
      </c>
      <c r="H20" s="9" t="str">
        <f>CONCATENATE("People with this variant have two copies of the ",B25," variant. This substitution of a single nucleotide is known as a missense mutation.")</f>
        <v>People with this variant have two copies of the [A101518578G](https://www.ncbi.nlm.nih.gov/projects/SNP/snp_ref.cgi?rs=2247215) variant. This substitution of a single nucleotide is known as a missense mutation.</v>
      </c>
      <c r="I20" s="9"/>
      <c r="J20" s="9"/>
      <c r="K20" s="9"/>
      <c r="L20" s="9"/>
      <c r="M20" s="9"/>
      <c r="N20" s="9"/>
      <c r="O20" s="9"/>
      <c r="P20" s="9"/>
      <c r="Q20" s="9"/>
      <c r="R20" s="9"/>
      <c r="S20" s="9"/>
      <c r="T20" s="9"/>
      <c r="U20" s="9"/>
      <c r="V20" s="9"/>
      <c r="W20" s="9"/>
      <c r="X20" s="9"/>
      <c r="Y20" s="9"/>
      <c r="Z20" s="9"/>
    </row>
    <row r="21" spans="1:26" x14ac:dyDescent="0.25">
      <c r="A21" s="8" t="s">
        <v>29</v>
      </c>
      <c r="B21" s="19" t="s">
        <v>409</v>
      </c>
      <c r="C21" s="3" t="str">
        <f>CONCATENATE("  &lt;Variant hgvs=",CHAR(34),B21,CHAR(34)," name=",CHAR(34),B22,CHAR(34),"&gt; ")</f>
        <v xml:space="preserve">  &lt;Variant hgvs="NC_000006.12:g.101518578A&gt;G" name="A101518578G"&gt; </v>
      </c>
      <c r="H21" s="9" t="s">
        <v>413</v>
      </c>
      <c r="I21" s="9"/>
      <c r="J21" s="9"/>
      <c r="K21" s="9"/>
      <c r="L21" s="9"/>
      <c r="M21" s="9"/>
      <c r="N21" s="9"/>
      <c r="O21" s="9"/>
      <c r="P21" s="9"/>
      <c r="Q21" s="9"/>
      <c r="R21" s="9"/>
      <c r="S21" s="9"/>
      <c r="T21" s="9"/>
      <c r="U21" s="9"/>
      <c r="V21" s="9"/>
      <c r="W21" s="9"/>
      <c r="X21" s="9"/>
      <c r="Y21" s="9"/>
      <c r="Z21" s="9"/>
    </row>
    <row r="22" spans="1:26" x14ac:dyDescent="0.25">
      <c r="A22" s="15" t="s">
        <v>30</v>
      </c>
      <c r="B22" s="21" t="s">
        <v>414</v>
      </c>
      <c r="H22" s="9">
        <v>31.6</v>
      </c>
      <c r="I22" s="9"/>
      <c r="J22" s="9"/>
      <c r="K22" s="9"/>
      <c r="L22" s="9"/>
      <c r="M22" s="9"/>
      <c r="N22" s="9"/>
      <c r="O22" s="9"/>
      <c r="P22" s="9"/>
      <c r="Q22" s="9"/>
      <c r="R22" s="9"/>
      <c r="S22" s="9"/>
      <c r="T22" s="9"/>
      <c r="U22" s="9"/>
      <c r="V22" s="9"/>
      <c r="W22" s="9"/>
      <c r="X22" s="9"/>
      <c r="Y22" s="9"/>
      <c r="Z22" s="9"/>
    </row>
    <row r="23" spans="1:26" x14ac:dyDescent="0.25">
      <c r="A23" s="15" t="s">
        <v>31</v>
      </c>
      <c r="B23" s="9" t="s">
        <v>32</v>
      </c>
      <c r="C23" s="3" t="str">
        <f>CONCATENATE("    This variant is a change at a specific point in the ",B14," gene from ",B23," to ",B24," resulting in incorrect ",B11," function. This substitution of a single nucleotide is known as a missense variant.")</f>
        <v xml:space="preserve">    This variant is a change at a specific point in the GRIK2 gene from adenine (A) to guanine (G) resulting in incorrect protein function. This substitution of a single nucleotide is known as a missense variant.</v>
      </c>
      <c r="H23" s="9" t="str">
        <f>CONCATENATE("Your ",B14," gene has no variants. A normal gene is referred to as a ",CHAR(34),"wild-type",CHAR(34)," gene.")</f>
        <v>Your GRIK2 gene has no variants. A normal gene is referred to as a "wild-type" gene.</v>
      </c>
      <c r="I23" s="9"/>
      <c r="J23" s="9"/>
      <c r="K23" s="9"/>
      <c r="L23" s="9"/>
      <c r="M23" s="9"/>
      <c r="N23" s="9"/>
      <c r="O23" s="9"/>
      <c r="P23" s="9"/>
      <c r="Q23" s="9"/>
      <c r="R23" s="9"/>
      <c r="S23" s="9"/>
      <c r="T23" s="9"/>
      <c r="U23" s="9"/>
      <c r="V23" s="9"/>
      <c r="W23" s="9"/>
      <c r="X23" s="9"/>
      <c r="Y23" s="9"/>
      <c r="Z23" s="9"/>
    </row>
    <row r="24" spans="1:26" x14ac:dyDescent="0.25">
      <c r="A24" s="15" t="s">
        <v>33</v>
      </c>
      <c r="B24" s="9" t="s">
        <v>34</v>
      </c>
      <c r="H24" s="9" t="s">
        <v>28</v>
      </c>
      <c r="I24" s="9"/>
      <c r="J24" s="9"/>
      <c r="K24" s="9"/>
      <c r="L24" s="9"/>
      <c r="M24" s="9"/>
      <c r="N24" s="9"/>
      <c r="O24" s="9"/>
      <c r="P24" s="9"/>
      <c r="Q24" s="9"/>
      <c r="R24" s="9"/>
      <c r="S24" s="9"/>
      <c r="T24" s="9"/>
      <c r="U24" s="9"/>
      <c r="V24" s="9"/>
      <c r="W24" s="9"/>
      <c r="X24" s="9"/>
      <c r="Y24" s="9"/>
      <c r="Z24" s="9"/>
    </row>
    <row r="25" spans="1:26" x14ac:dyDescent="0.25">
      <c r="A25" s="15" t="s">
        <v>35</v>
      </c>
      <c r="B25" s="9" t="s">
        <v>415</v>
      </c>
      <c r="C25" s="3" t="str">
        <f>"  &lt;/Variant&gt;"</f>
        <v xml:space="preserve">  &lt;/Variant&gt;</v>
      </c>
      <c r="H25" s="9">
        <v>19.3</v>
      </c>
      <c r="I25" s="9"/>
      <c r="J25" s="9"/>
      <c r="K25" s="9"/>
      <c r="L25" s="9"/>
      <c r="M25" s="9"/>
      <c r="N25" s="9"/>
      <c r="O25" s="9"/>
      <c r="P25" s="9"/>
      <c r="Q25" s="9"/>
      <c r="R25" s="9"/>
      <c r="S25" s="9"/>
      <c r="T25" s="9"/>
      <c r="U25" s="9"/>
      <c r="V25" s="9"/>
      <c r="W25" s="9"/>
      <c r="X25" s="9"/>
      <c r="Y25" s="9"/>
      <c r="Z25" s="9"/>
    </row>
    <row r="26" spans="1:26" s="18" customFormat="1" x14ac:dyDescent="0.25">
      <c r="A26" s="27"/>
      <c r="B26" s="17"/>
    </row>
    <row r="27" spans="1:26" s="18" customFormat="1" x14ac:dyDescent="0.25">
      <c r="A27" s="27"/>
      <c r="B27" s="17"/>
      <c r="C27" s="18" t="str">
        <f>C20</f>
        <v>&lt;# A101518578G #&gt;</v>
      </c>
    </row>
    <row r="28" spans="1:26" x14ac:dyDescent="0.25">
      <c r="A28" s="15" t="s">
        <v>37</v>
      </c>
      <c r="B28" s="21" t="str">
        <f>H14</f>
        <v>NC_000006.12:g.</v>
      </c>
      <c r="C28" s="3" t="str">
        <f>CONCATENATE("  &lt;Genotype hgvs=",CHAR(34),B28,B29,";",B30,CHAR(34)," name=",CHAR(34),B22,CHAR(34),"&gt; ")</f>
        <v xml:space="preserve">  &lt;Genotype hgvs="NC_000006.12:g.[101518578A&gt;G];[101518578=]" name="A101518578G"&gt; </v>
      </c>
    </row>
    <row r="29" spans="1:26" x14ac:dyDescent="0.25">
      <c r="A29" s="15" t="s">
        <v>35</v>
      </c>
      <c r="B29" s="21" t="str">
        <f t="shared" ref="B29:B33" si="1">H15</f>
        <v>[101518578A&gt;G]</v>
      </c>
    </row>
    <row r="30" spans="1:26" x14ac:dyDescent="0.25">
      <c r="A30" s="15" t="s">
        <v>31</v>
      </c>
      <c r="B30" s="21" t="str">
        <f t="shared" si="1"/>
        <v>[101518578=]</v>
      </c>
      <c r="C30" s="3" t="s">
        <v>38</v>
      </c>
    </row>
    <row r="31" spans="1:26" x14ac:dyDescent="0.25">
      <c r="A31" s="15" t="s">
        <v>39</v>
      </c>
      <c r="B31" s="21" t="str">
        <f t="shared" si="1"/>
        <v>People with this variant have one copy of the [A101518578G](https://www.ncbi.nlm.nih.gov/projects/SNP/snp_ref.cgi?rs=2247215) variant. This substitution of a single nucleotide is known as a missense mutation.</v>
      </c>
      <c r="C31" s="3" t="s">
        <v>26</v>
      </c>
    </row>
    <row r="32" spans="1:26" x14ac:dyDescent="0.25">
      <c r="A32" s="8" t="s">
        <v>40</v>
      </c>
      <c r="B32" s="21" t="str">
        <f t="shared" si="1"/>
        <v>You are in the Moderate Loss of Function category. See below for more information.</v>
      </c>
      <c r="C32" s="3" t="str">
        <f>CONCATENATE("    ",B31)</f>
        <v xml:space="preserve">    People with this variant have one copy of the [A101518578G](https://www.ncbi.nlm.nih.gov/projects/SNP/snp_ref.cgi?rs=2247215) variant. This substitution of a single nucleotide is known as a missense mutation.</v>
      </c>
    </row>
    <row r="33" spans="1:3" x14ac:dyDescent="0.25">
      <c r="A33" s="8" t="s">
        <v>41</v>
      </c>
      <c r="B33" s="21">
        <f t="shared" si="1"/>
        <v>49.2</v>
      </c>
    </row>
    <row r="34" spans="1:3" x14ac:dyDescent="0.25">
      <c r="A34" s="15"/>
      <c r="C34" s="3" t="s">
        <v>42</v>
      </c>
    </row>
    <row r="35" spans="1:3" x14ac:dyDescent="0.25">
      <c r="A35" s="8"/>
    </row>
    <row r="36" spans="1:3" x14ac:dyDescent="0.25">
      <c r="A36" s="8"/>
      <c r="C36" s="3" t="str">
        <f>CONCATENATE("    ",B32)</f>
        <v xml:space="preserve">    You are in the Moderate Loss of Function category. See below for more information.</v>
      </c>
    </row>
    <row r="37" spans="1:3" x14ac:dyDescent="0.25">
      <c r="A37" s="8"/>
    </row>
    <row r="38" spans="1:3" x14ac:dyDescent="0.25">
      <c r="A38" s="8"/>
      <c r="C38" s="3" t="s">
        <v>43</v>
      </c>
    </row>
    <row r="39" spans="1:3" x14ac:dyDescent="0.25">
      <c r="A39" s="15"/>
    </row>
    <row r="40" spans="1:3" x14ac:dyDescent="0.25">
      <c r="A40" s="15"/>
      <c r="C40" s="3" t="str">
        <f>CONCATENATE( "    &lt;piechart percentage=",B33," /&gt;")</f>
        <v xml:space="preserve">    &lt;piechart percentage=49.2 /&gt;</v>
      </c>
    </row>
    <row r="41" spans="1:3" x14ac:dyDescent="0.25">
      <c r="A41" s="15"/>
      <c r="C41" s="3" t="str">
        <f>"  &lt;/Genotype&gt;"</f>
        <v xml:space="preserve">  &lt;/Genotype&gt;</v>
      </c>
    </row>
    <row r="42" spans="1:3" x14ac:dyDescent="0.25">
      <c r="A42" s="15" t="s">
        <v>44</v>
      </c>
      <c r="B42" s="9" t="str">
        <f>H20</f>
        <v>People with this variant have two copies of the [A101518578G](https://www.ncbi.nlm.nih.gov/projects/SNP/snp_ref.cgi?rs=2247215) variant. This substitution of a single nucleotide is known as a missense mutation.</v>
      </c>
      <c r="C42" s="3" t="str">
        <f>CONCATENATE("  &lt;Genotype hgvs=",CHAR(34),B28,B29,";",B29,CHAR(34)," name=",CHAR(34),B22,CHAR(34),"&gt; ")</f>
        <v xml:space="preserve">  &lt;Genotype hgvs="NC_000006.12:g.[101518578A&gt;G];[101518578A&gt;G]" name="A101518578G"&gt; </v>
      </c>
    </row>
    <row r="43" spans="1:3" x14ac:dyDescent="0.25">
      <c r="A43" s="8" t="s">
        <v>45</v>
      </c>
      <c r="B43" s="9" t="str">
        <f t="shared" ref="B43:B44" si="2">H21</f>
        <v>You are in the Severe Loss of Function category. See below for more information.</v>
      </c>
      <c r="C43" s="3" t="s">
        <v>26</v>
      </c>
    </row>
    <row r="44" spans="1:3" x14ac:dyDescent="0.25">
      <c r="A44" s="8" t="s">
        <v>41</v>
      </c>
      <c r="B44" s="9">
        <f t="shared" si="2"/>
        <v>31.6</v>
      </c>
      <c r="C44" s="3" t="s">
        <v>38</v>
      </c>
    </row>
    <row r="45" spans="1:3" x14ac:dyDescent="0.25">
      <c r="A45" s="8"/>
    </row>
    <row r="46" spans="1:3" x14ac:dyDescent="0.25">
      <c r="A46" s="15"/>
      <c r="C46" s="3" t="str">
        <f>CONCATENATE("    ",B42)</f>
        <v xml:space="preserve">    People with this variant have two copies of the [A101518578G](https://www.ncbi.nlm.nih.gov/projects/SNP/snp_ref.cgi?rs=2247215) variant. This substitution of a single nucleotide is known as a missense mutation.</v>
      </c>
    </row>
    <row r="47" spans="1:3" x14ac:dyDescent="0.25">
      <c r="A47" s="8"/>
    </row>
    <row r="48" spans="1:3" x14ac:dyDescent="0.25">
      <c r="A48" s="8"/>
      <c r="C48" s="3" t="s">
        <v>42</v>
      </c>
    </row>
    <row r="49" spans="1:3" x14ac:dyDescent="0.25">
      <c r="A49" s="8"/>
    </row>
    <row r="50" spans="1:3" x14ac:dyDescent="0.25">
      <c r="A50" s="8"/>
      <c r="C50" s="3" t="str">
        <f>CONCATENATE("    ",B43)</f>
        <v xml:space="preserve">    You are in the Severe Loss of Function category. See below for more information.</v>
      </c>
    </row>
    <row r="51" spans="1:3" x14ac:dyDescent="0.25">
      <c r="A51" s="8"/>
    </row>
    <row r="52" spans="1:3" x14ac:dyDescent="0.25">
      <c r="A52" s="15"/>
      <c r="C52" s="3" t="s">
        <v>43</v>
      </c>
    </row>
    <row r="53" spans="1:3" x14ac:dyDescent="0.25">
      <c r="A53" s="15"/>
    </row>
    <row r="54" spans="1:3" x14ac:dyDescent="0.25">
      <c r="A54" s="15"/>
      <c r="C54" s="3" t="str">
        <f>CONCATENATE( "    &lt;piechart percentage=",B44," /&gt;")</f>
        <v xml:space="preserve">    &lt;piechart percentage=31.6 /&gt;</v>
      </c>
    </row>
    <row r="55" spans="1:3" x14ac:dyDescent="0.25">
      <c r="A55" s="15"/>
      <c r="C55" s="3" t="str">
        <f>"  &lt;/Genotype&gt;"</f>
        <v xml:space="preserve">  &lt;/Genotype&gt;</v>
      </c>
    </row>
    <row r="56" spans="1:3" x14ac:dyDescent="0.25">
      <c r="A56" s="15" t="s">
        <v>46</v>
      </c>
      <c r="B56" s="9" t="str">
        <f>H23</f>
        <v>Your GRIK2 gene has no variants. A normal gene is referred to as a "wild-type" gene.</v>
      </c>
      <c r="C56" s="3" t="str">
        <f>CONCATENATE("  &lt;Genotype hgvs=",CHAR(34),B28,B30,";",B30,CHAR(34)," name=",CHAR(34),B22,CHAR(34),"&gt; ")</f>
        <v xml:space="preserve">  &lt;Genotype hgvs="NC_000006.12:g.[101518578=];[101518578=]" name="A101518578G"&gt; </v>
      </c>
    </row>
    <row r="57" spans="1:3" x14ac:dyDescent="0.25">
      <c r="A57" s="8" t="s">
        <v>47</v>
      </c>
      <c r="B57" s="9" t="str">
        <f t="shared" ref="B57:B58" si="3">H24</f>
        <v>This variant is not associated with increased risk.</v>
      </c>
      <c r="C57" s="3" t="s">
        <v>26</v>
      </c>
    </row>
    <row r="58" spans="1:3" x14ac:dyDescent="0.25">
      <c r="A58" s="8" t="s">
        <v>41</v>
      </c>
      <c r="B58" s="9">
        <f t="shared" si="3"/>
        <v>19.3</v>
      </c>
      <c r="C58" s="3" t="s">
        <v>38</v>
      </c>
    </row>
    <row r="59" spans="1:3" x14ac:dyDescent="0.25">
      <c r="A59" s="15"/>
    </row>
    <row r="60" spans="1:3" x14ac:dyDescent="0.25">
      <c r="A60" s="8"/>
      <c r="C60" s="3" t="str">
        <f>CONCATENATE("    ",B56)</f>
        <v xml:space="preserve">    Your GRIK2 gene has no variants. A normal gene is referred to as a "wild-type" gene.</v>
      </c>
    </row>
    <row r="61" spans="1:3" x14ac:dyDescent="0.25">
      <c r="A61" s="8"/>
    </row>
    <row r="62" spans="1:3" x14ac:dyDescent="0.25">
      <c r="A62" s="15"/>
      <c r="C62" s="3" t="s">
        <v>43</v>
      </c>
    </row>
    <row r="63" spans="1:3" x14ac:dyDescent="0.25">
      <c r="A63" s="15"/>
    </row>
    <row r="64" spans="1:3" x14ac:dyDescent="0.25">
      <c r="A64" s="15"/>
      <c r="C64" s="3" t="str">
        <f>CONCATENATE( "    &lt;piechart percentage=",B58," /&gt;")</f>
        <v xml:space="preserve">    &lt;piechart percentage=19.3 /&gt;</v>
      </c>
    </row>
    <row r="65" spans="1:3" x14ac:dyDescent="0.25">
      <c r="A65" s="15"/>
      <c r="C65" s="3" t="str">
        <f>"  &lt;/Genotype&gt;"</f>
        <v xml:space="preserve">  &lt;/Genotype&gt;</v>
      </c>
    </row>
    <row r="66" spans="1:3" x14ac:dyDescent="0.25">
      <c r="A66" s="15"/>
      <c r="C66" s="3" t="s">
        <v>48</v>
      </c>
    </row>
    <row r="67" spans="1:3" x14ac:dyDescent="0.25">
      <c r="A67" s="15" t="s">
        <v>49</v>
      </c>
      <c r="B67" s="9" t="str">
        <f>CONCATENATE("Your ",B2," gene has an unknown variant.")</f>
        <v>Your GRIK2 gene has an unknown variant.</v>
      </c>
      <c r="C67" s="3" t="str">
        <f>CONCATENATE("  &lt;Genotype hgvs=",CHAR(34),"unknown",CHAR(34),"&gt; ")</f>
        <v xml:space="preserve">  &lt;Genotype hgvs="unknown"&gt; </v>
      </c>
    </row>
    <row r="68" spans="1:3" x14ac:dyDescent="0.25">
      <c r="A68" s="8" t="s">
        <v>49</v>
      </c>
      <c r="B68" s="9" t="s">
        <v>50</v>
      </c>
      <c r="C68" s="3" t="s">
        <v>26</v>
      </c>
    </row>
    <row r="69" spans="1:3" x14ac:dyDescent="0.25">
      <c r="A69" s="8" t="s">
        <v>41</v>
      </c>
      <c r="C69" s="3" t="s">
        <v>38</v>
      </c>
    </row>
    <row r="70" spans="1:3" x14ac:dyDescent="0.25">
      <c r="A70" s="8"/>
    </row>
    <row r="71" spans="1:3" x14ac:dyDescent="0.25">
      <c r="A71" s="8"/>
      <c r="C71" s="3" t="str">
        <f>CONCATENATE("    ",B67)</f>
        <v xml:space="preserve">    Your GRIK2 gene has an unknown variant.</v>
      </c>
    </row>
    <row r="72" spans="1:3" x14ac:dyDescent="0.25">
      <c r="A72" s="8"/>
    </row>
    <row r="73" spans="1:3" x14ac:dyDescent="0.25">
      <c r="A73" s="15"/>
      <c r="C73" s="3" t="s">
        <v>43</v>
      </c>
    </row>
    <row r="74" spans="1:3" x14ac:dyDescent="0.25">
      <c r="A74" s="15"/>
    </row>
    <row r="75" spans="1:3" x14ac:dyDescent="0.25">
      <c r="A75" s="15"/>
      <c r="C75" s="3" t="str">
        <f>CONCATENATE( "    &lt;piechart percentage=",B69," /&gt;")</f>
        <v xml:space="preserve">    &lt;piechart percentage= /&gt;</v>
      </c>
    </row>
    <row r="76" spans="1:3" x14ac:dyDescent="0.25">
      <c r="A76" s="15"/>
      <c r="C76" s="3" t="str">
        <f>"  &lt;/Genotype&gt;"</f>
        <v xml:space="preserve">  &lt;/Genotype&gt;</v>
      </c>
    </row>
    <row r="77" spans="1:3" x14ac:dyDescent="0.25">
      <c r="A77" s="15"/>
      <c r="C77" s="3" t="s">
        <v>51</v>
      </c>
    </row>
    <row r="78" spans="1:3" x14ac:dyDescent="0.25">
      <c r="A78" s="15" t="s">
        <v>46</v>
      </c>
      <c r="B78" s="9" t="str">
        <f>CONCATENATE("Your ",B2," gene has no variants. A normal gene is referred to as a ",CHAR(34),"wild-type",CHAR(34)," gene.")</f>
        <v>Your GRIK2 gene has no variants. A normal gene is referred to as a "wild-type" gene.</v>
      </c>
      <c r="C78" s="3" t="str">
        <f>CONCATENATE("  &lt;Genotype hgvs=",CHAR(34),"wildtype",CHAR(34),"&gt;")</f>
        <v xml:space="preserve">  &lt;Genotype hgvs="wildtype"&gt;</v>
      </c>
    </row>
    <row r="79" spans="1:3" x14ac:dyDescent="0.25">
      <c r="A79" s="8" t="s">
        <v>47</v>
      </c>
      <c r="B79" s="9" t="s">
        <v>52</v>
      </c>
      <c r="C79" s="3" t="s">
        <v>26</v>
      </c>
    </row>
    <row r="80" spans="1:3" x14ac:dyDescent="0.25">
      <c r="A80" s="8" t="s">
        <v>41</v>
      </c>
      <c r="C80" s="3" t="s">
        <v>38</v>
      </c>
    </row>
    <row r="81" spans="1:3" x14ac:dyDescent="0.25">
      <c r="A81" s="8"/>
    </row>
    <row r="82" spans="1:3" x14ac:dyDescent="0.25">
      <c r="A82" s="8"/>
      <c r="C82" s="3" t="str">
        <f>CONCATENATE("    ",B78)</f>
        <v xml:space="preserve">    Your GRIK2 gene has no variants. A normal gene is referred to as a "wild-type" gene.</v>
      </c>
    </row>
    <row r="83" spans="1:3" x14ac:dyDescent="0.25">
      <c r="A83" s="8"/>
    </row>
    <row r="84" spans="1:3" x14ac:dyDescent="0.25">
      <c r="A84" s="8"/>
      <c r="C84" s="3" t="s">
        <v>43</v>
      </c>
    </row>
    <row r="85" spans="1:3" x14ac:dyDescent="0.25">
      <c r="A85" s="15"/>
    </row>
    <row r="86" spans="1:3" x14ac:dyDescent="0.25">
      <c r="A86" s="8"/>
      <c r="C86" s="3" t="str">
        <f>CONCATENATE( "    &lt;piechart percentage=",B80," /&gt;")</f>
        <v xml:space="preserve">    &lt;piechart percentage= /&gt;</v>
      </c>
    </row>
    <row r="87" spans="1:3" x14ac:dyDescent="0.25">
      <c r="A87" s="8"/>
      <c r="C87" s="3" t="str">
        <f>"  &lt;/Genotype&gt;"</f>
        <v xml:space="preserve">  &lt;/Genotype&gt;</v>
      </c>
    </row>
    <row r="88" spans="1:3" x14ac:dyDescent="0.25">
      <c r="A88" s="8"/>
      <c r="C88" s="3" t="str">
        <f>"&lt;/GeneAnalysis&gt;"</f>
        <v>&lt;/GeneAnalysis&gt;</v>
      </c>
    </row>
    <row r="89" spans="1:3" s="18" customFormat="1" x14ac:dyDescent="0.25">
      <c r="A89" s="27"/>
      <c r="B89" s="17"/>
    </row>
    <row r="90" spans="1:3" x14ac:dyDescent="0.25">
      <c r="A90" s="3" t="s">
        <v>513</v>
      </c>
      <c r="C90" s="3" t="str">
        <f>CONCATENATE("&lt;# ",A90," ",B90," #&gt;")</f>
        <v>&lt;# symptoms  #&gt;</v>
      </c>
    </row>
    <row r="92" spans="1:3" x14ac:dyDescent="0.25">
      <c r="C92" s="3" t="str">
        <f>CONCATENATE("&lt;symptoms ",B92," /&gt;")</f>
        <v>&lt;symptoms  /&gt;</v>
      </c>
    </row>
    <row r="94" spans="1:3" x14ac:dyDescent="0.25">
      <c r="A94" s="3" t="s">
        <v>514</v>
      </c>
      <c r="B94" s="9" t="s">
        <v>532</v>
      </c>
      <c r="C94" s="3" t="str">
        <f>CONCATENATE("&lt;# ",A94," ",B94," #&gt;")</f>
        <v>&lt;# Tissue List brain; circulatory and cardiovascular system;  #&gt;</v>
      </c>
    </row>
    <row r="96" spans="1:3" x14ac:dyDescent="0.25">
      <c r="B96" s="9" t="s">
        <v>533</v>
      </c>
      <c r="C96" s="3" t="str">
        <f>CONCATENATE("&lt;TissueList ",B96," /&gt;")</f>
        <v>&lt;TissueList D001921 D002319    /&gt;</v>
      </c>
    </row>
    <row r="98" spans="1:3" x14ac:dyDescent="0.25">
      <c r="A98" s="3" t="s">
        <v>515</v>
      </c>
      <c r="C98" s="3" t="str">
        <f>CONCATENATE("&lt;# ",A98," ",B98," #&gt;")</f>
        <v>&lt;# Pathways  #&gt;</v>
      </c>
    </row>
    <row r="100" spans="1:3" x14ac:dyDescent="0.25">
      <c r="C100" s="3" t="str">
        <f>CONCATENATE("&lt;Pathways ",B100," /&gt;")</f>
        <v>&lt;Pathways  /&gt;</v>
      </c>
    </row>
    <row r="102" spans="1:3" x14ac:dyDescent="0.25">
      <c r="A102" s="3" t="s">
        <v>518</v>
      </c>
      <c r="B102" s="3"/>
      <c r="C102" s="3" t="str">
        <f>CONCATENATE("&lt;# ",A102," ",B102," #&gt;")</f>
        <v>&lt;# Diseases  #&gt;</v>
      </c>
    </row>
    <row r="104" spans="1:3" x14ac:dyDescent="0.25">
      <c r="B104" s="3"/>
      <c r="C104" s="3" t="str">
        <f>CONCATENATE("&lt;diseases ",B104," /&gt;")</f>
        <v>&lt;diseases  /&gt;</v>
      </c>
    </row>
    <row r="776" spans="3:3" x14ac:dyDescent="0.25">
      <c r="C776" s="3" t="str">
        <f>CONCATENATE("    This variant is a change at a specific point in the ",B767," gene from ",B776," to ",B777," resulting in incorrect ",B770,"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82" spans="3:3" x14ac:dyDescent="0.25">
      <c r="C782" s="3" t="str">
        <f>CONCATENATE("    This variant is a change at a specific point in the ",B767," gene from ",B782," to ",B783," resulting in incorrect ",B770,"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12" spans="3:3" x14ac:dyDescent="0.25">
      <c r="C912" s="3" t="str">
        <f>CONCATENATE("    This variant is a change at a specific point in the ",B903," gene from ",B912," to ",B913," resulting in incorrect ",B906,"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18" spans="3:3" x14ac:dyDescent="0.25">
      <c r="C918" s="3" t="str">
        <f>CONCATENATE("    This variant is a change at a specific point in the ",B903," gene from ",B918," to ",B919," resulting in incorrect ",B906,"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20" spans="3:3" x14ac:dyDescent="0.25">
      <c r="C1320" s="3" t="str">
        <f>CONCATENATE("    This variant is a change at a specific point in the ",B1311," gene from ",B1320," to ",B1321," resulting in incorrect ",B1314,"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26" spans="3:3" x14ac:dyDescent="0.25">
      <c r="C1326" s="3" t="str">
        <f>CONCATENATE("    This variant is a change at a specific point in the ",B1311," gene from ",B1326," to ",B1327," resulting in incorrect ",B1314,"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56" spans="3:3" x14ac:dyDescent="0.25">
      <c r="C1456" s="3" t="str">
        <f>CONCATENATE("    This variant is a change at a specific point in the ",B1447," gene from ",B1456," to ",B1457," resulting in incorrect ",B1450,"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2" spans="3:3" x14ac:dyDescent="0.25">
      <c r="C1462" s="3" t="str">
        <f>CONCATENATE("    This variant is a change at a specific point in the ",B1447," gene from ",B1462," to ",B1463," resulting in incorrect ",B1450,"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2" spans="3:3" x14ac:dyDescent="0.25">
      <c r="C1592" s="3" t="str">
        <f>CONCATENATE("    This variant is a change at a specific point in the ",B1583," gene from ",B1592," to ",B1593," resulting in incorrect ",B1586,"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8" spans="3:3" x14ac:dyDescent="0.25">
      <c r="C1598" s="3" t="str">
        <f>CONCATENATE("    This variant is a change at a specific point in the ",B1583," gene from ",B1598," to ",B1599," resulting in incorrect ",B1586,"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28" spans="3:3" x14ac:dyDescent="0.25">
      <c r="C1728" s="3" t="str">
        <f>CONCATENATE("    This variant is a change at a specific point in the ",B1719," gene from ",B1728," to ",B1729," resulting in incorrect ",B1722,"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4" spans="3:3" x14ac:dyDescent="0.25">
      <c r="C1734" s="3" t="str">
        <f>CONCATENATE("    This variant is a change at a specific point in the ",B1719," gene from ",B1734," to ",B1735," resulting in incorrect ",B1722,"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4" spans="3:3" x14ac:dyDescent="0.25">
      <c r="C1864" s="3" t="str">
        <f>CONCATENATE("    This variant is a change at a specific point in the ",B1855," gene from ",B1864," to ",B1865," resulting in incorrect ",B1858,"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0" spans="3:3" x14ac:dyDescent="0.25">
      <c r="C1870" s="3" t="str">
        <f>CONCATENATE("    This variant is a change at a specific point in the ",B1855," gene from ",B1870," to ",B1871," resulting in incorrect ",B1858,"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0" spans="3:3" x14ac:dyDescent="0.25">
      <c r="C2000" s="3" t="str">
        <f>CONCATENATE("    This variant is a change at a specific point in the ",B1991," gene from ",B2000," to ",B2001," resulting in incorrect ",B1994,"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6" spans="3:3" x14ac:dyDescent="0.25">
      <c r="C2006" s="3" t="str">
        <f>CONCATENATE("    This variant is a change at a specific point in the ",B1991," gene from ",B2006," to ",B2007," resulting in incorrect ",B1994,"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36" spans="3:3" x14ac:dyDescent="0.25">
      <c r="C2136" s="3" t="str">
        <f>CONCATENATE("    This variant is a change at a specific point in the ",B2127," gene from ",B2136," to ",B2137," resulting in incorrect ",B2130,"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2" spans="3:3" x14ac:dyDescent="0.25">
      <c r="C2142" s="3" t="str">
        <f>CONCATENATE("    This variant is a change at a specific point in the ",B2127," gene from ",B2142," to ",B2143," resulting in incorrect ",B2130,"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2" spans="3:3" x14ac:dyDescent="0.25">
      <c r="C2272" s="3" t="str">
        <f>CONCATENATE("    This variant is a change at a specific point in the ",B2263," gene from ",B2272," to ",B2273," resulting in incorrect ",B2266,"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8" spans="3:3" x14ac:dyDescent="0.25">
      <c r="C2278" s="3" t="str">
        <f>CONCATENATE("    This variant is a change at a specific point in the ",B2263," gene from ",B2278," to ",B2279," resulting in incorrect ",B2266,"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E8202-8E7E-458C-8B1D-E7D909EF818C}">
  <dimension ref="A1:AJ2278"/>
  <sheetViews>
    <sheetView workbookViewId="0">
      <selection activeCell="B104" sqref="B104"/>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511</v>
      </c>
      <c r="B2" s="9" t="s">
        <v>113</v>
      </c>
      <c r="C2" s="3" t="str">
        <f>CONCATENATE("&lt;",A2," ",B2," /&gt;")</f>
        <v>&lt;Gene_Name NPAS2 /&gt;</v>
      </c>
      <c r="D2" s="9"/>
      <c r="H2" s="4"/>
      <c r="I2" s="5"/>
      <c r="J2" s="4"/>
      <c r="K2" s="4"/>
      <c r="L2" s="4"/>
      <c r="Y2" s="6"/>
      <c r="AC2" s="6"/>
      <c r="AF2" s="7"/>
      <c r="AG2" s="7"/>
      <c r="AJ2" s="7"/>
    </row>
    <row r="3" spans="1:36" x14ac:dyDescent="0.25">
      <c r="A3" s="1"/>
      <c r="C3" s="1"/>
      <c r="D3" s="9"/>
      <c r="H3" s="4"/>
      <c r="I3" s="5"/>
      <c r="J3" s="4"/>
      <c r="K3" s="4"/>
      <c r="L3" s="4"/>
      <c r="Y3" s="6"/>
      <c r="AC3" s="6"/>
      <c r="AF3" s="7"/>
      <c r="AG3" s="7"/>
      <c r="AJ3" s="7"/>
    </row>
    <row r="4" spans="1:36" x14ac:dyDescent="0.25">
      <c r="A4" s="8" t="s">
        <v>512</v>
      </c>
      <c r="B4" s="12"/>
      <c r="C4" s="3" t="str">
        <f>CONCATENATE("&lt;",A4," ",B4," /&gt;")</f>
        <v>&lt;GeneName_full  /&gt;</v>
      </c>
      <c r="D4" s="9"/>
      <c r="H4" s="4"/>
      <c r="I4" s="5"/>
      <c r="J4" s="4"/>
      <c r="K4" s="4"/>
      <c r="L4" s="4"/>
      <c r="Y4" s="6"/>
      <c r="AC4" s="6"/>
      <c r="AF4" s="7"/>
      <c r="AG4" s="7"/>
      <c r="AJ4" s="7"/>
    </row>
    <row r="5" spans="1:36" x14ac:dyDescent="0.25">
      <c r="A5" s="8"/>
      <c r="B5" s="14"/>
      <c r="C5" s="1"/>
      <c r="D5" s="9"/>
      <c r="H5" s="4"/>
      <c r="I5" s="5"/>
      <c r="J5" s="4"/>
      <c r="K5" s="4"/>
      <c r="L5" s="4"/>
      <c r="Y5" s="6"/>
      <c r="AC5" s="6"/>
      <c r="AF5" s="7"/>
      <c r="AG5" s="7"/>
      <c r="AJ5" s="7"/>
    </row>
    <row r="6" spans="1:36" x14ac:dyDescent="0.25">
      <c r="A6" s="8"/>
      <c r="C6" s="3" t="str">
        <f>CONCATENATE("# What does the ",B2," gene do?")</f>
        <v># What does the NPAS2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C8" s="3">
        <f>B8</f>
        <v>0</v>
      </c>
      <c r="H8" s="3" t="s">
        <v>8</v>
      </c>
      <c r="I8" s="11" t="s">
        <v>9</v>
      </c>
      <c r="J8" s="3">
        <v>0.24</v>
      </c>
      <c r="K8" s="3">
        <v>0.13700000000000001</v>
      </c>
      <c r="L8" s="3">
        <f t="shared" si="0"/>
        <v>1.751824817518248</v>
      </c>
      <c r="X8" s="13"/>
      <c r="Y8" s="10"/>
      <c r="Z8" s="10"/>
      <c r="AA8" s="10"/>
      <c r="AC8" s="10"/>
    </row>
    <row r="9" spans="1:36" x14ac:dyDescent="0.25">
      <c r="A9" s="8"/>
      <c r="B9" s="3"/>
      <c r="H9" s="3" t="s">
        <v>10</v>
      </c>
      <c r="I9" s="11" t="s">
        <v>11</v>
      </c>
      <c r="J9" s="3">
        <v>0.24</v>
      </c>
      <c r="K9" s="3">
        <v>0.13700000000000001</v>
      </c>
      <c r="L9" s="3">
        <f t="shared" si="0"/>
        <v>1.751824817518248</v>
      </c>
      <c r="Y9" s="10"/>
      <c r="Z9" s="10"/>
      <c r="AA9" s="10"/>
      <c r="AC9" s="10"/>
    </row>
    <row r="10" spans="1:36" x14ac:dyDescent="0.25">
      <c r="A10" s="8" t="s">
        <v>12</v>
      </c>
      <c r="B10" s="9">
        <v>2</v>
      </c>
      <c r="C10" s="3" t="str">
        <f>CONCATENATE("This gene is located on chromosome ",B10,". The ",B11," it creates acts in your ",B12)</f>
        <v>This gene is located on chromosome 2. The protein it creates acts in your esophagus and bladder.</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121</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G100923328A</v>
      </c>
    </row>
    <row r="14" spans="1:36" ht="16.5" thickBot="1" x14ac:dyDescent="0.3">
      <c r="A14" s="8" t="s">
        <v>3</v>
      </c>
      <c r="B14" s="9" t="s">
        <v>113</v>
      </c>
      <c r="C14" s="3" t="str">
        <f>CONCATENATE("&lt;GeneAnalysis gene=",CHAR(34),B14,CHAR(34)," interval=",CHAR(34),B15,CHAR(34),"&gt; ")</f>
        <v xml:space="preserve">&lt;GeneAnalysis gene="NPAS2" interval="NC_000002.12:g.100820151_100996829"&gt; </v>
      </c>
      <c r="H14" s="19" t="s">
        <v>115</v>
      </c>
      <c r="I14" s="19"/>
      <c r="J14" s="19"/>
      <c r="K14" s="19"/>
      <c r="L14" s="19"/>
      <c r="M14" s="19"/>
      <c r="N14" s="19"/>
      <c r="O14" s="40"/>
      <c r="P14" s="20"/>
      <c r="Q14" s="40"/>
      <c r="R14" s="40"/>
      <c r="S14" s="20"/>
      <c r="T14" s="20"/>
      <c r="U14" s="40"/>
      <c r="V14" s="40"/>
      <c r="W14" s="20"/>
      <c r="X14" s="20"/>
      <c r="Y14" s="20"/>
      <c r="Z14" s="20"/>
    </row>
    <row r="15" spans="1:36" x14ac:dyDescent="0.25">
      <c r="A15" s="8" t="s">
        <v>24</v>
      </c>
      <c r="B15" s="9" t="s">
        <v>123</v>
      </c>
      <c r="H15" s="9" t="s">
        <v>116</v>
      </c>
      <c r="I15" s="9"/>
      <c r="J15" s="9"/>
      <c r="K15" s="9"/>
      <c r="L15" s="9"/>
      <c r="M15" s="9"/>
      <c r="N15" s="9"/>
      <c r="O15" s="9"/>
      <c r="P15" s="9"/>
      <c r="Q15" s="9"/>
      <c r="R15" s="9"/>
      <c r="S15" s="9"/>
      <c r="T15" s="9"/>
      <c r="U15" s="9"/>
      <c r="V15" s="9"/>
      <c r="W15" s="9"/>
      <c r="X15" s="9"/>
      <c r="Y15" s="9"/>
      <c r="Z15" s="9"/>
    </row>
    <row r="16" spans="1:36" x14ac:dyDescent="0.25">
      <c r="A16" s="8" t="s">
        <v>25</v>
      </c>
      <c r="B16" s="9" t="s">
        <v>118</v>
      </c>
      <c r="C16" s="3" t="str">
        <f>CONCATENATE("# What are some common mutations of ",B14,"?")</f>
        <v># What are some common mutations of NPAS2?</v>
      </c>
      <c r="H16" s="9" t="s">
        <v>117</v>
      </c>
      <c r="I16" s="9"/>
      <c r="J16" s="9"/>
      <c r="K16" s="9"/>
      <c r="L16" s="9"/>
      <c r="M16" s="9"/>
      <c r="N16" s="9"/>
      <c r="O16" s="9"/>
      <c r="P16" s="9"/>
      <c r="Q16" s="9"/>
      <c r="R16" s="9"/>
      <c r="S16" s="9"/>
      <c r="T16" s="9"/>
      <c r="U16" s="9"/>
      <c r="V16" s="9"/>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[G100923328A](https://www.ncbi.nlm.nih.gov/projects/SNP/snp_ref.cgi?rs=356653) variant. This substitution of a single nucleotide is known as a missense mutation.</v>
      </c>
      <c r="I17" s="9"/>
      <c r="J17" s="9"/>
      <c r="K17" s="9"/>
      <c r="L17" s="9"/>
      <c r="M17" s="9"/>
      <c r="N17" s="9"/>
      <c r="O17" s="9"/>
      <c r="P17" s="9"/>
      <c r="Q17" s="9"/>
      <c r="R17" s="9"/>
      <c r="S17" s="9"/>
      <c r="T17" s="9"/>
      <c r="U17" s="9"/>
      <c r="V17" s="9"/>
      <c r="W17" s="9"/>
      <c r="X17" s="9"/>
      <c r="Y17" s="9"/>
      <c r="Z17" s="9"/>
    </row>
    <row r="18" spans="1:26" x14ac:dyDescent="0.25">
      <c r="C18" s="3" t="str">
        <f>CONCATENATE("There is ",B16," common variants in ",B14,": ",B25,".")</f>
        <v>There is one common variants in NPAS2: [G100923328A](https://www.ncbi.nlm.nih.gov/projects/SNP/snp_ref.cgi?rs=356653).</v>
      </c>
      <c r="H18" s="9" t="s">
        <v>27</v>
      </c>
      <c r="I18" s="9"/>
      <c r="J18" s="9"/>
      <c r="K18" s="9"/>
      <c r="L18" s="9"/>
      <c r="M18" s="9"/>
      <c r="N18" s="9"/>
      <c r="O18" s="9"/>
      <c r="P18" s="9"/>
      <c r="Q18" s="9"/>
      <c r="R18" s="9"/>
      <c r="S18" s="9"/>
      <c r="T18" s="9"/>
      <c r="U18" s="9"/>
      <c r="V18" s="9"/>
      <c r="W18" s="9"/>
      <c r="X18" s="9"/>
      <c r="Y18" s="9"/>
      <c r="Z18" s="9"/>
    </row>
    <row r="19" spans="1:26" x14ac:dyDescent="0.25">
      <c r="H19" s="9">
        <v>49.2</v>
      </c>
      <c r="I19" s="9"/>
      <c r="J19" s="9"/>
      <c r="K19" s="9"/>
      <c r="L19" s="9"/>
      <c r="M19" s="9"/>
      <c r="N19" s="9"/>
      <c r="O19" s="9"/>
      <c r="P19" s="9"/>
      <c r="Q19" s="9"/>
      <c r="R19" s="9"/>
      <c r="S19" s="9"/>
      <c r="T19" s="9"/>
      <c r="U19" s="9"/>
      <c r="V19" s="9"/>
      <c r="W19" s="9"/>
      <c r="X19" s="9"/>
      <c r="Y19" s="9"/>
      <c r="Z19" s="9"/>
    </row>
    <row r="20" spans="1:26" x14ac:dyDescent="0.25">
      <c r="C20" s="3" t="str">
        <f>CONCATENATE("&lt;# ",B22," #&gt;")</f>
        <v>&lt;# G100923328A #&gt;</v>
      </c>
      <c r="H20" s="9" t="str">
        <f>CONCATENATE("People with this variant have two copies of the ",B25," variant. This substitution of a single nucleotide is known as a missense mutation.")</f>
        <v>People with this variant have two copies of the [G100923328A](https://www.ncbi.nlm.nih.gov/projects/SNP/snp_ref.cgi?rs=356653) variant. This substitution of a single nucleotide is known as a missense mutation.</v>
      </c>
      <c r="I20" s="9"/>
      <c r="J20" s="9"/>
      <c r="K20" s="9"/>
      <c r="L20" s="9"/>
      <c r="M20" s="9"/>
      <c r="N20" s="9"/>
      <c r="O20" s="9"/>
      <c r="P20" s="9"/>
      <c r="Q20" s="9"/>
      <c r="R20" s="9"/>
      <c r="S20" s="9"/>
      <c r="T20" s="9"/>
      <c r="U20" s="9"/>
      <c r="V20" s="9"/>
      <c r="W20" s="9"/>
      <c r="X20" s="9"/>
      <c r="Y20" s="9"/>
      <c r="Z20" s="9"/>
    </row>
    <row r="21" spans="1:26" x14ac:dyDescent="0.25">
      <c r="A21" s="8" t="s">
        <v>29</v>
      </c>
      <c r="B21" s="19" t="s">
        <v>114</v>
      </c>
      <c r="C21" s="3" t="str">
        <f>CONCATENATE("  &lt;Variant hgvs=",CHAR(34),B21,CHAR(34)," name=",CHAR(34),B22,CHAR(34),"&gt; ")</f>
        <v xml:space="preserve">  &lt;Variant hgvs="NC_000002.12:g.100923328G&gt;A" name="G100923328A"&gt; </v>
      </c>
      <c r="H21" s="9" t="s">
        <v>27</v>
      </c>
      <c r="I21" s="9"/>
      <c r="J21" s="9"/>
      <c r="K21" s="9"/>
      <c r="L21" s="9"/>
      <c r="M21" s="9"/>
      <c r="N21" s="9"/>
      <c r="O21" s="9"/>
      <c r="P21" s="9"/>
      <c r="Q21" s="9"/>
      <c r="R21" s="9"/>
      <c r="S21" s="9"/>
      <c r="T21" s="9"/>
      <c r="U21" s="9"/>
      <c r="V21" s="9"/>
      <c r="W21" s="9"/>
      <c r="X21" s="9"/>
      <c r="Y21" s="9"/>
      <c r="Z21" s="9"/>
    </row>
    <row r="22" spans="1:26" x14ac:dyDescent="0.25">
      <c r="A22" s="15" t="s">
        <v>30</v>
      </c>
      <c r="B22" s="21" t="s">
        <v>119</v>
      </c>
      <c r="H22" s="9">
        <v>31.6</v>
      </c>
      <c r="I22" s="9"/>
      <c r="J22" s="9"/>
      <c r="K22" s="9"/>
      <c r="L22" s="9"/>
      <c r="M22" s="9"/>
      <c r="N22" s="9"/>
      <c r="O22" s="9"/>
      <c r="P22" s="9"/>
      <c r="Q22" s="9"/>
      <c r="R22" s="9"/>
      <c r="S22" s="9"/>
      <c r="T22" s="9"/>
      <c r="U22" s="9"/>
      <c r="V22" s="9"/>
      <c r="W22" s="9"/>
      <c r="X22" s="9"/>
      <c r="Y22" s="9"/>
      <c r="Z22" s="9"/>
    </row>
    <row r="23" spans="1:26" x14ac:dyDescent="0.25">
      <c r="A23" s="15" t="s">
        <v>31</v>
      </c>
      <c r="B23" s="9" t="s">
        <v>93</v>
      </c>
      <c r="C23" s="3" t="str">
        <f>CONCATENATE("    This variant is a change at a specific point in the ",B14," gene from ",B23," to ",B24," resulting in incorrect ",B11," function. This substitution of a single nucleotide is known as a missense variant.")</f>
        <v xml:space="preserve">    This variant is a change at a specific point in the NPAS2 gene from cytosine (C) to thymine (T) resulting in incorrect protein function. This substitution of a single nucleotide is known as a missense variant.</v>
      </c>
      <c r="H23" s="9" t="str">
        <f>CONCATENATE("Your ",B14," gene has no variants. A normal gene is referred to as a ",CHAR(34),"wild-type",CHAR(34)," gene.")</f>
        <v>Your NPAS2 gene has no variants. A normal gene is referred to as a "wild-type" gene.</v>
      </c>
      <c r="I23" s="9"/>
      <c r="J23" s="9"/>
      <c r="K23" s="9"/>
      <c r="L23" s="9"/>
      <c r="M23" s="9"/>
      <c r="N23" s="9"/>
      <c r="O23" s="9"/>
      <c r="P23" s="9"/>
      <c r="Q23" s="9"/>
      <c r="R23" s="9"/>
      <c r="S23" s="9"/>
      <c r="T23" s="9"/>
      <c r="U23" s="9"/>
      <c r="V23" s="9"/>
      <c r="W23" s="9"/>
      <c r="X23" s="9"/>
      <c r="Y23" s="9"/>
      <c r="Z23" s="9"/>
    </row>
    <row r="24" spans="1:26" x14ac:dyDescent="0.25">
      <c r="A24" s="15" t="s">
        <v>33</v>
      </c>
      <c r="B24" s="9" t="s">
        <v>36</v>
      </c>
      <c r="H24" s="9" t="s">
        <v>28</v>
      </c>
      <c r="I24" s="9"/>
      <c r="J24" s="9"/>
      <c r="K24" s="9"/>
      <c r="L24" s="9"/>
      <c r="M24" s="9"/>
      <c r="N24" s="9"/>
      <c r="O24" s="9"/>
      <c r="P24" s="9"/>
      <c r="Q24" s="9"/>
      <c r="R24" s="9"/>
      <c r="S24" s="9"/>
      <c r="T24" s="9"/>
      <c r="U24" s="9"/>
      <c r="V24" s="9"/>
      <c r="W24" s="9"/>
      <c r="X24" s="9"/>
      <c r="Y24" s="9"/>
      <c r="Z24" s="9"/>
    </row>
    <row r="25" spans="1:26" x14ac:dyDescent="0.25">
      <c r="A25" s="15" t="s">
        <v>35</v>
      </c>
      <c r="B25" s="9" t="s">
        <v>120</v>
      </c>
      <c r="C25" s="3" t="str">
        <f>"  &lt;/Variant&gt;"</f>
        <v xml:space="preserve">  &lt;/Variant&gt;</v>
      </c>
      <c r="H25" s="9">
        <v>19.3</v>
      </c>
      <c r="I25" s="9"/>
      <c r="J25" s="9"/>
      <c r="K25" s="9"/>
      <c r="L25" s="9"/>
      <c r="M25" s="9"/>
      <c r="N25" s="9"/>
      <c r="O25" s="9"/>
      <c r="P25" s="9"/>
      <c r="Q25" s="9"/>
      <c r="R25" s="9"/>
      <c r="S25" s="9"/>
      <c r="T25" s="9"/>
      <c r="U25" s="9"/>
      <c r="V25" s="9"/>
      <c r="W25" s="9"/>
      <c r="X25" s="9"/>
      <c r="Y25" s="9"/>
      <c r="Z25" s="9"/>
    </row>
    <row r="26" spans="1:26" s="18" customFormat="1" x14ac:dyDescent="0.25">
      <c r="A26" s="27"/>
      <c r="B26" s="17"/>
    </row>
    <row r="27" spans="1:26" s="18" customFormat="1" x14ac:dyDescent="0.25">
      <c r="A27" s="27"/>
      <c r="B27" s="17"/>
      <c r="C27" s="18" t="str">
        <f>C20</f>
        <v>&lt;# G100923328A #&gt;</v>
      </c>
    </row>
    <row r="28" spans="1:26" x14ac:dyDescent="0.25">
      <c r="A28" s="15" t="s">
        <v>37</v>
      </c>
      <c r="B28" s="21" t="str">
        <f>H14</f>
        <v>NC_000002.12:g.</v>
      </c>
      <c r="C28" s="3" t="str">
        <f>CONCATENATE("  &lt;Genotype hgvs=",CHAR(34),B28,B29,";",B30,CHAR(34)," name=",CHAR(34),B22,CHAR(34),"&gt; ")</f>
        <v xml:space="preserve">  &lt;Genotype hgvs="NC_000002.12:g.[100923328G&gt;A];[100923328=]" name="G100923328A"&gt; </v>
      </c>
    </row>
    <row r="29" spans="1:26" x14ac:dyDescent="0.25">
      <c r="A29" s="15" t="s">
        <v>35</v>
      </c>
      <c r="B29" s="21" t="str">
        <f t="shared" ref="B29:B33" si="1">H15</f>
        <v>[100923328G&gt;A]</v>
      </c>
    </row>
    <row r="30" spans="1:26" x14ac:dyDescent="0.25">
      <c r="A30" s="15" t="s">
        <v>31</v>
      </c>
      <c r="B30" s="21" t="str">
        <f t="shared" si="1"/>
        <v>[100923328=]</v>
      </c>
      <c r="C30" s="3" t="s">
        <v>38</v>
      </c>
    </row>
    <row r="31" spans="1:26" x14ac:dyDescent="0.25">
      <c r="A31" s="15" t="s">
        <v>39</v>
      </c>
      <c r="B31" s="21" t="str">
        <f t="shared" si="1"/>
        <v>People with this variant have one copy of the [G100923328A](https://www.ncbi.nlm.nih.gov/projects/SNP/snp_ref.cgi?rs=356653) variant. This substitution of a single nucleotide is known as a missense mutation.</v>
      </c>
      <c r="C31" s="3" t="s">
        <v>26</v>
      </c>
    </row>
    <row r="32" spans="1:26" x14ac:dyDescent="0.25">
      <c r="A32" s="8" t="s">
        <v>40</v>
      </c>
      <c r="B32" s="21" t="str">
        <f t="shared" si="1"/>
        <v>You are in the Moderate Loss of Function category. See below for more information.</v>
      </c>
      <c r="C32" s="3" t="str">
        <f>CONCATENATE("    ",B31)</f>
        <v xml:space="preserve">    People with this variant have one copy of the [G100923328A](https://www.ncbi.nlm.nih.gov/projects/SNP/snp_ref.cgi?rs=356653) variant. This substitution of a single nucleotide is known as a missense mutation.</v>
      </c>
    </row>
    <row r="33" spans="1:3" x14ac:dyDescent="0.25">
      <c r="A33" s="8" t="s">
        <v>41</v>
      </c>
      <c r="B33" s="21">
        <f t="shared" si="1"/>
        <v>49.2</v>
      </c>
    </row>
    <row r="34" spans="1:3" x14ac:dyDescent="0.25">
      <c r="A34" s="15"/>
      <c r="C34" s="3" t="s">
        <v>42</v>
      </c>
    </row>
    <row r="35" spans="1:3" x14ac:dyDescent="0.25">
      <c r="A35" s="8"/>
    </row>
    <row r="36" spans="1:3" x14ac:dyDescent="0.25">
      <c r="A36" s="8"/>
      <c r="C36" s="3" t="str">
        <f>CONCATENATE("    ",B32)</f>
        <v xml:space="preserve">    You are in the Moderate Loss of Function category. See below for more information.</v>
      </c>
    </row>
    <row r="37" spans="1:3" x14ac:dyDescent="0.25">
      <c r="A37" s="8"/>
    </row>
    <row r="38" spans="1:3" x14ac:dyDescent="0.25">
      <c r="A38" s="8"/>
      <c r="C38" s="3" t="s">
        <v>43</v>
      </c>
    </row>
    <row r="39" spans="1:3" x14ac:dyDescent="0.25">
      <c r="A39" s="15"/>
    </row>
    <row r="40" spans="1:3" x14ac:dyDescent="0.25">
      <c r="A40" s="15"/>
      <c r="C40" s="3" t="str">
        <f>CONCATENATE( "    &lt;piechart percentage=",B33," /&gt;")</f>
        <v xml:space="preserve">    &lt;piechart percentage=49.2 /&gt;</v>
      </c>
    </row>
    <row r="41" spans="1:3" x14ac:dyDescent="0.25">
      <c r="A41" s="15"/>
      <c r="C41" s="3" t="str">
        <f>"  &lt;/Genotype&gt;"</f>
        <v xml:space="preserve">  &lt;/Genotype&gt;</v>
      </c>
    </row>
    <row r="42" spans="1:3" x14ac:dyDescent="0.25">
      <c r="A42" s="15" t="s">
        <v>44</v>
      </c>
      <c r="B42" s="9" t="str">
        <f>H20</f>
        <v>People with this variant have two copies of the [G100923328A](https://www.ncbi.nlm.nih.gov/projects/SNP/snp_ref.cgi?rs=356653) variant. This substitution of a single nucleotide is known as a missense mutation.</v>
      </c>
      <c r="C42" s="3" t="str">
        <f>CONCATENATE("  &lt;Genotype hgvs=",CHAR(34),B28,B29,";",B29,CHAR(34)," name=",CHAR(34),B22,CHAR(34),"&gt; ")</f>
        <v xml:space="preserve">  &lt;Genotype hgvs="NC_000002.12:g.[100923328G&gt;A];[100923328G&gt;A]" name="G100923328A"&gt; </v>
      </c>
    </row>
    <row r="43" spans="1:3" x14ac:dyDescent="0.25">
      <c r="A43" s="8" t="s">
        <v>45</v>
      </c>
      <c r="B43" s="9" t="str">
        <f t="shared" ref="B43:B44" si="2">H21</f>
        <v>You are in the Moderate Loss of Function category. See below for more information.</v>
      </c>
      <c r="C43" s="3" t="s">
        <v>26</v>
      </c>
    </row>
    <row r="44" spans="1:3" x14ac:dyDescent="0.25">
      <c r="A44" s="8" t="s">
        <v>41</v>
      </c>
      <c r="B44" s="9">
        <f t="shared" si="2"/>
        <v>31.6</v>
      </c>
      <c r="C44" s="3" t="s">
        <v>38</v>
      </c>
    </row>
    <row r="45" spans="1:3" x14ac:dyDescent="0.25">
      <c r="A45" s="8"/>
    </row>
    <row r="46" spans="1:3" x14ac:dyDescent="0.25">
      <c r="A46" s="15"/>
      <c r="C46" s="3" t="str">
        <f>CONCATENATE("    ",B42)</f>
        <v xml:space="preserve">    People with this variant have two copies of the [G100923328A](https://www.ncbi.nlm.nih.gov/projects/SNP/snp_ref.cgi?rs=356653) variant. This substitution of a single nucleotide is known as a missense mutation.</v>
      </c>
    </row>
    <row r="47" spans="1:3" x14ac:dyDescent="0.25">
      <c r="A47" s="8"/>
    </row>
    <row r="48" spans="1:3" x14ac:dyDescent="0.25">
      <c r="A48" s="8"/>
      <c r="C48" s="3" t="s">
        <v>42</v>
      </c>
    </row>
    <row r="49" spans="1:3" x14ac:dyDescent="0.25">
      <c r="A49" s="8"/>
    </row>
    <row r="50" spans="1:3" x14ac:dyDescent="0.25">
      <c r="A50" s="8"/>
      <c r="C50" s="3" t="str">
        <f>CONCATENATE("    ",B43)</f>
        <v xml:space="preserve">    You are in the Moderate Loss of Function category. See below for more information.</v>
      </c>
    </row>
    <row r="51" spans="1:3" x14ac:dyDescent="0.25">
      <c r="A51" s="8"/>
    </row>
    <row r="52" spans="1:3" x14ac:dyDescent="0.25">
      <c r="A52" s="15"/>
      <c r="C52" s="3" t="s">
        <v>43</v>
      </c>
    </row>
    <row r="53" spans="1:3" x14ac:dyDescent="0.25">
      <c r="A53" s="15"/>
    </row>
    <row r="54" spans="1:3" x14ac:dyDescent="0.25">
      <c r="A54" s="15"/>
      <c r="C54" s="3" t="str">
        <f>CONCATENATE( "    &lt;piechart percentage=",B44," /&gt;")</f>
        <v xml:space="preserve">    &lt;piechart percentage=31.6 /&gt;</v>
      </c>
    </row>
    <row r="55" spans="1:3" x14ac:dyDescent="0.25">
      <c r="A55" s="15"/>
      <c r="C55" s="3" t="str">
        <f>"  &lt;/Genotype&gt;"</f>
        <v xml:space="preserve">  &lt;/Genotype&gt;</v>
      </c>
    </row>
    <row r="56" spans="1:3" x14ac:dyDescent="0.25">
      <c r="A56" s="15" t="s">
        <v>46</v>
      </c>
      <c r="B56" s="9" t="str">
        <f>H23</f>
        <v>Your NPAS2 gene has no variants. A normal gene is referred to as a "wild-type" gene.</v>
      </c>
      <c r="C56" s="3" t="str">
        <f>CONCATENATE("  &lt;Genotype hgvs=",CHAR(34),B28,B30,";",B30,CHAR(34)," name=",CHAR(34),B22,CHAR(34),"&gt; ")</f>
        <v xml:space="preserve">  &lt;Genotype hgvs="NC_000002.12:g.[100923328=];[100923328=]" name="G100923328A"&gt; </v>
      </c>
    </row>
    <row r="57" spans="1:3" x14ac:dyDescent="0.25">
      <c r="A57" s="8" t="s">
        <v>47</v>
      </c>
      <c r="B57" s="9" t="str">
        <f t="shared" ref="B57:B58" si="3">H24</f>
        <v>This variant is not associated with increased risk.</v>
      </c>
      <c r="C57" s="3" t="s">
        <v>26</v>
      </c>
    </row>
    <row r="58" spans="1:3" x14ac:dyDescent="0.25">
      <c r="A58" s="8" t="s">
        <v>41</v>
      </c>
      <c r="B58" s="9">
        <f t="shared" si="3"/>
        <v>19.3</v>
      </c>
      <c r="C58" s="3" t="s">
        <v>38</v>
      </c>
    </row>
    <row r="59" spans="1:3" x14ac:dyDescent="0.25">
      <c r="A59" s="15"/>
    </row>
    <row r="60" spans="1:3" x14ac:dyDescent="0.25">
      <c r="A60" s="8"/>
      <c r="C60" s="3" t="str">
        <f>CONCATENATE("    ",B56)</f>
        <v xml:space="preserve">    Your NPAS2 gene has no variants. A normal gene is referred to as a "wild-type" gene.</v>
      </c>
    </row>
    <row r="61" spans="1:3" x14ac:dyDescent="0.25">
      <c r="A61" s="8"/>
    </row>
    <row r="62" spans="1:3" x14ac:dyDescent="0.25">
      <c r="A62" s="15"/>
      <c r="C62" s="3" t="s">
        <v>43</v>
      </c>
    </row>
    <row r="63" spans="1:3" x14ac:dyDescent="0.25">
      <c r="A63" s="15"/>
    </row>
    <row r="64" spans="1:3" x14ac:dyDescent="0.25">
      <c r="A64" s="15"/>
      <c r="C64" s="3" t="str">
        <f>CONCATENATE( "    &lt;piechart percentage=",B58," /&gt;")</f>
        <v xml:space="preserve">    &lt;piechart percentage=19.3 /&gt;</v>
      </c>
    </row>
    <row r="65" spans="1:3" x14ac:dyDescent="0.25">
      <c r="A65" s="15"/>
      <c r="C65" s="3" t="str">
        <f>"  &lt;/Genotype&gt;"</f>
        <v xml:space="preserve">  &lt;/Genotype&gt;</v>
      </c>
    </row>
    <row r="66" spans="1:3" x14ac:dyDescent="0.25">
      <c r="A66" s="15"/>
      <c r="C66" s="3" t="s">
        <v>48</v>
      </c>
    </row>
    <row r="67" spans="1:3" x14ac:dyDescent="0.25">
      <c r="A67" s="15" t="s">
        <v>49</v>
      </c>
      <c r="B67" s="9" t="str">
        <f>CONCATENATE("Your ",B2," gene has an unknown variant.")</f>
        <v>Your NPAS2 gene has an unknown variant.</v>
      </c>
      <c r="C67" s="3" t="str">
        <f>CONCATENATE("  &lt;Genotype hgvs=",CHAR(34),"unknown",CHAR(34),"&gt; ")</f>
        <v xml:space="preserve">  &lt;Genotype hgvs="unknown"&gt; </v>
      </c>
    </row>
    <row r="68" spans="1:3" x14ac:dyDescent="0.25">
      <c r="A68" s="8" t="s">
        <v>49</v>
      </c>
      <c r="B68" s="9" t="s">
        <v>50</v>
      </c>
      <c r="C68" s="3" t="s">
        <v>26</v>
      </c>
    </row>
    <row r="69" spans="1:3" x14ac:dyDescent="0.25">
      <c r="A69" s="8" t="s">
        <v>41</v>
      </c>
      <c r="C69" s="3" t="s">
        <v>38</v>
      </c>
    </row>
    <row r="70" spans="1:3" x14ac:dyDescent="0.25">
      <c r="A70" s="8"/>
    </row>
    <row r="71" spans="1:3" x14ac:dyDescent="0.25">
      <c r="A71" s="8"/>
      <c r="C71" s="3" t="str">
        <f>CONCATENATE("    ",B67)</f>
        <v xml:space="preserve">    Your NPAS2 gene has an unknown variant.</v>
      </c>
    </row>
    <row r="72" spans="1:3" x14ac:dyDescent="0.25">
      <c r="A72" s="8"/>
    </row>
    <row r="73" spans="1:3" x14ac:dyDescent="0.25">
      <c r="A73" s="15"/>
      <c r="C73" s="3" t="s">
        <v>43</v>
      </c>
    </row>
    <row r="74" spans="1:3" x14ac:dyDescent="0.25">
      <c r="A74" s="15"/>
    </row>
    <row r="75" spans="1:3" x14ac:dyDescent="0.25">
      <c r="A75" s="15"/>
      <c r="C75" s="3" t="str">
        <f>CONCATENATE( "    &lt;piechart percentage=",B69," /&gt;")</f>
        <v xml:space="preserve">    &lt;piechart percentage= /&gt;</v>
      </c>
    </row>
    <row r="76" spans="1:3" x14ac:dyDescent="0.25">
      <c r="A76" s="15"/>
      <c r="C76" s="3" t="str">
        <f>"  &lt;/Genotype&gt;"</f>
        <v xml:space="preserve">  &lt;/Genotype&gt;</v>
      </c>
    </row>
    <row r="77" spans="1:3" x14ac:dyDescent="0.25">
      <c r="A77" s="15"/>
      <c r="C77" s="3" t="s">
        <v>51</v>
      </c>
    </row>
    <row r="78" spans="1:3" x14ac:dyDescent="0.25">
      <c r="A78" s="15" t="s">
        <v>46</v>
      </c>
      <c r="B78" s="9" t="str">
        <f>CONCATENATE("Your ",B2," gene has no variants. A normal gene is referred to as a ",CHAR(34),"wild-type",CHAR(34)," gene.")</f>
        <v>Your NPAS2 gene has no variants. A normal gene is referred to as a "wild-type" gene.</v>
      </c>
      <c r="C78" s="3" t="str">
        <f>CONCATENATE("  &lt;Genotype hgvs=",CHAR(34),"wildtype",CHAR(34),"&gt;")</f>
        <v xml:space="preserve">  &lt;Genotype hgvs="wildtype"&gt;</v>
      </c>
    </row>
    <row r="79" spans="1:3" x14ac:dyDescent="0.25">
      <c r="A79" s="8" t="s">
        <v>47</v>
      </c>
      <c r="B79" s="9" t="s">
        <v>52</v>
      </c>
      <c r="C79" s="3" t="s">
        <v>26</v>
      </c>
    </row>
    <row r="80" spans="1:3" x14ac:dyDescent="0.25">
      <c r="A80" s="8" t="s">
        <v>41</v>
      </c>
      <c r="C80" s="3" t="s">
        <v>38</v>
      </c>
    </row>
    <row r="81" spans="1:3" x14ac:dyDescent="0.25">
      <c r="A81" s="8"/>
    </row>
    <row r="82" spans="1:3" x14ac:dyDescent="0.25">
      <c r="A82" s="8"/>
      <c r="C82" s="3" t="str">
        <f>CONCATENATE("    ",B78)</f>
        <v xml:space="preserve">    Your NPAS2 gene has no variants. A normal gene is referred to as a "wild-type" gene.</v>
      </c>
    </row>
    <row r="83" spans="1:3" x14ac:dyDescent="0.25">
      <c r="A83" s="8"/>
    </row>
    <row r="84" spans="1:3" x14ac:dyDescent="0.25">
      <c r="A84" s="8"/>
      <c r="C84" s="3" t="s">
        <v>43</v>
      </c>
    </row>
    <row r="85" spans="1:3" x14ac:dyDescent="0.25">
      <c r="A85" s="15"/>
    </row>
    <row r="86" spans="1:3" x14ac:dyDescent="0.25">
      <c r="A86" s="8"/>
      <c r="C86" s="3" t="str">
        <f>CONCATENATE( "    &lt;piechart percentage=",B80," /&gt;")</f>
        <v xml:space="preserve">    &lt;piechart percentage= /&gt;</v>
      </c>
    </row>
    <row r="87" spans="1:3" x14ac:dyDescent="0.25">
      <c r="A87" s="8"/>
      <c r="C87" s="3" t="str">
        <f>"  &lt;/Genotype&gt;"</f>
        <v xml:space="preserve">  &lt;/Genotype&gt;</v>
      </c>
    </row>
    <row r="88" spans="1:3" x14ac:dyDescent="0.25">
      <c r="A88" s="8"/>
      <c r="C88" s="3" t="str">
        <f>"&lt;/GeneAnalysis&gt;"</f>
        <v>&lt;/GeneAnalysis&gt;</v>
      </c>
    </row>
    <row r="89" spans="1:3" s="18" customFormat="1" x14ac:dyDescent="0.25">
      <c r="A89" s="27"/>
      <c r="B89" s="17"/>
    </row>
    <row r="90" spans="1:3" x14ac:dyDescent="0.25">
      <c r="A90" s="3" t="s">
        <v>513</v>
      </c>
      <c r="C90" s="3" t="str">
        <f>CONCATENATE("&lt;# ",A90," ",B90," #&gt;")</f>
        <v>&lt;# symptoms  #&gt;</v>
      </c>
    </row>
    <row r="92" spans="1:3" x14ac:dyDescent="0.25">
      <c r="C92" s="3" t="str">
        <f>CONCATENATE("&lt;symptoms ",B92," /&gt;")</f>
        <v>&lt;symptoms  /&gt;</v>
      </c>
    </row>
    <row r="94" spans="1:3" x14ac:dyDescent="0.25">
      <c r="A94" s="3" t="s">
        <v>514</v>
      </c>
      <c r="B94" s="9" t="s">
        <v>530</v>
      </c>
      <c r="C94" s="3" t="str">
        <f>CONCATENATE("&lt;# ",A94," ",B94," #&gt;")</f>
        <v>&lt;# Tissue List gastrointestinal tract; Kidney and urinary bladder;  #&gt;</v>
      </c>
    </row>
    <row r="96" spans="1:3" x14ac:dyDescent="0.25">
      <c r="B96" s="9" t="s">
        <v>531</v>
      </c>
      <c r="C96" s="3" t="str">
        <f>CONCATENATE("&lt;TissueList ",B96," /&gt;")</f>
        <v>&lt;TissueList D041981 D005221  /&gt;</v>
      </c>
    </row>
    <row r="98" spans="1:3" x14ac:dyDescent="0.25">
      <c r="A98" s="3" t="s">
        <v>515</v>
      </c>
      <c r="C98" s="3" t="str">
        <f>CONCATENATE("&lt;# ",A98," ",B98," #&gt;")</f>
        <v>&lt;# Pathways  #&gt;</v>
      </c>
    </row>
    <row r="100" spans="1:3" x14ac:dyDescent="0.25">
      <c r="C100" s="3" t="str">
        <f>CONCATENATE("&lt;Pathways ",B100," /&gt;")</f>
        <v>&lt;Pathways  /&gt;</v>
      </c>
    </row>
    <row r="102" spans="1:3" x14ac:dyDescent="0.25">
      <c r="A102" s="3" t="s">
        <v>518</v>
      </c>
      <c r="B102" s="3"/>
      <c r="C102" s="3" t="str">
        <f>CONCATENATE("&lt;# ",A102," ",B102," #&gt;")</f>
        <v>&lt;# Diseases  #&gt;</v>
      </c>
    </row>
    <row r="104" spans="1:3" x14ac:dyDescent="0.25">
      <c r="B104" s="3"/>
      <c r="C104" s="3" t="str">
        <f>CONCATENATE("&lt;diseases ",B104," /&gt;")</f>
        <v>&lt;diseases  /&gt;</v>
      </c>
    </row>
    <row r="776" spans="3:3" x14ac:dyDescent="0.25">
      <c r="C776" s="3" t="str">
        <f>CONCATENATE("    This variant is a change at a specific point in the ",B767," gene from ",B776," to ",B777," resulting in incorrect ",B770,"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82" spans="3:3" x14ac:dyDescent="0.25">
      <c r="C782" s="3" t="str">
        <f>CONCATENATE("    This variant is a change at a specific point in the ",B767," gene from ",B782," to ",B783," resulting in incorrect ",B770,"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12" spans="3:3" x14ac:dyDescent="0.25">
      <c r="C912" s="3" t="str">
        <f>CONCATENATE("    This variant is a change at a specific point in the ",B903," gene from ",B912," to ",B913," resulting in incorrect ",B906,"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18" spans="3:3" x14ac:dyDescent="0.25">
      <c r="C918" s="3" t="str">
        <f>CONCATENATE("    This variant is a change at a specific point in the ",B903," gene from ",B918," to ",B919," resulting in incorrect ",B906,"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20" spans="3:3" x14ac:dyDescent="0.25">
      <c r="C1320" s="3" t="str">
        <f>CONCATENATE("    This variant is a change at a specific point in the ",B1311," gene from ",B1320," to ",B1321," resulting in incorrect ",B1314,"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26" spans="3:3" x14ac:dyDescent="0.25">
      <c r="C1326" s="3" t="str">
        <f>CONCATENATE("    This variant is a change at a specific point in the ",B1311," gene from ",B1326," to ",B1327," resulting in incorrect ",B1314,"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56" spans="3:3" x14ac:dyDescent="0.25">
      <c r="C1456" s="3" t="str">
        <f>CONCATENATE("    This variant is a change at a specific point in the ",B1447," gene from ",B1456," to ",B1457," resulting in incorrect ",B1450,"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2" spans="3:3" x14ac:dyDescent="0.25">
      <c r="C1462" s="3" t="str">
        <f>CONCATENATE("    This variant is a change at a specific point in the ",B1447," gene from ",B1462," to ",B1463," resulting in incorrect ",B1450,"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2" spans="3:3" x14ac:dyDescent="0.25">
      <c r="C1592" s="3" t="str">
        <f>CONCATENATE("    This variant is a change at a specific point in the ",B1583," gene from ",B1592," to ",B1593," resulting in incorrect ",B1586,"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8" spans="3:3" x14ac:dyDescent="0.25">
      <c r="C1598" s="3" t="str">
        <f>CONCATENATE("    This variant is a change at a specific point in the ",B1583," gene from ",B1598," to ",B1599," resulting in incorrect ",B1586,"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28" spans="3:3" x14ac:dyDescent="0.25">
      <c r="C1728" s="3" t="str">
        <f>CONCATENATE("    This variant is a change at a specific point in the ",B1719," gene from ",B1728," to ",B1729," resulting in incorrect ",B1722,"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4" spans="3:3" x14ac:dyDescent="0.25">
      <c r="C1734" s="3" t="str">
        <f>CONCATENATE("    This variant is a change at a specific point in the ",B1719," gene from ",B1734," to ",B1735," resulting in incorrect ",B1722,"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4" spans="3:3" x14ac:dyDescent="0.25">
      <c r="C1864" s="3" t="str">
        <f>CONCATENATE("    This variant is a change at a specific point in the ",B1855," gene from ",B1864," to ",B1865," resulting in incorrect ",B1858,"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0" spans="3:3" x14ac:dyDescent="0.25">
      <c r="C1870" s="3" t="str">
        <f>CONCATENATE("    This variant is a change at a specific point in the ",B1855," gene from ",B1870," to ",B1871," resulting in incorrect ",B1858,"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0" spans="3:3" x14ac:dyDescent="0.25">
      <c r="C2000" s="3" t="str">
        <f>CONCATENATE("    This variant is a change at a specific point in the ",B1991," gene from ",B2000," to ",B2001," resulting in incorrect ",B1994,"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6" spans="3:3" x14ac:dyDescent="0.25">
      <c r="C2006" s="3" t="str">
        <f>CONCATENATE("    This variant is a change at a specific point in the ",B1991," gene from ",B2006," to ",B2007," resulting in incorrect ",B1994,"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36" spans="3:3" x14ac:dyDescent="0.25">
      <c r="C2136" s="3" t="str">
        <f>CONCATENATE("    This variant is a change at a specific point in the ",B2127," gene from ",B2136," to ",B2137," resulting in incorrect ",B2130,"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2" spans="3:3" x14ac:dyDescent="0.25">
      <c r="C2142" s="3" t="str">
        <f>CONCATENATE("    This variant is a change at a specific point in the ",B2127," gene from ",B2142," to ",B2143," resulting in incorrect ",B2130,"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2" spans="3:3" x14ac:dyDescent="0.25">
      <c r="C2272" s="3" t="str">
        <f>CONCATENATE("    This variant is a change at a specific point in the ",B2263," gene from ",B2272," to ",B2273," resulting in incorrect ",B2266,"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8" spans="3:3" x14ac:dyDescent="0.25">
      <c r="C2278" s="3" t="str">
        <f>CONCATENATE("    This variant is a change at a specific point in the ",B2263," gene from ",B2278," to ",B2279," resulting in incorrect ",B2266,"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9D034-728D-4321-8648-869D93801596}">
  <dimension ref="A1:AJ2413"/>
  <sheetViews>
    <sheetView workbookViewId="0">
      <selection sqref="A1:XFD104857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511</v>
      </c>
      <c r="B2" s="9" t="s">
        <v>447</v>
      </c>
      <c r="C2" s="3" t="str">
        <f>CONCATENATE("&lt;",A2," ",B2," /&gt;")</f>
        <v>&lt;Gene_Name TPH2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512</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TPH2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f>B8</f>
        <v>0</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12</v>
      </c>
      <c r="C10" s="3" t="str">
        <f>CONCATENATE("This gene is located on chromosome ",B10,". The ",B11," it creates acts in your ",B12)</f>
        <v>This gene is located on chromosome 12. The protein it creates acts in your brain.</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463</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A71942732G</v>
      </c>
      <c r="I13" s="18" t="str">
        <f>B28</f>
        <v>A72018440G</v>
      </c>
      <c r="J13" s="18" t="str">
        <f>B34</f>
        <v>A71966484G</v>
      </c>
      <c r="K13" s="18" t="str">
        <f>B40</f>
        <v>C71978821T</v>
      </c>
    </row>
    <row r="14" spans="1:36" ht="16.5" thickBot="1" x14ac:dyDescent="0.3">
      <c r="A14" s="8" t="s">
        <v>3</v>
      </c>
      <c r="B14" s="9" t="s">
        <v>447</v>
      </c>
      <c r="C14" s="3" t="str">
        <f>CONCATENATE("&lt;GeneAnalysis gene=",CHAR(34),B14,CHAR(34)," interval=",CHAR(34),B15,CHAR(34),"&gt; ")</f>
        <v xml:space="preserve">&lt;GeneAnalysis gene="TPH2" interval="NC_000012.12:g.71938846_72032441"&gt; </v>
      </c>
      <c r="H14" s="19" t="s">
        <v>453</v>
      </c>
      <c r="I14" s="19" t="s">
        <v>453</v>
      </c>
      <c r="J14" s="19" t="s">
        <v>453</v>
      </c>
      <c r="K14" s="19" t="s">
        <v>453</v>
      </c>
      <c r="L14" s="19"/>
      <c r="M14" s="19"/>
      <c r="N14" s="19"/>
      <c r="O14" s="40"/>
      <c r="P14" s="20"/>
      <c r="Q14" s="40"/>
      <c r="R14" s="40"/>
      <c r="S14" s="20"/>
      <c r="T14" s="20"/>
      <c r="U14" s="40"/>
      <c r="V14" s="40"/>
      <c r="W14" s="20"/>
      <c r="X14" s="20"/>
      <c r="Y14" s="20"/>
      <c r="Z14" s="20"/>
    </row>
    <row r="15" spans="1:36" x14ac:dyDescent="0.25">
      <c r="A15" s="8" t="s">
        <v>24</v>
      </c>
      <c r="B15" s="9" t="s">
        <v>462</v>
      </c>
      <c r="H15" s="9" t="s">
        <v>456</v>
      </c>
      <c r="I15" s="9" t="s">
        <v>458</v>
      </c>
      <c r="J15" s="9" t="s">
        <v>460</v>
      </c>
      <c r="K15" s="9" t="s">
        <v>454</v>
      </c>
      <c r="L15" s="9"/>
      <c r="M15" s="9"/>
      <c r="N15" s="9"/>
      <c r="O15" s="9"/>
      <c r="P15" s="9"/>
      <c r="Q15" s="9"/>
      <c r="R15" s="9"/>
      <c r="S15" s="9"/>
      <c r="T15" s="9"/>
      <c r="U15" s="9"/>
      <c r="V15" s="9"/>
      <c r="W15" s="9"/>
      <c r="X15" s="9"/>
      <c r="Y15" s="9"/>
      <c r="Z15" s="9"/>
    </row>
    <row r="16" spans="1:36" x14ac:dyDescent="0.25">
      <c r="A16" s="8" t="s">
        <v>25</v>
      </c>
      <c r="B16" s="9" t="s">
        <v>448</v>
      </c>
      <c r="C16" s="3" t="str">
        <f>CONCATENATE("# What are some common mutations of ",B14,"?")</f>
        <v># What are some common mutations of TPH2?</v>
      </c>
      <c r="H16" s="9" t="s">
        <v>457</v>
      </c>
      <c r="I16" s="9" t="s">
        <v>459</v>
      </c>
      <c r="J16" s="9" t="s">
        <v>461</v>
      </c>
      <c r="K16" s="9" t="s">
        <v>455</v>
      </c>
      <c r="L16" s="9"/>
      <c r="M16" s="9"/>
      <c r="N16" s="9"/>
      <c r="O16" s="9"/>
      <c r="P16" s="9"/>
      <c r="Q16" s="9"/>
      <c r="R16" s="9"/>
      <c r="S16" s="9"/>
      <c r="T16" s="9"/>
      <c r="U16" s="9"/>
      <c r="V16" s="9"/>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[A71942732G](https://www.ncbi.nlm.nih.gov/projects/SNP/snp_ref.cgi?rs=1007311)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[A72018440G](https://www.ncbi.nlm.nih.gov/projects/SNP/snp_ref.cgi?rs=2741343)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[A71966484G](https://www.ncbi.nlm.nih.gov/clinvar/variation/403250/)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[C71978821T](https://www.ncbi.nlm.nih.gov/clinvar/variation/14016/) variant. This substitution of a single nucleotide is known as a missense mutation.</v>
      </c>
      <c r="L17" s="9"/>
      <c r="M17" s="9"/>
      <c r="N17" s="9"/>
      <c r="O17" s="9"/>
      <c r="P17" s="9"/>
      <c r="Q17" s="9"/>
      <c r="R17" s="9"/>
      <c r="S17" s="9"/>
      <c r="T17" s="9"/>
      <c r="U17" s="9"/>
      <c r="V17" s="9"/>
      <c r="W17" s="9"/>
      <c r="X17" s="9"/>
      <c r="Y17" s="9"/>
      <c r="Z17" s="9"/>
    </row>
    <row r="18" spans="1:26" x14ac:dyDescent="0.25">
      <c r="C18" s="3" t="str">
        <f>CONCATENATE("There are ",B16," common variants in ",B14,": ",B25,", ",B31,", ",B37,", and ",B43,".")</f>
        <v>There are four common variants in TPH2: [A71942732G](https://www.ncbi.nlm.nih.gov/projects/SNP/snp_ref.cgi?rs=1007311), [A72018440G](https://www.ncbi.nlm.nih.gov/projects/SNP/snp_ref.cgi?rs=2741343), [A71966484G](https://www.ncbi.nlm.nih.gov/clinvar/variation/403250/), and [C71978821T](https://www.ncbi.nlm.nih.gov/clinvar/variation/14016/).</v>
      </c>
      <c r="H18" s="9" t="s">
        <v>28</v>
      </c>
      <c r="I18" s="9" t="s">
        <v>28</v>
      </c>
      <c r="J18" s="9" t="s">
        <v>28</v>
      </c>
      <c r="K18" s="9" t="s">
        <v>28</v>
      </c>
      <c r="L18" s="9"/>
      <c r="M18" s="9"/>
      <c r="N18" s="9"/>
      <c r="O18" s="9"/>
      <c r="P18" s="9"/>
      <c r="Q18" s="9"/>
      <c r="R18" s="9"/>
      <c r="S18" s="9"/>
      <c r="T18" s="9"/>
      <c r="U18" s="9"/>
      <c r="V18" s="9"/>
      <c r="W18" s="9"/>
      <c r="X18" s="9"/>
      <c r="Y18" s="9"/>
      <c r="Z18" s="9"/>
    </row>
    <row r="19" spans="1:26" x14ac:dyDescent="0.25">
      <c r="H19" s="9">
        <v>45.7</v>
      </c>
      <c r="I19" s="9">
        <v>49.7</v>
      </c>
      <c r="J19" s="9">
        <v>48.1</v>
      </c>
      <c r="K19" s="9">
        <v>49.7</v>
      </c>
      <c r="L19" s="9"/>
      <c r="M19" s="9"/>
      <c r="N19" s="9"/>
      <c r="O19" s="9"/>
      <c r="P19" s="9"/>
      <c r="Q19" s="9"/>
      <c r="R19" s="9"/>
      <c r="S19" s="9"/>
      <c r="T19" s="9"/>
      <c r="U19" s="9"/>
      <c r="V19" s="9"/>
      <c r="W19" s="9"/>
      <c r="X19" s="9"/>
      <c r="Y19" s="9"/>
      <c r="Z19" s="9"/>
    </row>
    <row r="20" spans="1:26" x14ac:dyDescent="0.25">
      <c r="C20" s="3" t="str">
        <f>CONCATENATE("&lt;# ",B22," #&gt;")</f>
        <v>&lt;# A71942732G #&gt;</v>
      </c>
      <c r="H20" s="9" t="str">
        <f>CONCATENATE("People with this variant have two copies of the ",B25," variant. This substitution of a single nucleotide is known as a missense mutation.")</f>
        <v>People with this variant have two copies of the [A71942732G](https://www.ncbi.nlm.nih.gov/projects/SNP/snp_ref.cgi?rs=1007311)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[A72018440G](https://www.ncbi.nlm.nih.gov/projects/SNP/snp_ref.cgi?rs=2741343)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[A71966484G](https://www.ncbi.nlm.nih.gov/clinvar/variation/403250/)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[C71978821T](https://www.ncbi.nlm.nih.gov/clinvar/variation/14016/) variant. This substitution of a single nucleotide is known as a missense mutation.</v>
      </c>
      <c r="L20" s="9"/>
      <c r="M20" s="9"/>
      <c r="N20" s="9"/>
      <c r="O20" s="9"/>
      <c r="P20" s="9"/>
      <c r="Q20" s="9"/>
      <c r="R20" s="9"/>
      <c r="S20" s="9"/>
      <c r="T20" s="9"/>
      <c r="U20" s="9"/>
      <c r="V20" s="9"/>
      <c r="W20" s="9"/>
      <c r="X20" s="9"/>
      <c r="Y20" s="9"/>
      <c r="Z20" s="9"/>
    </row>
    <row r="21" spans="1:26" x14ac:dyDescent="0.25">
      <c r="A21" s="8" t="s">
        <v>29</v>
      </c>
      <c r="B21" s="28" t="s">
        <v>449</v>
      </c>
      <c r="C21" s="3" t="str">
        <f>CONCATENATE("  &lt;Variant hgvs=",CHAR(34),B21,CHAR(34)," name=",CHAR(34),B22,CHAR(34),"&gt; ")</f>
        <v xml:space="preserve">  &lt;Variant hgvs="NC_000012.12:g.71942732A&gt;G" name="A71942732G"&gt; </v>
      </c>
      <c r="H21" s="9" t="s">
        <v>27</v>
      </c>
      <c r="I21" s="9" t="s">
        <v>27</v>
      </c>
      <c r="J21" s="9" t="s">
        <v>27</v>
      </c>
      <c r="K21" s="9" t="s">
        <v>27</v>
      </c>
      <c r="L21" s="9"/>
      <c r="M21" s="9"/>
      <c r="N21" s="9"/>
      <c r="O21" s="9"/>
      <c r="P21" s="9"/>
      <c r="Q21" s="9"/>
      <c r="R21" s="9"/>
      <c r="S21" s="9"/>
      <c r="T21" s="9"/>
      <c r="U21" s="9"/>
      <c r="V21" s="9"/>
      <c r="W21" s="9"/>
      <c r="X21" s="9"/>
      <c r="Y21" s="9"/>
      <c r="Z21" s="9"/>
    </row>
    <row r="22" spans="1:26" x14ac:dyDescent="0.25">
      <c r="A22" s="15" t="s">
        <v>30</v>
      </c>
      <c r="B22" s="21" t="s">
        <v>470</v>
      </c>
      <c r="H22" s="9">
        <v>24</v>
      </c>
      <c r="I22" s="9">
        <v>33.9</v>
      </c>
      <c r="J22" s="9">
        <v>28.3</v>
      </c>
      <c r="K22" s="9">
        <v>33.9</v>
      </c>
      <c r="L22" s="9"/>
      <c r="M22" s="9"/>
      <c r="N22" s="9"/>
      <c r="O22" s="9"/>
      <c r="P22" s="9"/>
      <c r="Q22" s="9"/>
      <c r="R22" s="9"/>
      <c r="S22" s="9"/>
      <c r="T22" s="9"/>
      <c r="U22" s="9"/>
      <c r="V22" s="9"/>
      <c r="W22" s="9"/>
      <c r="X22" s="9"/>
      <c r="Y22" s="9"/>
      <c r="Z22" s="9"/>
    </row>
    <row r="23" spans="1:26" x14ac:dyDescent="0.25">
      <c r="A23" s="15" t="s">
        <v>31</v>
      </c>
      <c r="B23" s="9" t="s">
        <v>32</v>
      </c>
      <c r="C23" s="3" t="str">
        <f>CONCATENATE("    This variant is a change at a specific point in the ",B14," gene from ",B23," to ",B24," resulting in incorrect ",B11," function. This substitution of a single nucleotide is known as a missense variant.")</f>
        <v xml:space="preserve">    This variant is a change at a specific point in the TPH2 gene from adenine (A) to guanine (G) resulting in incorrect protein function. This substitution of a single nucleotide is known as a missense variant.</v>
      </c>
      <c r="H23" s="9" t="str">
        <f>CONCATENATE("Your ",B14," gene has no variants. A normal gene is referred to as a ",CHAR(34),"wild-type",CHAR(34)," gene.")</f>
        <v>Your TPH2 gene has no variants. A normal gene is referred to as a "wild-type" gene.</v>
      </c>
      <c r="I23" s="9" t="str">
        <f>CONCATENATE("Your ",B14," gene has no variants. A normal gene is referred to as a ",CHAR(34),"wild-type",CHAR(34)," gene.")</f>
        <v>Your TPH2 gene has no variants. A normal gene is referred to as a "wild-type" gene.</v>
      </c>
      <c r="J23" s="9" t="str">
        <f>CONCATENATE("Your ",B14," gene has no variants. A normal gene is referred to as a ",CHAR(34),"wild-type",CHAR(34)," gene.")</f>
        <v>Your TPH2 gene has no variants. A normal gene is referred to as a "wild-type" gene.</v>
      </c>
      <c r="K23" s="9" t="str">
        <f>CONCATENATE("Your ",B14," gene has no variants. A normal gene is referred to as a ",CHAR(34),"wild-type",CHAR(34)," gene.")</f>
        <v>Your TPH2 gene has no variants. A normal gene is referred to as a "wild-type" gene.</v>
      </c>
      <c r="L23" s="9"/>
      <c r="M23" s="9"/>
      <c r="N23" s="9"/>
      <c r="O23" s="9"/>
      <c r="P23" s="9"/>
      <c r="Q23" s="9"/>
      <c r="R23" s="9"/>
      <c r="S23" s="9"/>
      <c r="T23" s="9"/>
      <c r="U23" s="9"/>
      <c r="V23" s="9"/>
      <c r="W23" s="9"/>
      <c r="X23" s="9"/>
      <c r="Y23" s="9"/>
      <c r="Z23" s="9"/>
    </row>
    <row r="24" spans="1:26" x14ac:dyDescent="0.25">
      <c r="A24" s="15" t="s">
        <v>33</v>
      </c>
      <c r="B24" s="9" t="s">
        <v>34</v>
      </c>
      <c r="H24" s="9" t="s">
        <v>28</v>
      </c>
      <c r="I24" s="9" t="s">
        <v>28</v>
      </c>
      <c r="J24" s="9" t="s">
        <v>28</v>
      </c>
      <c r="K24" s="9" t="s">
        <v>28</v>
      </c>
      <c r="L24" s="9"/>
      <c r="M24" s="9"/>
      <c r="N24" s="9"/>
      <c r="O24" s="9"/>
      <c r="P24" s="9"/>
      <c r="Q24" s="9"/>
      <c r="R24" s="9"/>
      <c r="S24" s="9"/>
      <c r="T24" s="9"/>
      <c r="U24" s="9"/>
      <c r="V24" s="9"/>
      <c r="W24" s="9"/>
      <c r="X24" s="9"/>
      <c r="Y24" s="9"/>
      <c r="Z24" s="9"/>
    </row>
    <row r="25" spans="1:26" x14ac:dyDescent="0.25">
      <c r="A25" s="15" t="s">
        <v>35</v>
      </c>
      <c r="B25" s="9" t="s">
        <v>471</v>
      </c>
      <c r="C25" s="3" t="str">
        <f>"  &lt;/Variant&gt;"</f>
        <v xml:space="preserve">  &lt;/Variant&gt;</v>
      </c>
      <c r="H25" s="9">
        <v>30.3</v>
      </c>
      <c r="I25" s="9">
        <v>16.399999999999999</v>
      </c>
      <c r="J25" s="9">
        <v>23.6</v>
      </c>
      <c r="K25" s="9">
        <v>16.399999999999999</v>
      </c>
      <c r="L25" s="9"/>
      <c r="M25" s="9"/>
      <c r="N25" s="9"/>
      <c r="O25" s="9"/>
      <c r="P25" s="9"/>
      <c r="Q25" s="9"/>
      <c r="R25" s="9"/>
      <c r="S25" s="9"/>
      <c r="T25" s="9"/>
      <c r="U25" s="9"/>
      <c r="V25" s="9"/>
      <c r="W25" s="9"/>
      <c r="X25" s="9"/>
      <c r="Y25" s="9"/>
      <c r="Z25" s="9"/>
    </row>
    <row r="26" spans="1:26" x14ac:dyDescent="0.25">
      <c r="A26" s="15"/>
      <c r="C26" s="3" t="str">
        <f>CONCATENATE("&lt;# ",B28," #&gt;")</f>
        <v>&lt;# A72018440G #&gt;</v>
      </c>
    </row>
    <row r="27" spans="1:26" x14ac:dyDescent="0.25">
      <c r="A27" s="8" t="s">
        <v>29</v>
      </c>
      <c r="B27" s="28" t="s">
        <v>450</v>
      </c>
      <c r="C27" s="3" t="str">
        <f>CONCATENATE("  &lt;Variant hgvs=",CHAR(34),B27,CHAR(34)," name=",CHAR(34),B28,CHAR(34),"&gt; ")</f>
        <v xml:space="preserve">  &lt;Variant hgvs="NC_000012.12:g.72018440A&gt;G" name="A72018440G"&gt; </v>
      </c>
    </row>
    <row r="28" spans="1:26" x14ac:dyDescent="0.25">
      <c r="A28" s="15" t="s">
        <v>30</v>
      </c>
      <c r="B28" s="9" t="s">
        <v>468</v>
      </c>
    </row>
    <row r="29" spans="1:26" x14ac:dyDescent="0.25">
      <c r="A29" s="15" t="s">
        <v>31</v>
      </c>
      <c r="B29" s="9" t="s">
        <v>32</v>
      </c>
      <c r="C29" s="3" t="str">
        <f>CONCATENATE("    This variant is a change at a specific point in the ",B14," gene from ",B29," to ",B30," resulting in incorrect ",B11," function. This substitution of a single nucleotide is known as a missense variant.")</f>
        <v xml:space="preserve">    This variant is a change at a specific point in the TPH2 gene from adenine (A) to guanine (G) resulting in incorrect protein function. This substitution of a single nucleotide is known as a missense variant.</v>
      </c>
    </row>
    <row r="30" spans="1:26" x14ac:dyDescent="0.25">
      <c r="A30" s="15" t="s">
        <v>33</v>
      </c>
      <c r="B30" s="9" t="s">
        <v>34</v>
      </c>
    </row>
    <row r="31" spans="1:26" x14ac:dyDescent="0.25">
      <c r="A31" s="15" t="s">
        <v>35</v>
      </c>
      <c r="B31" s="9" t="s">
        <v>469</v>
      </c>
      <c r="C31" s="3" t="str">
        <f>"  &lt;/Variant&gt;"</f>
        <v xml:space="preserve">  &lt;/Variant&gt;</v>
      </c>
    </row>
    <row r="32" spans="1:26" x14ac:dyDescent="0.25">
      <c r="A32" s="8"/>
      <c r="C32" s="3" t="str">
        <f>CONCATENATE("&lt;# ",B34," #&gt;")</f>
        <v>&lt;# A71966484G #&gt;</v>
      </c>
    </row>
    <row r="33" spans="1:3" x14ac:dyDescent="0.25">
      <c r="A33" s="8" t="s">
        <v>29</v>
      </c>
      <c r="B33" s="28" t="s">
        <v>451</v>
      </c>
      <c r="C33" s="3" t="str">
        <f>CONCATENATE("  &lt;Variant hgvs=",CHAR(34),B33,CHAR(34)," name=",CHAR(34),B34,CHAR(34),"&gt; ")</f>
        <v xml:space="preserve">  &lt;Variant hgvs="NC_000012.12:g.71966484A&gt;G" name="A71966484G"&gt; </v>
      </c>
    </row>
    <row r="34" spans="1:3" x14ac:dyDescent="0.25">
      <c r="A34" s="15" t="s">
        <v>30</v>
      </c>
      <c r="B34" s="9" t="s">
        <v>466</v>
      </c>
    </row>
    <row r="35" spans="1:3" x14ac:dyDescent="0.25">
      <c r="A35" s="15" t="s">
        <v>31</v>
      </c>
      <c r="B35" s="9" t="s">
        <v>32</v>
      </c>
      <c r="C35" s="3" t="str">
        <f>CONCATENATE("    This variant is a change at a specific point in the ",B14," gene from ",B35," to ",B36," resulting in incorrect ",B11," function. This substitution of a single nucleotide is known as a missense variant.")</f>
        <v xml:space="preserve">    This variant is a change at a specific point in the TPH2 gene from adenine (A) to guanine (G) resulting in incorrect protein function. This substitution of a single nucleotide is known as a missense variant.</v>
      </c>
    </row>
    <row r="36" spans="1:3" x14ac:dyDescent="0.25">
      <c r="A36" s="15" t="s">
        <v>33</v>
      </c>
      <c r="B36" s="9" t="s">
        <v>34</v>
      </c>
    </row>
    <row r="37" spans="1:3" x14ac:dyDescent="0.25">
      <c r="A37" s="15" t="s">
        <v>35</v>
      </c>
      <c r="B37" s="9" t="s">
        <v>467</v>
      </c>
      <c r="C37" s="3" t="str">
        <f>"  &lt;/Variant&gt;"</f>
        <v xml:space="preserve">  &lt;/Variant&gt;</v>
      </c>
    </row>
    <row r="38" spans="1:3" x14ac:dyDescent="0.25">
      <c r="A38" s="15"/>
      <c r="C38" s="3" t="str">
        <f>CONCATENATE("&lt;# ",B40," #&gt;")</f>
        <v>&lt;# C71978821T #&gt;</v>
      </c>
    </row>
    <row r="39" spans="1:3" x14ac:dyDescent="0.25">
      <c r="A39" s="8" t="s">
        <v>29</v>
      </c>
      <c r="B39" s="28" t="s">
        <v>452</v>
      </c>
      <c r="C39" s="3" t="str">
        <f>CONCATENATE("  &lt;Variant hgvs=",CHAR(34),B39,CHAR(34)," name=",CHAR(34),B40,CHAR(34),"&gt; ")</f>
        <v xml:space="preserve">  &lt;Variant hgvs="NC_000012.12:g.71978821C&gt;T" name="C71978821T"&gt; </v>
      </c>
    </row>
    <row r="40" spans="1:3" x14ac:dyDescent="0.25">
      <c r="A40" s="15" t="s">
        <v>30</v>
      </c>
      <c r="B40" s="9" t="s">
        <v>464</v>
      </c>
    </row>
    <row r="41" spans="1:3" x14ac:dyDescent="0.25">
      <c r="A41" s="15" t="s">
        <v>31</v>
      </c>
      <c r="B41" s="9" t="str">
        <f>"cytosine (C)"</f>
        <v>cytosine (C)</v>
      </c>
      <c r="C41" s="3" t="str">
        <f>CONCATENATE("    This variant is a change at a specific point in the ",B14," gene from ",B41," to ",B42," resulting in incorrect ",B11," function. This substitution of a single nucleotide is known as a missense variant.")</f>
        <v xml:space="preserve">    This variant is a change at a specific point in the TPH2 gene from cytosine (C) to thymine (T) resulting in incorrect protein function. This substitution of a single nucleotide is known as a missense variant.</v>
      </c>
    </row>
    <row r="42" spans="1:3" x14ac:dyDescent="0.25">
      <c r="A42" s="15" t="s">
        <v>33</v>
      </c>
      <c r="B42" s="9" t="s">
        <v>36</v>
      </c>
    </row>
    <row r="43" spans="1:3" x14ac:dyDescent="0.25">
      <c r="A43" s="15" t="s">
        <v>35</v>
      </c>
      <c r="B43" s="9" t="s">
        <v>465</v>
      </c>
      <c r="C43" s="3" t="str">
        <f>"  &lt;/Variant&gt;"</f>
        <v xml:space="preserve">  &lt;/Variant&gt;</v>
      </c>
    </row>
    <row r="44" spans="1:3" s="18" customFormat="1" x14ac:dyDescent="0.25">
      <c r="A44" s="27"/>
      <c r="B44" s="17"/>
    </row>
    <row r="45" spans="1:3" s="18" customFormat="1" x14ac:dyDescent="0.25">
      <c r="A45" s="27"/>
      <c r="B45" s="17"/>
      <c r="C45" s="18" t="str">
        <f>C20</f>
        <v>&lt;# A71942732G #&gt;</v>
      </c>
    </row>
    <row r="46" spans="1:3" x14ac:dyDescent="0.25">
      <c r="A46" s="15" t="s">
        <v>37</v>
      </c>
      <c r="B46" s="21" t="str">
        <f>H14</f>
        <v>NC_000012.12:g.</v>
      </c>
      <c r="C46" s="3" t="str">
        <f>CONCATENATE("  &lt;Genotype hgvs=",CHAR(34),B46,B47,";",B48,CHAR(34)," name=",CHAR(34),B22,CHAR(34),"&gt; ")</f>
        <v xml:space="preserve">  &lt;Genotype hgvs="NC_000012.12:g.[71942732A&gt;G];[71942732=]" name="A71942732G"&gt; </v>
      </c>
    </row>
    <row r="47" spans="1:3" x14ac:dyDescent="0.25">
      <c r="A47" s="15" t="s">
        <v>35</v>
      </c>
      <c r="B47" s="21" t="str">
        <f t="shared" ref="B47:B51" si="1">H15</f>
        <v>[71942732A&gt;G]</v>
      </c>
    </row>
    <row r="48" spans="1:3" x14ac:dyDescent="0.25">
      <c r="A48" s="15" t="s">
        <v>31</v>
      </c>
      <c r="B48" s="21" t="str">
        <f t="shared" si="1"/>
        <v>[71942732=]</v>
      </c>
      <c r="C48" s="3" t="s">
        <v>38</v>
      </c>
    </row>
    <row r="49" spans="1:3" x14ac:dyDescent="0.25">
      <c r="A49" s="15" t="s">
        <v>39</v>
      </c>
      <c r="B49" s="21" t="str">
        <f t="shared" si="1"/>
        <v>People with this variant have one copy of the [A71942732G](https://www.ncbi.nlm.nih.gov/projects/SNP/snp_ref.cgi?rs=1007311) variant. This substitution of a single nucleotide is known as a missense mutation.</v>
      </c>
      <c r="C49" s="3" t="s">
        <v>26</v>
      </c>
    </row>
    <row r="50" spans="1:3" x14ac:dyDescent="0.25">
      <c r="A50" s="8" t="s">
        <v>40</v>
      </c>
      <c r="B50" s="21" t="str">
        <f t="shared" si="1"/>
        <v>This variant is not associated with increased risk.</v>
      </c>
      <c r="C50" s="3" t="str">
        <f>CONCATENATE("    ",B49)</f>
        <v xml:space="preserve">    People with this variant have one copy of the [A71942732G](https://www.ncbi.nlm.nih.gov/projects/SNP/snp_ref.cgi?rs=1007311) variant. This substitution of a single nucleotide is known as a missense mutation.</v>
      </c>
    </row>
    <row r="51" spans="1:3" x14ac:dyDescent="0.25">
      <c r="A51" s="8" t="s">
        <v>41</v>
      </c>
      <c r="B51" s="21">
        <f t="shared" si="1"/>
        <v>45.7</v>
      </c>
    </row>
    <row r="52" spans="1:3" x14ac:dyDescent="0.25">
      <c r="A52" s="15"/>
      <c r="C52" s="3" t="s">
        <v>42</v>
      </c>
    </row>
    <row r="53" spans="1:3" x14ac:dyDescent="0.25">
      <c r="A53" s="8"/>
    </row>
    <row r="54" spans="1:3" x14ac:dyDescent="0.25">
      <c r="A54" s="8"/>
      <c r="C54" s="3" t="str">
        <f>CONCATENATE("    ",B50)</f>
        <v xml:space="preserve">    This variant is not associated with increased risk.</v>
      </c>
    </row>
    <row r="55" spans="1:3" x14ac:dyDescent="0.25">
      <c r="A55" s="8"/>
    </row>
    <row r="56" spans="1:3" x14ac:dyDescent="0.25">
      <c r="A56" s="8"/>
      <c r="C56" s="3" t="s">
        <v>43</v>
      </c>
    </row>
    <row r="57" spans="1:3" x14ac:dyDescent="0.25">
      <c r="A57" s="15"/>
    </row>
    <row r="58" spans="1:3" x14ac:dyDescent="0.25">
      <c r="A58" s="15"/>
      <c r="C58" s="3" t="str">
        <f>CONCATENATE( "    &lt;piechart percentage=",B51," /&gt;")</f>
        <v xml:space="preserve">    &lt;piechart percentage=45.7 /&gt;</v>
      </c>
    </row>
    <row r="59" spans="1:3" x14ac:dyDescent="0.25">
      <c r="A59" s="15"/>
      <c r="C59" s="3" t="str">
        <f>"  &lt;/Genotype&gt;"</f>
        <v xml:space="preserve">  &lt;/Genotype&gt;</v>
      </c>
    </row>
    <row r="60" spans="1:3" x14ac:dyDescent="0.25">
      <c r="A60" s="15" t="s">
        <v>44</v>
      </c>
      <c r="B60" s="9" t="str">
        <f>H20</f>
        <v>People with this variant have two copies of the [A71942732G](https://www.ncbi.nlm.nih.gov/projects/SNP/snp_ref.cgi?rs=1007311) variant. This substitution of a single nucleotide is known as a missense mutation.</v>
      </c>
      <c r="C60" s="3" t="str">
        <f>CONCATENATE("  &lt;Genotype hgvs=",CHAR(34),B46,B47,";",B47,CHAR(34)," name=",CHAR(34),B22,CHAR(34),"&gt; ")</f>
        <v xml:space="preserve">  &lt;Genotype hgvs="NC_000012.12:g.[71942732A&gt;G];[71942732A&gt;G]" name="A71942732G"&gt; </v>
      </c>
    </row>
    <row r="61" spans="1:3" x14ac:dyDescent="0.25">
      <c r="A61" s="8" t="s">
        <v>45</v>
      </c>
      <c r="B61" s="9" t="str">
        <f t="shared" ref="B61:B62" si="2">H21</f>
        <v>You are in the Moderate Loss of Function category. See below for more information.</v>
      </c>
      <c r="C61" s="3" t="s">
        <v>26</v>
      </c>
    </row>
    <row r="62" spans="1:3" x14ac:dyDescent="0.25">
      <c r="A62" s="8" t="s">
        <v>41</v>
      </c>
      <c r="B62" s="9">
        <f t="shared" si="2"/>
        <v>24</v>
      </c>
      <c r="C62" s="3" t="s">
        <v>38</v>
      </c>
    </row>
    <row r="63" spans="1:3" x14ac:dyDescent="0.25">
      <c r="A63" s="8"/>
    </row>
    <row r="64" spans="1:3" x14ac:dyDescent="0.25">
      <c r="A64" s="15"/>
      <c r="C64" s="3" t="str">
        <f>CONCATENATE("    ",B60)</f>
        <v xml:space="preserve">    People with this variant have two copies of the [A71942732G](https://www.ncbi.nlm.nih.gov/projects/SNP/snp_ref.cgi?rs=1007311) variant. This substitution of a single nucleotide is known as a missense mutation.</v>
      </c>
    </row>
    <row r="65" spans="1:3" x14ac:dyDescent="0.25">
      <c r="A65" s="8"/>
    </row>
    <row r="66" spans="1:3" x14ac:dyDescent="0.25">
      <c r="A66" s="8"/>
      <c r="C66" s="3" t="s">
        <v>42</v>
      </c>
    </row>
    <row r="67" spans="1:3" x14ac:dyDescent="0.25">
      <c r="A67" s="8"/>
    </row>
    <row r="68" spans="1:3" x14ac:dyDescent="0.25">
      <c r="A68" s="8"/>
      <c r="C68" s="3" t="str">
        <f>CONCATENATE("    ",B61)</f>
        <v xml:space="preserve">    You are in the Moderate Loss of Function category. See below for more information.</v>
      </c>
    </row>
    <row r="69" spans="1:3" x14ac:dyDescent="0.25">
      <c r="A69" s="8"/>
    </row>
    <row r="70" spans="1:3" x14ac:dyDescent="0.25">
      <c r="A70" s="15"/>
      <c r="C70" s="3" t="s">
        <v>43</v>
      </c>
    </row>
    <row r="71" spans="1:3" x14ac:dyDescent="0.25">
      <c r="A71" s="15"/>
    </row>
    <row r="72" spans="1:3" x14ac:dyDescent="0.25">
      <c r="A72" s="15"/>
      <c r="C72" s="3" t="str">
        <f>CONCATENATE( "    &lt;piechart percentage=",B62," /&gt;")</f>
        <v xml:space="preserve">    &lt;piechart percentage=24 /&gt;</v>
      </c>
    </row>
    <row r="73" spans="1:3" x14ac:dyDescent="0.25">
      <c r="A73" s="15"/>
      <c r="C73" s="3" t="str">
        <f>"  &lt;/Genotype&gt;"</f>
        <v xml:space="preserve">  &lt;/Genotype&gt;</v>
      </c>
    </row>
    <row r="74" spans="1:3" x14ac:dyDescent="0.25">
      <c r="A74" s="15" t="s">
        <v>46</v>
      </c>
      <c r="B74" s="9" t="str">
        <f>H23</f>
        <v>Your TPH2 gene has no variants. A normal gene is referred to as a "wild-type" gene.</v>
      </c>
      <c r="C74" s="3" t="str">
        <f>CONCATENATE("  &lt;Genotype hgvs=",CHAR(34),B46,B48,";",B48,CHAR(34)," name=",CHAR(34),B22,CHAR(34),"&gt; ")</f>
        <v xml:space="preserve">  &lt;Genotype hgvs="NC_000012.12:g.[71942732=];[71942732=]" name="A71942732G"&gt; </v>
      </c>
    </row>
    <row r="75" spans="1:3" x14ac:dyDescent="0.25">
      <c r="A75" s="8" t="s">
        <v>47</v>
      </c>
      <c r="B75" s="9" t="str">
        <f t="shared" ref="B75:B76" si="3">H24</f>
        <v>This variant is not associated with increased risk.</v>
      </c>
      <c r="C75" s="3" t="s">
        <v>26</v>
      </c>
    </row>
    <row r="76" spans="1:3" x14ac:dyDescent="0.25">
      <c r="A76" s="8" t="s">
        <v>41</v>
      </c>
      <c r="B76" s="9">
        <f t="shared" si="3"/>
        <v>30.3</v>
      </c>
      <c r="C76" s="3" t="s">
        <v>38</v>
      </c>
    </row>
    <row r="77" spans="1:3" x14ac:dyDescent="0.25">
      <c r="A77" s="15"/>
    </row>
    <row r="78" spans="1:3" x14ac:dyDescent="0.25">
      <c r="A78" s="8"/>
      <c r="C78" s="3" t="str">
        <f>CONCATENATE("    ",B74)</f>
        <v xml:space="preserve">    Your TPH2 gene has no variants. A normal gene is referred to as a "wild-type" gene.</v>
      </c>
    </row>
    <row r="79" spans="1:3" x14ac:dyDescent="0.25">
      <c r="A79" s="8"/>
    </row>
    <row r="80" spans="1:3" x14ac:dyDescent="0.25">
      <c r="A80" s="15"/>
      <c r="C80" s="3" t="s">
        <v>43</v>
      </c>
    </row>
    <row r="81" spans="1:3" x14ac:dyDescent="0.25">
      <c r="A81" s="15"/>
    </row>
    <row r="82" spans="1:3" x14ac:dyDescent="0.25">
      <c r="A82" s="15"/>
      <c r="C82" s="3" t="str">
        <f>CONCATENATE( "    &lt;piechart percentage=",B76," /&gt;")</f>
        <v xml:space="preserve">    &lt;piechart percentage=30.3 /&gt;</v>
      </c>
    </row>
    <row r="83" spans="1:3" x14ac:dyDescent="0.25">
      <c r="A83" s="15"/>
      <c r="C83" s="3" t="str">
        <f>"  &lt;/Genotype&gt;"</f>
        <v xml:space="preserve">  &lt;/Genotype&gt;</v>
      </c>
    </row>
    <row r="84" spans="1:3" x14ac:dyDescent="0.25">
      <c r="A84" s="15"/>
      <c r="C84" s="3" t="str">
        <f>C26</f>
        <v>&lt;# A72018440G #&gt;</v>
      </c>
    </row>
    <row r="85" spans="1:3" x14ac:dyDescent="0.25">
      <c r="A85" s="15" t="s">
        <v>37</v>
      </c>
      <c r="B85" s="21" t="str">
        <f>I14</f>
        <v>NC_000012.12:g.</v>
      </c>
      <c r="C85" s="3" t="str">
        <f>CONCATENATE("  &lt;Genotype hgvs=",CHAR(34),B85,B86,";",B87,CHAR(34)," name=",CHAR(34),B28,CHAR(34),"&gt; ")</f>
        <v xml:space="preserve">  &lt;Genotype hgvs="NC_000012.12:g.[72018440A&gt;G];[72018440=]" name="A72018440G"&gt; </v>
      </c>
    </row>
    <row r="86" spans="1:3" x14ac:dyDescent="0.25">
      <c r="A86" s="15" t="s">
        <v>35</v>
      </c>
      <c r="B86" s="21" t="str">
        <f t="shared" ref="B86:B90" si="4">I15</f>
        <v>[72018440A&gt;G]</v>
      </c>
    </row>
    <row r="87" spans="1:3" x14ac:dyDescent="0.25">
      <c r="A87" s="15" t="s">
        <v>31</v>
      </c>
      <c r="B87" s="21" t="str">
        <f t="shared" si="4"/>
        <v>[72018440=]</v>
      </c>
      <c r="C87" s="3" t="s">
        <v>38</v>
      </c>
    </row>
    <row r="88" spans="1:3" x14ac:dyDescent="0.25">
      <c r="A88" s="15" t="s">
        <v>39</v>
      </c>
      <c r="B88" s="21" t="str">
        <f t="shared" si="4"/>
        <v>People with this variant have one copy of the [A72018440G](https://www.ncbi.nlm.nih.gov/projects/SNP/snp_ref.cgi?rs=2741343) variant. This substitution of a single nucleotide is known as a missense mutation.</v>
      </c>
      <c r="C88" s="3" t="s">
        <v>26</v>
      </c>
    </row>
    <row r="89" spans="1:3" x14ac:dyDescent="0.25">
      <c r="A89" s="8" t="s">
        <v>40</v>
      </c>
      <c r="B89" s="21" t="str">
        <f t="shared" si="4"/>
        <v>This variant is not associated with increased risk.</v>
      </c>
      <c r="C89" s="3" t="str">
        <f>CONCATENATE("    ",B88)</f>
        <v xml:space="preserve">    People with this variant have one copy of the [A72018440G](https://www.ncbi.nlm.nih.gov/projects/SNP/snp_ref.cgi?rs=2741343) variant. This substitution of a single nucleotide is known as a missense mutation.</v>
      </c>
    </row>
    <row r="90" spans="1:3" x14ac:dyDescent="0.25">
      <c r="A90" s="8" t="s">
        <v>41</v>
      </c>
      <c r="B90" s="21">
        <f t="shared" si="4"/>
        <v>49.7</v>
      </c>
    </row>
    <row r="91" spans="1:3" x14ac:dyDescent="0.25">
      <c r="A91" s="15"/>
      <c r="C91" s="3" t="s">
        <v>42</v>
      </c>
    </row>
    <row r="92" spans="1:3" x14ac:dyDescent="0.25">
      <c r="A92" s="8"/>
    </row>
    <row r="93" spans="1:3" x14ac:dyDescent="0.25">
      <c r="A93" s="8"/>
      <c r="C93" s="3" t="str">
        <f>CONCATENATE("    ",B89)</f>
        <v xml:space="preserve">    This variant is not associated with increased risk.</v>
      </c>
    </row>
    <row r="94" spans="1:3" x14ac:dyDescent="0.25">
      <c r="A94" s="8"/>
    </row>
    <row r="95" spans="1:3" x14ac:dyDescent="0.25">
      <c r="A95" s="8"/>
      <c r="C95" s="3" t="s">
        <v>43</v>
      </c>
    </row>
    <row r="96" spans="1:3" x14ac:dyDescent="0.25">
      <c r="A96" s="15"/>
    </row>
    <row r="97" spans="1:3" x14ac:dyDescent="0.25">
      <c r="A97" s="15"/>
      <c r="C97" s="3" t="str">
        <f>CONCATENATE( "    &lt;piechart percentage=",B90," /&gt;")</f>
        <v xml:space="preserve">    &lt;piechart percentage=49.7 /&gt;</v>
      </c>
    </row>
    <row r="98" spans="1:3" x14ac:dyDescent="0.25">
      <c r="A98" s="15"/>
      <c r="C98" s="3" t="str">
        <f>"  &lt;/Genotype&gt;"</f>
        <v xml:space="preserve">  &lt;/Genotype&gt;</v>
      </c>
    </row>
    <row r="99" spans="1:3" x14ac:dyDescent="0.25">
      <c r="A99" s="15" t="s">
        <v>44</v>
      </c>
      <c r="B99" s="9" t="str">
        <f>I20</f>
        <v>People with this variant have two copies of the [A72018440G](https://www.ncbi.nlm.nih.gov/projects/SNP/snp_ref.cgi?rs=2741343) variant. This substitution of a single nucleotide is known as a missense mutation.</v>
      </c>
      <c r="C99" s="3" t="str">
        <f>CONCATENATE("  &lt;Genotype hgvs=",CHAR(34),B85,B86,";",B86,CHAR(34)," name=",CHAR(34),B28,CHAR(34),"&gt; ")</f>
        <v xml:space="preserve">  &lt;Genotype hgvs="NC_000012.12:g.[72018440A&gt;G];[72018440A&gt;G]" name="A72018440G"&gt; </v>
      </c>
    </row>
    <row r="100" spans="1:3" x14ac:dyDescent="0.25">
      <c r="A100" s="8" t="s">
        <v>45</v>
      </c>
      <c r="B100" s="9" t="str">
        <f t="shared" ref="B100:B101" si="5">I21</f>
        <v>You are in the Moderate Loss of Function category. See below for more information.</v>
      </c>
      <c r="C100" s="3" t="s">
        <v>26</v>
      </c>
    </row>
    <row r="101" spans="1:3" x14ac:dyDescent="0.25">
      <c r="A101" s="8" t="s">
        <v>41</v>
      </c>
      <c r="B101" s="9">
        <f t="shared" si="5"/>
        <v>33.9</v>
      </c>
      <c r="C101" s="3" t="s">
        <v>38</v>
      </c>
    </row>
    <row r="102" spans="1:3" x14ac:dyDescent="0.25">
      <c r="A102" s="8"/>
    </row>
    <row r="103" spans="1:3" x14ac:dyDescent="0.25">
      <c r="A103" s="15"/>
      <c r="C103" s="3" t="str">
        <f>CONCATENATE("    ",B99)</f>
        <v xml:space="preserve">    People with this variant have two copies of the [A72018440G](https://www.ncbi.nlm.nih.gov/projects/SNP/snp_ref.cgi?rs=2741343) variant. This substitution of a single nucleotide is known as a missense mutation.</v>
      </c>
    </row>
    <row r="104" spans="1:3" x14ac:dyDescent="0.25">
      <c r="A104" s="8"/>
    </row>
    <row r="105" spans="1:3" x14ac:dyDescent="0.25">
      <c r="A105" s="8"/>
      <c r="C105" s="3" t="s">
        <v>42</v>
      </c>
    </row>
    <row r="106" spans="1:3" x14ac:dyDescent="0.25">
      <c r="A106" s="8"/>
    </row>
    <row r="107" spans="1:3" x14ac:dyDescent="0.25">
      <c r="A107" s="8"/>
      <c r="C107" s="3" t="str">
        <f>CONCATENATE("    ",B100)</f>
        <v xml:space="preserve">    You are in the Moderate Loss of Function category. See below for more information.</v>
      </c>
    </row>
    <row r="108" spans="1:3" x14ac:dyDescent="0.25">
      <c r="A108" s="8"/>
    </row>
    <row r="109" spans="1:3" x14ac:dyDescent="0.25">
      <c r="A109" s="15"/>
      <c r="C109" s="3" t="s">
        <v>43</v>
      </c>
    </row>
    <row r="110" spans="1:3" x14ac:dyDescent="0.25">
      <c r="A110" s="15"/>
    </row>
    <row r="111" spans="1:3" x14ac:dyDescent="0.25">
      <c r="A111" s="15"/>
      <c r="C111" s="3" t="str">
        <f>CONCATENATE( "    &lt;piechart percentage=",B101," /&gt;")</f>
        <v xml:space="preserve">    &lt;piechart percentage=33.9 /&gt;</v>
      </c>
    </row>
    <row r="112" spans="1:3" x14ac:dyDescent="0.25">
      <c r="A112" s="15"/>
      <c r="C112" s="3" t="str">
        <f>"  &lt;/Genotype&gt;"</f>
        <v xml:space="preserve">  &lt;/Genotype&gt;</v>
      </c>
    </row>
    <row r="113" spans="1:3" x14ac:dyDescent="0.25">
      <c r="A113" s="15" t="s">
        <v>46</v>
      </c>
      <c r="B113" s="9" t="str">
        <f>I23</f>
        <v>Your TPH2 gene has no variants. A normal gene is referred to as a "wild-type" gene.</v>
      </c>
      <c r="C113" s="3" t="str">
        <f>CONCATENATE("  &lt;Genotype hgvs=",CHAR(34),B85,B87,";",B87,CHAR(34)," name=",CHAR(34),B28,CHAR(34),"&gt; ")</f>
        <v xml:space="preserve">  &lt;Genotype hgvs="NC_000012.12:g.[72018440=];[72018440=]" name="A72018440G"&gt; </v>
      </c>
    </row>
    <row r="114" spans="1:3" x14ac:dyDescent="0.25">
      <c r="A114" s="8" t="s">
        <v>47</v>
      </c>
      <c r="B114" s="9" t="str">
        <f t="shared" ref="B114:B115" si="6">I24</f>
        <v>This variant is not associated with increased risk.</v>
      </c>
      <c r="C114" s="3" t="s">
        <v>26</v>
      </c>
    </row>
    <row r="115" spans="1:3" x14ac:dyDescent="0.25">
      <c r="A115" s="8" t="s">
        <v>41</v>
      </c>
      <c r="B115" s="9">
        <f t="shared" si="6"/>
        <v>16.399999999999999</v>
      </c>
      <c r="C115" s="3" t="s">
        <v>38</v>
      </c>
    </row>
    <row r="116" spans="1:3" x14ac:dyDescent="0.25">
      <c r="A116" s="15"/>
    </row>
    <row r="117" spans="1:3" x14ac:dyDescent="0.25">
      <c r="A117" s="8"/>
      <c r="C117" s="3" t="str">
        <f>CONCATENATE("    ",B113)</f>
        <v xml:space="preserve">    Your TPH2 gene has no variants. A normal gene is referred to as a "wild-type" gene.</v>
      </c>
    </row>
    <row r="118" spans="1:3" x14ac:dyDescent="0.25">
      <c r="A118" s="8"/>
    </row>
    <row r="119" spans="1:3" x14ac:dyDescent="0.25">
      <c r="A119" s="15"/>
      <c r="C119" s="3" t="s">
        <v>43</v>
      </c>
    </row>
    <row r="120" spans="1:3" x14ac:dyDescent="0.25">
      <c r="A120" s="15"/>
    </row>
    <row r="121" spans="1:3" x14ac:dyDescent="0.25">
      <c r="A121" s="15"/>
      <c r="C121" s="3" t="str">
        <f>CONCATENATE( "    &lt;piechart percentage=",B115," /&gt;")</f>
        <v xml:space="preserve">    &lt;piechart percentage=16.4 /&gt;</v>
      </c>
    </row>
    <row r="122" spans="1:3" x14ac:dyDescent="0.25">
      <c r="A122" s="15"/>
      <c r="C122" s="3" t="str">
        <f>"  &lt;/Genotype&gt;"</f>
        <v xml:space="preserve">  &lt;/Genotype&gt;</v>
      </c>
    </row>
    <row r="123" spans="1:3" x14ac:dyDescent="0.25">
      <c r="A123" s="15"/>
      <c r="C123" s="3" t="str">
        <f>C32</f>
        <v>&lt;# A71966484G #&gt;</v>
      </c>
    </row>
    <row r="124" spans="1:3" x14ac:dyDescent="0.25">
      <c r="A124" s="15" t="s">
        <v>37</v>
      </c>
      <c r="B124" s="21" t="str">
        <f>J14</f>
        <v>NC_000012.12:g.</v>
      </c>
      <c r="C124" s="3" t="str">
        <f>CONCATENATE("  &lt;Genotype hgvs=",CHAR(34),B124,B125,";",B126,CHAR(34)," name=",CHAR(34),B34,CHAR(34),"&gt; ")</f>
        <v xml:space="preserve">  &lt;Genotype hgvs="NC_000012.12:g.[71966484A&gt;G];[71966484=]" name="A71966484G"&gt; </v>
      </c>
    </row>
    <row r="125" spans="1:3" x14ac:dyDescent="0.25">
      <c r="A125" s="15" t="s">
        <v>35</v>
      </c>
      <c r="B125" s="21" t="str">
        <f t="shared" ref="B125:B129" si="7">J15</f>
        <v>[71966484A&gt;G]</v>
      </c>
    </row>
    <row r="126" spans="1:3" x14ac:dyDescent="0.25">
      <c r="A126" s="15" t="s">
        <v>31</v>
      </c>
      <c r="B126" s="21" t="str">
        <f t="shared" si="7"/>
        <v>[71966484=]</v>
      </c>
      <c r="C126" s="3" t="s">
        <v>38</v>
      </c>
    </row>
    <row r="127" spans="1:3" x14ac:dyDescent="0.25">
      <c r="A127" s="15" t="s">
        <v>39</v>
      </c>
      <c r="B127" s="21" t="str">
        <f t="shared" si="7"/>
        <v>People with this variant have one copy of the [A71966484G](https://www.ncbi.nlm.nih.gov/clinvar/variation/403250/) variant. This substitution of a single nucleotide is known as a missense mutation.</v>
      </c>
      <c r="C127" s="3" t="s">
        <v>26</v>
      </c>
    </row>
    <row r="128" spans="1:3" x14ac:dyDescent="0.25">
      <c r="A128" s="8" t="s">
        <v>40</v>
      </c>
      <c r="B128" s="21" t="str">
        <f t="shared" si="7"/>
        <v>This variant is not associated with increased risk.</v>
      </c>
      <c r="C128" s="3" t="str">
        <f>CONCATENATE("    ",B127)</f>
        <v xml:space="preserve">    People with this variant have one copy of the [A71966484G](https://www.ncbi.nlm.nih.gov/clinvar/variation/403250/) variant. This substitution of a single nucleotide is known as a missense mutation.</v>
      </c>
    </row>
    <row r="129" spans="1:3" x14ac:dyDescent="0.25">
      <c r="A129" s="8" t="s">
        <v>41</v>
      </c>
      <c r="B129" s="21">
        <f t="shared" si="7"/>
        <v>48.1</v>
      </c>
    </row>
    <row r="130" spans="1:3" x14ac:dyDescent="0.25">
      <c r="A130" s="15"/>
      <c r="C130" s="3" t="s">
        <v>42</v>
      </c>
    </row>
    <row r="131" spans="1:3" x14ac:dyDescent="0.25">
      <c r="A131" s="8"/>
    </row>
    <row r="132" spans="1:3" x14ac:dyDescent="0.25">
      <c r="A132" s="8"/>
      <c r="C132" s="3" t="str">
        <f>CONCATENATE("    ",B128)</f>
        <v xml:space="preserve">    This variant is not associated with increased risk.</v>
      </c>
    </row>
    <row r="133" spans="1:3" x14ac:dyDescent="0.25">
      <c r="A133" s="8"/>
    </row>
    <row r="134" spans="1:3" x14ac:dyDescent="0.25">
      <c r="A134" s="8"/>
      <c r="C134" s="3" t="s">
        <v>43</v>
      </c>
    </row>
    <row r="135" spans="1:3" x14ac:dyDescent="0.25">
      <c r="A135" s="15"/>
    </row>
    <row r="136" spans="1:3" x14ac:dyDescent="0.25">
      <c r="A136" s="15"/>
      <c r="C136" s="3" t="str">
        <f>CONCATENATE( "    &lt;piechart percentage=",B129," /&gt;")</f>
        <v xml:space="preserve">    &lt;piechart percentage=48.1 /&gt;</v>
      </c>
    </row>
    <row r="137" spans="1:3" x14ac:dyDescent="0.25">
      <c r="A137" s="15"/>
      <c r="C137" s="3" t="str">
        <f>"  &lt;/Genotype&gt;"</f>
        <v xml:space="preserve">  &lt;/Genotype&gt;</v>
      </c>
    </row>
    <row r="138" spans="1:3" x14ac:dyDescent="0.25">
      <c r="A138" s="15" t="s">
        <v>44</v>
      </c>
      <c r="B138" s="9" t="str">
        <f>J20</f>
        <v>People with this variant have two copies of the [A71966484G](https://www.ncbi.nlm.nih.gov/clinvar/variation/403250/) variant. This substitution of a single nucleotide is known as a missense mutation.</v>
      </c>
      <c r="C138" s="3" t="str">
        <f>CONCATENATE("  &lt;Genotype hgvs=",CHAR(34),B124,B125,";",B125,CHAR(34)," name=",CHAR(34),B34,CHAR(34),"&gt; ")</f>
        <v xml:space="preserve">  &lt;Genotype hgvs="NC_000012.12:g.[71966484A&gt;G];[71966484A&gt;G]" name="A71966484G"&gt; </v>
      </c>
    </row>
    <row r="139" spans="1:3" x14ac:dyDescent="0.25">
      <c r="A139" s="8" t="s">
        <v>45</v>
      </c>
      <c r="B139" s="9" t="str">
        <f t="shared" ref="B139:B140" si="8">J21</f>
        <v>You are in the Moderate Loss of Function category. See below for more information.</v>
      </c>
      <c r="C139" s="3" t="s">
        <v>26</v>
      </c>
    </row>
    <row r="140" spans="1:3" x14ac:dyDescent="0.25">
      <c r="A140" s="8" t="s">
        <v>41</v>
      </c>
      <c r="B140" s="9">
        <f t="shared" si="8"/>
        <v>28.3</v>
      </c>
      <c r="C140" s="3" t="s">
        <v>38</v>
      </c>
    </row>
    <row r="141" spans="1:3" x14ac:dyDescent="0.25">
      <c r="A141" s="8"/>
    </row>
    <row r="142" spans="1:3" x14ac:dyDescent="0.25">
      <c r="A142" s="15"/>
      <c r="C142" s="3" t="str">
        <f>CONCATENATE("    ",B138)</f>
        <v xml:space="preserve">    People with this variant have two copies of the [A71966484G](https://www.ncbi.nlm.nih.gov/clinvar/variation/403250/) variant. This substitution of a single nucleotide is known as a missense mutation.</v>
      </c>
    </row>
    <row r="143" spans="1:3" x14ac:dyDescent="0.25">
      <c r="A143" s="8"/>
    </row>
    <row r="144" spans="1:3" x14ac:dyDescent="0.25">
      <c r="A144" s="8"/>
      <c r="C144" s="3" t="s">
        <v>42</v>
      </c>
    </row>
    <row r="145" spans="1:3" x14ac:dyDescent="0.25">
      <c r="A145" s="8"/>
    </row>
    <row r="146" spans="1:3" x14ac:dyDescent="0.25">
      <c r="A146" s="8"/>
      <c r="C146" s="3" t="str">
        <f>CONCATENATE("    ",B139)</f>
        <v xml:space="preserve">    You are in the Moderate Loss of Function category. See below for more information.</v>
      </c>
    </row>
    <row r="147" spans="1:3" x14ac:dyDescent="0.25">
      <c r="A147" s="8"/>
    </row>
    <row r="148" spans="1:3" x14ac:dyDescent="0.25">
      <c r="A148" s="15"/>
      <c r="C148" s="3" t="s">
        <v>43</v>
      </c>
    </row>
    <row r="149" spans="1:3" x14ac:dyDescent="0.25">
      <c r="A149" s="15"/>
    </row>
    <row r="150" spans="1:3" x14ac:dyDescent="0.25">
      <c r="A150" s="15"/>
      <c r="C150" s="3" t="str">
        <f>CONCATENATE( "    &lt;piechart percentage=",B140," /&gt;")</f>
        <v xml:space="preserve">    &lt;piechart percentage=28.3 /&gt;</v>
      </c>
    </row>
    <row r="151" spans="1:3" x14ac:dyDescent="0.25">
      <c r="A151" s="15"/>
      <c r="C151" s="3" t="str">
        <f>"  &lt;/Genotype&gt;"</f>
        <v xml:space="preserve">  &lt;/Genotype&gt;</v>
      </c>
    </row>
    <row r="152" spans="1:3" x14ac:dyDescent="0.25">
      <c r="A152" s="15" t="s">
        <v>46</v>
      </c>
      <c r="B152" s="9" t="str">
        <f>J23</f>
        <v>Your TPH2 gene has no variants. A normal gene is referred to as a "wild-type" gene.</v>
      </c>
      <c r="C152" s="3" t="str">
        <f>CONCATENATE("  &lt;Genotype hgvs=",CHAR(34),B124,B126,";",B126,CHAR(34)," name=",CHAR(34),B34,CHAR(34),"&gt; ")</f>
        <v xml:space="preserve">  &lt;Genotype hgvs="NC_000012.12:g.[71966484=];[71966484=]" name="A71966484G"&gt; </v>
      </c>
    </row>
    <row r="153" spans="1:3" x14ac:dyDescent="0.25">
      <c r="A153" s="8" t="s">
        <v>47</v>
      </c>
      <c r="B153" s="9" t="str">
        <f t="shared" ref="B153:B154" si="9">J24</f>
        <v>This variant is not associated with increased risk.</v>
      </c>
      <c r="C153" s="3" t="s">
        <v>26</v>
      </c>
    </row>
    <row r="154" spans="1:3" x14ac:dyDescent="0.25">
      <c r="A154" s="8" t="s">
        <v>41</v>
      </c>
      <c r="B154" s="9">
        <f t="shared" si="9"/>
        <v>23.6</v>
      </c>
      <c r="C154" s="3" t="s">
        <v>38</v>
      </c>
    </row>
    <row r="155" spans="1:3" x14ac:dyDescent="0.25">
      <c r="A155" s="15"/>
    </row>
    <row r="156" spans="1:3" x14ac:dyDescent="0.25">
      <c r="A156" s="8"/>
      <c r="C156" s="3" t="str">
        <f>CONCATENATE("    ",B152)</f>
        <v xml:space="preserve">    Your TPH2 gene has no variants. A normal gene is referred to as a "wild-type" gene.</v>
      </c>
    </row>
    <row r="157" spans="1:3" x14ac:dyDescent="0.25">
      <c r="A157" s="8"/>
    </row>
    <row r="158" spans="1:3" x14ac:dyDescent="0.25">
      <c r="A158" s="15"/>
      <c r="C158" s="3" t="s">
        <v>43</v>
      </c>
    </row>
    <row r="159" spans="1:3" x14ac:dyDescent="0.25">
      <c r="A159" s="15"/>
    </row>
    <row r="160" spans="1:3" x14ac:dyDescent="0.25">
      <c r="A160" s="15"/>
      <c r="C160" s="3" t="str">
        <f>CONCATENATE( "    &lt;piechart percentage=",B154," /&gt;")</f>
        <v xml:space="preserve">    &lt;piechart percentage=23.6 /&gt;</v>
      </c>
    </row>
    <row r="161" spans="1:3" x14ac:dyDescent="0.25">
      <c r="A161" s="15"/>
      <c r="C161" s="3" t="str">
        <f>"  &lt;/Genotype&gt;"</f>
        <v xml:space="preserve">  &lt;/Genotype&gt;</v>
      </c>
    </row>
    <row r="162" spans="1:3" x14ac:dyDescent="0.25">
      <c r="A162" s="15"/>
      <c r="C162" s="3" t="str">
        <f>C38</f>
        <v>&lt;# C71978821T #&gt;</v>
      </c>
    </row>
    <row r="163" spans="1:3" x14ac:dyDescent="0.25">
      <c r="A163" s="15" t="s">
        <v>37</v>
      </c>
      <c r="B163" s="21" t="str">
        <f>K14</f>
        <v>NC_000012.12:g.</v>
      </c>
      <c r="C163" s="3" t="str">
        <f>CONCATENATE("  &lt;Genotype hgvs=",CHAR(34),B163,B164,";",B165,CHAR(34)," name=",CHAR(34),B40,CHAR(34),"&gt; ")</f>
        <v xml:space="preserve">  &lt;Genotype hgvs="NC_000012.12:g.[71978821C&gt;T];[71978821=]" name="C71978821T"&gt; </v>
      </c>
    </row>
    <row r="164" spans="1:3" x14ac:dyDescent="0.25">
      <c r="A164" s="15" t="s">
        <v>35</v>
      </c>
      <c r="B164" s="21" t="str">
        <f t="shared" ref="B164:B168" si="10">K15</f>
        <v>[71978821C&gt;T]</v>
      </c>
    </row>
    <row r="165" spans="1:3" x14ac:dyDescent="0.25">
      <c r="A165" s="15" t="s">
        <v>31</v>
      </c>
      <c r="B165" s="21" t="str">
        <f t="shared" si="10"/>
        <v>[71978821=]</v>
      </c>
      <c r="C165" s="3" t="s">
        <v>38</v>
      </c>
    </row>
    <row r="166" spans="1:3" x14ac:dyDescent="0.25">
      <c r="A166" s="15" t="s">
        <v>39</v>
      </c>
      <c r="B166" s="21" t="str">
        <f t="shared" si="10"/>
        <v>People with this variant have one copy of the [C71978821T](https://www.ncbi.nlm.nih.gov/clinvar/variation/14016/) variant. This substitution of a single nucleotide is known as a missense mutation.</v>
      </c>
      <c r="C166" s="3" t="s">
        <v>26</v>
      </c>
    </row>
    <row r="167" spans="1:3" x14ac:dyDescent="0.25">
      <c r="A167" s="8" t="s">
        <v>40</v>
      </c>
      <c r="B167" s="21" t="str">
        <f t="shared" si="10"/>
        <v>This variant is not associated with increased risk.</v>
      </c>
      <c r="C167" s="3" t="str">
        <f>CONCATENATE("    ",B166)</f>
        <v xml:space="preserve">    People with this variant have one copy of the [C71978821T](https://www.ncbi.nlm.nih.gov/clinvar/variation/14016/) variant. This substitution of a single nucleotide is known as a missense mutation.</v>
      </c>
    </row>
    <row r="168" spans="1:3" x14ac:dyDescent="0.25">
      <c r="A168" s="8" t="s">
        <v>41</v>
      </c>
      <c r="B168" s="21">
        <f t="shared" si="10"/>
        <v>49.7</v>
      </c>
    </row>
    <row r="169" spans="1:3" x14ac:dyDescent="0.25">
      <c r="A169" s="15"/>
      <c r="C169" s="3" t="s">
        <v>42</v>
      </c>
    </row>
    <row r="170" spans="1:3" x14ac:dyDescent="0.25">
      <c r="A170" s="8"/>
    </row>
    <row r="171" spans="1:3" x14ac:dyDescent="0.25">
      <c r="A171" s="8"/>
      <c r="C171" s="3" t="str">
        <f>CONCATENATE("    ",B167)</f>
        <v xml:space="preserve">    This variant is not associated with increased risk.</v>
      </c>
    </row>
    <row r="172" spans="1:3" x14ac:dyDescent="0.25">
      <c r="A172" s="8"/>
    </row>
    <row r="173" spans="1:3" x14ac:dyDescent="0.25">
      <c r="A173" s="8"/>
      <c r="C173" s="3" t="s">
        <v>43</v>
      </c>
    </row>
    <row r="174" spans="1:3" x14ac:dyDescent="0.25">
      <c r="A174" s="15"/>
    </row>
    <row r="175" spans="1:3" x14ac:dyDescent="0.25">
      <c r="A175" s="15"/>
      <c r="C175" s="3" t="str">
        <f>CONCATENATE( "    &lt;piechart percentage=",B168," /&gt;")</f>
        <v xml:space="preserve">    &lt;piechart percentage=49.7 /&gt;</v>
      </c>
    </row>
    <row r="176" spans="1:3" x14ac:dyDescent="0.25">
      <c r="A176" s="15"/>
      <c r="C176" s="3" t="str">
        <f>"  &lt;/Genotype&gt;"</f>
        <v xml:space="preserve">  &lt;/Genotype&gt;</v>
      </c>
    </row>
    <row r="177" spans="1:3" x14ac:dyDescent="0.25">
      <c r="A177" s="15" t="s">
        <v>44</v>
      </c>
      <c r="B177" s="9" t="str">
        <f>K20</f>
        <v>People with this variant have two copies of the [C71978821T](https://www.ncbi.nlm.nih.gov/clinvar/variation/14016/) variant. This substitution of a single nucleotide is known as a missense mutation.</v>
      </c>
      <c r="C177" s="3" t="str">
        <f>CONCATENATE("  &lt;Genotype hgvs=",CHAR(34),B163,B164,";",B164,CHAR(34)," name=",CHAR(34),B40,CHAR(34),"&gt; ")</f>
        <v xml:space="preserve">  &lt;Genotype hgvs="NC_000012.12:g.[71978821C&gt;T];[71978821C&gt;T]" name="C71978821T"&gt; </v>
      </c>
    </row>
    <row r="178" spans="1:3" x14ac:dyDescent="0.25">
      <c r="A178" s="8" t="s">
        <v>45</v>
      </c>
      <c r="B178" s="9" t="str">
        <f t="shared" ref="B178:B179" si="11">K21</f>
        <v>You are in the Moderate Loss of Function category. See below for more information.</v>
      </c>
      <c r="C178" s="3" t="s">
        <v>26</v>
      </c>
    </row>
    <row r="179" spans="1:3" x14ac:dyDescent="0.25">
      <c r="A179" s="8" t="s">
        <v>41</v>
      </c>
      <c r="B179" s="9">
        <f t="shared" si="11"/>
        <v>33.9</v>
      </c>
      <c r="C179" s="3" t="s">
        <v>38</v>
      </c>
    </row>
    <row r="180" spans="1:3" x14ac:dyDescent="0.25">
      <c r="A180" s="8"/>
    </row>
    <row r="181" spans="1:3" x14ac:dyDescent="0.25">
      <c r="A181" s="15"/>
      <c r="C181" s="3" t="str">
        <f>CONCATENATE("    ",B177)</f>
        <v xml:space="preserve">    People with this variant have two copies of the [C71978821T](https://www.ncbi.nlm.nih.gov/clinvar/variation/14016/) variant. This substitution of a single nucleotide is known as a missense mutation.</v>
      </c>
    </row>
    <row r="182" spans="1:3" x14ac:dyDescent="0.25">
      <c r="A182" s="8"/>
    </row>
    <row r="183" spans="1:3" x14ac:dyDescent="0.25">
      <c r="A183" s="8"/>
      <c r="C183" s="3" t="s">
        <v>42</v>
      </c>
    </row>
    <row r="184" spans="1:3" x14ac:dyDescent="0.25">
      <c r="A184" s="8"/>
    </row>
    <row r="185" spans="1:3" x14ac:dyDescent="0.25">
      <c r="A185" s="8"/>
      <c r="C185" s="3" t="str">
        <f>CONCATENATE("    ",B178)</f>
        <v xml:space="preserve">    You are in the Moderate Loss of Function category. See below for more information.</v>
      </c>
    </row>
    <row r="186" spans="1:3" x14ac:dyDescent="0.25">
      <c r="A186" s="8"/>
    </row>
    <row r="187" spans="1:3" x14ac:dyDescent="0.25">
      <c r="A187" s="15"/>
      <c r="C187" s="3" t="s">
        <v>43</v>
      </c>
    </row>
    <row r="188" spans="1:3" x14ac:dyDescent="0.25">
      <c r="A188" s="15"/>
    </row>
    <row r="189" spans="1:3" x14ac:dyDescent="0.25">
      <c r="A189" s="15"/>
      <c r="C189" s="3" t="str">
        <f>CONCATENATE( "    &lt;piechart percentage=",B179," /&gt;")</f>
        <v xml:space="preserve">    &lt;piechart percentage=33.9 /&gt;</v>
      </c>
    </row>
    <row r="190" spans="1:3" x14ac:dyDescent="0.25">
      <c r="A190" s="15"/>
      <c r="C190" s="3" t="str">
        <f>"  &lt;/Genotype&gt;"</f>
        <v xml:space="preserve">  &lt;/Genotype&gt;</v>
      </c>
    </row>
    <row r="191" spans="1:3" x14ac:dyDescent="0.25">
      <c r="A191" s="15" t="s">
        <v>46</v>
      </c>
      <c r="B191" s="9" t="str">
        <f>K23</f>
        <v>Your TPH2 gene has no variants. A normal gene is referred to as a "wild-type" gene.</v>
      </c>
      <c r="C191" s="3" t="str">
        <f>CONCATENATE("  &lt;Genotype hgvs=",CHAR(34),B163,B165,";",B165,CHAR(34)," name=",CHAR(34),B40,CHAR(34),"&gt; ")</f>
        <v xml:space="preserve">  &lt;Genotype hgvs="NC_000012.12:g.[71978821=];[71978821=]" name="C71978821T"&gt; </v>
      </c>
    </row>
    <row r="192" spans="1:3" x14ac:dyDescent="0.25">
      <c r="A192" s="8" t="s">
        <v>47</v>
      </c>
      <c r="B192" s="9" t="str">
        <f t="shared" ref="B192:B193" si="12">K24</f>
        <v>This variant is not associated with increased risk.</v>
      </c>
      <c r="C192" s="3" t="s">
        <v>26</v>
      </c>
    </row>
    <row r="193" spans="1:3" x14ac:dyDescent="0.25">
      <c r="A193" s="8" t="s">
        <v>41</v>
      </c>
      <c r="B193" s="9">
        <f t="shared" si="12"/>
        <v>16.399999999999999</v>
      </c>
      <c r="C193" s="3" t="s">
        <v>38</v>
      </c>
    </row>
    <row r="194" spans="1:3" x14ac:dyDescent="0.25">
      <c r="A194" s="15"/>
    </row>
    <row r="195" spans="1:3" x14ac:dyDescent="0.25">
      <c r="A195" s="8"/>
      <c r="C195" s="3" t="str">
        <f>CONCATENATE("    ",B191)</f>
        <v xml:space="preserve">    Your TPH2 gene has no variants. A normal gene is referred to as a "wild-type" gene.</v>
      </c>
    </row>
    <row r="196" spans="1:3" x14ac:dyDescent="0.25">
      <c r="A196" s="8"/>
    </row>
    <row r="197" spans="1:3" x14ac:dyDescent="0.25">
      <c r="A197" s="15"/>
      <c r="C197" s="3" t="s">
        <v>43</v>
      </c>
    </row>
    <row r="198" spans="1:3" x14ac:dyDescent="0.25">
      <c r="A198" s="15"/>
    </row>
    <row r="199" spans="1:3" x14ac:dyDescent="0.25">
      <c r="A199" s="15"/>
      <c r="C199" s="3" t="str">
        <f>CONCATENATE( "    &lt;piechart percentage=",B193," /&gt;")</f>
        <v xml:space="preserve">    &lt;piechart percentage=16.4 /&gt;</v>
      </c>
    </row>
    <row r="200" spans="1:3" x14ac:dyDescent="0.25">
      <c r="A200" s="15"/>
      <c r="C200" s="3" t="str">
        <f>"  &lt;/Genotype&gt;"</f>
        <v xml:space="preserve">  &lt;/Genotype&gt;</v>
      </c>
    </row>
    <row r="201" spans="1:3" x14ac:dyDescent="0.25">
      <c r="A201" s="15"/>
      <c r="C201" s="3" t="s">
        <v>48</v>
      </c>
    </row>
    <row r="202" spans="1:3" x14ac:dyDescent="0.25">
      <c r="A202" s="15" t="s">
        <v>49</v>
      </c>
      <c r="B202" s="9" t="str">
        <f>CONCATENATE("Your ",B2," gene has an unknown variant.")</f>
        <v>Your TPH2 gene has an unknown variant.</v>
      </c>
      <c r="C202" s="3" t="str">
        <f>CONCATENATE("  &lt;Genotype hgvs=",CHAR(34),"unknown",CHAR(34),"&gt; ")</f>
        <v xml:space="preserve">  &lt;Genotype hgvs="unknown"&gt; </v>
      </c>
    </row>
    <row r="203" spans="1:3" x14ac:dyDescent="0.25">
      <c r="A203" s="8" t="s">
        <v>49</v>
      </c>
      <c r="B203" s="9" t="s">
        <v>50</v>
      </c>
      <c r="C203" s="3" t="s">
        <v>26</v>
      </c>
    </row>
    <row r="204" spans="1:3" x14ac:dyDescent="0.25">
      <c r="A204" s="8" t="s">
        <v>41</v>
      </c>
      <c r="C204" s="3" t="s">
        <v>38</v>
      </c>
    </row>
    <row r="205" spans="1:3" x14ac:dyDescent="0.25">
      <c r="A205" s="8"/>
    </row>
    <row r="206" spans="1:3" x14ac:dyDescent="0.25">
      <c r="A206" s="8"/>
      <c r="C206" s="3" t="str">
        <f>CONCATENATE("    ",B202)</f>
        <v xml:space="preserve">    Your TPH2 gene has an unknown variant.</v>
      </c>
    </row>
    <row r="207" spans="1:3" x14ac:dyDescent="0.25">
      <c r="A207" s="8"/>
    </row>
    <row r="208" spans="1:3" x14ac:dyDescent="0.25">
      <c r="A208" s="15"/>
      <c r="C208" s="3" t="s">
        <v>43</v>
      </c>
    </row>
    <row r="209" spans="1:3" x14ac:dyDescent="0.25">
      <c r="A209" s="15"/>
    </row>
    <row r="210" spans="1:3" x14ac:dyDescent="0.25">
      <c r="A210" s="15"/>
      <c r="C210" s="3" t="str">
        <f>CONCATENATE( "    &lt;piechart percentage=",B204," /&gt;")</f>
        <v xml:space="preserve">    &lt;piechart percentage= /&gt;</v>
      </c>
    </row>
    <row r="211" spans="1:3" x14ac:dyDescent="0.25">
      <c r="A211" s="15"/>
      <c r="C211" s="3" t="str">
        <f>"  &lt;/Genotype&gt;"</f>
        <v xml:space="preserve">  &lt;/Genotype&gt;</v>
      </c>
    </row>
    <row r="212" spans="1:3" x14ac:dyDescent="0.25">
      <c r="A212" s="15"/>
      <c r="C212" s="3" t="s">
        <v>51</v>
      </c>
    </row>
    <row r="213" spans="1:3" x14ac:dyDescent="0.25">
      <c r="A213" s="15" t="s">
        <v>46</v>
      </c>
      <c r="B213" s="9" t="str">
        <f>CONCATENATE("Your ",B2," gene has no variants. A normal gene is referred to as a ",CHAR(34),"wild-type",CHAR(34)," gene.")</f>
        <v>Your TPH2 gene has no variants. A normal gene is referred to as a "wild-type" gene.</v>
      </c>
      <c r="C213" s="3" t="str">
        <f>CONCATENATE("  &lt;Genotype hgvs=",CHAR(34),"wildtype",CHAR(34),"&gt;")</f>
        <v xml:space="preserve">  &lt;Genotype hgvs="wildtype"&gt;</v>
      </c>
    </row>
    <row r="214" spans="1:3" x14ac:dyDescent="0.25">
      <c r="A214" s="8" t="s">
        <v>47</v>
      </c>
      <c r="B214" s="9" t="s">
        <v>52</v>
      </c>
      <c r="C214" s="3" t="s">
        <v>26</v>
      </c>
    </row>
    <row r="215" spans="1:3" x14ac:dyDescent="0.25">
      <c r="A215" s="8" t="s">
        <v>41</v>
      </c>
      <c r="C215" s="3" t="s">
        <v>38</v>
      </c>
    </row>
    <row r="216" spans="1:3" x14ac:dyDescent="0.25">
      <c r="A216" s="8"/>
    </row>
    <row r="217" spans="1:3" x14ac:dyDescent="0.25">
      <c r="A217" s="8"/>
      <c r="C217" s="3" t="str">
        <f>CONCATENATE("    ",B213)</f>
        <v xml:space="preserve">    Your TPH2 gene has no variants. A normal gene is referred to as a "wild-type" gene.</v>
      </c>
    </row>
    <row r="218" spans="1:3" x14ac:dyDescent="0.25">
      <c r="A218" s="8"/>
    </row>
    <row r="219" spans="1:3" x14ac:dyDescent="0.25">
      <c r="A219" s="8"/>
      <c r="C219" s="3" t="s">
        <v>43</v>
      </c>
    </row>
    <row r="220" spans="1:3" x14ac:dyDescent="0.25">
      <c r="A220" s="15"/>
    </row>
    <row r="221" spans="1:3" x14ac:dyDescent="0.25">
      <c r="A221" s="8"/>
      <c r="C221" s="3" t="str">
        <f>CONCATENATE( "    &lt;piechart percentage=",B215," /&gt;")</f>
        <v xml:space="preserve">    &lt;piechart percentage= /&gt;</v>
      </c>
    </row>
    <row r="222" spans="1:3" x14ac:dyDescent="0.25">
      <c r="A222" s="8"/>
      <c r="C222" s="3" t="str">
        <f>"  &lt;/Genotype&gt;"</f>
        <v xml:space="preserve">  &lt;/Genotype&gt;</v>
      </c>
    </row>
    <row r="223" spans="1:3" x14ac:dyDescent="0.25">
      <c r="A223" s="8"/>
      <c r="C223" s="3" t="str">
        <f>"&lt;/GeneAnalysis&gt;"</f>
        <v>&lt;/GeneAnalysis&gt;</v>
      </c>
    </row>
    <row r="224" spans="1:3" s="18" customFormat="1" x14ac:dyDescent="0.25">
      <c r="A224" s="27"/>
      <c r="B224" s="17"/>
    </row>
    <row r="225" spans="1:3" x14ac:dyDescent="0.25">
      <c r="A225" s="3" t="s">
        <v>513</v>
      </c>
      <c r="B225" s="9" t="s">
        <v>522</v>
      </c>
      <c r="C225" s="3" t="str">
        <f>CONCATENATE("&lt;# ",A225," ",B225," #&gt;")</f>
        <v>&lt;# symptoms  vision problems; pain; chills and night sweats; multiple chemical sensitivity/allergies; inflamation; #&gt;</v>
      </c>
    </row>
    <row r="227" spans="1:3" x14ac:dyDescent="0.25">
      <c r="B227" s="9" t="s">
        <v>521</v>
      </c>
      <c r="C227" s="3" t="str">
        <f>CONCATENATE("&lt;symptoms ",B227," /&gt;")</f>
        <v>&lt;symptoms D014786 D010146 D023341 D018777 D007249 /&gt;</v>
      </c>
    </row>
    <row r="229" spans="1:3" x14ac:dyDescent="0.25">
      <c r="A229" s="3" t="s">
        <v>514</v>
      </c>
      <c r="B229" s="9" t="s">
        <v>529</v>
      </c>
      <c r="C229" s="3" t="str">
        <f>CONCATENATE("&lt;# ",A229," ",B229," #&gt;")</f>
        <v>&lt;# Tissue List brain #&gt;</v>
      </c>
    </row>
    <row r="231" spans="1:3" x14ac:dyDescent="0.25">
      <c r="B231" s="9" t="s">
        <v>528</v>
      </c>
      <c r="C231" s="3" t="str">
        <f>CONCATENATE("&lt;TissueList ",B231," /&gt;")</f>
        <v>&lt;TissueList D001921 /&gt;</v>
      </c>
    </row>
    <row r="233" spans="1:3" x14ac:dyDescent="0.25">
      <c r="A233" s="3" t="s">
        <v>515</v>
      </c>
      <c r="B233" s="9" t="s">
        <v>516</v>
      </c>
      <c r="C233" s="3" t="str">
        <f>CONCATENATE("&lt;# ",A233," ",B233," #&gt;")</f>
        <v>&lt;# Pathways Nicotine metabolism, ion transport, ion channel gating #&gt;</v>
      </c>
    </row>
    <row r="235" spans="1:3" x14ac:dyDescent="0.25">
      <c r="B235" s="9" t="s">
        <v>517</v>
      </c>
      <c r="C235" s="3" t="str">
        <f>CONCATENATE("&lt;Pathways ",B235," /&gt;")</f>
        <v>&lt;Pathways D011978 D017136 D015640 /&gt;</v>
      </c>
    </row>
    <row r="237" spans="1:3" x14ac:dyDescent="0.25">
      <c r="A237" s="3" t="s">
        <v>518</v>
      </c>
      <c r="B237" s="3" t="s">
        <v>519</v>
      </c>
      <c r="C237" s="3" t="str">
        <f>CONCATENATE("&lt;# ",A237," ",B237," #&gt;")</f>
        <v>&lt;# Diseases cancer; cancer, lung cancer; Disease susceptibility - increased susceptibility to viral, bacterial, and parasitical infections; disease, Genetic Predisposition to Disease; nicotine dependency; #&gt;</v>
      </c>
    </row>
    <row r="239" spans="1:3" x14ac:dyDescent="0.25">
      <c r="B239" s="3" t="s">
        <v>520</v>
      </c>
      <c r="C239" s="3" t="str">
        <f>CONCATENATE("&lt;diseases ",B239," /&gt;")</f>
        <v>&lt;diseases D009369 D008175 D004198 D01402 /&gt;</v>
      </c>
    </row>
    <row r="911" spans="3:3" x14ac:dyDescent="0.25">
      <c r="C911" s="3" t="str">
        <f>CONCATENATE("    This variant is a change at a specific point in the ",B902," gene from ",B911," to ",B912," resulting in incorrect ",B905,"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17" spans="3:3" x14ac:dyDescent="0.25">
      <c r="C917" s="3" t="str">
        <f>CONCATENATE("    This variant is a change at a specific point in the ",B902," gene from ",B917," to ",B918," resulting in incorrect ",B905,"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47" spans="3:3" x14ac:dyDescent="0.25">
      <c r="C1047" s="3" t="str">
        <f>CONCATENATE("    This variant is a change at a specific point in the ",B1038," gene from ",B1047," to ",B1048," resulting in incorrect ",B1041,"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3" spans="3:3" x14ac:dyDescent="0.25">
      <c r="C1053" s="3" t="str">
        <f>CONCATENATE("    This variant is a change at a specific point in the ",B1038," gene from ",B1053," to ",B1054," resulting in incorrect ",B1041,"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55" spans="3:3" x14ac:dyDescent="0.25">
      <c r="C1455" s="3" t="str">
        <f>CONCATENATE("    This variant is a change at a specific point in the ",B1446," gene from ",B1455," to ",B1456," resulting in incorrect ",B1449,"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1" spans="3:3" x14ac:dyDescent="0.25">
      <c r="C1461" s="3" t="str">
        <f>CONCATENATE("    This variant is a change at a specific point in the ",B1446," gene from ",B1461," to ",B1462," resulting in incorrect ",B1449,"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1" spans="3:3" x14ac:dyDescent="0.25">
      <c r="C1591" s="3" t="str">
        <f>CONCATENATE("    This variant is a change at a specific point in the ",B1582," gene from ",B1591," to ",B1592," resulting in incorrect ",B1585,"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7" spans="3:3" x14ac:dyDescent="0.25">
      <c r="C1597" s="3" t="str">
        <f>CONCATENATE("    This variant is a change at a specific point in the ",B1582," gene from ",B1597," to ",B1598," resulting in incorrect ",B1585,"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27" spans="3:3" x14ac:dyDescent="0.25">
      <c r="C1727" s="3" t="str">
        <f>CONCATENATE("    This variant is a change at a specific point in the ",B1718," gene from ",B1727," to ",B1728," resulting in incorrect ",B1721,"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3" spans="3:3" x14ac:dyDescent="0.25">
      <c r="C1733" s="3" t="str">
        <f>CONCATENATE("    This variant is a change at a specific point in the ",B1718," gene from ",B1733," to ",B1734," resulting in incorrect ",B1721,"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3" spans="3:3" x14ac:dyDescent="0.25">
      <c r="C1863" s="3" t="str">
        <f>CONCATENATE("    This variant is a change at a specific point in the ",B1854," gene from ",B1863," to ",B1864," resulting in incorrect ",B1857,"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9" spans="3:3" x14ac:dyDescent="0.25">
      <c r="C1869" s="3" t="str">
        <f>CONCATENATE("    This variant is a change at a specific point in the ",B1854," gene from ",B1869," to ",B1870," resulting in incorrect ",B1857,"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9" spans="3:3" x14ac:dyDescent="0.25">
      <c r="C1999" s="3" t="str">
        <f>CONCATENATE("    This variant is a change at a specific point in the ",B1990," gene from ",B1999," to ",B2000," resulting in incorrect ",B1993,"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5" spans="3:3" x14ac:dyDescent="0.25">
      <c r="C2005" s="3" t="str">
        <f>CONCATENATE("    This variant is a change at a specific point in the ",B1990," gene from ",B2005," to ",B2006," resulting in incorrect ",B1993,"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35" spans="3:3" x14ac:dyDescent="0.25">
      <c r="C2135" s="3" t="str">
        <f>CONCATENATE("    This variant is a change at a specific point in the ",B2126," gene from ",B2135," to ",B2136," resulting in incorrect ",B2129,"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1" spans="3:3" x14ac:dyDescent="0.25">
      <c r="C2141" s="3" t="str">
        <f>CONCATENATE("    This variant is a change at a specific point in the ",B2126," gene from ",B2141," to ",B2142," resulting in incorrect ",B2129,"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1" spans="3:3" x14ac:dyDescent="0.25">
      <c r="C2271" s="3" t="str">
        <f>CONCATENATE("    This variant is a change at a specific point in the ",B2262," gene from ",B2271," to ",B2272," resulting in incorrect ",B2265,"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7" spans="3:3" x14ac:dyDescent="0.25">
      <c r="C2277" s="3" t="str">
        <f>CONCATENATE("    This variant is a change at a specific point in the ",B2262," gene from ",B2277," to ",B2278," resulting in incorrect ",B2265,"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07" spans="3:3" x14ac:dyDescent="0.25">
      <c r="C2407" s="3" t="str">
        <f>CONCATENATE("    This variant is a change at a specific point in the ",B2398," gene from ",B2407," to ",B2408," resulting in incorrect ",B2401,"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3" spans="3:3" x14ac:dyDescent="0.25">
      <c r="C2413" s="3" t="str">
        <f>CONCATENATE("    This variant is a change at a specific point in the ",B2398," gene from ",B2413," to ",B2414," resulting in incorrect ",B2401,"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CB59F-5B40-43C6-A9C7-91BBD37899D9}">
  <dimension ref="A1:AF204"/>
  <sheetViews>
    <sheetView topLeftCell="A7" workbookViewId="0">
      <selection activeCell="C18" sqref="C18"/>
    </sheetView>
  </sheetViews>
  <sheetFormatPr defaultRowHeight="15" x14ac:dyDescent="0.25"/>
  <cols>
    <col min="1" max="1" width="15.7109375" bestFit="1" customWidth="1"/>
    <col min="2" max="2" width="39.5703125" customWidth="1"/>
    <col min="8" max="8" width="15.7109375" customWidth="1"/>
    <col min="9" max="9" width="15.28515625" customWidth="1"/>
    <col min="10" max="10" width="13.140625" customWidth="1"/>
  </cols>
  <sheetData>
    <row r="1" spans="1:32" ht="15.75" x14ac:dyDescent="0.25">
      <c r="A1" s="1" t="s">
        <v>0</v>
      </c>
      <c r="B1" s="2" t="s">
        <v>1</v>
      </c>
      <c r="C1" s="1" t="s">
        <v>2</v>
      </c>
      <c r="D1" s="3"/>
      <c r="E1" s="3"/>
      <c r="F1" s="3"/>
      <c r="G1" s="3"/>
      <c r="H1" s="4"/>
      <c r="I1" s="5"/>
      <c r="J1" s="4"/>
      <c r="K1" s="4"/>
      <c r="L1" s="4"/>
      <c r="M1" s="3"/>
      <c r="N1" s="3"/>
      <c r="O1" s="3"/>
      <c r="P1" s="3"/>
      <c r="Q1" s="3"/>
      <c r="R1" s="3"/>
      <c r="S1" s="3"/>
      <c r="T1" s="3"/>
      <c r="U1" s="3"/>
      <c r="V1" s="3"/>
      <c r="W1" s="3"/>
      <c r="X1" s="3"/>
      <c r="Y1" s="6"/>
      <c r="Z1" s="3"/>
      <c r="AA1" s="3"/>
      <c r="AB1" s="3"/>
      <c r="AC1" s="6"/>
      <c r="AD1" s="3"/>
      <c r="AE1" s="3"/>
      <c r="AF1" s="7"/>
    </row>
    <row r="2" spans="1:32" ht="15.75" x14ac:dyDescent="0.25">
      <c r="A2" s="8" t="s">
        <v>511</v>
      </c>
      <c r="B2" s="11" t="s">
        <v>274</v>
      </c>
      <c r="C2" s="3" t="str">
        <f>CONCATENATE("&lt;",A2," ",B2," /&gt;")</f>
        <v>&lt;Gene_Name IL12B /&gt;</v>
      </c>
      <c r="D2" s="9"/>
      <c r="E2" s="3"/>
      <c r="F2" s="3"/>
      <c r="G2" s="3"/>
      <c r="H2" s="4"/>
      <c r="I2" s="5"/>
      <c r="J2" s="4"/>
      <c r="K2" s="4"/>
      <c r="L2" s="4"/>
      <c r="M2" s="3"/>
      <c r="N2" s="3"/>
      <c r="O2" s="3"/>
      <c r="P2" s="3"/>
      <c r="Q2" s="3"/>
      <c r="R2" s="3"/>
      <c r="S2" s="3"/>
      <c r="T2" s="3"/>
      <c r="U2" s="3"/>
      <c r="V2" s="3"/>
      <c r="W2" s="3"/>
      <c r="X2" s="3"/>
      <c r="Y2" s="6"/>
      <c r="Z2" s="3"/>
      <c r="AA2" s="3"/>
      <c r="AB2" s="3"/>
      <c r="AC2" s="6"/>
      <c r="AD2" s="3"/>
      <c r="AE2" s="3"/>
      <c r="AF2" s="7"/>
    </row>
    <row r="3" spans="1:32" ht="15.75" x14ac:dyDescent="0.25">
      <c r="A3" s="1"/>
      <c r="B3" s="2"/>
      <c r="C3" s="1"/>
      <c r="D3" s="9"/>
      <c r="E3" s="3"/>
      <c r="F3" s="3"/>
      <c r="G3" s="3"/>
      <c r="H3" s="4"/>
      <c r="I3" s="5"/>
      <c r="J3" s="4"/>
      <c r="K3" s="4"/>
      <c r="L3" s="4"/>
      <c r="M3" s="3"/>
      <c r="N3" s="3"/>
      <c r="O3" s="3"/>
      <c r="P3" s="3"/>
      <c r="Q3" s="3"/>
      <c r="R3" s="3"/>
      <c r="S3" s="3"/>
      <c r="T3" s="3"/>
      <c r="U3" s="3"/>
      <c r="V3" s="3"/>
      <c r="W3" s="3"/>
      <c r="X3" s="3"/>
      <c r="Y3" s="6"/>
      <c r="Z3" s="3"/>
      <c r="AA3" s="3"/>
      <c r="AB3" s="3"/>
      <c r="AC3" s="6"/>
      <c r="AD3" s="3"/>
      <c r="AE3" s="3"/>
      <c r="AF3" s="7"/>
    </row>
    <row r="4" spans="1:32" ht="15.75" x14ac:dyDescent="0.25">
      <c r="A4" s="8" t="s">
        <v>512</v>
      </c>
      <c r="B4" s="9"/>
      <c r="C4" s="3" t="str">
        <f>CONCATENATE("&lt;",A4," ",B4," /&gt;")</f>
        <v>&lt;GeneName_full  /&gt;</v>
      </c>
      <c r="D4" s="9"/>
      <c r="E4" s="3"/>
      <c r="F4" s="3"/>
      <c r="G4" s="3"/>
      <c r="H4" s="4"/>
      <c r="I4" s="5"/>
      <c r="J4" s="4"/>
      <c r="K4" s="4"/>
      <c r="L4" s="4"/>
      <c r="M4" s="3"/>
      <c r="N4" s="3"/>
      <c r="O4" s="3"/>
      <c r="P4" s="3"/>
      <c r="Q4" s="3"/>
      <c r="R4" s="3"/>
      <c r="S4" s="3"/>
      <c r="T4" s="3"/>
      <c r="U4" s="3"/>
      <c r="V4" s="3"/>
      <c r="W4" s="3"/>
      <c r="X4" s="3"/>
      <c r="Y4" s="6"/>
      <c r="Z4" s="3"/>
      <c r="AA4" s="3"/>
      <c r="AB4" s="3"/>
      <c r="AC4" s="6"/>
      <c r="AD4" s="3"/>
      <c r="AE4" s="3"/>
      <c r="AF4" s="7"/>
    </row>
    <row r="5" spans="1:32" ht="15.75" x14ac:dyDescent="0.25">
      <c r="A5" s="8"/>
      <c r="B5" s="2"/>
      <c r="C5" s="1"/>
      <c r="D5" s="9"/>
      <c r="E5" s="3"/>
      <c r="F5" s="3"/>
      <c r="G5" s="3"/>
      <c r="H5" s="4"/>
      <c r="I5" s="5"/>
      <c r="J5" s="4"/>
      <c r="K5" s="4"/>
      <c r="L5" s="4"/>
      <c r="M5" s="3"/>
      <c r="N5" s="3"/>
      <c r="O5" s="3"/>
      <c r="P5" s="3"/>
      <c r="Q5" s="3"/>
      <c r="R5" s="3"/>
      <c r="S5" s="3"/>
      <c r="T5" s="3"/>
      <c r="U5" s="3"/>
      <c r="V5" s="3"/>
      <c r="W5" s="3"/>
      <c r="X5" s="3"/>
      <c r="Y5" s="6"/>
      <c r="Z5" s="3"/>
      <c r="AA5" s="3"/>
      <c r="AB5" s="3"/>
      <c r="AC5" s="6"/>
      <c r="AD5" s="3"/>
      <c r="AE5" s="3"/>
      <c r="AF5" s="7"/>
    </row>
    <row r="6" spans="1:32" ht="15.75" x14ac:dyDescent="0.25">
      <c r="A6" s="8"/>
      <c r="B6" s="3"/>
      <c r="C6" s="3" t="str">
        <f>CONCATENATE("# What does the ",B2," gene do?")</f>
        <v># What does the IL12B gene do?</v>
      </c>
      <c r="D6" s="3"/>
      <c r="E6" s="3"/>
      <c r="F6" s="3"/>
      <c r="G6" s="3"/>
      <c r="H6" s="4"/>
      <c r="I6" s="5"/>
      <c r="J6" s="4"/>
      <c r="K6" s="4"/>
      <c r="L6" s="4"/>
      <c r="M6" s="3"/>
      <c r="N6" s="3"/>
      <c r="O6" s="3"/>
      <c r="P6" s="3"/>
      <c r="Q6" s="3"/>
      <c r="R6" s="3"/>
      <c r="S6" s="3"/>
      <c r="T6" s="3"/>
      <c r="U6" s="3"/>
      <c r="V6" s="3"/>
      <c r="W6" s="3"/>
      <c r="X6" s="3"/>
      <c r="Y6" s="10"/>
      <c r="Z6" s="10"/>
      <c r="AA6" s="10"/>
      <c r="AB6" s="3"/>
      <c r="AC6" s="10"/>
      <c r="AD6" s="3"/>
      <c r="AE6" s="3"/>
      <c r="AF6" s="7"/>
    </row>
    <row r="7" spans="1:32" ht="15.75" x14ac:dyDescent="0.25">
      <c r="A7" s="8"/>
      <c r="B7" s="9"/>
      <c r="C7" s="3"/>
      <c r="D7" s="3"/>
      <c r="E7" s="3"/>
      <c r="F7" s="3"/>
      <c r="G7" s="3"/>
      <c r="H7" s="3" t="s">
        <v>4</v>
      </c>
      <c r="I7" s="11" t="s">
        <v>5</v>
      </c>
      <c r="J7" s="3">
        <v>0.47</v>
      </c>
      <c r="K7" s="3">
        <v>0.33300000000000002</v>
      </c>
      <c r="L7" s="3">
        <f t="shared" ref="L7:L12" si="0">J7/K7</f>
        <v>1.4114114114114114</v>
      </c>
      <c r="M7" s="3"/>
      <c r="N7" s="3"/>
      <c r="O7" s="3"/>
      <c r="P7" s="3"/>
      <c r="Q7" s="3"/>
      <c r="R7" s="3"/>
      <c r="S7" s="3"/>
      <c r="T7" s="3"/>
      <c r="U7" s="3"/>
      <c r="V7" s="3"/>
      <c r="W7" s="3"/>
      <c r="X7" s="3"/>
      <c r="Y7" s="10"/>
      <c r="Z7" s="10"/>
      <c r="AA7" s="10"/>
      <c r="AB7" s="3"/>
      <c r="AC7" s="10"/>
      <c r="AD7" s="3"/>
      <c r="AE7" s="3"/>
      <c r="AF7" s="7"/>
    </row>
    <row r="8" spans="1:32" ht="15.75" x14ac:dyDescent="0.25">
      <c r="A8" s="8" t="s">
        <v>7</v>
      </c>
      <c r="B8" s="12"/>
      <c r="C8" s="3">
        <f>B8</f>
        <v>0</v>
      </c>
      <c r="D8" s="3"/>
      <c r="E8" s="3"/>
      <c r="F8" s="3"/>
      <c r="G8" s="3"/>
      <c r="H8" s="3" t="s">
        <v>8</v>
      </c>
      <c r="I8" s="11" t="s">
        <v>9</v>
      </c>
      <c r="J8" s="3">
        <v>0.24</v>
      </c>
      <c r="K8" s="3">
        <v>0.13700000000000001</v>
      </c>
      <c r="L8" s="3">
        <f t="shared" si="0"/>
        <v>1.751824817518248</v>
      </c>
      <c r="M8" s="3"/>
      <c r="N8" s="3"/>
      <c r="O8" s="3"/>
      <c r="P8" s="3"/>
      <c r="Q8" s="3"/>
      <c r="R8" s="3"/>
      <c r="S8" s="3"/>
      <c r="T8" s="3"/>
      <c r="U8" s="3"/>
      <c r="V8" s="3"/>
      <c r="W8" s="3"/>
      <c r="X8" s="13"/>
      <c r="Y8" s="10"/>
      <c r="Z8" s="10"/>
      <c r="AA8" s="10"/>
      <c r="AB8" s="3"/>
      <c r="AC8" s="10"/>
      <c r="AD8" s="3"/>
      <c r="AE8" s="3"/>
      <c r="AF8" s="3"/>
    </row>
    <row r="9" spans="1:32" ht="15.75" x14ac:dyDescent="0.25">
      <c r="A9" s="8"/>
      <c r="B9" s="14"/>
      <c r="C9" s="3"/>
      <c r="D9" s="3"/>
      <c r="E9" s="3"/>
      <c r="F9" s="3"/>
      <c r="G9" s="3"/>
      <c r="H9" s="3" t="s">
        <v>10</v>
      </c>
      <c r="I9" s="11" t="s">
        <v>11</v>
      </c>
      <c r="J9" s="3">
        <v>0.24</v>
      </c>
      <c r="K9" s="3">
        <v>0.13700000000000001</v>
      </c>
      <c r="L9" s="3">
        <f t="shared" si="0"/>
        <v>1.751824817518248</v>
      </c>
      <c r="M9" s="3"/>
      <c r="N9" s="3"/>
      <c r="O9" s="3"/>
      <c r="P9" s="3"/>
      <c r="Q9" s="3"/>
      <c r="R9" s="3"/>
      <c r="S9" s="3"/>
      <c r="T9" s="3"/>
      <c r="U9" s="3"/>
      <c r="V9" s="3"/>
      <c r="W9" s="3"/>
      <c r="X9" s="3"/>
      <c r="Y9" s="10"/>
      <c r="Z9" s="10"/>
      <c r="AA9" s="10"/>
      <c r="AB9" s="3"/>
      <c r="AC9" s="10"/>
      <c r="AD9" s="3"/>
      <c r="AE9" s="3"/>
      <c r="AF9" s="3"/>
    </row>
    <row r="10" spans="1:32" ht="15.75" x14ac:dyDescent="0.25">
      <c r="A10" s="8" t="s">
        <v>12</v>
      </c>
      <c r="B10" s="9">
        <v>5</v>
      </c>
      <c r="C10" s="3" t="str">
        <f>CONCATENATE("This gene is located on chromosome ",B10,". The ",B11," it creates acts in your ",B12)</f>
        <v>This gene is located on chromosome 5. The protein it creates acts in your immune system.</v>
      </c>
      <c r="D10" s="3"/>
      <c r="E10" s="3"/>
      <c r="F10" s="3"/>
      <c r="G10" s="3"/>
      <c r="H10" s="3" t="s">
        <v>13</v>
      </c>
      <c r="I10" s="11" t="s">
        <v>6</v>
      </c>
      <c r="J10" s="3">
        <v>0.44</v>
      </c>
      <c r="K10" s="3">
        <v>0.316</v>
      </c>
      <c r="L10" s="3">
        <f t="shared" si="0"/>
        <v>1.3924050632911393</v>
      </c>
      <c r="M10" s="3"/>
      <c r="N10" s="3"/>
      <c r="O10" s="3"/>
      <c r="P10" s="3"/>
      <c r="Q10" s="3"/>
      <c r="R10" s="3"/>
      <c r="S10" s="3"/>
      <c r="T10" s="3"/>
      <c r="U10" s="3"/>
      <c r="V10" s="3"/>
      <c r="W10" s="3"/>
      <c r="X10" s="3"/>
      <c r="Y10" s="10"/>
      <c r="Z10" s="10"/>
      <c r="AA10" s="10"/>
      <c r="AB10" s="3"/>
      <c r="AC10" s="10"/>
      <c r="AD10" s="3"/>
      <c r="AE10" s="3"/>
      <c r="AF10" s="3"/>
    </row>
    <row r="11" spans="1:32" ht="15.75" x14ac:dyDescent="0.25">
      <c r="A11" s="8" t="s">
        <v>14</v>
      </c>
      <c r="B11" s="9" t="s">
        <v>15</v>
      </c>
      <c r="C11" s="3"/>
      <c r="D11" s="3"/>
      <c r="E11" s="3"/>
      <c r="F11" s="3"/>
      <c r="G11" s="3"/>
      <c r="H11" s="3" t="s">
        <v>16</v>
      </c>
      <c r="I11" s="11" t="s">
        <v>17</v>
      </c>
      <c r="J11" s="3">
        <v>0.45</v>
      </c>
      <c r="K11" s="3">
        <v>0.33100000000000002</v>
      </c>
      <c r="L11" s="3">
        <f t="shared" si="0"/>
        <v>1.3595166163141994</v>
      </c>
      <c r="M11" s="3"/>
      <c r="N11" s="3"/>
      <c r="O11" s="3"/>
      <c r="P11" s="3"/>
      <c r="Q11" s="3"/>
      <c r="R11" s="3"/>
      <c r="S11" s="3"/>
      <c r="T11" s="3"/>
      <c r="U11" s="3"/>
      <c r="V11" s="3"/>
      <c r="W11" s="3"/>
      <c r="X11" s="3"/>
      <c r="Y11" s="6"/>
      <c r="Z11" s="3"/>
      <c r="AA11" s="3"/>
      <c r="AB11" s="3"/>
      <c r="AC11" s="10"/>
      <c r="AD11" s="3"/>
      <c r="AE11" s="3"/>
      <c r="AF11" s="3"/>
    </row>
    <row r="12" spans="1:32" ht="15.75" x14ac:dyDescent="0.25">
      <c r="A12" s="8" t="s">
        <v>18</v>
      </c>
      <c r="B12" s="9" t="s">
        <v>275</v>
      </c>
      <c r="C12" s="3"/>
      <c r="D12" s="3"/>
      <c r="E12" s="3"/>
      <c r="F12" s="3"/>
      <c r="G12" s="3"/>
      <c r="H12" s="3" t="s">
        <v>19</v>
      </c>
      <c r="I12" s="11" t="s">
        <v>20</v>
      </c>
      <c r="J12" s="3">
        <v>0.17299999999999999</v>
      </c>
      <c r="K12" s="3">
        <v>0.1</v>
      </c>
      <c r="L12" s="3">
        <f t="shared" si="0"/>
        <v>1.7299999999999998</v>
      </c>
      <c r="M12" s="3"/>
      <c r="N12" s="3"/>
      <c r="O12" s="3"/>
      <c r="P12" s="3"/>
      <c r="Q12" s="3"/>
      <c r="R12" s="3"/>
      <c r="S12" s="3"/>
      <c r="T12" s="3"/>
      <c r="U12" s="3"/>
      <c r="V12" s="3"/>
      <c r="W12" s="3"/>
      <c r="X12" s="3"/>
      <c r="Y12" s="6"/>
      <c r="Z12" s="3"/>
      <c r="AA12" s="3"/>
      <c r="AB12" s="3"/>
      <c r="AC12" s="10"/>
      <c r="AD12" s="3"/>
      <c r="AE12" s="3"/>
      <c r="AF12" s="3"/>
    </row>
    <row r="13" spans="1:32" ht="16.5" thickBot="1" x14ac:dyDescent="0.3">
      <c r="A13" s="16"/>
      <c r="B13" s="17"/>
      <c r="C13" s="18"/>
      <c r="D13" s="18"/>
      <c r="E13" s="18"/>
      <c r="F13" s="18"/>
      <c r="G13" s="18"/>
      <c r="H13" s="18" t="str">
        <f>B22</f>
        <v>C1095A</v>
      </c>
      <c r="I13" s="18" t="str">
        <f>B28</f>
        <v>T159323005C</v>
      </c>
      <c r="J13" s="18" t="str">
        <f>B34</f>
        <v>A159C</v>
      </c>
      <c r="K13" s="18"/>
      <c r="L13" s="18"/>
      <c r="M13" s="18"/>
      <c r="N13" s="18"/>
      <c r="O13" s="18"/>
      <c r="P13" s="18"/>
      <c r="Q13" s="18"/>
      <c r="R13" s="18"/>
      <c r="S13" s="18"/>
      <c r="T13" s="18"/>
      <c r="U13" s="18"/>
      <c r="V13" s="18"/>
      <c r="W13" s="18"/>
      <c r="X13" s="18"/>
      <c r="Y13" s="18"/>
      <c r="Z13" s="18"/>
      <c r="AA13" s="18"/>
      <c r="AB13" s="18"/>
      <c r="AC13" s="18"/>
      <c r="AD13" s="18"/>
      <c r="AE13" s="18"/>
      <c r="AF13" s="18"/>
    </row>
    <row r="14" spans="1:32" ht="16.5" thickBot="1" x14ac:dyDescent="0.3">
      <c r="A14" s="8" t="s">
        <v>3</v>
      </c>
      <c r="B14" s="11" t="s">
        <v>274</v>
      </c>
      <c r="C14" s="3" t="str">
        <f>CONCATENATE("&lt;GeneAnalysis gene=",CHAR(34),B14,CHAR(34)," interval=",CHAR(34),B15,CHAR(34),"&gt; ")</f>
        <v xml:space="preserve">&lt;GeneAnalysis gene="IL12B" interval="NC_000005.10:g.159314783_159330473"&gt; </v>
      </c>
      <c r="D14" s="3"/>
      <c r="E14" s="3"/>
      <c r="F14" s="3"/>
      <c r="G14" s="3"/>
      <c r="H14" s="19" t="s">
        <v>78</v>
      </c>
      <c r="I14" s="19" t="s">
        <v>78</v>
      </c>
      <c r="J14" s="19" t="s">
        <v>78</v>
      </c>
      <c r="K14" s="19"/>
      <c r="L14" s="19"/>
      <c r="M14" s="19"/>
      <c r="N14" s="19"/>
      <c r="O14" s="40"/>
      <c r="P14" s="20"/>
      <c r="Q14" s="40"/>
      <c r="R14" s="40"/>
      <c r="S14" s="20"/>
      <c r="T14" s="20"/>
      <c r="U14" s="40"/>
      <c r="V14" s="40"/>
      <c r="W14" s="20"/>
      <c r="X14" s="20"/>
      <c r="Y14" s="20"/>
      <c r="Z14" s="20"/>
      <c r="AA14" s="3"/>
      <c r="AB14" s="3"/>
      <c r="AC14" s="3"/>
      <c r="AD14" s="3"/>
      <c r="AE14" s="3"/>
      <c r="AF14" s="3"/>
    </row>
    <row r="15" spans="1:32" ht="15.75" x14ac:dyDescent="0.25">
      <c r="A15" s="8" t="s">
        <v>24</v>
      </c>
      <c r="B15" s="9" t="s">
        <v>276</v>
      </c>
      <c r="C15" s="3"/>
      <c r="D15" s="3"/>
      <c r="E15" s="3"/>
      <c r="F15" s="3"/>
      <c r="G15" s="3"/>
      <c r="H15" s="9" t="s">
        <v>278</v>
      </c>
      <c r="I15" s="9" t="s">
        <v>281</v>
      </c>
      <c r="J15" s="9" t="s">
        <v>300</v>
      </c>
      <c r="K15" s="9"/>
      <c r="L15" s="9"/>
      <c r="M15" s="9"/>
      <c r="N15" s="9"/>
      <c r="O15" s="9"/>
      <c r="P15" s="9"/>
      <c r="Q15" s="9"/>
      <c r="R15" s="9"/>
      <c r="S15" s="9"/>
      <c r="T15" s="9"/>
      <c r="U15" s="9"/>
      <c r="V15" s="9"/>
      <c r="W15" s="9"/>
      <c r="X15" s="9"/>
      <c r="Y15" s="9"/>
      <c r="Z15" s="9"/>
      <c r="AA15" s="3"/>
      <c r="AB15" s="3"/>
      <c r="AC15" s="3"/>
      <c r="AD15" s="3"/>
      <c r="AE15" s="3"/>
      <c r="AF15" s="3"/>
    </row>
    <row r="16" spans="1:32" ht="15.75" x14ac:dyDescent="0.25">
      <c r="A16" s="8" t="s">
        <v>25</v>
      </c>
      <c r="B16" s="9" t="s">
        <v>124</v>
      </c>
      <c r="C16" s="3" t="str">
        <f>CONCATENATE("# What are some common mutations of ",B14,"?")</f>
        <v># What are some common mutations of IL12B?</v>
      </c>
      <c r="D16" s="3"/>
      <c r="E16" s="3"/>
      <c r="F16" s="3"/>
      <c r="G16" s="3"/>
      <c r="H16" s="9" t="s">
        <v>279</v>
      </c>
      <c r="I16" s="9" t="s">
        <v>282</v>
      </c>
      <c r="J16" s="9" t="s">
        <v>301</v>
      </c>
      <c r="K16" s="9"/>
      <c r="L16" s="9"/>
      <c r="M16" s="9"/>
      <c r="N16" s="9"/>
      <c r="O16" s="9"/>
      <c r="P16" s="9"/>
      <c r="Q16" s="9"/>
      <c r="R16" s="9"/>
      <c r="S16" s="9"/>
      <c r="T16" s="9"/>
      <c r="U16" s="9"/>
      <c r="V16" s="9"/>
      <c r="W16" s="9"/>
      <c r="X16" s="9"/>
      <c r="Y16" s="9"/>
      <c r="Z16" s="9"/>
      <c r="AA16" s="3"/>
      <c r="AB16" s="3"/>
      <c r="AC16" s="3"/>
      <c r="AD16" s="3"/>
      <c r="AE16" s="3"/>
      <c r="AF16" s="3"/>
    </row>
    <row r="17" spans="1:32" ht="15.75" x14ac:dyDescent="0.25">
      <c r="A17" s="8"/>
      <c r="B17" s="9"/>
      <c r="C17" s="3" t="s">
        <v>26</v>
      </c>
      <c r="D17" s="3"/>
      <c r="E17" s="3"/>
      <c r="F17" s="3"/>
      <c r="G17" s="3"/>
      <c r="H17" s="9" t="str">
        <f>CONCATENATE("People with this variant have one copy of the ",B25," variant. This substitution of a single nucleotide is known as a missense mutation.")</f>
        <v>People with this variant have one copy of the [C1095A](https://www.ncbi.nlm.nih.gov/clinvar/variation/352554/)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[T159323005C](https://www.ncbi.nlm.nih.gov/projects/SNP/snp_ref.cgi?rs=2288831)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[A159C](https://www.ncbi.nlm.nih.gov/clinvar/variation/352569/) variant. This substitution of a single nucleotide is known as a missense mutation.</v>
      </c>
      <c r="K17" s="9"/>
      <c r="L17" s="9"/>
      <c r="M17" s="9"/>
      <c r="N17" s="9"/>
      <c r="O17" s="9"/>
      <c r="P17" s="9"/>
      <c r="Q17" s="9"/>
      <c r="R17" s="9"/>
      <c r="S17" s="9"/>
      <c r="T17" s="9"/>
      <c r="U17" s="9"/>
      <c r="V17" s="9"/>
      <c r="W17" s="9"/>
      <c r="X17" s="9"/>
      <c r="Y17" s="9"/>
      <c r="Z17" s="9"/>
      <c r="AA17" s="3"/>
      <c r="AB17" s="3"/>
      <c r="AC17" s="3"/>
      <c r="AD17" s="3"/>
      <c r="AE17" s="3"/>
      <c r="AF17" s="3"/>
    </row>
    <row r="18" spans="1:32" ht="15.75" x14ac:dyDescent="0.25">
      <c r="A18" s="3"/>
      <c r="B18" s="9"/>
      <c r="C18" s="3" t="str">
        <f>CONCATENATE("There are ",B16," common variants in ",B14,": ",B25,", ",B31,", and ",B37,".")</f>
        <v>There are three common variants in IL12B: [C1095A](https://www.ncbi.nlm.nih.gov/clinvar/variation/352554/), [T159323005C](https://www.ncbi.nlm.nih.gov/projects/SNP/snp_ref.cgi?rs=2288831), and [A159C](https://www.ncbi.nlm.nih.gov/clinvar/variation/352569/).</v>
      </c>
      <c r="D18" s="3"/>
      <c r="E18" s="3"/>
      <c r="F18" s="3"/>
      <c r="G18" s="3"/>
      <c r="H18" s="9" t="s">
        <v>26</v>
      </c>
      <c r="I18" s="9" t="s">
        <v>27</v>
      </c>
      <c r="J18" s="9" t="s">
        <v>27</v>
      </c>
      <c r="K18" s="9"/>
      <c r="L18" s="9"/>
      <c r="M18" s="9"/>
      <c r="N18" s="9"/>
      <c r="O18" s="9"/>
      <c r="P18" s="9"/>
      <c r="Q18" s="9"/>
      <c r="R18" s="9"/>
      <c r="S18" s="9"/>
      <c r="T18" s="9"/>
      <c r="U18" s="9"/>
      <c r="V18" s="9"/>
      <c r="W18" s="9"/>
      <c r="X18" s="9"/>
      <c r="Y18" s="9"/>
      <c r="Z18" s="9"/>
      <c r="AA18" s="3"/>
      <c r="AB18" s="3"/>
      <c r="AC18" s="3"/>
      <c r="AD18" s="3"/>
      <c r="AE18" s="3"/>
      <c r="AF18" s="3"/>
    </row>
    <row r="19" spans="1:32" ht="15.75" x14ac:dyDescent="0.25">
      <c r="A19" s="3"/>
      <c r="B19" s="9"/>
      <c r="C19" s="3"/>
      <c r="D19" s="3"/>
      <c r="E19" s="3"/>
      <c r="F19" s="3"/>
      <c r="G19" s="3"/>
      <c r="H19" s="9">
        <v>14.7</v>
      </c>
      <c r="I19" s="9">
        <v>39.700000000000003</v>
      </c>
      <c r="J19" s="9">
        <v>46</v>
      </c>
      <c r="K19" s="9"/>
      <c r="L19" s="9"/>
      <c r="M19" s="9"/>
      <c r="N19" s="9"/>
      <c r="O19" s="9"/>
      <c r="P19" s="9"/>
      <c r="Q19" s="9"/>
      <c r="R19" s="9"/>
      <c r="S19" s="9"/>
      <c r="T19" s="9"/>
      <c r="U19" s="9"/>
      <c r="V19" s="9"/>
      <c r="W19" s="9"/>
      <c r="X19" s="9"/>
      <c r="Y19" s="9"/>
      <c r="Z19" s="9"/>
      <c r="AA19" s="3"/>
      <c r="AB19" s="3"/>
      <c r="AC19" s="3"/>
      <c r="AD19" s="3"/>
      <c r="AE19" s="3"/>
      <c r="AF19" s="3"/>
    </row>
    <row r="20" spans="1:32" ht="15.75" x14ac:dyDescent="0.25">
      <c r="A20" s="3"/>
      <c r="B20" s="9"/>
      <c r="C20" s="3" t="str">
        <f>CONCATENATE("&lt;# ",B22," #&gt;")</f>
        <v>&lt;# C1095A #&gt;</v>
      </c>
      <c r="D20" s="3"/>
      <c r="E20" s="3"/>
      <c r="F20" s="3"/>
      <c r="G20" s="3"/>
      <c r="H20" s="9" t="str">
        <f>CONCATENATE("People with this variant have two copies of the ",B25," variant. This substitution of a single nucleotide is known as a missense mutation.")</f>
        <v>People with this variant have two copies of the [C1095A](https://www.ncbi.nlm.nih.gov/clinvar/variation/352554/)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[T159323005C](https://www.ncbi.nlm.nih.gov/projects/SNP/snp_ref.cgi?rs=2288831)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[A159C](https://www.ncbi.nlm.nih.gov/clinvar/variation/352569/) variant. This substitution of a single nucleotide is known as a missense mutation.</v>
      </c>
      <c r="K20" s="9"/>
      <c r="L20" s="9"/>
      <c r="M20" s="9"/>
      <c r="N20" s="9"/>
      <c r="O20" s="9"/>
      <c r="P20" s="9"/>
      <c r="Q20" s="9"/>
      <c r="R20" s="9"/>
      <c r="S20" s="9"/>
      <c r="T20" s="9"/>
      <c r="U20" s="9"/>
      <c r="V20" s="9"/>
      <c r="W20" s="9"/>
      <c r="X20" s="9"/>
      <c r="Y20" s="9"/>
      <c r="Z20" s="9"/>
      <c r="AA20" s="3"/>
      <c r="AB20" s="3"/>
      <c r="AC20" s="3"/>
      <c r="AD20" s="3"/>
      <c r="AE20" s="3"/>
      <c r="AF20" s="3"/>
    </row>
    <row r="21" spans="1:32" ht="15.75" x14ac:dyDescent="0.25">
      <c r="A21" s="8" t="s">
        <v>29</v>
      </c>
      <c r="B21" s="19" t="s">
        <v>277</v>
      </c>
      <c r="C21" s="3" t="str">
        <f>CONCATENATE("  &lt;Variant hgvs=",CHAR(34),B21,CHAR(34)," name=",CHAR(34),B22,CHAR(34),"&gt; ")</f>
        <v xml:space="preserve">  &lt;Variant hgvs="NC_000005.10:g.159315006G&gt;T" name="C1095A"&gt; </v>
      </c>
      <c r="D21" s="3"/>
      <c r="E21" s="3"/>
      <c r="F21" s="3"/>
      <c r="G21" s="3"/>
      <c r="H21" s="9" t="s">
        <v>26</v>
      </c>
      <c r="I21" s="9" t="s">
        <v>27</v>
      </c>
      <c r="J21" s="9" t="s">
        <v>28</v>
      </c>
      <c r="K21" s="9"/>
      <c r="L21" s="9"/>
      <c r="M21" s="9"/>
      <c r="N21" s="9"/>
      <c r="O21" s="9"/>
      <c r="P21" s="9"/>
      <c r="Q21" s="9"/>
      <c r="R21" s="9"/>
      <c r="S21" s="9"/>
      <c r="T21" s="9"/>
      <c r="U21" s="9"/>
      <c r="V21" s="9"/>
      <c r="W21" s="9"/>
      <c r="X21" s="9"/>
      <c r="Y21" s="9"/>
      <c r="Z21" s="9"/>
      <c r="AA21" s="3"/>
      <c r="AB21" s="3"/>
      <c r="AC21" s="3"/>
      <c r="AD21" s="3"/>
      <c r="AE21" s="3"/>
      <c r="AF21" s="3"/>
    </row>
    <row r="22" spans="1:32" ht="15.75" x14ac:dyDescent="0.25">
      <c r="A22" s="15" t="s">
        <v>30</v>
      </c>
      <c r="B22" s="21" t="s">
        <v>285</v>
      </c>
      <c r="C22" s="3"/>
      <c r="D22" s="3"/>
      <c r="E22" s="3"/>
      <c r="F22" s="3"/>
      <c r="G22" s="3"/>
      <c r="H22" s="9">
        <v>4.3</v>
      </c>
      <c r="I22" s="9">
        <v>26.2</v>
      </c>
      <c r="J22" s="9">
        <v>52.5</v>
      </c>
      <c r="K22" s="9"/>
      <c r="L22" s="9"/>
      <c r="M22" s="9"/>
      <c r="N22" s="9"/>
      <c r="O22" s="9"/>
      <c r="P22" s="9"/>
      <c r="Q22" s="9"/>
      <c r="R22" s="9"/>
      <c r="S22" s="9"/>
      <c r="T22" s="9"/>
      <c r="U22" s="9"/>
      <c r="V22" s="9"/>
      <c r="W22" s="9"/>
      <c r="X22" s="9"/>
      <c r="Y22" s="9"/>
      <c r="Z22" s="9"/>
      <c r="AA22" s="3"/>
      <c r="AB22" s="3"/>
      <c r="AC22" s="3"/>
      <c r="AD22" s="3"/>
      <c r="AE22" s="3"/>
      <c r="AF22" s="3"/>
    </row>
    <row r="23" spans="1:32" ht="15.75" x14ac:dyDescent="0.25">
      <c r="A23" s="15" t="s">
        <v>31</v>
      </c>
      <c r="B23" s="9" t="str">
        <f>"cytosine (C)"</f>
        <v>cytosine (C)</v>
      </c>
      <c r="C23" s="3" t="str">
        <f>CONCATENATE("    This variant is a change at a specific point in the ",B14," gene from ",B23," to ",B24," resulting in incorrect ",B11," function. This substitution of a single nucleotide is known as a missense variant.")</f>
        <v xml:space="preserve">    This variant is a change at a specific point in the IL12B gene from cytosine (C) to adenine (A) resulting in incorrect protein function. This substitution of a single nucleotide is known as a missense variant.</v>
      </c>
      <c r="D23" s="3"/>
      <c r="E23" s="3"/>
      <c r="F23" s="3"/>
      <c r="G23" s="3"/>
      <c r="H23" s="9" t="str">
        <f>CONCATENATE("Your ",B14," gene has no variants. A normal gene is referred to as a ",CHAR(34),"wild-type",CHAR(34)," gene.")</f>
        <v>Your IL12B gene has no variants. A normal gene is referred to as a "wild-type" gene.</v>
      </c>
      <c r="I23" s="9" t="str">
        <f>CONCATENATE("Your ",B14," gene has no variants. A normal gene is referred to as a ",CHAR(34),"wild-type",CHAR(34)," gene.")</f>
        <v>Your IL12B gene has no variants. A normal gene is referred to as a "wild-type" gene.</v>
      </c>
      <c r="J23" s="9" t="str">
        <f>CONCATENATE("Your ",B14," gene has no variants. A normal gene is referred to as a ",CHAR(34),"wild-type",CHAR(34)," gene.")</f>
        <v>Your IL12B gene has no variants. A normal gene is referred to as a "wild-type" gene.</v>
      </c>
      <c r="K23" s="9"/>
      <c r="L23" s="9"/>
      <c r="M23" s="9"/>
      <c r="N23" s="9"/>
      <c r="O23" s="9"/>
      <c r="P23" s="9"/>
      <c r="Q23" s="9"/>
      <c r="R23" s="9"/>
      <c r="S23" s="9"/>
      <c r="T23" s="9"/>
      <c r="U23" s="9"/>
      <c r="V23" s="9"/>
      <c r="W23" s="9"/>
      <c r="X23" s="9"/>
      <c r="Y23" s="9"/>
      <c r="Z23" s="9"/>
      <c r="AA23" s="3"/>
      <c r="AB23" s="3"/>
      <c r="AC23" s="3"/>
      <c r="AD23" s="3"/>
      <c r="AE23" s="3"/>
      <c r="AF23" s="3"/>
    </row>
    <row r="24" spans="1:32" ht="15.75" x14ac:dyDescent="0.25">
      <c r="A24" s="15" t="s">
        <v>33</v>
      </c>
      <c r="B24" s="9" t="s">
        <v>32</v>
      </c>
      <c r="C24" s="3"/>
      <c r="D24" s="3"/>
      <c r="E24" s="3"/>
      <c r="F24" s="3"/>
      <c r="G24" s="3"/>
      <c r="H24" s="9" t="s">
        <v>26</v>
      </c>
      <c r="I24" s="9" t="s">
        <v>28</v>
      </c>
      <c r="J24" s="9" t="s">
        <v>28</v>
      </c>
      <c r="K24" s="9"/>
      <c r="L24" s="9"/>
      <c r="M24" s="9"/>
      <c r="N24" s="9"/>
      <c r="O24" s="9"/>
      <c r="P24" s="9"/>
      <c r="Q24" s="9"/>
      <c r="R24" s="9"/>
      <c r="S24" s="9"/>
      <c r="T24" s="9"/>
      <c r="U24" s="9"/>
      <c r="V24" s="9"/>
      <c r="W24" s="9"/>
      <c r="X24" s="9"/>
      <c r="Y24" s="9"/>
      <c r="Z24" s="9"/>
      <c r="AA24" s="3"/>
      <c r="AB24" s="3"/>
      <c r="AC24" s="3"/>
      <c r="AD24" s="3"/>
      <c r="AE24" s="3"/>
      <c r="AF24" s="3"/>
    </row>
    <row r="25" spans="1:32" ht="15.75" x14ac:dyDescent="0.25">
      <c r="A25" s="15" t="s">
        <v>35</v>
      </c>
      <c r="B25" s="9" t="s">
        <v>287</v>
      </c>
      <c r="C25" s="3" t="str">
        <f>"  &lt;/Variant&gt;"</f>
        <v xml:space="preserve">  &lt;/Variant&gt;</v>
      </c>
      <c r="D25" s="3"/>
      <c r="E25" s="3"/>
      <c r="F25" s="3"/>
      <c r="G25" s="3"/>
      <c r="H25" s="9">
        <v>81</v>
      </c>
      <c r="I25" s="9">
        <v>34.1</v>
      </c>
      <c r="J25" s="9">
        <v>1.5</v>
      </c>
      <c r="K25" s="9"/>
      <c r="L25" s="9"/>
      <c r="M25" s="9"/>
      <c r="N25" s="9"/>
      <c r="O25" s="9"/>
      <c r="P25" s="9"/>
      <c r="Q25" s="9"/>
      <c r="R25" s="9"/>
      <c r="S25" s="9"/>
      <c r="T25" s="9"/>
      <c r="U25" s="9"/>
      <c r="V25" s="9"/>
      <c r="W25" s="9"/>
      <c r="X25" s="9"/>
      <c r="Y25" s="9"/>
      <c r="Z25" s="9"/>
      <c r="AA25" s="3"/>
      <c r="AB25" s="3"/>
      <c r="AC25" s="3"/>
      <c r="AD25" s="3"/>
      <c r="AE25" s="3"/>
      <c r="AF25" s="3"/>
    </row>
    <row r="26" spans="1:32" ht="15.75" x14ac:dyDescent="0.25">
      <c r="A26" s="15"/>
      <c r="B26" s="9"/>
      <c r="C26" s="3" t="str">
        <f>CONCATENATE("&lt;# ",B28," #&gt;")</f>
        <v>&lt;# T159323005C #&gt;</v>
      </c>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row>
    <row r="27" spans="1:32" ht="15.75" x14ac:dyDescent="0.25">
      <c r="A27" s="8" t="s">
        <v>29</v>
      </c>
      <c r="B27" s="29" t="s">
        <v>280</v>
      </c>
      <c r="C27" s="3" t="str">
        <f>CONCATENATE("  &lt;Variant hgvs=",CHAR(34),B27,CHAR(34)," name=",CHAR(34),B28,CHAR(34),"&gt; ")</f>
        <v xml:space="preserve">  &lt;Variant hgvs="NC_000005.10:g.159323005T&gt;C" name="T159323005C"&gt; </v>
      </c>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row>
    <row r="28" spans="1:32" ht="15.75" x14ac:dyDescent="0.25">
      <c r="A28" s="15" t="s">
        <v>30</v>
      </c>
      <c r="B28" s="9" t="s">
        <v>286</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row>
    <row r="29" spans="1:32" ht="15.75" x14ac:dyDescent="0.25">
      <c r="A29" s="15" t="s">
        <v>31</v>
      </c>
      <c r="B29" s="9" t="s">
        <v>36</v>
      </c>
      <c r="C29" s="3" t="str">
        <f>CONCATENATE("    This variant is a change at a specific point in the ",B14," gene from ",B29," to ",B30," resulting in incorrect ",B11," function. This substitution of a single nucleotide is known as a missense variant.")</f>
        <v xml:space="preserve">    This variant is a change at a specific point in the IL12B gene from thymine (T) to cytosine (C) resulting in incorrect protein function. This substitution of a single nucleotide is known as a missense variant.</v>
      </c>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row>
    <row r="30" spans="1:32" ht="15.75" x14ac:dyDescent="0.25">
      <c r="A30" s="15" t="s">
        <v>33</v>
      </c>
      <c r="B30" s="9" t="str">
        <f>"cytosine (C)"</f>
        <v>cytosine (C)</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row>
    <row r="31" spans="1:32" ht="15.75" x14ac:dyDescent="0.25">
      <c r="A31" s="15" t="s">
        <v>35</v>
      </c>
      <c r="B31" s="9" t="s">
        <v>288</v>
      </c>
      <c r="C31" s="3" t="str">
        <f>"  &lt;/Variant&gt;"</f>
        <v xml:space="preserve">  &lt;/Variant&gt;</v>
      </c>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row>
    <row r="32" spans="1:32" ht="15.75" x14ac:dyDescent="0.25">
      <c r="A32" s="8"/>
      <c r="B32" s="9"/>
      <c r="C32" s="3" t="str">
        <f>CONCATENATE("&lt;# ",B34," #&gt;")</f>
        <v>&lt;# A159C #&gt;</v>
      </c>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row>
    <row r="33" spans="1:32" ht="15.75" x14ac:dyDescent="0.25">
      <c r="A33" s="8" t="s">
        <v>29</v>
      </c>
      <c r="B33" s="19" t="s">
        <v>283</v>
      </c>
      <c r="C33" s="3" t="str">
        <f>CONCATENATE("  &lt;Variant hgvs=",CHAR(34),B33,CHAR(34)," name=",CHAR(34),B34,CHAR(34),"&gt; ")</f>
        <v xml:space="preserve">  &lt;Variant hgvs="NC_000005.10:g.159315942T&gt;G" name="A159C"&gt; </v>
      </c>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row>
    <row r="34" spans="1:32" ht="15.75" x14ac:dyDescent="0.25">
      <c r="A34" s="15" t="s">
        <v>30</v>
      </c>
      <c r="B34" s="9" t="s">
        <v>284</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row>
    <row r="35" spans="1:32" ht="15.75" x14ac:dyDescent="0.25">
      <c r="A35" s="15" t="s">
        <v>31</v>
      </c>
      <c r="B35" s="9" t="s">
        <v>32</v>
      </c>
      <c r="C35" s="3" t="str">
        <f>CONCATENATE("    This variant is a change at a specific point in the ",B14," gene from ",B35," to ",B36," resulting in incorrect ",B11," function. This substitution of a single nucleotide is known as a missense variant.")</f>
        <v xml:space="preserve">    This variant is a change at a specific point in the IL12B gene from adenine (A) to cytosine (C) resulting in incorrect protein function. This substitution of a single nucleotide is known as a missense variant.</v>
      </c>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row>
    <row r="36" spans="1:32" ht="15.75" x14ac:dyDescent="0.25">
      <c r="A36" s="15" t="s">
        <v>33</v>
      </c>
      <c r="B36" s="9" t="str">
        <f>"cytosine (C)"</f>
        <v>cytosine (C)</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row>
    <row r="37" spans="1:32" ht="15.75" x14ac:dyDescent="0.25">
      <c r="A37" s="15" t="s">
        <v>35</v>
      </c>
      <c r="B37" s="9" t="s">
        <v>289</v>
      </c>
      <c r="C37" s="3" t="str">
        <f>"  &lt;/Variant&gt;"</f>
        <v xml:space="preserve">  &lt;/Variant&gt;</v>
      </c>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row>
    <row r="38" spans="1:32" ht="15.75" x14ac:dyDescent="0.25">
      <c r="A38" s="27"/>
      <c r="B38" s="17"/>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row>
    <row r="39" spans="1:32" ht="15.75" x14ac:dyDescent="0.25">
      <c r="A39" s="27"/>
      <c r="B39" s="17"/>
      <c r="C39" s="18" t="str">
        <f>C20</f>
        <v>&lt;# C1095A #&gt;</v>
      </c>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row>
    <row r="40" spans="1:32" ht="15.75" x14ac:dyDescent="0.25">
      <c r="A40" s="15" t="s">
        <v>37</v>
      </c>
      <c r="B40" s="21" t="str">
        <f>H14</f>
        <v>NC_000005.10:g.</v>
      </c>
      <c r="C40" s="3" t="str">
        <f>CONCATENATE("  &lt;Genotype hgvs=",CHAR(34),B40,B41,";",B42,CHAR(34)," name=",CHAR(34),B22,CHAR(34),"&gt; ")</f>
        <v xml:space="preserve">  &lt;Genotype hgvs="NC_000005.10:g.[159315006G&gt;T];[159315006=]" name="C1095A"&gt; </v>
      </c>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row>
    <row r="41" spans="1:32" ht="15.75" x14ac:dyDescent="0.25">
      <c r="A41" s="15" t="s">
        <v>35</v>
      </c>
      <c r="B41" s="21" t="str">
        <f t="shared" ref="B41:B45" si="1">H15</f>
        <v>[159315006G&gt;T]</v>
      </c>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row>
    <row r="42" spans="1:32" ht="15.75" x14ac:dyDescent="0.25">
      <c r="A42" s="15" t="s">
        <v>31</v>
      </c>
      <c r="B42" s="21" t="str">
        <f t="shared" si="1"/>
        <v>[159315006=]</v>
      </c>
      <c r="C42" s="3" t="s">
        <v>38</v>
      </c>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row>
    <row r="43" spans="1:32" ht="15.75" x14ac:dyDescent="0.25">
      <c r="A43" s="15" t="s">
        <v>39</v>
      </c>
      <c r="B43" s="21" t="str">
        <f t="shared" si="1"/>
        <v>People with this variant have one copy of the [C1095A](https://www.ncbi.nlm.nih.gov/clinvar/variation/352554/) variant. This substitution of a single nucleotide is known as a missense mutation.</v>
      </c>
      <c r="C43" s="3" t="s">
        <v>26</v>
      </c>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row>
    <row r="44" spans="1:32" ht="15.75" x14ac:dyDescent="0.25">
      <c r="A44" s="8" t="s">
        <v>40</v>
      </c>
      <c r="B44" s="21" t="str">
        <f t="shared" si="1"/>
        <v xml:space="preserve"> </v>
      </c>
      <c r="C44" s="3" t="str">
        <f>CONCATENATE("    ",B43)</f>
        <v xml:space="preserve">    People with this variant have one copy of the [C1095A](https://www.ncbi.nlm.nih.gov/clinvar/variation/352554/) variant. This substitution of a single nucleotide is known as a missense mutation.</v>
      </c>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row>
    <row r="45" spans="1:32" ht="15.75" x14ac:dyDescent="0.25">
      <c r="A45" s="8" t="s">
        <v>41</v>
      </c>
      <c r="B45" s="21">
        <f t="shared" si="1"/>
        <v>14.7</v>
      </c>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row>
    <row r="46" spans="1:32" ht="15.75" x14ac:dyDescent="0.25">
      <c r="A46" s="15"/>
      <c r="B46" s="9"/>
      <c r="C46" s="3" t="s">
        <v>42</v>
      </c>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row>
    <row r="47" spans="1:32" ht="15.75" x14ac:dyDescent="0.25">
      <c r="A47" s="8"/>
      <c r="B47" s="9"/>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row>
    <row r="48" spans="1:32" ht="15.75" x14ac:dyDescent="0.25">
      <c r="A48" s="8"/>
      <c r="B48" s="9"/>
      <c r="C48" s="3" t="str">
        <f>CONCATENATE("    ",B44)</f>
        <v xml:space="preserve">     </v>
      </c>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row>
    <row r="49" spans="1:32" ht="15.75" x14ac:dyDescent="0.25">
      <c r="A49" s="8"/>
      <c r="B49" s="9"/>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row>
    <row r="50" spans="1:32" ht="15.75" x14ac:dyDescent="0.25">
      <c r="A50" s="8"/>
      <c r="B50" s="9"/>
      <c r="C50" s="3" t="s">
        <v>43</v>
      </c>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row>
    <row r="51" spans="1:32" ht="15.75" x14ac:dyDescent="0.25">
      <c r="A51" s="15"/>
      <c r="B51" s="9"/>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row>
    <row r="52" spans="1:32" ht="15.75" x14ac:dyDescent="0.25">
      <c r="A52" s="15"/>
      <c r="B52" s="9"/>
      <c r="C52" s="3" t="str">
        <f>CONCATENATE( "    &lt;piechart percentage=",B45," /&gt;")</f>
        <v xml:space="preserve">    &lt;piechart percentage=14.7 /&gt;</v>
      </c>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row>
    <row r="53" spans="1:32" ht="15.75" x14ac:dyDescent="0.25">
      <c r="A53" s="15"/>
      <c r="B53" s="9"/>
      <c r="C53" s="3" t="str">
        <f>"  &lt;/Genotype&gt;"</f>
        <v xml:space="preserve">  &lt;/Genotype&gt;</v>
      </c>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row>
    <row r="54" spans="1:32" ht="15.75" x14ac:dyDescent="0.25">
      <c r="A54" s="15" t="s">
        <v>44</v>
      </c>
      <c r="B54" s="9" t="str">
        <f>H20</f>
        <v>People with this variant have two copies of the [C1095A](https://www.ncbi.nlm.nih.gov/clinvar/variation/352554/) variant. This substitution of a single nucleotide is known as a missense mutation.</v>
      </c>
      <c r="C54" s="3" t="str">
        <f>CONCATENATE("  &lt;Genotype hgvs=",CHAR(34),B40,B41,";",B41,CHAR(34)," name=",CHAR(34),B22,CHAR(34),"&gt; ")</f>
        <v xml:space="preserve">  &lt;Genotype hgvs="NC_000005.10:g.[159315006G&gt;T];[159315006G&gt;T]" name="C1095A"&gt; </v>
      </c>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row>
    <row r="55" spans="1:32" ht="15.75" x14ac:dyDescent="0.25">
      <c r="A55" s="8" t="s">
        <v>45</v>
      </c>
      <c r="B55" s="9" t="str">
        <f t="shared" ref="B55:B56" si="2">H21</f>
        <v xml:space="preserve"> </v>
      </c>
      <c r="C55" s="3" t="s">
        <v>26</v>
      </c>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row>
    <row r="56" spans="1:32" ht="15.75" x14ac:dyDescent="0.25">
      <c r="A56" s="8" t="s">
        <v>41</v>
      </c>
      <c r="B56" s="9">
        <f t="shared" si="2"/>
        <v>4.3</v>
      </c>
      <c r="C56" s="3" t="s">
        <v>38</v>
      </c>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row>
    <row r="57" spans="1:32" ht="15.75" x14ac:dyDescent="0.25">
      <c r="A57" s="8"/>
      <c r="B57" s="9"/>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row>
    <row r="58" spans="1:32" ht="15.75" x14ac:dyDescent="0.25">
      <c r="A58" s="15"/>
      <c r="B58" s="9"/>
      <c r="C58" s="3" t="str">
        <f>CONCATENATE("    ",B54)</f>
        <v xml:space="preserve">    People with this variant have two copies of the [C1095A](https://www.ncbi.nlm.nih.gov/clinvar/variation/352554/) variant. This substitution of a single nucleotide is known as a missense mutation.</v>
      </c>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row>
    <row r="59" spans="1:32" ht="15.75" x14ac:dyDescent="0.25">
      <c r="A59" s="8"/>
      <c r="B59" s="9"/>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row>
    <row r="60" spans="1:32" ht="15.75" x14ac:dyDescent="0.25">
      <c r="A60" s="8"/>
      <c r="B60" s="9"/>
      <c r="C60" s="3" t="s">
        <v>42</v>
      </c>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row>
    <row r="61" spans="1:32" ht="15.75" x14ac:dyDescent="0.25">
      <c r="A61" s="8"/>
      <c r="B61" s="9"/>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row>
    <row r="62" spans="1:32" ht="15.75" x14ac:dyDescent="0.25">
      <c r="A62" s="8"/>
      <c r="B62" s="9"/>
      <c r="C62" s="3" t="str">
        <f>CONCATENATE("    ",B55)</f>
        <v xml:space="preserve">     </v>
      </c>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row>
    <row r="63" spans="1:32" ht="15.75" x14ac:dyDescent="0.25">
      <c r="A63" s="8"/>
      <c r="B63" s="9"/>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row>
    <row r="64" spans="1:32" ht="15.75" x14ac:dyDescent="0.25">
      <c r="A64" s="15"/>
      <c r="B64" s="9"/>
      <c r="C64" s="3" t="s">
        <v>43</v>
      </c>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row>
    <row r="65" spans="1:32" ht="15.75" x14ac:dyDescent="0.25">
      <c r="A65" s="15"/>
      <c r="B65" s="9"/>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row>
    <row r="66" spans="1:32" ht="15.75" x14ac:dyDescent="0.25">
      <c r="A66" s="15"/>
      <c r="B66" s="9"/>
      <c r="C66" s="3" t="str">
        <f>CONCATENATE( "    &lt;piechart percentage=",B56," /&gt;")</f>
        <v xml:space="preserve">    &lt;piechart percentage=4.3 /&gt;</v>
      </c>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row>
    <row r="67" spans="1:32" ht="15.75" x14ac:dyDescent="0.25">
      <c r="A67" s="15"/>
      <c r="B67" s="9"/>
      <c r="C67" s="3" t="str">
        <f>"  &lt;/Genotype&gt;"</f>
        <v xml:space="preserve">  &lt;/Genotype&gt;</v>
      </c>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row>
    <row r="68" spans="1:32" ht="15.75" x14ac:dyDescent="0.25">
      <c r="A68" s="15" t="s">
        <v>46</v>
      </c>
      <c r="B68" s="9" t="str">
        <f>H23</f>
        <v>Your IL12B gene has no variants. A normal gene is referred to as a "wild-type" gene.</v>
      </c>
      <c r="C68" s="3" t="str">
        <f>CONCATENATE("  &lt;Genotype hgvs=",CHAR(34),B40,B42,";",B42,CHAR(34)," name=",CHAR(34),B22,CHAR(34),"&gt; ")</f>
        <v xml:space="preserve">  &lt;Genotype hgvs="NC_000005.10:g.[159315006=];[159315006=]" name="C1095A"&gt; </v>
      </c>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row>
    <row r="69" spans="1:32" ht="15.75" x14ac:dyDescent="0.25">
      <c r="A69" s="8" t="s">
        <v>47</v>
      </c>
      <c r="B69" s="9" t="str">
        <f t="shared" ref="B69:B70" si="3">H24</f>
        <v xml:space="preserve"> </v>
      </c>
      <c r="C69" s="3" t="s">
        <v>26</v>
      </c>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row>
    <row r="70" spans="1:32" ht="15.75" x14ac:dyDescent="0.25">
      <c r="A70" s="8" t="s">
        <v>41</v>
      </c>
      <c r="B70" s="9">
        <f t="shared" si="3"/>
        <v>81</v>
      </c>
      <c r="C70" s="3" t="s">
        <v>38</v>
      </c>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row>
    <row r="71" spans="1:32" ht="15.75" x14ac:dyDescent="0.25">
      <c r="A71" s="15"/>
      <c r="B71" s="9"/>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row>
    <row r="72" spans="1:32" ht="15.75" x14ac:dyDescent="0.25">
      <c r="A72" s="8"/>
      <c r="B72" s="9"/>
      <c r="C72" s="3" t="str">
        <f>CONCATENATE("    ",B68)</f>
        <v xml:space="preserve">    Your IL12B gene has no variants. A normal gene is referred to as a "wild-type" gene.</v>
      </c>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row>
    <row r="73" spans="1:32" ht="15.75" x14ac:dyDescent="0.25">
      <c r="A73" s="8"/>
      <c r="B73" s="9"/>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row>
    <row r="74" spans="1:32" ht="15.75" x14ac:dyDescent="0.25">
      <c r="A74" s="15"/>
      <c r="B74" s="9"/>
      <c r="C74" s="3" t="s">
        <v>43</v>
      </c>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row>
    <row r="75" spans="1:32" ht="15.75" x14ac:dyDescent="0.25">
      <c r="A75" s="15"/>
      <c r="B75" s="9"/>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row>
    <row r="76" spans="1:32" ht="15.75" x14ac:dyDescent="0.25">
      <c r="A76" s="15"/>
      <c r="B76" s="9"/>
      <c r="C76" s="3" t="str">
        <f>CONCATENATE( "    &lt;piechart percentage=",B70," /&gt;")</f>
        <v xml:space="preserve">    &lt;piechart percentage=81 /&gt;</v>
      </c>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row>
    <row r="77" spans="1:32" ht="15.75" x14ac:dyDescent="0.25">
      <c r="A77" s="15"/>
      <c r="B77" s="9"/>
      <c r="C77" s="3" t="str">
        <f>"  &lt;/Genotype&gt;"</f>
        <v xml:space="preserve">  &lt;/Genotype&gt;</v>
      </c>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row>
    <row r="78" spans="1:32" ht="15.75" x14ac:dyDescent="0.25">
      <c r="A78" s="15"/>
      <c r="B78" s="9"/>
      <c r="C78" s="3" t="str">
        <f>C26</f>
        <v>&lt;# T159323005C #&gt;</v>
      </c>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row>
    <row r="79" spans="1:32" ht="15.75" x14ac:dyDescent="0.25">
      <c r="A79" s="15" t="s">
        <v>37</v>
      </c>
      <c r="B79" s="21" t="str">
        <f>I14</f>
        <v>NC_000005.10:g.</v>
      </c>
      <c r="C79" s="3" t="str">
        <f>CONCATENATE("  &lt;Genotype hgvs=",CHAR(34),B79,B80,";",B81,CHAR(34)," name=",CHAR(34),B28,CHAR(34),"&gt; ")</f>
        <v xml:space="preserve">  &lt;Genotype hgvs="NC_000005.10:g.[159323005T&gt;C];[159323005=]" name="T159323005C"&gt; </v>
      </c>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row>
    <row r="80" spans="1:32" ht="15.75" x14ac:dyDescent="0.25">
      <c r="A80" s="15" t="s">
        <v>35</v>
      </c>
      <c r="B80" s="21" t="str">
        <f t="shared" ref="B80:B84" si="4">I15</f>
        <v>[159323005T&gt;C]</v>
      </c>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row>
    <row r="81" spans="1:32" ht="15.75" x14ac:dyDescent="0.25">
      <c r="A81" s="15" t="s">
        <v>31</v>
      </c>
      <c r="B81" s="21" t="str">
        <f t="shared" si="4"/>
        <v>[159323005=]</v>
      </c>
      <c r="C81" s="3" t="s">
        <v>38</v>
      </c>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row>
    <row r="82" spans="1:32" ht="15.75" x14ac:dyDescent="0.25">
      <c r="A82" s="15" t="s">
        <v>39</v>
      </c>
      <c r="B82" s="21" t="str">
        <f t="shared" si="4"/>
        <v>People with this variant have one copy of the [T159323005C](https://www.ncbi.nlm.nih.gov/projects/SNP/snp_ref.cgi?rs=2288831) variant. This substitution of a single nucleotide is known as a missense mutation.</v>
      </c>
      <c r="C82" s="3" t="s">
        <v>26</v>
      </c>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row>
    <row r="83" spans="1:32" ht="15.75" x14ac:dyDescent="0.25">
      <c r="A83" s="8" t="s">
        <v>40</v>
      </c>
      <c r="B83" s="21" t="str">
        <f t="shared" si="4"/>
        <v>You are in the Moderate Loss of Function category. See below for more information.</v>
      </c>
      <c r="C83" s="3" t="str">
        <f>CONCATENATE("    ",B82)</f>
        <v xml:space="preserve">    People with this variant have one copy of the [T159323005C](https://www.ncbi.nlm.nih.gov/projects/SNP/snp_ref.cgi?rs=2288831) variant. This substitution of a single nucleotide is known as a missense mutation.</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row>
    <row r="84" spans="1:32" ht="15.75" x14ac:dyDescent="0.25">
      <c r="A84" s="8" t="s">
        <v>41</v>
      </c>
      <c r="B84" s="21">
        <f t="shared" si="4"/>
        <v>39.700000000000003</v>
      </c>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row>
    <row r="85" spans="1:32" ht="15.75" x14ac:dyDescent="0.25">
      <c r="A85" s="15"/>
      <c r="B85" s="9"/>
      <c r="C85" s="3" t="s">
        <v>42</v>
      </c>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row>
    <row r="86" spans="1:32" ht="15.75" x14ac:dyDescent="0.25">
      <c r="A86" s="8"/>
      <c r="B86" s="9"/>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row>
    <row r="87" spans="1:32" ht="15.75" x14ac:dyDescent="0.25">
      <c r="A87" s="8"/>
      <c r="B87" s="9"/>
      <c r="C87" s="3" t="str">
        <f>CONCATENATE("    ",B83)</f>
        <v xml:space="preserve">    You are in the Moderate Loss of Function category. See below for more information.</v>
      </c>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row>
    <row r="88" spans="1:32" ht="15.75" x14ac:dyDescent="0.25">
      <c r="A88" s="8"/>
      <c r="B88" s="9"/>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row>
    <row r="89" spans="1:32" ht="15.75" x14ac:dyDescent="0.25">
      <c r="A89" s="8"/>
      <c r="B89" s="9"/>
      <c r="C89" s="3" t="s">
        <v>43</v>
      </c>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row>
    <row r="90" spans="1:32" ht="15.75" x14ac:dyDescent="0.25">
      <c r="A90" s="15"/>
      <c r="B90" s="9"/>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row>
    <row r="91" spans="1:32" ht="15.75" x14ac:dyDescent="0.25">
      <c r="A91" s="15"/>
      <c r="B91" s="9"/>
      <c r="C91" s="3" t="str">
        <f>CONCATENATE( "    &lt;piechart percentage=",B84," /&gt;")</f>
        <v xml:space="preserve">    &lt;piechart percentage=39.7 /&gt;</v>
      </c>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row>
    <row r="92" spans="1:32" ht="15.75" x14ac:dyDescent="0.25">
      <c r="A92" s="15"/>
      <c r="B92" s="9"/>
      <c r="C92" s="3" t="str">
        <f>"  &lt;/Genotype&gt;"</f>
        <v xml:space="preserve">  &lt;/Genotype&gt;</v>
      </c>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row>
    <row r="93" spans="1:32" ht="15.75" x14ac:dyDescent="0.25">
      <c r="A93" s="15" t="s">
        <v>44</v>
      </c>
      <c r="B93" s="9" t="str">
        <f>I20</f>
        <v>People with this variant have two copies of the [T159323005C](https://www.ncbi.nlm.nih.gov/projects/SNP/snp_ref.cgi?rs=2288831) variant. This substitution of a single nucleotide is known as a missense mutation.</v>
      </c>
      <c r="C93" s="3" t="str">
        <f>CONCATENATE("  &lt;Genotype hgvs=",CHAR(34),B79,B80,";",B80,CHAR(34)," name=",CHAR(34),B28,CHAR(34),"&gt; ")</f>
        <v xml:space="preserve">  &lt;Genotype hgvs="NC_000005.10:g.[159323005T&gt;C];[159323005T&gt;C]" name="T159323005C"&gt; </v>
      </c>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row>
    <row r="94" spans="1:32" ht="15.75" x14ac:dyDescent="0.25">
      <c r="A94" s="8" t="s">
        <v>45</v>
      </c>
      <c r="B94" s="9" t="str">
        <f t="shared" ref="B94:B95" si="5">I21</f>
        <v>You are in the Moderate Loss of Function category. See below for more information.</v>
      </c>
      <c r="C94" s="3" t="s">
        <v>26</v>
      </c>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row>
    <row r="95" spans="1:32" ht="15.75" x14ac:dyDescent="0.25">
      <c r="A95" s="8" t="s">
        <v>41</v>
      </c>
      <c r="B95" s="9">
        <f t="shared" si="5"/>
        <v>26.2</v>
      </c>
      <c r="C95" s="3" t="s">
        <v>38</v>
      </c>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row>
    <row r="96" spans="1:32" ht="15.75" x14ac:dyDescent="0.25">
      <c r="A96" s="8"/>
      <c r="B96" s="9"/>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row>
    <row r="97" spans="1:32" ht="15.75" x14ac:dyDescent="0.25">
      <c r="A97" s="15"/>
      <c r="B97" s="9"/>
      <c r="C97" s="3" t="str">
        <f>CONCATENATE("    ",B93)</f>
        <v xml:space="preserve">    People with this variant have two copies of the [T159323005C](https://www.ncbi.nlm.nih.gov/projects/SNP/snp_ref.cgi?rs=2288831) variant. This substitution of a single nucleotide is known as a missense mutation.</v>
      </c>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row>
    <row r="98" spans="1:32" ht="15.75" x14ac:dyDescent="0.25">
      <c r="A98" s="8"/>
      <c r="B98" s="9"/>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row>
    <row r="99" spans="1:32" ht="15.75" x14ac:dyDescent="0.25">
      <c r="A99" s="8"/>
      <c r="B99" s="9"/>
      <c r="C99" s="3" t="s">
        <v>42</v>
      </c>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row>
    <row r="100" spans="1:32" ht="15.75" x14ac:dyDescent="0.25">
      <c r="A100" s="8"/>
      <c r="B100" s="9"/>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row>
    <row r="101" spans="1:32" ht="15.75" x14ac:dyDescent="0.25">
      <c r="A101" s="8"/>
      <c r="B101" s="9"/>
      <c r="C101" s="3" t="str">
        <f>CONCATENATE("    ",B94)</f>
        <v xml:space="preserve">    You are in the Moderate Loss of Function category. See below for more information.</v>
      </c>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row>
    <row r="102" spans="1:32" ht="15.75" x14ac:dyDescent="0.25">
      <c r="A102" s="8"/>
      <c r="B102" s="9"/>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row>
    <row r="103" spans="1:32" ht="15.75" x14ac:dyDescent="0.25">
      <c r="A103" s="15"/>
      <c r="B103" s="9"/>
      <c r="C103" s="3" t="s">
        <v>43</v>
      </c>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row>
    <row r="104" spans="1:32" ht="15.75" x14ac:dyDescent="0.25">
      <c r="A104" s="15"/>
      <c r="B104" s="9"/>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row>
    <row r="105" spans="1:32" ht="15.75" x14ac:dyDescent="0.25">
      <c r="A105" s="15"/>
      <c r="B105" s="9"/>
      <c r="C105" s="3" t="str">
        <f>CONCATENATE( "    &lt;piechart percentage=",B95," /&gt;")</f>
        <v xml:space="preserve">    &lt;piechart percentage=26.2 /&gt;</v>
      </c>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row>
    <row r="106" spans="1:32" ht="15.75" x14ac:dyDescent="0.25">
      <c r="A106" s="15"/>
      <c r="B106" s="9"/>
      <c r="C106" s="3" t="str">
        <f>"  &lt;/Genotype&gt;"</f>
        <v xml:space="preserve">  &lt;/Genotype&gt;</v>
      </c>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row>
    <row r="107" spans="1:32" ht="15.75" x14ac:dyDescent="0.25">
      <c r="A107" s="15" t="s">
        <v>46</v>
      </c>
      <c r="B107" s="9" t="str">
        <f>I23</f>
        <v>Your IL12B gene has no variants. A normal gene is referred to as a "wild-type" gene.</v>
      </c>
      <c r="C107" s="3" t="str">
        <f>CONCATENATE("  &lt;Genotype hgvs=",CHAR(34),B79,B81,";",B81,CHAR(34)," name=",CHAR(34),B28,CHAR(34),"&gt; ")</f>
        <v xml:space="preserve">  &lt;Genotype hgvs="NC_000005.10:g.[159323005=];[159323005=]" name="T159323005C"&gt; </v>
      </c>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row>
    <row r="108" spans="1:32" ht="15.75" x14ac:dyDescent="0.25">
      <c r="A108" s="8" t="s">
        <v>47</v>
      </c>
      <c r="B108" s="9" t="str">
        <f t="shared" ref="B108:B109" si="6">I24</f>
        <v>This variant is not associated with increased risk.</v>
      </c>
      <c r="C108" s="3" t="s">
        <v>26</v>
      </c>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row>
    <row r="109" spans="1:32" ht="15.75" x14ac:dyDescent="0.25">
      <c r="A109" s="8" t="s">
        <v>41</v>
      </c>
      <c r="B109" s="9">
        <f t="shared" si="6"/>
        <v>34.1</v>
      </c>
      <c r="C109" s="3" t="s">
        <v>38</v>
      </c>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row>
    <row r="110" spans="1:32" ht="15.75" x14ac:dyDescent="0.25">
      <c r="A110" s="15"/>
      <c r="B110" s="9"/>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row>
    <row r="111" spans="1:32" ht="15.75" x14ac:dyDescent="0.25">
      <c r="A111" s="8"/>
      <c r="B111" s="9"/>
      <c r="C111" s="3" t="str">
        <f>CONCATENATE("    ",B107)</f>
        <v xml:space="preserve">    Your IL12B gene has no variants. A normal gene is referred to as a "wild-type" gene.</v>
      </c>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row>
    <row r="112" spans="1:32" ht="15.75" x14ac:dyDescent="0.25">
      <c r="A112" s="8"/>
      <c r="B112" s="9"/>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row>
    <row r="113" spans="1:32" ht="15.75" x14ac:dyDescent="0.25">
      <c r="A113" s="15"/>
      <c r="B113" s="9"/>
      <c r="C113" s="3" t="s">
        <v>43</v>
      </c>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row>
    <row r="114" spans="1:32" ht="15.75" x14ac:dyDescent="0.25">
      <c r="A114" s="15"/>
      <c r="B114" s="9"/>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row>
    <row r="115" spans="1:32" ht="15.75" x14ac:dyDescent="0.25">
      <c r="A115" s="15"/>
      <c r="B115" s="9"/>
      <c r="C115" s="3" t="str">
        <f>CONCATENATE( "    &lt;piechart percentage=",B109," /&gt;")</f>
        <v xml:space="preserve">    &lt;piechart percentage=34.1 /&gt;</v>
      </c>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row>
    <row r="116" spans="1:32" ht="15.75" x14ac:dyDescent="0.25">
      <c r="A116" s="15"/>
      <c r="B116" s="9"/>
      <c r="C116" s="3" t="str">
        <f>"  &lt;/Genotype&gt;"</f>
        <v xml:space="preserve">  &lt;/Genotype&gt;</v>
      </c>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row>
    <row r="117" spans="1:32" ht="15.75" x14ac:dyDescent="0.25">
      <c r="A117" s="15"/>
      <c r="B117" s="9"/>
      <c r="C117" s="3" t="str">
        <f>C32</f>
        <v>&lt;# A159C #&gt;</v>
      </c>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row>
    <row r="118" spans="1:32" ht="15.75" x14ac:dyDescent="0.25">
      <c r="A118" s="15" t="s">
        <v>37</v>
      </c>
      <c r="B118" s="21" t="str">
        <f>J14</f>
        <v>NC_000005.10:g.</v>
      </c>
      <c r="C118" s="3" t="str">
        <f>CONCATENATE("  &lt;Genotype hgvs=",CHAR(34),B118,B119,";",B120,CHAR(34)," name=",CHAR(34),B34,CHAR(34),"&gt; ")</f>
        <v xml:space="preserve">  &lt;Genotype hgvs="NC_000005.10:g.[159315942T&gt;G];[159315942=]" name="A159C"&gt; </v>
      </c>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row>
    <row r="119" spans="1:32" ht="15.75" x14ac:dyDescent="0.25">
      <c r="A119" s="15" t="s">
        <v>35</v>
      </c>
      <c r="B119" s="21" t="str">
        <f t="shared" ref="B119:B123" si="7">J15</f>
        <v>[159315942T&gt;G]</v>
      </c>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row>
    <row r="120" spans="1:32" ht="15.75" x14ac:dyDescent="0.25">
      <c r="A120" s="15" t="s">
        <v>31</v>
      </c>
      <c r="B120" s="21" t="str">
        <f t="shared" si="7"/>
        <v>[159315942=]</v>
      </c>
      <c r="C120" s="3" t="s">
        <v>38</v>
      </c>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row>
    <row r="121" spans="1:32" ht="15.75" x14ac:dyDescent="0.25">
      <c r="A121" s="15" t="s">
        <v>39</v>
      </c>
      <c r="B121" s="21" t="str">
        <f t="shared" si="7"/>
        <v>People with this variant have one copy of the [A159C](https://www.ncbi.nlm.nih.gov/clinvar/variation/352569/) variant. This substitution of a single nucleotide is known as a missense mutation.</v>
      </c>
      <c r="C121" s="3" t="s">
        <v>26</v>
      </c>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row>
    <row r="122" spans="1:32" ht="15.75" x14ac:dyDescent="0.25">
      <c r="A122" s="8" t="s">
        <v>40</v>
      </c>
      <c r="B122" s="21" t="str">
        <f t="shared" si="7"/>
        <v>You are in the Moderate Loss of Function category. See below for more information.</v>
      </c>
      <c r="C122" s="3" t="str">
        <f>CONCATENATE("    ",B121)</f>
        <v xml:space="preserve">    People with this variant have one copy of the [A159C](https://www.ncbi.nlm.nih.gov/clinvar/variation/352569/) variant. This substitution of a single nucleotide is known as a missense mutation.</v>
      </c>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row>
    <row r="123" spans="1:32" ht="15.75" x14ac:dyDescent="0.25">
      <c r="A123" s="8" t="s">
        <v>41</v>
      </c>
      <c r="B123" s="21">
        <f t="shared" si="7"/>
        <v>46</v>
      </c>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row>
    <row r="124" spans="1:32" ht="15.75" x14ac:dyDescent="0.25">
      <c r="A124" s="15"/>
      <c r="B124" s="9"/>
      <c r="C124" s="3" t="s">
        <v>42</v>
      </c>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row>
    <row r="125" spans="1:32" ht="15.75" x14ac:dyDescent="0.25">
      <c r="A125" s="8"/>
      <c r="B125" s="9"/>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row>
    <row r="126" spans="1:32" ht="15.75" x14ac:dyDescent="0.25">
      <c r="A126" s="8"/>
      <c r="B126" s="9"/>
      <c r="C126" s="3" t="str">
        <f>CONCATENATE("    ",B122)</f>
        <v xml:space="preserve">    You are in the Moderate Loss of Function category. See below for more information.</v>
      </c>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row>
    <row r="127" spans="1:32" ht="15.75" x14ac:dyDescent="0.25">
      <c r="A127" s="8"/>
      <c r="B127" s="9"/>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row>
    <row r="128" spans="1:32" ht="15.75" x14ac:dyDescent="0.25">
      <c r="A128" s="8"/>
      <c r="B128" s="9"/>
      <c r="C128" s="3" t="s">
        <v>43</v>
      </c>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row>
    <row r="129" spans="1:32" ht="15.75" x14ac:dyDescent="0.25">
      <c r="A129" s="15"/>
      <c r="B129" s="9"/>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row>
    <row r="130" spans="1:32" ht="15.75" x14ac:dyDescent="0.25">
      <c r="A130" s="15"/>
      <c r="B130" s="9"/>
      <c r="C130" s="3" t="str">
        <f>CONCATENATE( "    &lt;piechart percentage=",B123," /&gt;")</f>
        <v xml:space="preserve">    &lt;piechart percentage=46 /&gt;</v>
      </c>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row>
    <row r="131" spans="1:32" ht="15.75" x14ac:dyDescent="0.25">
      <c r="A131" s="15"/>
      <c r="B131" s="9"/>
      <c r="C131" s="3" t="str">
        <f>"  &lt;/Genotype&gt;"</f>
        <v xml:space="preserve">  &lt;/Genotype&gt;</v>
      </c>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row>
    <row r="132" spans="1:32" ht="15.75" x14ac:dyDescent="0.25">
      <c r="A132" s="15" t="s">
        <v>44</v>
      </c>
      <c r="B132" s="9" t="str">
        <f>J20</f>
        <v>People with this variant have two copies of the [A159C](https://www.ncbi.nlm.nih.gov/clinvar/variation/352569/) variant. This substitution of a single nucleotide is known as a missense mutation.</v>
      </c>
      <c r="C132" s="3" t="str">
        <f>CONCATENATE("  &lt;Genotype hgvs=",CHAR(34),B118,B119,";",B119,CHAR(34)," name=",CHAR(34),B34,CHAR(34),"&gt; ")</f>
        <v xml:space="preserve">  &lt;Genotype hgvs="NC_000005.10:g.[159315942T&gt;G];[159315942T&gt;G]" name="A159C"&gt; </v>
      </c>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row>
    <row r="133" spans="1:32" ht="15.75" x14ac:dyDescent="0.25">
      <c r="A133" s="8" t="s">
        <v>45</v>
      </c>
      <c r="B133" s="9" t="str">
        <f t="shared" ref="B133:B134" si="8">J21</f>
        <v>This variant is not associated with increased risk.</v>
      </c>
      <c r="C133" s="3" t="s">
        <v>26</v>
      </c>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row>
    <row r="134" spans="1:32" ht="15.75" x14ac:dyDescent="0.25">
      <c r="A134" s="8" t="s">
        <v>41</v>
      </c>
      <c r="B134" s="9">
        <f t="shared" si="8"/>
        <v>52.5</v>
      </c>
      <c r="C134" s="3" t="s">
        <v>38</v>
      </c>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row>
    <row r="135" spans="1:32" ht="15.75" x14ac:dyDescent="0.25">
      <c r="A135" s="8"/>
      <c r="B135" s="9"/>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row>
    <row r="136" spans="1:32" ht="15.75" x14ac:dyDescent="0.25">
      <c r="A136" s="15"/>
      <c r="B136" s="9"/>
      <c r="C136" s="3" t="str">
        <f>CONCATENATE("    ",B132)</f>
        <v xml:space="preserve">    People with this variant have two copies of the [A159C](https://www.ncbi.nlm.nih.gov/clinvar/variation/352569/) variant. This substitution of a single nucleotide is known as a missense mutation.</v>
      </c>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row>
    <row r="137" spans="1:32" ht="15.75" x14ac:dyDescent="0.25">
      <c r="A137" s="8"/>
      <c r="B137" s="9"/>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row>
    <row r="138" spans="1:32" ht="15.75" x14ac:dyDescent="0.25">
      <c r="A138" s="8"/>
      <c r="B138" s="9"/>
      <c r="C138" s="3" t="s">
        <v>42</v>
      </c>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row>
    <row r="139" spans="1:32" ht="15.75" x14ac:dyDescent="0.25">
      <c r="A139" s="8"/>
      <c r="B139" s="9"/>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row>
    <row r="140" spans="1:32" ht="15.75" x14ac:dyDescent="0.25">
      <c r="A140" s="8"/>
      <c r="B140" s="9"/>
      <c r="C140" s="3" t="str">
        <f>CONCATENATE("    ",B133)</f>
        <v xml:space="preserve">    This variant is not associated with increased risk.</v>
      </c>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row>
    <row r="141" spans="1:32" ht="15.75" x14ac:dyDescent="0.25">
      <c r="A141" s="8"/>
      <c r="B141" s="9"/>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row>
    <row r="142" spans="1:32" ht="15.75" x14ac:dyDescent="0.25">
      <c r="A142" s="15"/>
      <c r="B142" s="9"/>
      <c r="C142" s="3" t="s">
        <v>43</v>
      </c>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row>
    <row r="143" spans="1:32" ht="15.75" x14ac:dyDescent="0.25">
      <c r="A143" s="15"/>
      <c r="B143" s="9"/>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row>
    <row r="144" spans="1:32" ht="15.75" x14ac:dyDescent="0.25">
      <c r="A144" s="15"/>
      <c r="B144" s="9"/>
      <c r="C144" s="3" t="str">
        <f>CONCATENATE( "    &lt;piechart percentage=",B134," /&gt;")</f>
        <v xml:space="preserve">    &lt;piechart percentage=52.5 /&gt;</v>
      </c>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row>
    <row r="145" spans="1:32" ht="15.75" x14ac:dyDescent="0.25">
      <c r="A145" s="15"/>
      <c r="B145" s="9"/>
      <c r="C145" s="3" t="str">
        <f>"  &lt;/Genotype&gt;"</f>
        <v xml:space="preserve">  &lt;/Genotype&gt;</v>
      </c>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row>
    <row r="146" spans="1:32" ht="15.75" x14ac:dyDescent="0.25">
      <c r="A146" s="15" t="s">
        <v>46</v>
      </c>
      <c r="B146" s="9" t="str">
        <f>J23</f>
        <v>Your IL12B gene has no variants. A normal gene is referred to as a "wild-type" gene.</v>
      </c>
      <c r="C146" s="3" t="str">
        <f>CONCATENATE("  &lt;Genotype hgvs=",CHAR(34),B118,B120,";",B120,CHAR(34)," name=",CHAR(34),B34,CHAR(34),"&gt; ")</f>
        <v xml:space="preserve">  &lt;Genotype hgvs="NC_000005.10:g.[159315942=];[159315942=]" name="A159C"&gt; </v>
      </c>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row>
    <row r="147" spans="1:32" ht="15.75" x14ac:dyDescent="0.25">
      <c r="A147" s="8" t="s">
        <v>47</v>
      </c>
      <c r="B147" s="9" t="str">
        <f t="shared" ref="B147:B148" si="9">J24</f>
        <v>This variant is not associated with increased risk.</v>
      </c>
      <c r="C147" s="3" t="s">
        <v>26</v>
      </c>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row>
    <row r="148" spans="1:32" ht="15.75" x14ac:dyDescent="0.25">
      <c r="A148" s="8" t="s">
        <v>41</v>
      </c>
      <c r="B148" s="9">
        <f t="shared" si="9"/>
        <v>1.5</v>
      </c>
      <c r="C148" s="3" t="s">
        <v>38</v>
      </c>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row>
    <row r="149" spans="1:32" ht="15.75" x14ac:dyDescent="0.25">
      <c r="A149" s="15"/>
      <c r="B149" s="9"/>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row>
    <row r="150" spans="1:32" ht="15.75" x14ac:dyDescent="0.25">
      <c r="A150" s="8"/>
      <c r="B150" s="9"/>
      <c r="C150" s="3" t="str">
        <f>CONCATENATE("    ",B146)</f>
        <v xml:space="preserve">    Your IL12B gene has no variants. A normal gene is referred to as a "wild-type" gene.</v>
      </c>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row>
    <row r="151" spans="1:32" ht="15.75" x14ac:dyDescent="0.25">
      <c r="A151" s="8"/>
      <c r="B151" s="9"/>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row>
    <row r="152" spans="1:32" ht="15.75" x14ac:dyDescent="0.25">
      <c r="A152" s="15"/>
      <c r="B152" s="9"/>
      <c r="C152" s="3" t="s">
        <v>43</v>
      </c>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row>
    <row r="153" spans="1:32" ht="15.75" x14ac:dyDescent="0.25">
      <c r="A153" s="15"/>
      <c r="B153" s="9"/>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row>
    <row r="154" spans="1:32" ht="15.75" x14ac:dyDescent="0.25">
      <c r="A154" s="15"/>
      <c r="B154" s="9"/>
      <c r="C154" s="3" t="str">
        <f>CONCATENATE( "    &lt;piechart percentage=",B148," /&gt;")</f>
        <v xml:space="preserve">    &lt;piechart percentage=1.5 /&gt;</v>
      </c>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row>
    <row r="155" spans="1:32" ht="15.75" x14ac:dyDescent="0.25">
      <c r="A155" s="15"/>
      <c r="B155" s="9"/>
      <c r="C155" s="3" t="str">
        <f>"  &lt;/Genotype&gt;"</f>
        <v xml:space="preserve">  &lt;/Genotype&gt;</v>
      </c>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row>
    <row r="156" spans="1:32" s="3" customFormat="1" ht="15.75" x14ac:dyDescent="0.25">
      <c r="A156" s="15"/>
      <c r="B156" s="9"/>
      <c r="C156" s="3" t="s">
        <v>48</v>
      </c>
    </row>
    <row r="157" spans="1:32" s="3" customFormat="1" ht="15.75" x14ac:dyDescent="0.25">
      <c r="A157" s="15" t="s">
        <v>49</v>
      </c>
      <c r="B157" s="9" t="str">
        <f>CONCATENATE("Your ",B2," gene has an unknown variant.")</f>
        <v>Your IL12B gene has an unknown variant.</v>
      </c>
      <c r="C157" s="3" t="str">
        <f>CONCATENATE("  &lt;Genotype hgvs=",CHAR(34),"unknown",CHAR(34),"&gt; ")</f>
        <v xml:space="preserve">  &lt;Genotype hgvs="unknown"&gt; </v>
      </c>
    </row>
    <row r="158" spans="1:32" s="3" customFormat="1" ht="15.75" x14ac:dyDescent="0.25">
      <c r="A158" s="8" t="s">
        <v>49</v>
      </c>
      <c r="B158" s="9" t="s">
        <v>50</v>
      </c>
      <c r="C158" s="3" t="s">
        <v>26</v>
      </c>
    </row>
    <row r="159" spans="1:32" s="3" customFormat="1" ht="15.75" x14ac:dyDescent="0.25">
      <c r="A159" s="8" t="s">
        <v>41</v>
      </c>
      <c r="B159" s="9"/>
      <c r="C159" s="3" t="s">
        <v>38</v>
      </c>
    </row>
    <row r="160" spans="1:32" s="3" customFormat="1" ht="15.75" x14ac:dyDescent="0.25">
      <c r="A160" s="8"/>
      <c r="B160" s="9"/>
    </row>
    <row r="161" spans="1:3" s="3" customFormat="1" ht="15.75" x14ac:dyDescent="0.25">
      <c r="A161" s="8"/>
      <c r="B161" s="9"/>
      <c r="C161" s="3" t="str">
        <f>CONCATENATE("    ",B157)</f>
        <v xml:space="preserve">    Your IL12B gene has an unknown variant.</v>
      </c>
    </row>
    <row r="162" spans="1:3" s="3" customFormat="1" ht="15.75" x14ac:dyDescent="0.25">
      <c r="A162" s="8"/>
      <c r="B162" s="9"/>
    </row>
    <row r="163" spans="1:3" s="3" customFormat="1" ht="15.75" x14ac:dyDescent="0.25">
      <c r="A163" s="8"/>
      <c r="B163" s="9"/>
      <c r="C163" s="3" t="s">
        <v>42</v>
      </c>
    </row>
    <row r="164" spans="1:3" s="3" customFormat="1" ht="15.75" x14ac:dyDescent="0.25">
      <c r="A164" s="8"/>
      <c r="B164" s="9"/>
    </row>
    <row r="165" spans="1:3" s="3" customFormat="1" ht="15.75" x14ac:dyDescent="0.25">
      <c r="A165" s="15"/>
      <c r="B165" s="9"/>
      <c r="C165" s="3" t="str">
        <f>CONCATENATE("    ",B158)</f>
        <v xml:space="preserve">    The effect is unknown.</v>
      </c>
    </row>
    <row r="166" spans="1:3" s="3" customFormat="1" ht="15.75" x14ac:dyDescent="0.25">
      <c r="A166" s="8"/>
      <c r="B166" s="9"/>
    </row>
    <row r="167" spans="1:3" s="3" customFormat="1" ht="15.75" x14ac:dyDescent="0.25">
      <c r="A167" s="15"/>
      <c r="B167" s="9"/>
      <c r="C167" s="3" t="s">
        <v>43</v>
      </c>
    </row>
    <row r="168" spans="1:3" s="3" customFormat="1" ht="15.75" x14ac:dyDescent="0.25">
      <c r="A168" s="15"/>
      <c r="B168" s="9"/>
    </row>
    <row r="169" spans="1:3" s="3" customFormat="1" ht="15.75" x14ac:dyDescent="0.25">
      <c r="A169" s="15"/>
      <c r="B169" s="9"/>
      <c r="C169" s="3" t="str">
        <f>CONCATENATE( "    &lt;piechart percentage=",B159," /&gt;")</f>
        <v xml:space="preserve">    &lt;piechart percentage= /&gt;</v>
      </c>
    </row>
    <row r="170" spans="1:3" s="3" customFormat="1" ht="15.75" x14ac:dyDescent="0.25">
      <c r="A170" s="15"/>
      <c r="B170" s="9"/>
      <c r="C170" s="3" t="str">
        <f>"  &lt;/Genotype&gt;"</f>
        <v xml:space="preserve">  &lt;/Genotype&gt;</v>
      </c>
    </row>
    <row r="171" spans="1:3" s="3" customFormat="1" ht="15.75" x14ac:dyDescent="0.25">
      <c r="A171" s="15"/>
      <c r="B171" s="9"/>
      <c r="C171" s="3" t="s">
        <v>51</v>
      </c>
    </row>
    <row r="172" spans="1:3" s="3" customFormat="1" ht="15.75" x14ac:dyDescent="0.25">
      <c r="A172" s="15" t="s">
        <v>46</v>
      </c>
      <c r="B172" s="9" t="str">
        <f>CONCATENATE("Your ",B2," gene has no variants. A normal gene is referred to as a ",CHAR(34),"wild-type",CHAR(34)," gene.")</f>
        <v>Your IL12B gene has no variants. A normal gene is referred to as a "wild-type" gene.</v>
      </c>
      <c r="C172" s="3" t="str">
        <f>CONCATENATE("  &lt;Genotype hgvs=",CHAR(34),"wildtype",CHAR(34),"&gt;")</f>
        <v xml:space="preserve">  &lt;Genotype hgvs="wildtype"&gt;</v>
      </c>
    </row>
    <row r="173" spans="1:3" s="3" customFormat="1" ht="15.75" x14ac:dyDescent="0.25">
      <c r="A173" s="8" t="s">
        <v>47</v>
      </c>
      <c r="B173" s="9" t="s">
        <v>52</v>
      </c>
      <c r="C173" s="3" t="s">
        <v>26</v>
      </c>
    </row>
    <row r="174" spans="1:3" s="3" customFormat="1" ht="15.75" x14ac:dyDescent="0.25">
      <c r="A174" s="8" t="s">
        <v>41</v>
      </c>
      <c r="B174" s="9"/>
      <c r="C174" s="3" t="s">
        <v>38</v>
      </c>
    </row>
    <row r="175" spans="1:3" s="3" customFormat="1" ht="15.75" x14ac:dyDescent="0.25">
      <c r="A175" s="8"/>
      <c r="B175" s="9"/>
    </row>
    <row r="176" spans="1:3" s="3" customFormat="1" ht="15.75" x14ac:dyDescent="0.25">
      <c r="A176" s="8"/>
      <c r="B176" s="9"/>
      <c r="C176" s="3" t="str">
        <f>CONCATENATE("    ",B172)</f>
        <v xml:space="preserve">    Your IL12B gene has no variants. A normal gene is referred to as a "wild-type" gene.</v>
      </c>
    </row>
    <row r="177" spans="1:32" s="3" customFormat="1" ht="15.75" x14ac:dyDescent="0.25">
      <c r="A177" s="8"/>
      <c r="B177" s="9"/>
    </row>
    <row r="178" spans="1:32" s="3" customFormat="1" ht="15.75" x14ac:dyDescent="0.25">
      <c r="A178" s="8"/>
      <c r="B178" s="9"/>
      <c r="C178" s="3" t="s">
        <v>42</v>
      </c>
    </row>
    <row r="179" spans="1:32" s="3" customFormat="1" ht="15.75" x14ac:dyDescent="0.25">
      <c r="A179" s="8"/>
      <c r="B179" s="9"/>
    </row>
    <row r="180" spans="1:32" s="3" customFormat="1" ht="15.75" x14ac:dyDescent="0.25">
      <c r="A180" s="8"/>
      <c r="B180" s="9"/>
      <c r="C180" s="3" t="str">
        <f>CONCATENATE("    ",B173)</f>
        <v xml:space="preserve">    Your variant is not associated with any loss of function.</v>
      </c>
    </row>
    <row r="181" spans="1:32" s="3" customFormat="1" ht="15.75" x14ac:dyDescent="0.25">
      <c r="A181" s="8"/>
      <c r="B181" s="9"/>
    </row>
    <row r="182" spans="1:32" s="3" customFormat="1" ht="15.75" x14ac:dyDescent="0.25">
      <c r="A182" s="8"/>
      <c r="B182" s="9"/>
      <c r="C182" s="3" t="s">
        <v>43</v>
      </c>
    </row>
    <row r="183" spans="1:32" s="3" customFormat="1" ht="15.75" x14ac:dyDescent="0.25">
      <c r="A183" s="15"/>
      <c r="B183" s="9"/>
    </row>
    <row r="184" spans="1:32" s="3" customFormat="1" ht="15.75" x14ac:dyDescent="0.25">
      <c r="A184" s="8"/>
      <c r="B184" s="9"/>
      <c r="C184" s="3" t="str">
        <f>CONCATENATE( "    &lt;piechart percentage=",B174," /&gt;")</f>
        <v xml:space="preserve">    &lt;piechart percentage= /&gt;</v>
      </c>
    </row>
    <row r="185" spans="1:32" s="3" customFormat="1" ht="15.75" x14ac:dyDescent="0.25">
      <c r="A185" s="8"/>
      <c r="B185" s="9"/>
      <c r="C185" s="3" t="str">
        <f>"  &lt;/Genotype&gt;"</f>
        <v xml:space="preserve">  &lt;/Genotype&gt;</v>
      </c>
    </row>
    <row r="186" spans="1:32" ht="15.75" x14ac:dyDescent="0.25">
      <c r="A186" s="8"/>
      <c r="B186" s="9"/>
      <c r="C186" s="3" t="str">
        <f>"&lt;/GeneAnalysis&gt;"</f>
        <v>&lt;/GeneAnalysis&gt;</v>
      </c>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row>
    <row r="187" spans="1:32" ht="15.75" x14ac:dyDescent="0.25">
      <c r="A187" s="27"/>
      <c r="B187" s="17"/>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row>
    <row r="188" spans="1:32" ht="15.75" x14ac:dyDescent="0.25">
      <c r="A188" s="3" t="s">
        <v>513</v>
      </c>
      <c r="B188" s="9" t="s">
        <v>522</v>
      </c>
      <c r="C188" s="3" t="str">
        <f>CONCATENATE("&lt;# ",A188," ",B188," #&gt;")</f>
        <v>&lt;# symptoms  vision problems; pain; chills and night sweats; multiple chemical sensitivity/allergies; inflamation; #&gt;</v>
      </c>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row>
    <row r="189" spans="1:32" ht="15.75" x14ac:dyDescent="0.25">
      <c r="A189" s="3"/>
      <c r="B189" s="9"/>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row>
    <row r="190" spans="1:32" ht="15.75" x14ac:dyDescent="0.25">
      <c r="A190" s="3"/>
      <c r="B190" s="9" t="s">
        <v>521</v>
      </c>
      <c r="C190" s="3" t="str">
        <f>CONCATENATE("&lt;symptoms ",B190," /&gt;")</f>
        <v>&lt;symptoms D014786 D010146 D023341 D018777 D007249 /&gt;</v>
      </c>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row>
    <row r="191" spans="1:32" ht="15.75" x14ac:dyDescent="0.25">
      <c r="A191" s="3"/>
      <c r="B191" s="9"/>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row>
    <row r="192" spans="1:32" ht="15.75" x14ac:dyDescent="0.25">
      <c r="A192" s="3" t="s">
        <v>514</v>
      </c>
      <c r="B192" s="34" t="s">
        <v>527</v>
      </c>
      <c r="C192" s="3" t="str">
        <f>CONCATENATE("&lt;# ",A192," ",B192," #&gt;")</f>
        <v>&lt;# Tissue List brain; #&gt;</v>
      </c>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row>
    <row r="193" spans="1:32" ht="15.75" x14ac:dyDescent="0.25">
      <c r="A193" s="3"/>
      <c r="B193" s="9"/>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row>
    <row r="194" spans="1:32" ht="15.75" x14ac:dyDescent="0.25">
      <c r="A194" s="3"/>
      <c r="B194" s="34" t="s">
        <v>528</v>
      </c>
      <c r="C194" s="3" t="str">
        <f>CONCATENATE("&lt;TissueList ",B194," /&gt;")</f>
        <v>&lt;TissueList D001921 /&gt;</v>
      </c>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row>
    <row r="195" spans="1:32" ht="15.75" x14ac:dyDescent="0.25">
      <c r="A195" s="3"/>
      <c r="B195" s="9"/>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row>
    <row r="196" spans="1:32" ht="15.75" x14ac:dyDescent="0.25">
      <c r="A196" s="3" t="s">
        <v>515</v>
      </c>
      <c r="B196" s="9" t="s">
        <v>516</v>
      </c>
      <c r="C196" s="3" t="str">
        <f>CONCATENATE("&lt;# ",A196," ",B196," #&gt;")</f>
        <v>&lt;# Pathways Nicotine metabolism, ion transport, ion channel gating #&gt;</v>
      </c>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row>
    <row r="197" spans="1:32" ht="15.75" x14ac:dyDescent="0.25">
      <c r="A197" s="3"/>
      <c r="B197" s="9"/>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row>
    <row r="198" spans="1:32" ht="15.75" x14ac:dyDescent="0.25">
      <c r="A198" s="3"/>
      <c r="B198" s="9" t="s">
        <v>517</v>
      </c>
      <c r="C198" s="3" t="str">
        <f>CONCATENATE("&lt;Pathways ",B198," /&gt;")</f>
        <v>&lt;Pathways D011978 D017136 D015640 /&gt;</v>
      </c>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row>
    <row r="199" spans="1:32" ht="15.75" x14ac:dyDescent="0.25">
      <c r="A199" s="3"/>
      <c r="B199" s="9"/>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row>
    <row r="200" spans="1:32" ht="15.75" x14ac:dyDescent="0.25">
      <c r="A200" s="3" t="s">
        <v>518</v>
      </c>
      <c r="B200" s="3" t="s">
        <v>519</v>
      </c>
      <c r="C200" s="3" t="str">
        <f>CONCATENATE("&lt;# ",A200," ",B200," #&gt;")</f>
        <v>&lt;# Diseases cancer; cancer, lung cancer; Disease susceptibility - increased susceptibility to viral, bacterial, and parasitical infections; disease, Genetic Predisposition to Disease; nicotine dependency; #&gt;</v>
      </c>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row>
    <row r="201" spans="1:32" ht="15.75" x14ac:dyDescent="0.25">
      <c r="A201" s="3"/>
      <c r="B201" s="9"/>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row>
    <row r="202" spans="1:32" ht="15.75" x14ac:dyDescent="0.25">
      <c r="A202" s="3"/>
      <c r="B202" s="3" t="s">
        <v>520</v>
      </c>
      <c r="C202" s="3" t="str">
        <f>CONCATENATE("&lt;diseases ",B202," /&gt;")</f>
        <v>&lt;diseases D009369 D008175 D004198 D01402 /&gt;</v>
      </c>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row>
    <row r="203" spans="1:32" ht="15.75" x14ac:dyDescent="0.25">
      <c r="A203" s="3"/>
      <c r="B203" s="9"/>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row>
    <row r="204" spans="1:32" ht="15.75" x14ac:dyDescent="0.25">
      <c r="A204" s="3"/>
      <c r="B204" s="9"/>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BF659-479F-4DD0-92B3-0BF4B9291FD3}">
  <dimension ref="A1:AF208"/>
  <sheetViews>
    <sheetView workbookViewId="0">
      <selection activeCell="C2" sqref="C2:C206"/>
    </sheetView>
  </sheetViews>
  <sheetFormatPr defaultRowHeight="15" x14ac:dyDescent="0.25"/>
  <cols>
    <col min="1" max="1" width="15.7109375" bestFit="1" customWidth="1"/>
    <col min="2" max="2" width="39.5703125" customWidth="1"/>
    <col min="8" max="8" width="15.7109375" customWidth="1"/>
    <col min="9" max="9" width="15.28515625" customWidth="1"/>
    <col min="10" max="10" width="13.140625" customWidth="1"/>
  </cols>
  <sheetData>
    <row r="1" spans="1:32" ht="15.75" x14ac:dyDescent="0.25">
      <c r="A1" s="1" t="s">
        <v>0</v>
      </c>
      <c r="B1" s="2" t="s">
        <v>1</v>
      </c>
      <c r="C1" s="1" t="s">
        <v>2</v>
      </c>
      <c r="D1" s="3"/>
      <c r="E1" s="3"/>
      <c r="F1" s="3"/>
      <c r="G1" s="3"/>
      <c r="H1" s="4"/>
      <c r="I1" s="5"/>
      <c r="J1" s="4"/>
      <c r="K1" s="4"/>
      <c r="L1" s="4"/>
      <c r="M1" s="3"/>
      <c r="N1" s="3"/>
      <c r="O1" s="3"/>
      <c r="P1" s="3"/>
      <c r="Q1" s="3"/>
      <c r="R1" s="3"/>
      <c r="S1" s="3"/>
      <c r="T1" s="3"/>
      <c r="U1" s="3"/>
      <c r="V1" s="3"/>
      <c r="W1" s="3"/>
      <c r="X1" s="3"/>
      <c r="Y1" s="6"/>
      <c r="Z1" s="3"/>
      <c r="AA1" s="3"/>
      <c r="AB1" s="3"/>
      <c r="AC1" s="6"/>
      <c r="AD1" s="3"/>
      <c r="AE1" s="3"/>
      <c r="AF1" s="7"/>
    </row>
    <row r="2" spans="1:32" ht="15.75" x14ac:dyDescent="0.25">
      <c r="A2" s="8" t="s">
        <v>511</v>
      </c>
      <c r="B2" s="9" t="s">
        <v>427</v>
      </c>
      <c r="C2" s="3" t="str">
        <f>CONCATENATE("&lt;",A2," ",B2," /&gt;")</f>
        <v>&lt;Gene_Name CRHR1 /&gt;</v>
      </c>
      <c r="D2" s="9"/>
      <c r="E2" s="3"/>
      <c r="F2" s="3"/>
      <c r="G2" s="3"/>
      <c r="H2" s="4"/>
      <c r="I2" s="5"/>
      <c r="J2" s="4"/>
      <c r="K2" s="4"/>
      <c r="L2" s="4"/>
      <c r="M2" s="3"/>
      <c r="N2" s="3"/>
      <c r="O2" s="3"/>
      <c r="P2" s="3"/>
      <c r="Q2" s="3"/>
      <c r="R2" s="3"/>
      <c r="S2" s="3"/>
      <c r="T2" s="3"/>
      <c r="U2" s="3"/>
      <c r="V2" s="3"/>
      <c r="W2" s="3"/>
      <c r="X2" s="3"/>
      <c r="Y2" s="6"/>
      <c r="Z2" s="3"/>
      <c r="AA2" s="3"/>
      <c r="AB2" s="3"/>
      <c r="AC2" s="6"/>
      <c r="AD2" s="3"/>
      <c r="AE2" s="3"/>
      <c r="AF2" s="7"/>
    </row>
    <row r="3" spans="1:32" ht="15.75" x14ac:dyDescent="0.25">
      <c r="A3" s="1"/>
      <c r="B3" s="2"/>
      <c r="C3" s="1"/>
      <c r="D3" s="9"/>
      <c r="E3" s="3"/>
      <c r="F3" s="3"/>
      <c r="G3" s="3"/>
      <c r="H3" s="4"/>
      <c r="I3" s="5"/>
      <c r="J3" s="4"/>
      <c r="K3" s="4"/>
      <c r="L3" s="4"/>
      <c r="M3" s="3"/>
      <c r="N3" s="3"/>
      <c r="O3" s="3"/>
      <c r="P3" s="3"/>
      <c r="Q3" s="3"/>
      <c r="R3" s="3"/>
      <c r="S3" s="3"/>
      <c r="T3" s="3"/>
      <c r="U3" s="3"/>
      <c r="V3" s="3"/>
      <c r="W3" s="3"/>
      <c r="X3" s="3"/>
      <c r="Y3" s="6"/>
      <c r="Z3" s="3"/>
      <c r="AA3" s="3"/>
      <c r="AB3" s="3"/>
      <c r="AC3" s="6"/>
      <c r="AD3" s="3"/>
      <c r="AE3" s="3"/>
      <c r="AF3" s="7"/>
    </row>
    <row r="4" spans="1:32" ht="15.75" x14ac:dyDescent="0.25">
      <c r="A4" s="8" t="s">
        <v>512</v>
      </c>
      <c r="B4" s="9"/>
      <c r="C4" s="3" t="str">
        <f>CONCATENATE("&lt;",A4," ",B4," /&gt;")</f>
        <v>&lt;GeneName_full  /&gt;</v>
      </c>
      <c r="D4" s="9"/>
      <c r="E4" s="3"/>
      <c r="F4" s="3"/>
      <c r="G4" s="3"/>
      <c r="H4" s="4"/>
      <c r="I4" s="5"/>
      <c r="J4" s="4"/>
      <c r="K4" s="4"/>
      <c r="L4" s="4"/>
      <c r="M4" s="3"/>
      <c r="N4" s="3"/>
      <c r="O4" s="3"/>
      <c r="P4" s="3"/>
      <c r="Q4" s="3"/>
      <c r="R4" s="3"/>
      <c r="S4" s="3"/>
      <c r="T4" s="3"/>
      <c r="U4" s="3"/>
      <c r="V4" s="3"/>
      <c r="W4" s="3"/>
      <c r="X4" s="3"/>
      <c r="Y4" s="6"/>
      <c r="Z4" s="3"/>
      <c r="AA4" s="3"/>
      <c r="AB4" s="3"/>
      <c r="AC4" s="6"/>
      <c r="AD4" s="3"/>
      <c r="AE4" s="3"/>
      <c r="AF4" s="7"/>
    </row>
    <row r="5" spans="1:32" ht="15.75" x14ac:dyDescent="0.25">
      <c r="A5" s="8"/>
      <c r="B5" s="2"/>
      <c r="C5" s="1"/>
      <c r="D5" s="9"/>
      <c r="E5" s="3"/>
      <c r="F5" s="3"/>
      <c r="G5" s="3"/>
      <c r="H5" s="4"/>
      <c r="I5" s="5"/>
      <c r="J5" s="4"/>
      <c r="K5" s="4"/>
      <c r="L5" s="4"/>
      <c r="M5" s="3"/>
      <c r="N5" s="3"/>
      <c r="O5" s="3"/>
      <c r="P5" s="3"/>
      <c r="Q5" s="3"/>
      <c r="R5" s="3"/>
      <c r="S5" s="3"/>
      <c r="T5" s="3"/>
      <c r="U5" s="3"/>
      <c r="V5" s="3"/>
      <c r="W5" s="3"/>
      <c r="X5" s="3"/>
      <c r="Y5" s="6"/>
      <c r="Z5" s="3"/>
      <c r="AA5" s="3"/>
      <c r="AB5" s="3"/>
      <c r="AC5" s="6"/>
      <c r="AD5" s="3"/>
      <c r="AE5" s="3"/>
      <c r="AF5" s="7"/>
    </row>
    <row r="6" spans="1:32" ht="15.75" x14ac:dyDescent="0.25">
      <c r="A6" s="8"/>
      <c r="B6" s="3"/>
      <c r="C6" s="3" t="str">
        <f>CONCATENATE("# What does the ",B2," gene do?")</f>
        <v># What does the CRHR1 gene do?</v>
      </c>
      <c r="D6" s="3"/>
      <c r="E6" s="3"/>
      <c r="F6" s="3"/>
      <c r="G6" s="3"/>
      <c r="H6" s="4"/>
      <c r="I6" s="5"/>
      <c r="J6" s="4"/>
      <c r="K6" s="4"/>
      <c r="L6" s="4"/>
      <c r="M6" s="3"/>
      <c r="N6" s="3"/>
      <c r="O6" s="3"/>
      <c r="P6" s="3"/>
      <c r="Q6" s="3"/>
      <c r="R6" s="3"/>
      <c r="S6" s="3"/>
      <c r="T6" s="3"/>
      <c r="U6" s="3"/>
      <c r="V6" s="3"/>
      <c r="W6" s="3"/>
      <c r="X6" s="3"/>
      <c r="Y6" s="10"/>
      <c r="Z6" s="10"/>
      <c r="AA6" s="10"/>
      <c r="AB6" s="3"/>
      <c r="AC6" s="10"/>
      <c r="AD6" s="3"/>
      <c r="AE6" s="3"/>
      <c r="AF6" s="7"/>
    </row>
    <row r="7" spans="1:32" ht="15.75" x14ac:dyDescent="0.25">
      <c r="A7" s="8"/>
      <c r="B7" s="9"/>
      <c r="C7" s="3"/>
      <c r="D7" s="3"/>
      <c r="E7" s="3"/>
      <c r="F7" s="3"/>
      <c r="G7" s="3"/>
      <c r="H7" s="3" t="s">
        <v>4</v>
      </c>
      <c r="I7" s="11" t="s">
        <v>5</v>
      </c>
      <c r="J7" s="3">
        <v>0.47</v>
      </c>
      <c r="K7" s="3">
        <v>0.33300000000000002</v>
      </c>
      <c r="L7" s="3">
        <f t="shared" ref="L7:L12" si="0">J7/K7</f>
        <v>1.4114114114114114</v>
      </c>
      <c r="M7" s="3"/>
      <c r="N7" s="3"/>
      <c r="O7" s="3"/>
      <c r="P7" s="3"/>
      <c r="Q7" s="3"/>
      <c r="R7" s="3"/>
      <c r="S7" s="3"/>
      <c r="T7" s="3"/>
      <c r="U7" s="3"/>
      <c r="V7" s="3"/>
      <c r="W7" s="3"/>
      <c r="X7" s="3"/>
      <c r="Y7" s="10"/>
      <c r="Z7" s="10"/>
      <c r="AA7" s="10"/>
      <c r="AB7" s="3"/>
      <c r="AC7" s="10"/>
      <c r="AD7" s="3"/>
      <c r="AE7" s="3"/>
      <c r="AF7" s="7"/>
    </row>
    <row r="8" spans="1:32" ht="15.75" x14ac:dyDescent="0.25">
      <c r="A8" s="8" t="s">
        <v>7</v>
      </c>
      <c r="B8" s="12"/>
      <c r="C8" s="3">
        <f>B8</f>
        <v>0</v>
      </c>
      <c r="D8" s="3"/>
      <c r="E8" s="3"/>
      <c r="F8" s="3"/>
      <c r="G8" s="3"/>
      <c r="H8" s="3" t="s">
        <v>8</v>
      </c>
      <c r="I8" s="11" t="s">
        <v>9</v>
      </c>
      <c r="J8" s="3">
        <v>0.24</v>
      </c>
      <c r="K8" s="3">
        <v>0.13700000000000001</v>
      </c>
      <c r="L8" s="3">
        <f t="shared" si="0"/>
        <v>1.751824817518248</v>
      </c>
      <c r="M8" s="3"/>
      <c r="N8" s="3"/>
      <c r="O8" s="3"/>
      <c r="P8" s="3"/>
      <c r="Q8" s="3"/>
      <c r="R8" s="3"/>
      <c r="S8" s="3"/>
      <c r="T8" s="3"/>
      <c r="U8" s="3"/>
      <c r="V8" s="3"/>
      <c r="W8" s="3"/>
      <c r="X8" s="13"/>
      <c r="Y8" s="10"/>
      <c r="Z8" s="10"/>
      <c r="AA8" s="10"/>
      <c r="AB8" s="3"/>
      <c r="AC8" s="10"/>
      <c r="AD8" s="3"/>
      <c r="AE8" s="3"/>
      <c r="AF8" s="3"/>
    </row>
    <row r="9" spans="1:32" ht="15.75" x14ac:dyDescent="0.25">
      <c r="A9" s="8"/>
      <c r="B9" s="14"/>
      <c r="C9" s="3"/>
      <c r="D9" s="3"/>
      <c r="E9" s="3"/>
      <c r="F9" s="3"/>
      <c r="G9" s="3"/>
      <c r="H9" s="3" t="s">
        <v>10</v>
      </c>
      <c r="I9" s="11" t="s">
        <v>11</v>
      </c>
      <c r="J9" s="3">
        <v>0.24</v>
      </c>
      <c r="K9" s="3">
        <v>0.13700000000000001</v>
      </c>
      <c r="L9" s="3">
        <f t="shared" si="0"/>
        <v>1.751824817518248</v>
      </c>
      <c r="M9" s="3"/>
      <c r="N9" s="3"/>
      <c r="O9" s="3"/>
      <c r="P9" s="3"/>
      <c r="Q9" s="3"/>
      <c r="R9" s="3"/>
      <c r="S9" s="3"/>
      <c r="T9" s="3"/>
      <c r="U9" s="3"/>
      <c r="V9" s="3"/>
      <c r="W9" s="3"/>
      <c r="X9" s="3"/>
      <c r="Y9" s="10"/>
      <c r="Z9" s="10"/>
      <c r="AA9" s="10"/>
      <c r="AB9" s="3"/>
      <c r="AC9" s="10"/>
      <c r="AD9" s="3"/>
      <c r="AE9" s="3"/>
      <c r="AF9" s="3"/>
    </row>
    <row r="10" spans="1:32" ht="15.75" x14ac:dyDescent="0.25">
      <c r="A10" s="8" t="s">
        <v>12</v>
      </c>
      <c r="B10" s="9">
        <v>17</v>
      </c>
      <c r="C10" s="3" t="str">
        <f>CONCATENATE("This gene is located on chromosome ",B10,". The ",B11," it creates acts in your ",B12)</f>
        <v>This gene is located on chromosome 17. The protein it creates acts in your endometrium and brain.</v>
      </c>
      <c r="D10" s="3"/>
      <c r="E10" s="3"/>
      <c r="F10" s="3"/>
      <c r="G10" s="3"/>
      <c r="H10" s="3" t="s">
        <v>13</v>
      </c>
      <c r="I10" s="11" t="s">
        <v>6</v>
      </c>
      <c r="J10" s="3">
        <v>0.44</v>
      </c>
      <c r="K10" s="3">
        <v>0.316</v>
      </c>
      <c r="L10" s="3">
        <f t="shared" si="0"/>
        <v>1.3924050632911393</v>
      </c>
      <c r="M10" s="3"/>
      <c r="N10" s="3"/>
      <c r="O10" s="3"/>
      <c r="P10" s="3"/>
      <c r="Q10" s="3"/>
      <c r="R10" s="3"/>
      <c r="S10" s="3"/>
      <c r="T10" s="3"/>
      <c r="U10" s="3"/>
      <c r="V10" s="3"/>
      <c r="W10" s="3"/>
      <c r="X10" s="3"/>
      <c r="Y10" s="10"/>
      <c r="Z10" s="10"/>
      <c r="AA10" s="10"/>
      <c r="AB10" s="3"/>
      <c r="AC10" s="10"/>
      <c r="AD10" s="3"/>
      <c r="AE10" s="3"/>
      <c r="AF10" s="3"/>
    </row>
    <row r="11" spans="1:32" ht="15.75" x14ac:dyDescent="0.25">
      <c r="A11" s="8" t="s">
        <v>14</v>
      </c>
      <c r="B11" s="9" t="s">
        <v>15</v>
      </c>
      <c r="C11" s="3"/>
      <c r="D11" s="3"/>
      <c r="E11" s="3"/>
      <c r="F11" s="3"/>
      <c r="G11" s="3"/>
      <c r="H11" s="3" t="s">
        <v>16</v>
      </c>
      <c r="I11" s="11" t="s">
        <v>17</v>
      </c>
      <c r="J11" s="3">
        <v>0.45</v>
      </c>
      <c r="K11" s="3">
        <v>0.33100000000000002</v>
      </c>
      <c r="L11" s="3">
        <f t="shared" si="0"/>
        <v>1.3595166163141994</v>
      </c>
      <c r="M11" s="3"/>
      <c r="N11" s="3"/>
      <c r="O11" s="3"/>
      <c r="P11" s="3"/>
      <c r="Q11" s="3"/>
      <c r="R11" s="3"/>
      <c r="S11" s="3"/>
      <c r="T11" s="3"/>
      <c r="U11" s="3"/>
      <c r="V11" s="3"/>
      <c r="W11" s="3"/>
      <c r="X11" s="3"/>
      <c r="Y11" s="6"/>
      <c r="Z11" s="3"/>
      <c r="AA11" s="3"/>
      <c r="AB11" s="3"/>
      <c r="AC11" s="10"/>
      <c r="AD11" s="3"/>
      <c r="AE11" s="3"/>
      <c r="AF11" s="3"/>
    </row>
    <row r="12" spans="1:32" ht="15.75" x14ac:dyDescent="0.25">
      <c r="A12" s="8" t="s">
        <v>18</v>
      </c>
      <c r="B12" s="9" t="s">
        <v>433</v>
      </c>
      <c r="C12" s="3"/>
      <c r="D12" s="3"/>
      <c r="E12" s="3"/>
      <c r="F12" s="3"/>
      <c r="G12" s="3"/>
      <c r="H12" s="3" t="s">
        <v>19</v>
      </c>
      <c r="I12" s="11" t="s">
        <v>20</v>
      </c>
      <c r="J12" s="3">
        <v>0.17299999999999999</v>
      </c>
      <c r="K12" s="3">
        <v>0.1</v>
      </c>
      <c r="L12" s="3">
        <f t="shared" si="0"/>
        <v>1.7299999999999998</v>
      </c>
      <c r="M12" s="3"/>
      <c r="N12" s="3"/>
      <c r="O12" s="3"/>
      <c r="P12" s="3"/>
      <c r="Q12" s="3"/>
      <c r="R12" s="3"/>
      <c r="S12" s="3"/>
      <c r="T12" s="3"/>
      <c r="U12" s="3"/>
      <c r="V12" s="3"/>
      <c r="W12" s="3"/>
      <c r="X12" s="3"/>
      <c r="Y12" s="6"/>
      <c r="Z12" s="3"/>
      <c r="AA12" s="3"/>
      <c r="AB12" s="3"/>
      <c r="AC12" s="10"/>
      <c r="AD12" s="3"/>
      <c r="AE12" s="3"/>
      <c r="AF12" s="3"/>
    </row>
    <row r="13" spans="1:32" ht="16.5" thickBot="1" x14ac:dyDescent="0.3">
      <c r="A13" s="16"/>
      <c r="B13" s="17"/>
      <c r="C13" s="18"/>
      <c r="D13" s="18"/>
      <c r="E13" s="18"/>
      <c r="F13" s="18"/>
      <c r="G13" s="18"/>
      <c r="H13" s="18" t="str">
        <f>B22</f>
        <v>A45815234G</v>
      </c>
      <c r="I13" s="18" t="str">
        <f>B28</f>
        <v>T159323005C</v>
      </c>
      <c r="J13" s="18" t="str">
        <f>B34</f>
        <v>G45825631A</v>
      </c>
      <c r="K13" s="18"/>
      <c r="L13" s="18"/>
      <c r="M13" s="18"/>
      <c r="N13" s="18"/>
      <c r="O13" s="18"/>
      <c r="P13" s="18"/>
      <c r="Q13" s="18"/>
      <c r="R13" s="18"/>
      <c r="S13" s="18"/>
      <c r="T13" s="18"/>
      <c r="U13" s="18"/>
      <c r="V13" s="18"/>
      <c r="W13" s="18"/>
      <c r="X13" s="18"/>
      <c r="Y13" s="18"/>
      <c r="Z13" s="18"/>
      <c r="AA13" s="18"/>
      <c r="AB13" s="18"/>
      <c r="AC13" s="18"/>
      <c r="AD13" s="18"/>
      <c r="AE13" s="18"/>
      <c r="AF13" s="18"/>
    </row>
    <row r="14" spans="1:32" ht="16.5" thickBot="1" x14ac:dyDescent="0.3">
      <c r="A14" s="8" t="s">
        <v>3</v>
      </c>
      <c r="B14" s="9" t="s">
        <v>427</v>
      </c>
      <c r="C14" s="3" t="str">
        <f>CONCATENATE("&lt;GeneAnalysis gene=",CHAR(34),B14,CHAR(34)," interval=",CHAR(34),B15,CHAR(34),"&gt; ")</f>
        <v xml:space="preserve">&lt;GeneAnalysis gene="CRHR1" interval="NC_000017.11:g.45784280_45835828"&gt; </v>
      </c>
      <c r="D14" s="3"/>
      <c r="E14" s="3"/>
      <c r="F14" s="3"/>
      <c r="G14" s="3"/>
      <c r="H14" s="19" t="s">
        <v>440</v>
      </c>
      <c r="I14" s="19" t="s">
        <v>168</v>
      </c>
      <c r="J14" s="19" t="s">
        <v>440</v>
      </c>
      <c r="K14" s="19"/>
      <c r="L14" s="19"/>
      <c r="M14" s="19"/>
      <c r="N14" s="19"/>
      <c r="O14" s="40"/>
      <c r="P14" s="20"/>
      <c r="Q14" s="40"/>
      <c r="R14" s="40"/>
      <c r="S14" s="20"/>
      <c r="T14" s="20"/>
      <c r="U14" s="40"/>
      <c r="V14" s="40"/>
      <c r="W14" s="20"/>
      <c r="X14" s="20"/>
      <c r="Y14" s="20"/>
      <c r="Z14" s="20"/>
      <c r="AA14" s="3"/>
      <c r="AB14" s="3"/>
      <c r="AC14" s="3"/>
      <c r="AD14" s="3"/>
      <c r="AE14" s="3"/>
      <c r="AF14" s="3"/>
    </row>
    <row r="15" spans="1:32" ht="15.75" x14ac:dyDescent="0.25">
      <c r="A15" s="8" t="s">
        <v>24</v>
      </c>
      <c r="B15" s="9" t="s">
        <v>434</v>
      </c>
      <c r="C15" s="3"/>
      <c r="D15" s="3"/>
      <c r="E15" s="3"/>
      <c r="F15" s="3"/>
      <c r="G15" s="3"/>
      <c r="H15" s="9" t="s">
        <v>445</v>
      </c>
      <c r="I15" s="9" t="s">
        <v>443</v>
      </c>
      <c r="J15" s="9" t="s">
        <v>441</v>
      </c>
      <c r="K15" s="9"/>
      <c r="L15" s="9"/>
      <c r="M15" s="9"/>
      <c r="N15" s="9"/>
      <c r="O15" s="9"/>
      <c r="P15" s="9"/>
      <c r="Q15" s="9"/>
      <c r="R15" s="9"/>
      <c r="S15" s="9"/>
      <c r="T15" s="9"/>
      <c r="U15" s="9"/>
      <c r="V15" s="9"/>
      <c r="W15" s="9"/>
      <c r="X15" s="9"/>
      <c r="Y15" s="9"/>
      <c r="Z15" s="9"/>
      <c r="AA15" s="3"/>
      <c r="AB15" s="3"/>
      <c r="AC15" s="3"/>
      <c r="AD15" s="3"/>
      <c r="AE15" s="3"/>
      <c r="AF15" s="3"/>
    </row>
    <row r="16" spans="1:32" ht="15.75" x14ac:dyDescent="0.25">
      <c r="A16" s="8" t="s">
        <v>25</v>
      </c>
      <c r="B16" s="9" t="s">
        <v>124</v>
      </c>
      <c r="C16" s="3" t="str">
        <f>CONCATENATE("# What are some common mutations of ",B14,"?")</f>
        <v># What are some common mutations of CRHR1?</v>
      </c>
      <c r="D16" s="3"/>
      <c r="E16" s="3"/>
      <c r="F16" s="3"/>
      <c r="G16" s="3"/>
      <c r="H16" s="9" t="s">
        <v>446</v>
      </c>
      <c r="I16" s="9" t="s">
        <v>444</v>
      </c>
      <c r="J16" s="9" t="s">
        <v>442</v>
      </c>
      <c r="K16" s="9"/>
      <c r="L16" s="9"/>
      <c r="M16" s="9"/>
      <c r="N16" s="9"/>
      <c r="O16" s="9"/>
      <c r="P16" s="9"/>
      <c r="Q16" s="9"/>
      <c r="R16" s="9"/>
      <c r="S16" s="9"/>
      <c r="T16" s="9"/>
      <c r="U16" s="9"/>
      <c r="V16" s="9"/>
      <c r="W16" s="9"/>
      <c r="X16" s="9"/>
      <c r="Y16" s="9"/>
      <c r="Z16" s="9"/>
      <c r="AA16" s="3"/>
      <c r="AB16" s="3"/>
      <c r="AC16" s="3"/>
      <c r="AD16" s="3"/>
      <c r="AE16" s="3"/>
      <c r="AF16" s="3"/>
    </row>
    <row r="17" spans="1:32" ht="15.75" x14ac:dyDescent="0.25">
      <c r="A17" s="8"/>
      <c r="B17" s="9"/>
      <c r="C17" s="3" t="s">
        <v>26</v>
      </c>
      <c r="D17" s="3"/>
      <c r="E17" s="3"/>
      <c r="F17" s="3"/>
      <c r="G17" s="3"/>
      <c r="H17" s="9" t="str">
        <f>CONCATENATE("People with this variant have one copy of the ",B25," variant. This substitution of a single nucleotide is known as a missense mutation.")</f>
        <v>People with this variant have one copy of the [A45815234G](https://www.ncbi.nlm.nih.gov/projects/SNP/snp_ref.cgi?rs=242940)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[T159323005C](https://www.ncbi.nlm.nih.gov/projects/SNP/snp_ref.cgi?rs=685828)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[G45825631A](https://www.ncbi.nlm.nih.gov/projects/SNP/snp_ref.cgi?rs=1396862) variant. This substitution of a single nucleotide is known as a missense mutation.</v>
      </c>
      <c r="K17" s="9"/>
      <c r="L17" s="9"/>
      <c r="M17" s="9"/>
      <c r="N17" s="9"/>
      <c r="O17" s="9"/>
      <c r="P17" s="9"/>
      <c r="Q17" s="9"/>
      <c r="R17" s="9"/>
      <c r="S17" s="9"/>
      <c r="T17" s="9"/>
      <c r="U17" s="9"/>
      <c r="V17" s="9"/>
      <c r="W17" s="9"/>
      <c r="X17" s="9"/>
      <c r="Y17" s="9"/>
      <c r="Z17" s="9"/>
      <c r="AA17" s="3"/>
      <c r="AB17" s="3"/>
      <c r="AC17" s="3"/>
      <c r="AD17" s="3"/>
      <c r="AE17" s="3"/>
      <c r="AF17" s="3"/>
    </row>
    <row r="18" spans="1:32" ht="15.75" x14ac:dyDescent="0.25">
      <c r="A18" s="3"/>
      <c r="B18" s="9"/>
      <c r="C18" s="3" t="str">
        <f>CONCATENATE("There are ",B16," common variants in ",B14,": ",B25,", ",B31,", and ",B37,".")</f>
        <v>There are three common variants in CRHR1: [A45815234G](https://www.ncbi.nlm.nih.gov/projects/SNP/snp_ref.cgi?rs=242940), [T159323005C](https://www.ncbi.nlm.nih.gov/projects/SNP/snp_ref.cgi?rs=685828), and [G45825631A](https://www.ncbi.nlm.nih.gov/projects/SNP/snp_ref.cgi?rs=1396862).</v>
      </c>
      <c r="D18" s="3"/>
      <c r="E18" s="3"/>
      <c r="F18" s="3"/>
      <c r="G18" s="3"/>
      <c r="H18" s="9" t="s">
        <v>28</v>
      </c>
      <c r="I18" s="9" t="s">
        <v>27</v>
      </c>
      <c r="J18" s="9" t="s">
        <v>27</v>
      </c>
      <c r="K18" s="9"/>
      <c r="L18" s="9"/>
      <c r="M18" s="9"/>
      <c r="N18" s="9"/>
      <c r="O18" s="9"/>
      <c r="P18" s="9"/>
      <c r="Q18" s="9"/>
      <c r="R18" s="9"/>
      <c r="S18" s="9"/>
      <c r="T18" s="9"/>
      <c r="U18" s="9"/>
      <c r="V18" s="9"/>
      <c r="W18" s="9"/>
      <c r="X18" s="9"/>
      <c r="Y18" s="9"/>
      <c r="Z18" s="9"/>
      <c r="AA18" s="3"/>
      <c r="AB18" s="3"/>
      <c r="AC18" s="3"/>
      <c r="AD18" s="3"/>
      <c r="AE18" s="3"/>
      <c r="AF18" s="3"/>
    </row>
    <row r="19" spans="1:32" ht="15.75" x14ac:dyDescent="0.25">
      <c r="A19" s="3"/>
      <c r="B19" s="9"/>
      <c r="C19" s="3"/>
      <c r="D19" s="3"/>
      <c r="E19" s="3"/>
      <c r="F19" s="3"/>
      <c r="G19" s="3"/>
      <c r="H19" s="9">
        <v>48.4</v>
      </c>
      <c r="I19" s="9">
        <v>15.7</v>
      </c>
      <c r="J19" s="9">
        <v>15.7</v>
      </c>
      <c r="K19" s="9"/>
      <c r="L19" s="9"/>
      <c r="M19" s="9"/>
      <c r="N19" s="9"/>
      <c r="O19" s="9"/>
      <c r="P19" s="9"/>
      <c r="Q19" s="9"/>
      <c r="R19" s="9"/>
      <c r="S19" s="9"/>
      <c r="T19" s="9"/>
      <c r="U19" s="9"/>
      <c r="V19" s="9"/>
      <c r="W19" s="9"/>
      <c r="X19" s="9"/>
      <c r="Y19" s="9"/>
      <c r="Z19" s="9"/>
      <c r="AA19" s="3"/>
      <c r="AB19" s="3"/>
      <c r="AC19" s="3"/>
      <c r="AD19" s="3"/>
      <c r="AE19" s="3"/>
      <c r="AF19" s="3"/>
    </row>
    <row r="20" spans="1:32" ht="15.75" x14ac:dyDescent="0.25">
      <c r="A20" s="3"/>
      <c r="B20" s="9"/>
      <c r="C20" s="3" t="str">
        <f>CONCATENATE("&lt;# ",B22," #&gt;")</f>
        <v>&lt;# A45815234G #&gt;</v>
      </c>
      <c r="D20" s="3"/>
      <c r="E20" s="3"/>
      <c r="F20" s="3"/>
      <c r="G20" s="3"/>
      <c r="H20" s="9" t="str">
        <f>CONCATENATE("People with this variant have two copies of the ",B25," variant. This substitution of a single nucleotide is known as a missense mutation.")</f>
        <v>People with this variant have two copies of the [A45815234G](https://www.ncbi.nlm.nih.gov/projects/SNP/snp_ref.cgi?rs=242940)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[T159323005C](https://www.ncbi.nlm.nih.gov/projects/SNP/snp_ref.cgi?rs=685828)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[G45825631A](https://www.ncbi.nlm.nih.gov/projects/SNP/snp_ref.cgi?rs=1396862) variant. This substitution of a single nucleotide is known as a missense mutation.</v>
      </c>
      <c r="K20" s="9"/>
      <c r="L20" s="9"/>
      <c r="M20" s="9"/>
      <c r="N20" s="9"/>
      <c r="O20" s="9"/>
      <c r="P20" s="9"/>
      <c r="Q20" s="9"/>
      <c r="R20" s="9"/>
      <c r="S20" s="9"/>
      <c r="T20" s="9"/>
      <c r="U20" s="9"/>
      <c r="V20" s="9"/>
      <c r="W20" s="9"/>
      <c r="X20" s="9"/>
      <c r="Y20" s="9"/>
      <c r="Z20" s="9"/>
      <c r="AA20" s="3"/>
      <c r="AB20" s="3"/>
      <c r="AC20" s="3"/>
      <c r="AD20" s="3"/>
      <c r="AE20" s="3"/>
      <c r="AF20" s="3"/>
    </row>
    <row r="21" spans="1:32" ht="15.75" x14ac:dyDescent="0.25">
      <c r="A21" s="8" t="s">
        <v>29</v>
      </c>
      <c r="B21" s="19" t="s">
        <v>430</v>
      </c>
      <c r="C21" s="3" t="str">
        <f>CONCATENATE("  &lt;Variant hgvs=",CHAR(34),B21,CHAR(34)," name=",CHAR(34),B22,CHAR(34),"&gt; ")</f>
        <v xml:space="preserve">  &lt;Variant hgvs="NC_000017.11:g.45815234A&gt;G" name="A45815234G"&gt; </v>
      </c>
      <c r="D21" s="3"/>
      <c r="E21" s="3"/>
      <c r="F21" s="3"/>
      <c r="G21" s="3"/>
      <c r="H21" s="9" t="s">
        <v>27</v>
      </c>
      <c r="I21" s="9" t="s">
        <v>27</v>
      </c>
      <c r="J21" s="9" t="s">
        <v>27</v>
      </c>
      <c r="K21" s="9"/>
      <c r="L21" s="9"/>
      <c r="M21" s="9"/>
      <c r="N21" s="9"/>
      <c r="O21" s="9"/>
      <c r="P21" s="9"/>
      <c r="Q21" s="9"/>
      <c r="R21" s="9"/>
      <c r="S21" s="9"/>
      <c r="T21" s="9"/>
      <c r="U21" s="9"/>
      <c r="V21" s="9"/>
      <c r="W21" s="9"/>
      <c r="X21" s="9"/>
      <c r="Y21" s="9"/>
      <c r="Z21" s="9"/>
      <c r="AA21" s="3"/>
      <c r="AB21" s="3"/>
      <c r="AC21" s="3"/>
      <c r="AD21" s="3"/>
      <c r="AE21" s="3"/>
      <c r="AF21" s="3"/>
    </row>
    <row r="22" spans="1:32" ht="15.75" x14ac:dyDescent="0.25">
      <c r="A22" s="15" t="s">
        <v>30</v>
      </c>
      <c r="B22" s="21" t="s">
        <v>435</v>
      </c>
      <c r="C22" s="3"/>
      <c r="D22" s="3"/>
      <c r="E22" s="3"/>
      <c r="F22" s="3"/>
      <c r="G22" s="3"/>
      <c r="H22" s="9">
        <v>35.5</v>
      </c>
      <c r="I22" s="9">
        <v>14.6</v>
      </c>
      <c r="J22" s="9">
        <v>4.7</v>
      </c>
      <c r="K22" s="9"/>
      <c r="L22" s="9"/>
      <c r="M22" s="9"/>
      <c r="N22" s="9"/>
      <c r="O22" s="9"/>
      <c r="P22" s="9"/>
      <c r="Q22" s="9"/>
      <c r="R22" s="9"/>
      <c r="S22" s="9"/>
      <c r="T22" s="9"/>
      <c r="U22" s="9"/>
      <c r="V22" s="9"/>
      <c r="W22" s="9"/>
      <c r="X22" s="9"/>
      <c r="Y22" s="9"/>
      <c r="Z22" s="9"/>
      <c r="AA22" s="3"/>
      <c r="AB22" s="3"/>
      <c r="AC22" s="3"/>
      <c r="AD22" s="3"/>
      <c r="AE22" s="3"/>
      <c r="AF22" s="3"/>
    </row>
    <row r="23" spans="1:32" ht="15.75" x14ac:dyDescent="0.25">
      <c r="A23" s="15" t="s">
        <v>31</v>
      </c>
      <c r="B23" s="9" t="s">
        <v>32</v>
      </c>
      <c r="C23" s="3" t="str">
        <f>CONCATENATE("    This variant is a change at a specific point in the ",B14," gene from ",B23," to ",B24," resulting in incorrect ",B11," function. This substitution of a single nucleotide is known as a missense variant.")</f>
        <v xml:space="preserve">    This variant is a change at a specific point in the CRHR1 gene from adenine (A) to guanine (G) resulting in incorrect protein function. This substitution of a single nucleotide is known as a missense variant.</v>
      </c>
      <c r="D23" s="3"/>
      <c r="E23" s="3"/>
      <c r="F23" s="3"/>
      <c r="G23" s="3"/>
      <c r="H23" s="9" t="str">
        <f>CONCATENATE("Your ",B14," gene has no variants. A normal gene is referred to as a ",CHAR(34),"wild-type",CHAR(34)," gene.")</f>
        <v>Your CRHR1 gene has no variants. A normal gene is referred to as a "wild-type" gene.</v>
      </c>
      <c r="I23" s="9" t="str">
        <f>CONCATENATE("Your ",B14," gene has no variants. A normal gene is referred to as a ",CHAR(34),"wild-type",CHAR(34)," gene.")</f>
        <v>Your CRHR1 gene has no variants. A normal gene is referred to as a "wild-type" gene.</v>
      </c>
      <c r="J23" s="9" t="str">
        <f>CONCATENATE("Your ",B14," gene has no variants. A normal gene is referred to as a ",CHAR(34),"wild-type",CHAR(34)," gene.")</f>
        <v>Your CRHR1 gene has no variants. A normal gene is referred to as a "wild-type" gene.</v>
      </c>
      <c r="K23" s="9"/>
      <c r="L23" s="9"/>
      <c r="M23" s="9"/>
      <c r="N23" s="9"/>
      <c r="O23" s="9"/>
      <c r="P23" s="9"/>
      <c r="Q23" s="9"/>
      <c r="R23" s="9"/>
      <c r="S23" s="9"/>
      <c r="T23" s="9"/>
      <c r="U23" s="9"/>
      <c r="V23" s="9"/>
      <c r="W23" s="9"/>
      <c r="X23" s="9"/>
      <c r="Y23" s="9"/>
      <c r="Z23" s="9"/>
      <c r="AA23" s="3"/>
      <c r="AB23" s="3"/>
      <c r="AC23" s="3"/>
      <c r="AD23" s="3"/>
      <c r="AE23" s="3"/>
      <c r="AF23" s="3"/>
    </row>
    <row r="24" spans="1:32" ht="15.75" x14ac:dyDescent="0.25">
      <c r="A24" s="15" t="s">
        <v>33</v>
      </c>
      <c r="B24" s="9" t="s">
        <v>34</v>
      </c>
      <c r="C24" s="3"/>
      <c r="D24" s="3"/>
      <c r="E24" s="3"/>
      <c r="F24" s="3"/>
      <c r="G24" s="3"/>
      <c r="H24" s="9" t="s">
        <v>28</v>
      </c>
      <c r="I24" s="9" t="s">
        <v>27</v>
      </c>
      <c r="J24" s="9" t="s">
        <v>28</v>
      </c>
      <c r="K24" s="9"/>
      <c r="L24" s="9"/>
      <c r="M24" s="9"/>
      <c r="N24" s="9"/>
      <c r="O24" s="9"/>
      <c r="P24" s="9"/>
      <c r="Q24" s="9"/>
      <c r="R24" s="9"/>
      <c r="S24" s="9"/>
      <c r="T24" s="9"/>
      <c r="U24" s="9"/>
      <c r="V24" s="9"/>
      <c r="W24" s="9"/>
      <c r="X24" s="9"/>
      <c r="Y24" s="9"/>
      <c r="Z24" s="9"/>
      <c r="AA24" s="3"/>
      <c r="AB24" s="3"/>
      <c r="AC24" s="3"/>
      <c r="AD24" s="3"/>
      <c r="AE24" s="3"/>
      <c r="AF24" s="3"/>
    </row>
    <row r="25" spans="1:32" ht="15.75" x14ac:dyDescent="0.25">
      <c r="A25" s="15" t="s">
        <v>35</v>
      </c>
      <c r="B25" s="9" t="s">
        <v>436</v>
      </c>
      <c r="C25" s="3" t="str">
        <f>"  &lt;/Variant&gt;"</f>
        <v xml:space="preserve">  &lt;/Variant&gt;</v>
      </c>
      <c r="D25" s="3"/>
      <c r="E25" s="3"/>
      <c r="F25" s="3"/>
      <c r="G25" s="3"/>
      <c r="H25" s="9">
        <v>16.3</v>
      </c>
      <c r="I25" s="9">
        <v>69.7</v>
      </c>
      <c r="J25" s="9">
        <v>79.599999999999994</v>
      </c>
      <c r="K25" s="9"/>
      <c r="L25" s="9"/>
      <c r="M25" s="9"/>
      <c r="N25" s="9"/>
      <c r="O25" s="9"/>
      <c r="P25" s="9"/>
      <c r="Q25" s="9"/>
      <c r="R25" s="9"/>
      <c r="S25" s="9"/>
      <c r="T25" s="9"/>
      <c r="U25" s="9"/>
      <c r="V25" s="9"/>
      <c r="W25" s="9"/>
      <c r="X25" s="9"/>
      <c r="Y25" s="9"/>
      <c r="Z25" s="9"/>
      <c r="AA25" s="3"/>
      <c r="AB25" s="3"/>
      <c r="AC25" s="3"/>
      <c r="AD25" s="3"/>
      <c r="AE25" s="3"/>
      <c r="AF25" s="3"/>
    </row>
    <row r="26" spans="1:32" ht="15.75" x14ac:dyDescent="0.25">
      <c r="A26" s="15"/>
      <c r="B26" s="9"/>
      <c r="C26" s="3" t="str">
        <f>CONCATENATE("&lt;# ",B28," #&gt;")</f>
        <v>&lt;# T159323005C #&gt;</v>
      </c>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row>
    <row r="27" spans="1:32" ht="15.75" x14ac:dyDescent="0.25">
      <c r="A27" s="8" t="s">
        <v>29</v>
      </c>
      <c r="B27" s="29" t="s">
        <v>439</v>
      </c>
      <c r="C27" s="3" t="str">
        <f>CONCATENATE("  &lt;Variant hgvs=",CHAR(34),B27,CHAR(34)," name=",CHAR(34),B28,CHAR(34),"&gt; ")</f>
        <v xml:space="preserve">  &lt;Variant hgvs="NC_000011.10:g.101073644G&gt;T" name="T159323005C"&gt; </v>
      </c>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row>
    <row r="28" spans="1:32" ht="15.75" x14ac:dyDescent="0.25">
      <c r="A28" s="15" t="s">
        <v>30</v>
      </c>
      <c r="B28" s="9" t="s">
        <v>286</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row>
    <row r="29" spans="1:32" ht="15.75" x14ac:dyDescent="0.25">
      <c r="A29" s="15" t="s">
        <v>31</v>
      </c>
      <c r="B29" s="9" t="s">
        <v>34</v>
      </c>
      <c r="C29" s="3" t="str">
        <f>CONCATENATE("    This variant is a change at a specific point in the ",B14," gene from ",B29," to ",B30," resulting in incorrect ",B11," function. This substitution of a single nucleotide is known as a missense variant.")</f>
        <v xml:space="preserve">    This variant is a change at a specific point in the CRHR1 gene from guanine (G) to thymine (T) resulting in incorrect protein function. This substitution of a single nucleotide is known as a missense variant.</v>
      </c>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row>
    <row r="30" spans="1:32" ht="15.75" x14ac:dyDescent="0.25">
      <c r="A30" s="15" t="s">
        <v>33</v>
      </c>
      <c r="B30" s="9" t="s">
        <v>36</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row>
    <row r="31" spans="1:32" ht="15.75" x14ac:dyDescent="0.25">
      <c r="A31" s="15" t="s">
        <v>35</v>
      </c>
      <c r="B31" s="9" t="s">
        <v>432</v>
      </c>
      <c r="C31" s="3" t="str">
        <f>"  &lt;/Variant&gt;"</f>
        <v xml:space="preserve">  &lt;/Variant&gt;</v>
      </c>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row>
    <row r="32" spans="1:32" ht="15.75" x14ac:dyDescent="0.25">
      <c r="A32" s="8"/>
      <c r="B32" s="9"/>
      <c r="C32" s="3" t="str">
        <f>CONCATENATE("&lt;# ",B34," #&gt;")</f>
        <v>&lt;# G45825631A #&gt;</v>
      </c>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row>
    <row r="33" spans="1:32" ht="15.75" x14ac:dyDescent="0.25">
      <c r="A33" s="8" t="s">
        <v>29</v>
      </c>
      <c r="B33" s="19" t="s">
        <v>431</v>
      </c>
      <c r="C33" s="3" t="str">
        <f>CONCATENATE("  &lt;Variant hgvs=",CHAR(34),B33,CHAR(34)," name=",CHAR(34),B34,CHAR(34),"&gt; ")</f>
        <v xml:space="preserve">  &lt;Variant hgvs="NC_000017.11:g.45825631G&gt;A" name="G45825631A"&gt; </v>
      </c>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row>
    <row r="34" spans="1:32" ht="15.75" x14ac:dyDescent="0.25">
      <c r="A34" s="15" t="s">
        <v>30</v>
      </c>
      <c r="B34" s="9" t="s">
        <v>438</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row>
    <row r="35" spans="1:32" ht="15.75" x14ac:dyDescent="0.25">
      <c r="A35" s="15" t="s">
        <v>31</v>
      </c>
      <c r="B35" s="9" t="s">
        <v>34</v>
      </c>
      <c r="C35" s="3" t="str">
        <f>CONCATENATE("    This variant is a change at a specific point in the ",B14," gene from ",B35," to ",B36," resulting in incorrect ",B11," function. This substitution of a single nucleotide is known as a missense variant.")</f>
        <v xml:space="preserve">    This variant is a change at a specific point in the CRHR1 gene from guanine (G) to adenine (A) resulting in incorrect protein function. This substitution of a single nucleotide is known as a missense variant.</v>
      </c>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row>
    <row r="36" spans="1:32" ht="15.75" x14ac:dyDescent="0.25">
      <c r="A36" s="15" t="s">
        <v>33</v>
      </c>
      <c r="B36" s="9" t="s">
        <v>32</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row>
    <row r="37" spans="1:32" ht="15.75" x14ac:dyDescent="0.25">
      <c r="A37" s="15" t="s">
        <v>35</v>
      </c>
      <c r="B37" s="9" t="s">
        <v>437</v>
      </c>
      <c r="C37" s="3" t="str">
        <f>"  &lt;/Variant&gt;"</f>
        <v xml:space="preserve">  &lt;/Variant&gt;</v>
      </c>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row>
    <row r="38" spans="1:32" ht="15.75" x14ac:dyDescent="0.25">
      <c r="A38" s="27"/>
      <c r="B38" s="17"/>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row>
    <row r="39" spans="1:32" ht="15.75" x14ac:dyDescent="0.25">
      <c r="A39" s="27"/>
      <c r="B39" s="17"/>
      <c r="C39" s="18" t="str">
        <f>C20</f>
        <v>&lt;# A45815234G #&gt;</v>
      </c>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row>
    <row r="40" spans="1:32" ht="15.75" x14ac:dyDescent="0.25">
      <c r="A40" s="15" t="s">
        <v>37</v>
      </c>
      <c r="B40" s="21" t="str">
        <f>H14</f>
        <v>NC_000017.11:g.</v>
      </c>
      <c r="C40" s="3" t="str">
        <f>CONCATENATE("  &lt;Genotype hgvs=",CHAR(34),B40,B41,";",B42,CHAR(34)," name=",CHAR(34),B22,CHAR(34),"&gt; ")</f>
        <v xml:space="preserve">  &lt;Genotype hgvs="NC_000017.11:g.[45815234A&gt;G];[45815234=]" name="A45815234G"&gt; </v>
      </c>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row>
    <row r="41" spans="1:32" ht="15.75" x14ac:dyDescent="0.25">
      <c r="A41" s="15" t="s">
        <v>35</v>
      </c>
      <c r="B41" s="21" t="str">
        <f t="shared" ref="B41:B45" si="1">H15</f>
        <v>[45815234A&gt;G]</v>
      </c>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row>
    <row r="42" spans="1:32" ht="15.75" x14ac:dyDescent="0.25">
      <c r="A42" s="15" t="s">
        <v>31</v>
      </c>
      <c r="B42" s="21" t="str">
        <f t="shared" si="1"/>
        <v>[45815234=]</v>
      </c>
      <c r="C42" s="3" t="s">
        <v>38</v>
      </c>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row>
    <row r="43" spans="1:32" ht="15.75" x14ac:dyDescent="0.25">
      <c r="A43" s="15" t="s">
        <v>39</v>
      </c>
      <c r="B43" s="21" t="str">
        <f t="shared" si="1"/>
        <v>People with this variant have one copy of the [A45815234G](https://www.ncbi.nlm.nih.gov/projects/SNP/snp_ref.cgi?rs=242940) variant. This substitution of a single nucleotide is known as a missense mutation.</v>
      </c>
      <c r="C43" s="3" t="s">
        <v>26</v>
      </c>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row>
    <row r="44" spans="1:32" ht="15.75" x14ac:dyDescent="0.25">
      <c r="A44" s="8" t="s">
        <v>40</v>
      </c>
      <c r="B44" s="21" t="str">
        <f t="shared" si="1"/>
        <v>This variant is not associated with increased risk.</v>
      </c>
      <c r="C44" s="3" t="str">
        <f>CONCATENATE("    ",B43)</f>
        <v xml:space="preserve">    People with this variant have one copy of the [A45815234G](https://www.ncbi.nlm.nih.gov/projects/SNP/snp_ref.cgi?rs=242940) variant. This substitution of a single nucleotide is known as a missense mutation.</v>
      </c>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row>
    <row r="45" spans="1:32" ht="15.75" x14ac:dyDescent="0.25">
      <c r="A45" s="8" t="s">
        <v>41</v>
      </c>
      <c r="B45" s="21">
        <f t="shared" si="1"/>
        <v>48.4</v>
      </c>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row>
    <row r="46" spans="1:32" ht="15.75" x14ac:dyDescent="0.25">
      <c r="A46" s="15"/>
      <c r="B46" s="9"/>
      <c r="C46" s="3" t="s">
        <v>42</v>
      </c>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row>
    <row r="47" spans="1:32" ht="15.75" x14ac:dyDescent="0.25">
      <c r="A47" s="8"/>
      <c r="B47" s="9"/>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row>
    <row r="48" spans="1:32" ht="15.75" x14ac:dyDescent="0.25">
      <c r="A48" s="8"/>
      <c r="B48" s="9"/>
      <c r="C48" s="3" t="str">
        <f>CONCATENATE("    ",B44)</f>
        <v xml:space="preserve">    This variant is not associated with increased risk.</v>
      </c>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row>
    <row r="49" spans="1:32" ht="15.75" x14ac:dyDescent="0.25">
      <c r="A49" s="8"/>
      <c r="B49" s="9"/>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row>
    <row r="50" spans="1:32" ht="15.75" x14ac:dyDescent="0.25">
      <c r="A50" s="8"/>
      <c r="B50" s="9"/>
      <c r="C50" s="3" t="s">
        <v>43</v>
      </c>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row>
    <row r="51" spans="1:32" ht="15.75" x14ac:dyDescent="0.25">
      <c r="A51" s="15"/>
      <c r="B51" s="9"/>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row>
    <row r="52" spans="1:32" ht="15.75" x14ac:dyDescent="0.25">
      <c r="A52" s="15"/>
      <c r="B52" s="9"/>
      <c r="C52" s="3" t="str">
        <f>CONCATENATE( "    &lt;piechart percentage=",B45," /&gt;")</f>
        <v xml:space="preserve">    &lt;piechart percentage=48.4 /&gt;</v>
      </c>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row>
    <row r="53" spans="1:32" ht="15.75" x14ac:dyDescent="0.25">
      <c r="A53" s="15"/>
      <c r="B53" s="9"/>
      <c r="C53" s="3" t="str">
        <f>"  &lt;/Genotype&gt;"</f>
        <v xml:space="preserve">  &lt;/Genotype&gt;</v>
      </c>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row>
    <row r="54" spans="1:32" ht="15.75" x14ac:dyDescent="0.25">
      <c r="A54" s="15" t="s">
        <v>44</v>
      </c>
      <c r="B54" s="9" t="str">
        <f>H20</f>
        <v>People with this variant have two copies of the [A45815234G](https://www.ncbi.nlm.nih.gov/projects/SNP/snp_ref.cgi?rs=242940) variant. This substitution of a single nucleotide is known as a missense mutation.</v>
      </c>
      <c r="C54" s="3" t="str">
        <f>CONCATENATE("  &lt;Genotype hgvs=",CHAR(34),B40,B41,";",B41,CHAR(34)," name=",CHAR(34),B22,CHAR(34),"&gt; ")</f>
        <v xml:space="preserve">  &lt;Genotype hgvs="NC_000017.11:g.[45815234A&gt;G];[45815234A&gt;G]" name="A45815234G"&gt; </v>
      </c>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row>
    <row r="55" spans="1:32" ht="15.75" x14ac:dyDescent="0.25">
      <c r="A55" s="8" t="s">
        <v>45</v>
      </c>
      <c r="B55" s="9" t="str">
        <f t="shared" ref="B55:B56" si="2">H21</f>
        <v>You are in the Moderate Loss of Function category. See below for more information.</v>
      </c>
      <c r="C55" s="3" t="s">
        <v>26</v>
      </c>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row>
    <row r="56" spans="1:32" ht="15.75" x14ac:dyDescent="0.25">
      <c r="A56" s="8" t="s">
        <v>41</v>
      </c>
      <c r="B56" s="9">
        <f t="shared" si="2"/>
        <v>35.5</v>
      </c>
      <c r="C56" s="3" t="s">
        <v>38</v>
      </c>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row>
    <row r="57" spans="1:32" ht="15.75" x14ac:dyDescent="0.25">
      <c r="A57" s="8"/>
      <c r="B57" s="9"/>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row>
    <row r="58" spans="1:32" ht="15.75" x14ac:dyDescent="0.25">
      <c r="A58" s="15"/>
      <c r="B58" s="9"/>
      <c r="C58" s="3" t="str">
        <f>CONCATENATE("    ",B54)</f>
        <v xml:space="preserve">    People with this variant have two copies of the [A45815234G](https://www.ncbi.nlm.nih.gov/projects/SNP/snp_ref.cgi?rs=242940) variant. This substitution of a single nucleotide is known as a missense mutation.</v>
      </c>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row>
    <row r="59" spans="1:32" ht="15.75" x14ac:dyDescent="0.25">
      <c r="A59" s="8"/>
      <c r="B59" s="9"/>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row>
    <row r="60" spans="1:32" ht="15.75" x14ac:dyDescent="0.25">
      <c r="A60" s="8"/>
      <c r="B60" s="9"/>
      <c r="C60" s="3" t="s">
        <v>42</v>
      </c>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row>
    <row r="61" spans="1:32" ht="15.75" x14ac:dyDescent="0.25">
      <c r="A61" s="8"/>
      <c r="B61" s="9"/>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row>
    <row r="62" spans="1:32" ht="15.75" x14ac:dyDescent="0.25">
      <c r="A62" s="8"/>
      <c r="B62" s="9"/>
      <c r="C62" s="3" t="str">
        <f>CONCATENATE("    ",B55)</f>
        <v xml:space="preserve">    You are in the Moderate Loss of Function category. See below for more information.</v>
      </c>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row>
    <row r="63" spans="1:32" ht="15.75" x14ac:dyDescent="0.25">
      <c r="A63" s="8"/>
      <c r="B63" s="9"/>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row>
    <row r="64" spans="1:32" ht="15.75" x14ac:dyDescent="0.25">
      <c r="A64" s="15"/>
      <c r="B64" s="9"/>
      <c r="C64" s="3" t="s">
        <v>43</v>
      </c>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row>
    <row r="65" spans="1:32" ht="15.75" x14ac:dyDescent="0.25">
      <c r="A65" s="15"/>
      <c r="B65" s="9"/>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row>
    <row r="66" spans="1:32" ht="15.75" x14ac:dyDescent="0.25">
      <c r="A66" s="15"/>
      <c r="B66" s="9"/>
      <c r="C66" s="3" t="str">
        <f>CONCATENATE( "    &lt;piechart percentage=",B56," /&gt;")</f>
        <v xml:space="preserve">    &lt;piechart percentage=35.5 /&gt;</v>
      </c>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row>
    <row r="67" spans="1:32" ht="15.75" x14ac:dyDescent="0.25">
      <c r="A67" s="15"/>
      <c r="B67" s="9"/>
      <c r="C67" s="3" t="str">
        <f>"  &lt;/Genotype&gt;"</f>
        <v xml:space="preserve">  &lt;/Genotype&gt;</v>
      </c>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row>
    <row r="68" spans="1:32" ht="15.75" x14ac:dyDescent="0.25">
      <c r="A68" s="15" t="s">
        <v>46</v>
      </c>
      <c r="B68" s="9" t="str">
        <f>H23</f>
        <v>Your CRHR1 gene has no variants. A normal gene is referred to as a "wild-type" gene.</v>
      </c>
      <c r="C68" s="3" t="str">
        <f>CONCATENATE("  &lt;Genotype hgvs=",CHAR(34),B40,B42,";",B42,CHAR(34)," name=",CHAR(34),B22,CHAR(34),"&gt; ")</f>
        <v xml:space="preserve">  &lt;Genotype hgvs="NC_000017.11:g.[45815234=];[45815234=]" name="A45815234G"&gt; </v>
      </c>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row>
    <row r="69" spans="1:32" ht="15.75" x14ac:dyDescent="0.25">
      <c r="A69" s="8" t="s">
        <v>47</v>
      </c>
      <c r="B69" s="9" t="str">
        <f t="shared" ref="B69:B70" si="3">H24</f>
        <v>This variant is not associated with increased risk.</v>
      </c>
      <c r="C69" s="3" t="s">
        <v>26</v>
      </c>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row>
    <row r="70" spans="1:32" ht="15.75" x14ac:dyDescent="0.25">
      <c r="A70" s="8" t="s">
        <v>41</v>
      </c>
      <c r="B70" s="9">
        <f t="shared" si="3"/>
        <v>16.3</v>
      </c>
      <c r="C70" s="3" t="s">
        <v>38</v>
      </c>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row>
    <row r="71" spans="1:32" ht="15.75" x14ac:dyDescent="0.25">
      <c r="A71" s="15"/>
      <c r="B71" s="9"/>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row>
    <row r="72" spans="1:32" ht="15.75" x14ac:dyDescent="0.25">
      <c r="A72" s="8"/>
      <c r="B72" s="9"/>
      <c r="C72" s="3" t="str">
        <f>CONCATENATE("    ",B68)</f>
        <v xml:space="preserve">    Your CRHR1 gene has no variants. A normal gene is referred to as a "wild-type" gene.</v>
      </c>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row>
    <row r="73" spans="1:32" ht="15.75" x14ac:dyDescent="0.25">
      <c r="A73" s="8"/>
      <c r="B73" s="9"/>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row>
    <row r="74" spans="1:32" ht="15.75" x14ac:dyDescent="0.25">
      <c r="A74" s="15"/>
      <c r="B74" s="9"/>
      <c r="C74" s="3" t="s">
        <v>43</v>
      </c>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row>
    <row r="75" spans="1:32" ht="15.75" x14ac:dyDescent="0.25">
      <c r="A75" s="15"/>
      <c r="B75" s="9"/>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row>
    <row r="76" spans="1:32" ht="15.75" x14ac:dyDescent="0.25">
      <c r="A76" s="15"/>
      <c r="B76" s="9"/>
      <c r="C76" s="3" t="str">
        <f>CONCATENATE( "    &lt;piechart percentage=",B70," /&gt;")</f>
        <v xml:space="preserve">    &lt;piechart percentage=16.3 /&gt;</v>
      </c>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row>
    <row r="77" spans="1:32" ht="15.75" x14ac:dyDescent="0.25">
      <c r="A77" s="15"/>
      <c r="B77" s="9"/>
      <c r="C77" s="3" t="str">
        <f>"  &lt;/Genotype&gt;"</f>
        <v xml:space="preserve">  &lt;/Genotype&gt;</v>
      </c>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row>
    <row r="78" spans="1:32" ht="15.75" x14ac:dyDescent="0.25">
      <c r="A78" s="15"/>
      <c r="B78" s="9"/>
      <c r="C78" s="3" t="str">
        <f>C26</f>
        <v>&lt;# T159323005C #&gt;</v>
      </c>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row>
    <row r="79" spans="1:32" ht="15.75" x14ac:dyDescent="0.25">
      <c r="A79" s="15" t="s">
        <v>37</v>
      </c>
      <c r="B79" s="21" t="str">
        <f>I14</f>
        <v>NC_000011.10:g.</v>
      </c>
      <c r="C79" s="3" t="str">
        <f>CONCATENATE("  &lt;Genotype hgvs=",CHAR(34),B79,B80,";",B81,CHAR(34)," name=",CHAR(34),B28,CHAR(34),"&gt; ")</f>
        <v xml:space="preserve">  &lt;Genotype hgvs="NC_000011.10:g.[101073644G&gt;T];[101073644=]" name="T159323005C"&gt; </v>
      </c>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row>
    <row r="80" spans="1:32" ht="15.75" x14ac:dyDescent="0.25">
      <c r="A80" s="15" t="s">
        <v>35</v>
      </c>
      <c r="B80" s="21" t="str">
        <f t="shared" ref="B80:B84" si="4">I15</f>
        <v>[101073644G&gt;T]</v>
      </c>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row>
    <row r="81" spans="1:32" ht="15.75" x14ac:dyDescent="0.25">
      <c r="A81" s="15" t="s">
        <v>31</v>
      </c>
      <c r="B81" s="21" t="str">
        <f t="shared" si="4"/>
        <v>[101073644=]</v>
      </c>
      <c r="C81" s="3" t="s">
        <v>38</v>
      </c>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row>
    <row r="82" spans="1:32" ht="15.75" x14ac:dyDescent="0.25">
      <c r="A82" s="15" t="s">
        <v>39</v>
      </c>
      <c r="B82" s="21" t="str">
        <f t="shared" si="4"/>
        <v>People with this variant have one copy of the [T159323005C](https://www.ncbi.nlm.nih.gov/projects/SNP/snp_ref.cgi?rs=685828) variant. This substitution of a single nucleotide is known as a missense mutation.</v>
      </c>
      <c r="C82" s="3" t="s">
        <v>26</v>
      </c>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row>
    <row r="83" spans="1:32" ht="15.75" x14ac:dyDescent="0.25">
      <c r="A83" s="8" t="s">
        <v>40</v>
      </c>
      <c r="B83" s="21" t="str">
        <f t="shared" si="4"/>
        <v>You are in the Moderate Loss of Function category. See below for more information.</v>
      </c>
      <c r="C83" s="3" t="str">
        <f>CONCATENATE("    ",B82)</f>
        <v xml:space="preserve">    People with this variant have one copy of the [T159323005C](https://www.ncbi.nlm.nih.gov/projects/SNP/snp_ref.cgi?rs=685828) variant. This substitution of a single nucleotide is known as a missense mutation.</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row>
    <row r="84" spans="1:32" ht="15.75" x14ac:dyDescent="0.25">
      <c r="A84" s="8" t="s">
        <v>41</v>
      </c>
      <c r="B84" s="21">
        <f t="shared" si="4"/>
        <v>15.7</v>
      </c>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row>
    <row r="85" spans="1:32" ht="15.75" x14ac:dyDescent="0.25">
      <c r="A85" s="15"/>
      <c r="B85" s="9"/>
      <c r="C85" s="3" t="s">
        <v>42</v>
      </c>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row>
    <row r="86" spans="1:32" ht="15.75" x14ac:dyDescent="0.25">
      <c r="A86" s="8"/>
      <c r="B86" s="9"/>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row>
    <row r="87" spans="1:32" ht="15.75" x14ac:dyDescent="0.25">
      <c r="A87" s="8"/>
      <c r="B87" s="9"/>
      <c r="C87" s="3" t="str">
        <f>CONCATENATE("    ",B83)</f>
        <v xml:space="preserve">    You are in the Moderate Loss of Function category. See below for more information.</v>
      </c>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row>
    <row r="88" spans="1:32" ht="15.75" x14ac:dyDescent="0.25">
      <c r="A88" s="8"/>
      <c r="B88" s="9"/>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row>
    <row r="89" spans="1:32" ht="15.75" x14ac:dyDescent="0.25">
      <c r="A89" s="8"/>
      <c r="B89" s="9"/>
      <c r="C89" s="3" t="s">
        <v>43</v>
      </c>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row>
    <row r="90" spans="1:32" ht="15.75" x14ac:dyDescent="0.25">
      <c r="A90" s="15"/>
      <c r="B90" s="9"/>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row>
    <row r="91" spans="1:32" ht="15.75" x14ac:dyDescent="0.25">
      <c r="A91" s="15"/>
      <c r="B91" s="9"/>
      <c r="C91" s="3" t="str">
        <f>CONCATENATE( "    &lt;piechart percentage=",B84," /&gt;")</f>
        <v xml:space="preserve">    &lt;piechart percentage=15.7 /&gt;</v>
      </c>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row>
    <row r="92" spans="1:32" ht="15.75" x14ac:dyDescent="0.25">
      <c r="A92" s="15"/>
      <c r="B92" s="9"/>
      <c r="C92" s="3" t="str">
        <f>"  &lt;/Genotype&gt;"</f>
        <v xml:space="preserve">  &lt;/Genotype&gt;</v>
      </c>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row>
    <row r="93" spans="1:32" ht="15.75" x14ac:dyDescent="0.25">
      <c r="A93" s="15" t="s">
        <v>44</v>
      </c>
      <c r="B93" s="9" t="str">
        <f>I20</f>
        <v>People with this variant have two copies of the [T159323005C](https://www.ncbi.nlm.nih.gov/projects/SNP/snp_ref.cgi?rs=685828) variant. This substitution of a single nucleotide is known as a missense mutation.</v>
      </c>
      <c r="C93" s="3" t="str">
        <f>CONCATENATE("  &lt;Genotype hgvs=",CHAR(34),B79,B80,";",B80,CHAR(34)," name=",CHAR(34),B28,CHAR(34),"&gt; ")</f>
        <v xml:space="preserve">  &lt;Genotype hgvs="NC_000011.10:g.[101073644G&gt;T];[101073644G&gt;T]" name="T159323005C"&gt; </v>
      </c>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row>
    <row r="94" spans="1:32" ht="15.75" x14ac:dyDescent="0.25">
      <c r="A94" s="8" t="s">
        <v>45</v>
      </c>
      <c r="B94" s="9" t="str">
        <f t="shared" ref="B94:B95" si="5">I21</f>
        <v>You are in the Moderate Loss of Function category. See below for more information.</v>
      </c>
      <c r="C94" s="3" t="s">
        <v>26</v>
      </c>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row>
    <row r="95" spans="1:32" ht="15.75" x14ac:dyDescent="0.25">
      <c r="A95" s="8" t="s">
        <v>41</v>
      </c>
      <c r="B95" s="9">
        <f t="shared" si="5"/>
        <v>14.6</v>
      </c>
      <c r="C95" s="3" t="s">
        <v>38</v>
      </c>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row>
    <row r="96" spans="1:32" ht="15.75" x14ac:dyDescent="0.25">
      <c r="A96" s="8"/>
      <c r="B96" s="9"/>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row>
    <row r="97" spans="1:32" ht="15.75" x14ac:dyDescent="0.25">
      <c r="A97" s="15"/>
      <c r="B97" s="9"/>
      <c r="C97" s="3" t="str">
        <f>CONCATENATE("    ",B93)</f>
        <v xml:space="preserve">    People with this variant have two copies of the [T159323005C](https://www.ncbi.nlm.nih.gov/projects/SNP/snp_ref.cgi?rs=685828) variant. This substitution of a single nucleotide is known as a missense mutation.</v>
      </c>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row>
    <row r="98" spans="1:32" ht="15.75" x14ac:dyDescent="0.25">
      <c r="A98" s="8"/>
      <c r="B98" s="9"/>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row>
    <row r="99" spans="1:32" ht="15.75" x14ac:dyDescent="0.25">
      <c r="A99" s="8"/>
      <c r="B99" s="9"/>
      <c r="C99" s="3" t="s">
        <v>42</v>
      </c>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row>
    <row r="100" spans="1:32" ht="15.75" x14ac:dyDescent="0.25">
      <c r="A100" s="8"/>
      <c r="B100" s="9"/>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row>
    <row r="101" spans="1:32" ht="15.75" x14ac:dyDescent="0.25">
      <c r="A101" s="8"/>
      <c r="B101" s="9"/>
      <c r="C101" s="3" t="str">
        <f>CONCATENATE("    ",B94)</f>
        <v xml:space="preserve">    You are in the Moderate Loss of Function category. See below for more information.</v>
      </c>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row>
    <row r="102" spans="1:32" ht="15.75" x14ac:dyDescent="0.25">
      <c r="A102" s="8"/>
      <c r="B102" s="9"/>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row>
    <row r="103" spans="1:32" ht="15.75" x14ac:dyDescent="0.25">
      <c r="A103" s="15"/>
      <c r="B103" s="9"/>
      <c r="C103" s="3" t="s">
        <v>43</v>
      </c>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row>
    <row r="104" spans="1:32" ht="15.75" x14ac:dyDescent="0.25">
      <c r="A104" s="15"/>
      <c r="B104" s="9"/>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row>
    <row r="105" spans="1:32" ht="15.75" x14ac:dyDescent="0.25">
      <c r="A105" s="15"/>
      <c r="B105" s="9"/>
      <c r="C105" s="3" t="str">
        <f>CONCATENATE( "    &lt;piechart percentage=",B95," /&gt;")</f>
        <v xml:space="preserve">    &lt;piechart percentage=14.6 /&gt;</v>
      </c>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row>
    <row r="106" spans="1:32" ht="15.75" x14ac:dyDescent="0.25">
      <c r="A106" s="15"/>
      <c r="B106" s="9"/>
      <c r="C106" s="3" t="str">
        <f>"  &lt;/Genotype&gt;"</f>
        <v xml:space="preserve">  &lt;/Genotype&gt;</v>
      </c>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row>
    <row r="107" spans="1:32" ht="15.75" x14ac:dyDescent="0.25">
      <c r="A107" s="15" t="s">
        <v>46</v>
      </c>
      <c r="B107" s="9" t="str">
        <f>I23</f>
        <v>Your CRHR1 gene has no variants. A normal gene is referred to as a "wild-type" gene.</v>
      </c>
      <c r="C107" s="3" t="str">
        <f>CONCATENATE("  &lt;Genotype hgvs=",CHAR(34),B79,B81,";",B81,CHAR(34)," name=",CHAR(34),B28,CHAR(34),"&gt; ")</f>
        <v xml:space="preserve">  &lt;Genotype hgvs="NC_000011.10:g.[101073644=];[101073644=]" name="T159323005C"&gt; </v>
      </c>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row>
    <row r="108" spans="1:32" ht="15.75" x14ac:dyDescent="0.25">
      <c r="A108" s="8" t="s">
        <v>47</v>
      </c>
      <c r="B108" s="9" t="str">
        <f t="shared" ref="B108:B109" si="6">I24</f>
        <v>You are in the Moderate Loss of Function category. See below for more information.</v>
      </c>
      <c r="C108" s="3" t="s">
        <v>26</v>
      </c>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row>
    <row r="109" spans="1:32" ht="15.75" x14ac:dyDescent="0.25">
      <c r="A109" s="8" t="s">
        <v>41</v>
      </c>
      <c r="B109" s="9">
        <f t="shared" si="6"/>
        <v>69.7</v>
      </c>
      <c r="C109" s="3" t="s">
        <v>38</v>
      </c>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row>
    <row r="110" spans="1:32" ht="15.75" x14ac:dyDescent="0.25">
      <c r="A110" s="15"/>
      <c r="B110" s="9"/>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row>
    <row r="111" spans="1:32" ht="15.75" x14ac:dyDescent="0.25">
      <c r="A111" s="8"/>
      <c r="B111" s="9"/>
      <c r="C111" s="3" t="str">
        <f>CONCATENATE("    ",B107)</f>
        <v xml:space="preserve">    Your CRHR1 gene has no variants. A normal gene is referred to as a "wild-type" gene.</v>
      </c>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row>
    <row r="112" spans="1:32" ht="15.75" x14ac:dyDescent="0.25">
      <c r="A112" s="8"/>
      <c r="B112" s="9"/>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row>
    <row r="113" spans="1:32" ht="15.75" x14ac:dyDescent="0.25">
      <c r="A113" s="8"/>
      <c r="B113" s="9"/>
      <c r="C113" s="3" t="s">
        <v>42</v>
      </c>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row>
    <row r="114" spans="1:32" ht="15.75" x14ac:dyDescent="0.25">
      <c r="A114" s="8"/>
      <c r="B114" s="9"/>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row>
    <row r="115" spans="1:32" ht="15.75" x14ac:dyDescent="0.25">
      <c r="A115" s="8"/>
      <c r="B115" s="9"/>
      <c r="C115" s="3" t="str">
        <f>CONCATENATE("    ",B108)</f>
        <v xml:space="preserve">    You are in the Moderate Loss of Function category. See below for more information.</v>
      </c>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row>
    <row r="116" spans="1:32" ht="15.75" x14ac:dyDescent="0.25">
      <c r="A116" s="8"/>
      <c r="B116" s="9"/>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row>
    <row r="117" spans="1:32" ht="15.75" x14ac:dyDescent="0.25">
      <c r="A117" s="15"/>
      <c r="B117" s="9"/>
      <c r="C117" s="3" t="s">
        <v>43</v>
      </c>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row>
    <row r="118" spans="1:32" ht="15.75" x14ac:dyDescent="0.25">
      <c r="A118" s="15"/>
      <c r="B118" s="9"/>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row>
    <row r="119" spans="1:32" ht="15.75" x14ac:dyDescent="0.25">
      <c r="A119" s="15"/>
      <c r="B119" s="9"/>
      <c r="C119" s="3" t="str">
        <f>CONCATENATE( "    &lt;piechart percentage=",B109," /&gt;")</f>
        <v xml:space="preserve">    &lt;piechart percentage=69.7 /&gt;</v>
      </c>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row>
    <row r="120" spans="1:32" ht="15.75" x14ac:dyDescent="0.25">
      <c r="A120" s="15"/>
      <c r="B120" s="9"/>
      <c r="C120" s="3" t="str">
        <f>"  &lt;/Genotype&gt;"</f>
        <v xml:space="preserve">  &lt;/Genotype&gt;</v>
      </c>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row>
    <row r="121" spans="1:32" ht="15.75" x14ac:dyDescent="0.25">
      <c r="A121" s="15"/>
      <c r="B121" s="9"/>
      <c r="C121" s="3" t="str">
        <f>C32</f>
        <v>&lt;# G45825631A #&gt;</v>
      </c>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row>
    <row r="122" spans="1:32" ht="15.75" x14ac:dyDescent="0.25">
      <c r="A122" s="15" t="s">
        <v>37</v>
      </c>
      <c r="B122" s="21" t="str">
        <f>J14</f>
        <v>NC_000017.11:g.</v>
      </c>
      <c r="C122" s="3" t="str">
        <f>CONCATENATE("  &lt;Genotype hgvs=",CHAR(34),B122,B123,";",B124,CHAR(34)," name=",CHAR(34),B34,CHAR(34),"&gt; ")</f>
        <v xml:space="preserve">  &lt;Genotype hgvs="NC_000017.11:g.[45825631G&gt;A];[45825631=]" name="G45825631A"&gt; </v>
      </c>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row>
    <row r="123" spans="1:32" ht="15.75" x14ac:dyDescent="0.25">
      <c r="A123" s="15" t="s">
        <v>35</v>
      </c>
      <c r="B123" s="21" t="str">
        <f t="shared" ref="B123:B127" si="7">J15</f>
        <v>[45825631G&gt;A]</v>
      </c>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row>
    <row r="124" spans="1:32" ht="15.75" x14ac:dyDescent="0.25">
      <c r="A124" s="15" t="s">
        <v>31</v>
      </c>
      <c r="B124" s="21" t="str">
        <f t="shared" si="7"/>
        <v>[45825631=]</v>
      </c>
      <c r="C124" s="3" t="s">
        <v>38</v>
      </c>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row>
    <row r="125" spans="1:32" ht="15.75" x14ac:dyDescent="0.25">
      <c r="A125" s="15" t="s">
        <v>39</v>
      </c>
      <c r="B125" s="21" t="str">
        <f t="shared" si="7"/>
        <v>People with this variant have one copy of the [G45825631A](https://www.ncbi.nlm.nih.gov/projects/SNP/snp_ref.cgi?rs=1396862) variant. This substitution of a single nucleotide is known as a missense mutation.</v>
      </c>
      <c r="C125" s="3" t="s">
        <v>26</v>
      </c>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row>
    <row r="126" spans="1:32" ht="15.75" x14ac:dyDescent="0.25">
      <c r="A126" s="8" t="s">
        <v>40</v>
      </c>
      <c r="B126" s="21" t="str">
        <f t="shared" si="7"/>
        <v>You are in the Moderate Loss of Function category. See below for more information.</v>
      </c>
      <c r="C126" s="3" t="str">
        <f>CONCATENATE("    ",B125)</f>
        <v xml:space="preserve">    People with this variant have one copy of the [G45825631A](https://www.ncbi.nlm.nih.gov/projects/SNP/snp_ref.cgi?rs=1396862) variant. This substitution of a single nucleotide is known as a missense mutation.</v>
      </c>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row>
    <row r="127" spans="1:32" ht="15.75" x14ac:dyDescent="0.25">
      <c r="A127" s="8" t="s">
        <v>41</v>
      </c>
      <c r="B127" s="21">
        <f t="shared" si="7"/>
        <v>15.7</v>
      </c>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row>
    <row r="128" spans="1:32" ht="15.75" x14ac:dyDescent="0.25">
      <c r="A128" s="15"/>
      <c r="B128" s="9"/>
      <c r="C128" s="3" t="s">
        <v>42</v>
      </c>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row>
    <row r="129" spans="1:32" ht="15.75" x14ac:dyDescent="0.25">
      <c r="A129" s="8"/>
      <c r="B129" s="9"/>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row>
    <row r="130" spans="1:32" ht="15.75" x14ac:dyDescent="0.25">
      <c r="A130" s="8"/>
      <c r="B130" s="9"/>
      <c r="C130" s="3" t="str">
        <f>CONCATENATE("    ",B126)</f>
        <v xml:space="preserve">    You are in the Moderate Loss of Function category. See below for more information.</v>
      </c>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row>
    <row r="131" spans="1:32" ht="15.75" x14ac:dyDescent="0.25">
      <c r="A131" s="8"/>
      <c r="B131" s="9"/>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row>
    <row r="132" spans="1:32" ht="15.75" x14ac:dyDescent="0.25">
      <c r="A132" s="8"/>
      <c r="B132" s="9"/>
      <c r="C132" s="3" t="s">
        <v>43</v>
      </c>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row>
    <row r="133" spans="1:32" ht="15.75" x14ac:dyDescent="0.25">
      <c r="A133" s="15"/>
      <c r="B133" s="9"/>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row>
    <row r="134" spans="1:32" ht="15.75" x14ac:dyDescent="0.25">
      <c r="A134" s="15"/>
      <c r="B134" s="9"/>
      <c r="C134" s="3" t="str">
        <f>CONCATENATE( "    &lt;piechart percentage=",B127," /&gt;")</f>
        <v xml:space="preserve">    &lt;piechart percentage=15.7 /&gt;</v>
      </c>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row>
    <row r="135" spans="1:32" ht="15.75" x14ac:dyDescent="0.25">
      <c r="A135" s="15"/>
      <c r="B135" s="9"/>
      <c r="C135" s="3" t="str">
        <f>"  &lt;/Genotype&gt;"</f>
        <v xml:space="preserve">  &lt;/Genotype&gt;</v>
      </c>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row>
    <row r="136" spans="1:32" ht="15.75" x14ac:dyDescent="0.25">
      <c r="A136" s="15" t="s">
        <v>44</v>
      </c>
      <c r="B136" s="9" t="str">
        <f>J20</f>
        <v>People with this variant have two copies of the [G45825631A](https://www.ncbi.nlm.nih.gov/projects/SNP/snp_ref.cgi?rs=1396862) variant. This substitution of a single nucleotide is known as a missense mutation.</v>
      </c>
      <c r="C136" s="3" t="str">
        <f>CONCATENATE("  &lt;Genotype hgvs=",CHAR(34),B122,B123,";",B123,CHAR(34)," name=",CHAR(34),B34,CHAR(34),"&gt; ")</f>
        <v xml:space="preserve">  &lt;Genotype hgvs="NC_000017.11:g.[45825631G&gt;A];[45825631G&gt;A]" name="G45825631A"&gt; </v>
      </c>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row>
    <row r="137" spans="1:32" ht="15.75" x14ac:dyDescent="0.25">
      <c r="A137" s="8" t="s">
        <v>45</v>
      </c>
      <c r="B137" s="9" t="str">
        <f t="shared" ref="B137:B138" si="8">J21</f>
        <v>You are in the Moderate Loss of Function category. See below for more information.</v>
      </c>
      <c r="C137" s="3" t="s">
        <v>26</v>
      </c>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row>
    <row r="138" spans="1:32" ht="15.75" x14ac:dyDescent="0.25">
      <c r="A138" s="8" t="s">
        <v>41</v>
      </c>
      <c r="B138" s="9">
        <f t="shared" si="8"/>
        <v>4.7</v>
      </c>
      <c r="C138" s="3" t="s">
        <v>38</v>
      </c>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row>
    <row r="139" spans="1:32" ht="15.75" x14ac:dyDescent="0.25">
      <c r="A139" s="8"/>
      <c r="B139" s="9"/>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row>
    <row r="140" spans="1:32" ht="15.75" x14ac:dyDescent="0.25">
      <c r="A140" s="15"/>
      <c r="B140" s="9"/>
      <c r="C140" s="3" t="str">
        <f>CONCATENATE("    ",B136)</f>
        <v xml:space="preserve">    People with this variant have two copies of the [G45825631A](https://www.ncbi.nlm.nih.gov/projects/SNP/snp_ref.cgi?rs=1396862) variant. This substitution of a single nucleotide is known as a missense mutation.</v>
      </c>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row>
    <row r="141" spans="1:32" ht="15.75" x14ac:dyDescent="0.25">
      <c r="A141" s="8"/>
      <c r="B141" s="9"/>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row>
    <row r="142" spans="1:32" ht="15.75" x14ac:dyDescent="0.25">
      <c r="A142" s="8"/>
      <c r="B142" s="9"/>
      <c r="C142" s="3" t="s">
        <v>42</v>
      </c>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row>
    <row r="143" spans="1:32" ht="15.75" x14ac:dyDescent="0.25">
      <c r="A143" s="8"/>
      <c r="B143" s="9"/>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row>
    <row r="144" spans="1:32" ht="15.75" x14ac:dyDescent="0.25">
      <c r="A144" s="8"/>
      <c r="B144" s="9"/>
      <c r="C144" s="3" t="str">
        <f>CONCATENATE("    ",B137)</f>
        <v xml:space="preserve">    You are in the Moderate Loss of Function category. See below for more information.</v>
      </c>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row>
    <row r="145" spans="1:32" ht="15.75" x14ac:dyDescent="0.25">
      <c r="A145" s="8"/>
      <c r="B145" s="9"/>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row>
    <row r="146" spans="1:32" ht="15.75" x14ac:dyDescent="0.25">
      <c r="A146" s="15"/>
      <c r="B146" s="9"/>
      <c r="C146" s="3" t="s">
        <v>43</v>
      </c>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row>
    <row r="147" spans="1:32" ht="15.75" x14ac:dyDescent="0.25">
      <c r="A147" s="15"/>
      <c r="B147" s="9"/>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row>
    <row r="148" spans="1:32" ht="15.75" x14ac:dyDescent="0.25">
      <c r="A148" s="15"/>
      <c r="B148" s="9"/>
      <c r="C148" s="3" t="str">
        <f>CONCATENATE( "    &lt;piechart percentage=",B138," /&gt;")</f>
        <v xml:space="preserve">    &lt;piechart percentage=4.7 /&gt;</v>
      </c>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row>
    <row r="149" spans="1:32" ht="15.75" x14ac:dyDescent="0.25">
      <c r="A149" s="15"/>
      <c r="B149" s="9"/>
      <c r="C149" s="3" t="str">
        <f>"  &lt;/Genotype&gt;"</f>
        <v xml:space="preserve">  &lt;/Genotype&gt;</v>
      </c>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row>
    <row r="150" spans="1:32" ht="15.75" x14ac:dyDescent="0.25">
      <c r="A150" s="15" t="s">
        <v>46</v>
      </c>
      <c r="B150" s="9" t="str">
        <f>J23</f>
        <v>Your CRHR1 gene has no variants. A normal gene is referred to as a "wild-type" gene.</v>
      </c>
      <c r="C150" s="3" t="str">
        <f>CONCATENATE("  &lt;Genotype hgvs=",CHAR(34),B122,B124,";",B124,CHAR(34)," name=",CHAR(34),B34,CHAR(34),"&gt; ")</f>
        <v xml:space="preserve">  &lt;Genotype hgvs="NC_000017.11:g.[45825631=];[45825631=]" name="G45825631A"&gt; </v>
      </c>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row>
    <row r="151" spans="1:32" ht="15.75" x14ac:dyDescent="0.25">
      <c r="A151" s="8" t="s">
        <v>47</v>
      </c>
      <c r="B151" s="9" t="str">
        <f t="shared" ref="B151:B152" si="9">J24</f>
        <v>This variant is not associated with increased risk.</v>
      </c>
      <c r="C151" s="3" t="s">
        <v>26</v>
      </c>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row>
    <row r="152" spans="1:32" ht="15.75" x14ac:dyDescent="0.25">
      <c r="A152" s="8" t="s">
        <v>41</v>
      </c>
      <c r="B152" s="9">
        <f t="shared" si="9"/>
        <v>79.599999999999994</v>
      </c>
      <c r="C152" s="3" t="s">
        <v>38</v>
      </c>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row>
    <row r="153" spans="1:32" ht="15.75" x14ac:dyDescent="0.25">
      <c r="A153" s="15"/>
      <c r="B153" s="9"/>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row>
    <row r="154" spans="1:32" ht="15.75" x14ac:dyDescent="0.25">
      <c r="A154" s="8"/>
      <c r="B154" s="9"/>
      <c r="C154" s="3" t="str">
        <f>CONCATENATE("    ",B150)</f>
        <v xml:space="preserve">    Your CRHR1 gene has no variants. A normal gene is referred to as a "wild-type" gene.</v>
      </c>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row>
    <row r="155" spans="1:32" ht="15.75" x14ac:dyDescent="0.25">
      <c r="A155" s="8"/>
      <c r="B155" s="9"/>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row>
    <row r="156" spans="1:32" ht="15.75" x14ac:dyDescent="0.25">
      <c r="A156" s="15"/>
      <c r="B156" s="9"/>
      <c r="C156" s="3" t="s">
        <v>43</v>
      </c>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row>
    <row r="157" spans="1:32" ht="15.75" x14ac:dyDescent="0.25">
      <c r="A157" s="15"/>
      <c r="B157" s="9"/>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row>
    <row r="158" spans="1:32" ht="15.75" x14ac:dyDescent="0.25">
      <c r="A158" s="15"/>
      <c r="B158" s="9"/>
      <c r="C158" s="3" t="str">
        <f>CONCATENATE( "    &lt;piechart percentage=",B152," /&gt;")</f>
        <v xml:space="preserve">    &lt;piechart percentage=79.6 /&gt;</v>
      </c>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row>
    <row r="159" spans="1:32" ht="15.75" x14ac:dyDescent="0.25">
      <c r="A159" s="15"/>
      <c r="B159" s="9"/>
      <c r="C159" s="3" t="str">
        <f>"  &lt;/Genotype&gt;"</f>
        <v xml:space="preserve">  &lt;/Genotype&gt;</v>
      </c>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row>
    <row r="160" spans="1:32" s="3" customFormat="1" ht="15.75" x14ac:dyDescent="0.25">
      <c r="A160" s="15"/>
      <c r="B160" s="9"/>
      <c r="C160" s="3" t="s">
        <v>48</v>
      </c>
    </row>
    <row r="161" spans="1:3" s="3" customFormat="1" ht="15.75" x14ac:dyDescent="0.25">
      <c r="A161" s="15" t="s">
        <v>49</v>
      </c>
      <c r="B161" s="9" t="str">
        <f>CONCATENATE("Your ",B2," gene has an unknown variant.")</f>
        <v>Your CRHR1 gene has an unknown variant.</v>
      </c>
      <c r="C161" s="3" t="str">
        <f>CONCATENATE("  &lt;Genotype hgvs=",CHAR(34),"unknown",CHAR(34),"&gt; ")</f>
        <v xml:space="preserve">  &lt;Genotype hgvs="unknown"&gt; </v>
      </c>
    </row>
    <row r="162" spans="1:3" s="3" customFormat="1" ht="15.75" x14ac:dyDescent="0.25">
      <c r="A162" s="8" t="s">
        <v>49</v>
      </c>
      <c r="B162" s="9" t="s">
        <v>50</v>
      </c>
      <c r="C162" s="3" t="s">
        <v>26</v>
      </c>
    </row>
    <row r="163" spans="1:3" s="3" customFormat="1" ht="15.75" x14ac:dyDescent="0.25">
      <c r="A163" s="8" t="s">
        <v>41</v>
      </c>
      <c r="B163" s="9"/>
      <c r="C163" s="3" t="s">
        <v>38</v>
      </c>
    </row>
    <row r="164" spans="1:3" s="3" customFormat="1" ht="15.75" x14ac:dyDescent="0.25">
      <c r="A164" s="8"/>
      <c r="B164" s="9"/>
    </row>
    <row r="165" spans="1:3" s="3" customFormat="1" ht="15.75" x14ac:dyDescent="0.25">
      <c r="A165" s="8"/>
      <c r="B165" s="9"/>
      <c r="C165" s="3" t="str">
        <f>CONCATENATE("    ",B161)</f>
        <v xml:space="preserve">    Your CRHR1 gene has an unknown variant.</v>
      </c>
    </row>
    <row r="166" spans="1:3" s="3" customFormat="1" ht="15.75" x14ac:dyDescent="0.25">
      <c r="A166" s="8"/>
      <c r="B166" s="9"/>
    </row>
    <row r="167" spans="1:3" s="3" customFormat="1" ht="15.75" x14ac:dyDescent="0.25">
      <c r="A167" s="8"/>
      <c r="B167" s="9"/>
      <c r="C167" s="3" t="s">
        <v>42</v>
      </c>
    </row>
    <row r="168" spans="1:3" s="3" customFormat="1" ht="15.75" x14ac:dyDescent="0.25">
      <c r="A168" s="8"/>
      <c r="B168" s="9"/>
    </row>
    <row r="169" spans="1:3" s="3" customFormat="1" ht="15.75" x14ac:dyDescent="0.25">
      <c r="A169" s="15"/>
      <c r="B169" s="9"/>
      <c r="C169" s="3" t="str">
        <f>CONCATENATE("    ",B162)</f>
        <v xml:space="preserve">    The effect is unknown.</v>
      </c>
    </row>
    <row r="170" spans="1:3" s="3" customFormat="1" ht="15.75" x14ac:dyDescent="0.25">
      <c r="A170" s="8"/>
      <c r="B170" s="9"/>
    </row>
    <row r="171" spans="1:3" s="3" customFormat="1" ht="15.75" x14ac:dyDescent="0.25">
      <c r="A171" s="15"/>
      <c r="B171" s="9"/>
      <c r="C171" s="3" t="s">
        <v>43</v>
      </c>
    </row>
    <row r="172" spans="1:3" s="3" customFormat="1" ht="15.75" x14ac:dyDescent="0.25">
      <c r="A172" s="15"/>
      <c r="B172" s="9"/>
    </row>
    <row r="173" spans="1:3" s="3" customFormat="1" ht="15.75" x14ac:dyDescent="0.25">
      <c r="A173" s="15"/>
      <c r="B173" s="9"/>
      <c r="C173" s="3" t="str">
        <f>CONCATENATE( "    &lt;piechart percentage=",B163," /&gt;")</f>
        <v xml:space="preserve">    &lt;piechart percentage= /&gt;</v>
      </c>
    </row>
    <row r="174" spans="1:3" s="3" customFormat="1" ht="15.75" x14ac:dyDescent="0.25">
      <c r="A174" s="15"/>
      <c r="B174" s="9"/>
      <c r="C174" s="3" t="str">
        <f>"  &lt;/Genotype&gt;"</f>
        <v xml:space="preserve">  &lt;/Genotype&gt;</v>
      </c>
    </row>
    <row r="175" spans="1:3" s="3" customFormat="1" ht="15.75" x14ac:dyDescent="0.25">
      <c r="A175" s="15"/>
      <c r="B175" s="9"/>
      <c r="C175" s="3" t="s">
        <v>51</v>
      </c>
    </row>
    <row r="176" spans="1:3" s="3" customFormat="1" ht="15.75" x14ac:dyDescent="0.25">
      <c r="A176" s="15" t="s">
        <v>46</v>
      </c>
      <c r="B176" s="9" t="str">
        <f>CONCATENATE("Your ",B2," gene has no variants. A normal gene is referred to as a ",CHAR(34),"wild-type",CHAR(34)," gene.")</f>
        <v>Your CRHR1 gene has no variants. A normal gene is referred to as a "wild-type" gene.</v>
      </c>
      <c r="C176" s="3" t="str">
        <f>CONCATENATE("  &lt;Genotype hgvs=",CHAR(34),"wildtype",CHAR(34),"&gt;")</f>
        <v xml:space="preserve">  &lt;Genotype hgvs="wildtype"&gt;</v>
      </c>
    </row>
    <row r="177" spans="1:32" s="3" customFormat="1" ht="15.75" x14ac:dyDescent="0.25">
      <c r="A177" s="8" t="s">
        <v>47</v>
      </c>
      <c r="B177" s="9" t="s">
        <v>52</v>
      </c>
      <c r="C177" s="3" t="s">
        <v>26</v>
      </c>
    </row>
    <row r="178" spans="1:32" s="3" customFormat="1" ht="15.75" x14ac:dyDescent="0.25">
      <c r="A178" s="8" t="s">
        <v>41</v>
      </c>
      <c r="B178" s="9"/>
      <c r="C178" s="3" t="s">
        <v>38</v>
      </c>
    </row>
    <row r="179" spans="1:32" s="3" customFormat="1" ht="15.75" x14ac:dyDescent="0.25">
      <c r="A179" s="8"/>
      <c r="B179" s="9"/>
    </row>
    <row r="180" spans="1:32" s="3" customFormat="1" ht="15.75" x14ac:dyDescent="0.25">
      <c r="A180" s="8"/>
      <c r="B180" s="9"/>
      <c r="C180" s="3" t="str">
        <f>CONCATENATE("    ",B176)</f>
        <v xml:space="preserve">    Your CRHR1 gene has no variants. A normal gene is referred to as a "wild-type" gene.</v>
      </c>
    </row>
    <row r="181" spans="1:32" s="3" customFormat="1" ht="15.75" x14ac:dyDescent="0.25">
      <c r="A181" s="8"/>
      <c r="B181" s="9"/>
    </row>
    <row r="182" spans="1:32" s="3" customFormat="1" ht="15.75" x14ac:dyDescent="0.25">
      <c r="A182" s="8"/>
      <c r="B182" s="9"/>
      <c r="C182" s="3" t="s">
        <v>42</v>
      </c>
    </row>
    <row r="183" spans="1:32" s="3" customFormat="1" ht="15.75" x14ac:dyDescent="0.25">
      <c r="A183" s="8"/>
      <c r="B183" s="9"/>
    </row>
    <row r="184" spans="1:32" s="3" customFormat="1" ht="15.75" x14ac:dyDescent="0.25">
      <c r="A184" s="8"/>
      <c r="B184" s="9"/>
      <c r="C184" s="3" t="str">
        <f>CONCATENATE("    ",B177)</f>
        <v xml:space="preserve">    Your variant is not associated with any loss of function.</v>
      </c>
    </row>
    <row r="185" spans="1:32" s="3" customFormat="1" ht="15.75" x14ac:dyDescent="0.25">
      <c r="A185" s="8"/>
      <c r="B185" s="9"/>
    </row>
    <row r="186" spans="1:32" s="3" customFormat="1" ht="15.75" x14ac:dyDescent="0.25">
      <c r="A186" s="8"/>
      <c r="B186" s="9"/>
      <c r="C186" s="3" t="s">
        <v>43</v>
      </c>
    </row>
    <row r="187" spans="1:32" s="3" customFormat="1" ht="15.75" x14ac:dyDescent="0.25">
      <c r="A187" s="15"/>
      <c r="B187" s="9"/>
    </row>
    <row r="188" spans="1:32" s="3" customFormat="1" ht="15.75" x14ac:dyDescent="0.25">
      <c r="A188" s="8"/>
      <c r="B188" s="9"/>
      <c r="C188" s="3" t="str">
        <f>CONCATENATE( "    &lt;piechart percentage=",B178," /&gt;")</f>
        <v xml:space="preserve">    &lt;piechart percentage= /&gt;</v>
      </c>
    </row>
    <row r="189" spans="1:32" s="3" customFormat="1" ht="15.75" x14ac:dyDescent="0.25">
      <c r="A189" s="8"/>
      <c r="B189" s="9"/>
      <c r="C189" s="3" t="str">
        <f>"  &lt;/Genotype&gt;"</f>
        <v xml:space="preserve">  &lt;/Genotype&gt;</v>
      </c>
    </row>
    <row r="190" spans="1:32" ht="15.75" x14ac:dyDescent="0.25">
      <c r="A190" s="8"/>
      <c r="B190" s="9"/>
      <c r="C190" s="3" t="str">
        <f>"&lt;/GeneAnalysis&gt;"</f>
        <v>&lt;/GeneAnalysis&gt;</v>
      </c>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row>
    <row r="191" spans="1:32" ht="15.75" x14ac:dyDescent="0.25">
      <c r="A191" s="27"/>
      <c r="B191" s="17"/>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row>
    <row r="192" spans="1:32" ht="15.75" x14ac:dyDescent="0.25">
      <c r="A192" s="3" t="s">
        <v>513</v>
      </c>
      <c r="B192" s="9" t="s">
        <v>522</v>
      </c>
      <c r="C192" s="3" t="str">
        <f>CONCATENATE("&lt;# ",A192," ",B192," #&gt;")</f>
        <v>&lt;# symptoms  vision problems; pain; chills and night sweats; multiple chemical sensitivity/allergies; inflamation; #&gt;</v>
      </c>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row>
    <row r="193" spans="1:32" ht="15.75" x14ac:dyDescent="0.25">
      <c r="A193" s="3"/>
      <c r="B193" s="9"/>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row>
    <row r="194" spans="1:32" ht="15.75" x14ac:dyDescent="0.25">
      <c r="A194" s="3"/>
      <c r="B194" s="9" t="s">
        <v>521</v>
      </c>
      <c r="C194" s="3" t="str">
        <f>CONCATENATE("&lt;symptoms ",B194," /&gt;")</f>
        <v>&lt;symptoms D014786 D010146 D023341 D018777 D007249 /&gt;</v>
      </c>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row>
    <row r="195" spans="1:32" ht="15.75" x14ac:dyDescent="0.25">
      <c r="A195" s="3"/>
      <c r="B195" s="9"/>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row>
    <row r="196" spans="1:32" ht="15.75" x14ac:dyDescent="0.25">
      <c r="A196" s="3" t="s">
        <v>514</v>
      </c>
      <c r="B196" s="34" t="s">
        <v>525</v>
      </c>
      <c r="C196" s="3" t="str">
        <f>CONCATENATE("&lt;# ",A196," ",B196," #&gt;")</f>
        <v>&lt;# Tissue List brain; female tissue; #&gt;</v>
      </c>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row>
    <row r="197" spans="1:32" ht="15.75" x14ac:dyDescent="0.25">
      <c r="A197" s="3"/>
      <c r="B197" s="9"/>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row>
    <row r="198" spans="1:32" ht="15.75" x14ac:dyDescent="0.25">
      <c r="A198" s="3"/>
      <c r="B198" s="34" t="s">
        <v>526</v>
      </c>
      <c r="C198" s="3" t="str">
        <f>CONCATENATE("&lt;TissueList ",B198," /&gt;")</f>
        <v>&lt;TissueList D001921 D005836 /&gt;</v>
      </c>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row>
    <row r="199" spans="1:32" ht="15.75" x14ac:dyDescent="0.25">
      <c r="A199" s="3"/>
      <c r="B199" s="9"/>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row>
    <row r="200" spans="1:32" ht="15.75" x14ac:dyDescent="0.25">
      <c r="A200" s="3" t="s">
        <v>515</v>
      </c>
      <c r="B200" s="9" t="s">
        <v>516</v>
      </c>
      <c r="C200" s="3" t="str">
        <f>CONCATENATE("&lt;# ",A200," ",B200," #&gt;")</f>
        <v>&lt;# Pathways Nicotine metabolism, ion transport, ion channel gating #&gt;</v>
      </c>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row>
    <row r="201" spans="1:32" ht="15.75" x14ac:dyDescent="0.25">
      <c r="A201" s="3"/>
      <c r="B201" s="9"/>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row>
    <row r="202" spans="1:32" ht="15.75" x14ac:dyDescent="0.25">
      <c r="A202" s="3"/>
      <c r="B202" s="9" t="s">
        <v>517</v>
      </c>
      <c r="C202" s="3" t="str">
        <f>CONCATENATE("&lt;Pathways ",B202," /&gt;")</f>
        <v>&lt;Pathways D011978 D017136 D015640 /&gt;</v>
      </c>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row>
    <row r="203" spans="1:32" ht="15.75" x14ac:dyDescent="0.25">
      <c r="A203" s="3"/>
      <c r="B203" s="9"/>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row>
    <row r="204" spans="1:32" ht="15.75" x14ac:dyDescent="0.25">
      <c r="A204" s="3" t="s">
        <v>518</v>
      </c>
      <c r="B204" s="3" t="s">
        <v>519</v>
      </c>
      <c r="C204" s="3" t="str">
        <f>CONCATENATE("&lt;# ",A204," ",B204," #&gt;")</f>
        <v>&lt;# Diseases cancer; cancer, lung cancer; Disease susceptibility - increased susceptibility to viral, bacterial, and parasitical infections; disease, Genetic Predisposition to Disease; nicotine dependency; #&gt;</v>
      </c>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row>
    <row r="205" spans="1:32" ht="15.75" x14ac:dyDescent="0.25">
      <c r="A205" s="3"/>
      <c r="B205" s="9"/>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row>
    <row r="206" spans="1:32" ht="15.75" x14ac:dyDescent="0.25">
      <c r="A206" s="3"/>
      <c r="B206" s="3" t="s">
        <v>520</v>
      </c>
      <c r="C206" s="3" t="str">
        <f>CONCATENATE("&lt;diseases ",B206," /&gt;")</f>
        <v>&lt;diseases D009369 D008175 D004198 D01402 /&gt;</v>
      </c>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row>
    <row r="207" spans="1:32" ht="15.75" x14ac:dyDescent="0.25">
      <c r="A207" s="3"/>
      <c r="B207" s="9"/>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row>
    <row r="208" spans="1:32" ht="15.75" x14ac:dyDescent="0.25">
      <c r="A208" s="3"/>
      <c r="B208" s="9"/>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C9BCE-6867-4E5A-9087-5151692F80D8}">
  <dimension ref="A1:AJ2924"/>
  <sheetViews>
    <sheetView topLeftCell="A7" workbookViewId="0">
      <selection activeCell="C19" sqref="C19"/>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511</v>
      </c>
      <c r="B2" s="9" t="s">
        <v>75</v>
      </c>
      <c r="C2" s="3" t="str">
        <f>CONCATENATE("&lt;",A2," ",B2," /&gt;")</f>
        <v>&lt;Gene_Name NR3C1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512</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NR3C1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f>B8</f>
        <v>0</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5</v>
      </c>
      <c r="C10" s="3" t="str">
        <f>CONCATENATE("This gene is located on chromosome ",B10,". The ",B11," it creates acts in your ",B12)</f>
        <v>This gene is located on chromosome 5. The glucocortisoid receptor it creates acts in your adipose tissue and lungs.</v>
      </c>
      <c r="H10" s="3" t="s">
        <v>13</v>
      </c>
      <c r="I10" s="11" t="s">
        <v>6</v>
      </c>
      <c r="J10" s="3">
        <v>0.44</v>
      </c>
      <c r="K10" s="3">
        <v>0.316</v>
      </c>
      <c r="L10" s="3">
        <f t="shared" si="0"/>
        <v>1.3924050632911393</v>
      </c>
      <c r="Y10" s="10"/>
      <c r="Z10" s="10"/>
      <c r="AA10" s="10"/>
      <c r="AC10" s="10"/>
    </row>
    <row r="11" spans="1:36" x14ac:dyDescent="0.25">
      <c r="A11" s="8" t="s">
        <v>14</v>
      </c>
      <c r="B11" s="9" t="s">
        <v>112</v>
      </c>
      <c r="H11" s="3" t="s">
        <v>16</v>
      </c>
      <c r="I11" s="11" t="s">
        <v>17</v>
      </c>
      <c r="J11" s="3">
        <v>0.45</v>
      </c>
      <c r="K11" s="3">
        <v>0.33100000000000002</v>
      </c>
      <c r="L11" s="3">
        <f t="shared" si="0"/>
        <v>1.3595166163141994</v>
      </c>
      <c r="Y11" s="6"/>
      <c r="AC11" s="10"/>
    </row>
    <row r="12" spans="1:36" x14ac:dyDescent="0.25">
      <c r="A12" s="8" t="s">
        <v>18</v>
      </c>
      <c r="B12" s="9" t="s">
        <v>111</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A143380220G</v>
      </c>
      <c r="I13" s="18" t="str">
        <f>B28</f>
        <v>T158189C</v>
      </c>
      <c r="J13" s="18" t="str">
        <f>B34</f>
        <v>T143342788C</v>
      </c>
      <c r="K13" s="18" t="str">
        <f>B40</f>
        <v>G1469-16T</v>
      </c>
      <c r="L13" s="18" t="str">
        <f>B46</f>
        <v>A143281925G</v>
      </c>
      <c r="M13" s="18" t="str">
        <f>B52</f>
        <v>A143307929G</v>
      </c>
      <c r="N13" s="18" t="str">
        <f>B58</f>
        <v>A1676G</v>
      </c>
      <c r="O13" s="18" t="str">
        <f>B64</f>
        <v>C1712T</v>
      </c>
      <c r="P13" s="18" t="str">
        <f>B70</f>
        <v>1891_1892+2delGAGT</v>
      </c>
      <c r="Q13" s="18" t="str">
        <f>B76</f>
        <v>T1922A</v>
      </c>
      <c r="R13" s="18" t="str">
        <f>B82</f>
        <v>G2035A</v>
      </c>
      <c r="S13" s="18" t="str">
        <f>B88</f>
        <v>C2209T</v>
      </c>
      <c r="T13" s="18" t="str">
        <f>B94</f>
        <v>T2259A</v>
      </c>
      <c r="U13" s="18" t="str">
        <f>B100</f>
        <v>T2318C</v>
      </c>
      <c r="V13" s="18" t="str">
        <f>B106</f>
        <v>G1430A</v>
      </c>
    </row>
    <row r="14" spans="1:36" ht="16.5" thickBot="1" x14ac:dyDescent="0.3">
      <c r="A14" s="8" t="s">
        <v>3</v>
      </c>
      <c r="B14" s="9" t="s">
        <v>75</v>
      </c>
      <c r="C14" s="3" t="str">
        <f>CONCATENATE("&lt;GeneAnalysis gene=",CHAR(34),B14,CHAR(34)," interval=",CHAR(34),B15,CHAR(34),"&gt; ")</f>
        <v xml:space="preserve">&lt;GeneAnalysis gene="NR3C1" interval="NC_000005.10:g.143277931_143435512"&gt; </v>
      </c>
      <c r="H14" s="19" t="s">
        <v>78</v>
      </c>
      <c r="I14" s="19" t="s">
        <v>78</v>
      </c>
      <c r="J14" s="19" t="s">
        <v>78</v>
      </c>
      <c r="K14" s="19" t="s">
        <v>78</v>
      </c>
      <c r="L14" s="19" t="s">
        <v>78</v>
      </c>
      <c r="M14" s="19" t="s">
        <v>78</v>
      </c>
      <c r="N14" s="19" t="s">
        <v>78</v>
      </c>
      <c r="O14" s="40" t="s">
        <v>78</v>
      </c>
      <c r="P14" s="20" t="s">
        <v>78</v>
      </c>
      <c r="Q14" s="40" t="s">
        <v>78</v>
      </c>
      <c r="R14" s="40" t="s">
        <v>78</v>
      </c>
      <c r="S14" s="20" t="s">
        <v>78</v>
      </c>
      <c r="T14" s="20" t="s">
        <v>78</v>
      </c>
      <c r="U14" s="40" t="s">
        <v>78</v>
      </c>
      <c r="V14" s="40" t="s">
        <v>78</v>
      </c>
      <c r="W14" s="20"/>
      <c r="X14" s="20"/>
      <c r="Y14" s="20"/>
      <c r="Z14" s="20"/>
    </row>
    <row r="15" spans="1:36" x14ac:dyDescent="0.25">
      <c r="A15" s="8" t="s">
        <v>24</v>
      </c>
      <c r="B15" s="9" t="s">
        <v>110</v>
      </c>
      <c r="H15" s="9" t="s">
        <v>80</v>
      </c>
      <c r="I15" s="9" t="s">
        <v>83</v>
      </c>
      <c r="J15" s="9" t="s">
        <v>81</v>
      </c>
      <c r="K15" s="9" t="s">
        <v>91</v>
      </c>
      <c r="L15" s="9" t="s">
        <v>89</v>
      </c>
      <c r="M15" s="9" t="s">
        <v>87</v>
      </c>
      <c r="N15" s="9" t="s">
        <v>85</v>
      </c>
      <c r="O15" s="9" t="s">
        <v>364</v>
      </c>
      <c r="P15" s="9" t="s">
        <v>366</v>
      </c>
      <c r="Q15" s="9" t="s">
        <v>368</v>
      </c>
      <c r="R15" s="9" t="s">
        <v>370</v>
      </c>
      <c r="S15" s="9" t="s">
        <v>371</v>
      </c>
      <c r="T15" s="9" t="s">
        <v>373</v>
      </c>
      <c r="U15" s="9" t="s">
        <v>375</v>
      </c>
      <c r="V15" s="9" t="s">
        <v>377</v>
      </c>
      <c r="W15" s="9"/>
      <c r="X15" s="9"/>
      <c r="Y15" s="9"/>
      <c r="Z15" s="9"/>
    </row>
    <row r="16" spans="1:36" x14ac:dyDescent="0.25">
      <c r="A16" s="8" t="s">
        <v>25</v>
      </c>
      <c r="B16" s="9" t="s">
        <v>344</v>
      </c>
      <c r="C16" s="3" t="str">
        <f>CONCATENATE("# What are some common mutations of ",B14,"?")</f>
        <v># What are some common mutations of NR3C1?</v>
      </c>
      <c r="H16" s="9" t="s">
        <v>79</v>
      </c>
      <c r="I16" s="9" t="s">
        <v>84</v>
      </c>
      <c r="J16" s="9" t="s">
        <v>82</v>
      </c>
      <c r="K16" s="9" t="s">
        <v>92</v>
      </c>
      <c r="L16" s="9" t="s">
        <v>90</v>
      </c>
      <c r="M16" s="9" t="s">
        <v>88</v>
      </c>
      <c r="N16" s="9" t="s">
        <v>86</v>
      </c>
      <c r="O16" s="9" t="s">
        <v>365</v>
      </c>
      <c r="P16" s="9" t="s">
        <v>367</v>
      </c>
      <c r="Q16" s="9" t="s">
        <v>369</v>
      </c>
      <c r="R16" s="9" t="s">
        <v>370</v>
      </c>
      <c r="S16" s="9" t="s">
        <v>372</v>
      </c>
      <c r="T16" s="9" t="s">
        <v>374</v>
      </c>
      <c r="U16" s="9" t="s">
        <v>376</v>
      </c>
      <c r="V16" s="9" t="s">
        <v>378</v>
      </c>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[A143380220G](https://www.ncbi.nlm.nih.gov/projects/SNP/snp_ref.cgi?rs=1866388)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[T158189C](https://www.ncbi.nlm.nih.gov/projects/SNP/snp_ref.cgi?rs=258750)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[T143342788C](https://www.ncbi.nlm.nih.gov/projects/SNP/snp_ref.cgi?rs=2918419)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[G1469-16T](https://www.ncbi.nlm.nih.gov/projects/SNP/snp_ref.cgi?rs=6188) variant. This substitution of a single nucleotide is known as a missense mutation.</v>
      </c>
      <c r="L17" s="9" t="str">
        <f>CONCATENATE("People with this variant have one copy of the ",B49," variant. This substitution of a single nucleotide is known as a missense mutation.")</f>
        <v>People with this variant have one copy of the [A143281925G](https://www.ncbi.nlm.nih.gov/clinvar/variation/351364/) variant. This substitution of a single nucleotide is known as a missense mutation.</v>
      </c>
      <c r="M17" s="9" t="str">
        <f>CONCATENATE("People with this variant have one copy of the ",B55," variant. This substitution of a single nucleotide is known as a missense mutation.")</f>
        <v>People with this variant have one copy of the [T2298C (p.Asn766=)](https://www.ncbi.nlm.nih.gov/projects/SNP/snp_ref.cgi?rs=852977) variant. This substitution of a single nucleotide is known as a missense mutation.</v>
      </c>
      <c r="N17" s="9" t="str">
        <f>CONCATENATE("People with this variant have one copy of the ",B61," variant. This substitution of a single nucleotide is known as a missense mutation.")</f>
        <v>People with this variant have one copy of the [A1676G (p.Ile559Asn)](https://www.ncbi.nlm.nih.gov/clinvar/variation/16151/) variant. This substitution of a single nucleotide is known as a missense mutation.</v>
      </c>
      <c r="O17" s="9" t="str">
        <f>CONCATENATE("People with this variant have one copy of the ",B67," variant. This substitution of a single nucleotide is known as a missense mutation.")</f>
        <v>People with this variant have one copy of the [C1712T (p.Val571Ala)](https://www.ncbi.nlm.nih.gov/clinvar/variation/16153/) variant. This substitution of a single nucleotide is known as a missense mutation.</v>
      </c>
      <c r="P17" s="9" t="str">
        <f>CONCATENATE("People with this variant have one copy of the ",B73," variant. Changing two base pairs is known as a splice donor variant.")</f>
        <v>People with this variant have one copy of the [1891_1892+2delGAGT](https://www.ncbi.nlm.nih.gov/clinvar/variation/16148/) variant. Changing two base pairs is known as a splice donor variant.</v>
      </c>
      <c r="Q17" s="9" t="str">
        <f>CONCATENATE("People with this variant have one copy of the ",B79," variant. This substitution of a single nucleotide is known as a missense mutation.")</f>
        <v>People with this variant have one copy of the [T1922T (p.Asp641Val)](https://www.ncbi.nlm.nih.gov/clinvar/variation/16147/) variant. This substitution of a single nucleotide is known as a missense mutation.</v>
      </c>
      <c r="R17" s="9" t="str">
        <f>CONCATENATE("People with this variant have one copy of the ",B85," variant. This substitution of a single nucleotide is known as a missense mutation.")</f>
        <v>People with this variant have one copy of the [G2035A (p.Gly679Ser)](https://www.ncbi.nlm.nih.gov/clinvar/variation/16157/) variant. This substitution of a single nucleotide is known as a missense mutation.</v>
      </c>
      <c r="S17" s="9" t="str">
        <f>CONCATENATE("People with this variant have one copy of the ",B91," variant. This substitution of a single nucleotide is known as a missense mutation.")</f>
        <v>People with this variant have one copy of the [C2209T (p.Phe737Leu)](https://www.ncbi.nlm.nih.gov/clinvar/variation/16158/) variant. This substitution of a single nucleotide is known as a missense mutation.</v>
      </c>
      <c r="T17" s="9" t="str">
        <f>CONCATENATE("People with this variant have one copy of the ",B97," variant. This substitution of a single nucleotide is known as a missense mutation.")</f>
        <v>People with this variant have one copy of the [T2259A (p.Leu753Phe)](https://www.ncbi.nlm.nih.gov/projects/SNP/snp_ref.cgi?rs=12682832) variant. This substitution of a single nucleotide is known as a missense mutation.</v>
      </c>
      <c r="U17" s="9" t="str">
        <f>CONCATENATE("People with this variant have one copy of the ",B103," variant. This substitution of a single nucleotide is known as a missense mutation.")</f>
        <v>People with this variant have one copy of the [T2318C (p.Leu773Pro)](https://www.ncbi.nlm.nih.gov/projects/SNP/snp_ref.cgi?rs=1891301) variant. This substitution of a single nucleotide is known as a missense mutation.</v>
      </c>
      <c r="V17" s="9" t="str">
        <f>CONCATENATE("People with this variant have one copy of the ",B109," variant. This substitution of a single nucleotide is known as a missense mutation.")</f>
        <v>People with this variant have one copy of the [G1430A (p.Arg477His)](https://www.ncbi.nlm.nih.gov/clinvar/variation/16156/) variant. This substitution of a single nucleotide is known as a missense mutation.</v>
      </c>
      <c r="W17" s="9"/>
      <c r="X17" s="9"/>
      <c r="Y17" s="9"/>
      <c r="Z17" s="9"/>
    </row>
    <row r="18" spans="1:26" x14ac:dyDescent="0.25">
      <c r="C18" s="3" t="str">
        <f>CONCATENATE("There are ",B16," common variants in ",B14,": ",B25,", ",B31,", ",B37,", ",B43,", ",B49,", ",B55,", ",B61,", ",B67,", ",B73,", ",B79,", ",B85,", ",B91,", ",B97,", and ",B103,".")</f>
        <v>There are sixteen common variants in NR3C1: [A143380220G](https://www.ncbi.nlm.nih.gov/projects/SNP/snp_ref.cgi?rs=1866388), [T158189C](https://www.ncbi.nlm.nih.gov/projects/SNP/snp_ref.cgi?rs=258750), [T143342788C](https://www.ncbi.nlm.nih.gov/projects/SNP/snp_ref.cgi?rs=2918419), [G1469-16T](https://www.ncbi.nlm.nih.gov/projects/SNP/snp_ref.cgi?rs=6188), [A143281925G](https://www.ncbi.nlm.nih.gov/clinvar/variation/351364/), [T2298C (p.Asn766=)](https://www.ncbi.nlm.nih.gov/projects/SNP/snp_ref.cgi?rs=852977), [A1676G (p.Ile559Asn)](https://www.ncbi.nlm.nih.gov/clinvar/variation/16151/), [C1712T (p.Val571Ala)](https://www.ncbi.nlm.nih.gov/clinvar/variation/16153/), [1891_1892+2delGAGT](https://www.ncbi.nlm.nih.gov/clinvar/variation/16148/), [T1922T (p.Asp641Val)](https://www.ncbi.nlm.nih.gov/clinvar/variation/16147/), [G2035A (p.Gly679Ser)](https://www.ncbi.nlm.nih.gov/clinvar/variation/16157/), [C2209T (p.Phe737Leu)](https://www.ncbi.nlm.nih.gov/clinvar/variation/16158/), [T2259A (p.Leu753Phe)](https://www.ncbi.nlm.nih.gov/projects/SNP/snp_ref.cgi?rs=12682832), and [T2318C (p.Leu773Pro)](https://www.ncbi.nlm.nih.gov/projects/SNP/snp_ref.cgi?rs=1891301).</v>
      </c>
      <c r="H18" s="9" t="s">
        <v>27</v>
      </c>
      <c r="I18" s="9" t="s">
        <v>27</v>
      </c>
      <c r="J18" s="9" t="s">
        <v>27</v>
      </c>
      <c r="K18" s="9" t="s">
        <v>28</v>
      </c>
      <c r="L18" s="9" t="s">
        <v>27</v>
      </c>
      <c r="M18" s="9" t="s">
        <v>27</v>
      </c>
      <c r="N18" s="9" t="s">
        <v>27</v>
      </c>
      <c r="O18" s="9" t="s">
        <v>28</v>
      </c>
      <c r="P18" s="9" t="s">
        <v>28</v>
      </c>
      <c r="Q18" s="9" t="s">
        <v>28</v>
      </c>
      <c r="R18" s="9" t="s">
        <v>28</v>
      </c>
      <c r="S18" s="9" t="s">
        <v>28</v>
      </c>
      <c r="T18" s="9" t="s">
        <v>28</v>
      </c>
      <c r="U18" s="9" t="s">
        <v>28</v>
      </c>
      <c r="V18" s="9" t="s">
        <v>27</v>
      </c>
      <c r="W18" s="9"/>
      <c r="X18" s="9"/>
      <c r="Y18" s="9"/>
      <c r="Z18" s="9"/>
    </row>
    <row r="19" spans="1:26" x14ac:dyDescent="0.25">
      <c r="H19" s="9">
        <v>33.6</v>
      </c>
      <c r="I19" s="9">
        <v>35.799999999999997</v>
      </c>
      <c r="J19" s="9">
        <v>20.7</v>
      </c>
      <c r="K19" s="9">
        <v>38.799999999999997</v>
      </c>
      <c r="L19" s="9">
        <v>22.6</v>
      </c>
      <c r="M19" s="9">
        <v>35.6</v>
      </c>
      <c r="N19" s="9">
        <v>49.1</v>
      </c>
      <c r="O19" s="9">
        <v>49.9</v>
      </c>
      <c r="P19" s="9">
        <v>47.4</v>
      </c>
      <c r="Q19" s="9">
        <v>44.4</v>
      </c>
      <c r="R19" s="9">
        <v>49.8</v>
      </c>
      <c r="S19" s="9">
        <v>7.2</v>
      </c>
      <c r="T19" s="9">
        <v>46.8</v>
      </c>
      <c r="U19" s="9">
        <v>25.2</v>
      </c>
      <c r="V19" s="9">
        <v>7.2</v>
      </c>
      <c r="W19" s="9"/>
      <c r="X19" s="9"/>
      <c r="Y19" s="9"/>
      <c r="Z19" s="9"/>
    </row>
    <row r="20" spans="1:26" x14ac:dyDescent="0.25">
      <c r="C20" s="3" t="str">
        <f>CONCATENATE("&lt;# ",B22," #&gt;")</f>
        <v>&lt;# A143380220G #&gt;</v>
      </c>
      <c r="H20" s="9" t="str">
        <f>CONCATENATE("People with this variant have two copies of the ",B25," variant. This substitution of a single nucleotide is known as a missense mutation.")</f>
        <v>People with this variant have two copies of the [A143380220G](https://www.ncbi.nlm.nih.gov/projects/SNP/snp_ref.cgi?rs=1866388)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[T158189C](https://www.ncbi.nlm.nih.gov/projects/SNP/snp_ref.cgi?rs=258750)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[T143342788C](https://www.ncbi.nlm.nih.gov/projects/SNP/snp_ref.cgi?rs=2918419)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[G1469-16T](https://www.ncbi.nlm.nih.gov/projects/SNP/snp_ref.cgi?rs=6188) variant. This substitution of a single nucleotide is known as a missense mutation.</v>
      </c>
      <c r="L20" s="9" t="str">
        <f>CONCATENATE("People with this variant have two copies of the ",B49," variant. This substitution of a single nucleotide is known as a missense mutation.")</f>
        <v>People with this variant have two copies of the [A143281925G](https://www.ncbi.nlm.nih.gov/clinvar/variation/351364/) variant. This substitution of a single nucleotide is known as a missense mutation.</v>
      </c>
      <c r="M20" s="9" t="str">
        <f>CONCATENATE("People with this variant have two copies of the ",B55," variant. This substitution of a single nucleotide is known as a missense mutation.")</f>
        <v>People with this variant have two copies of the [T2298C (p.Asn766=)](https://www.ncbi.nlm.nih.gov/projects/SNP/snp_ref.cgi?rs=852977) variant. This substitution of a single nucleotide is known as a missense mutation.</v>
      </c>
      <c r="N20" s="9" t="str">
        <f>CONCATENATE("People with this variant have two copies of the ",B61," variant. This substitution of a single nucleotide is known as a missense mutation.")</f>
        <v>People with this variant have two copies of the [A1676G (p.Ile559Asn)](https://www.ncbi.nlm.nih.gov/clinvar/variation/16151/) variant. This substitution of a single nucleotide is known as a missense mutation.</v>
      </c>
      <c r="O20" s="9" t="str">
        <f>CONCATENATE("People with this variant have two copies of the ",B67," variant. This substitution of a single nucleotide is known as a missense mutation.")</f>
        <v>People with this variant have two copies of the [C1712T (p.Val571Ala)](https://www.ncbi.nlm.nih.gov/clinvar/variation/16153/) variant. This substitution of a single nucleotide is known as a missense mutation.</v>
      </c>
      <c r="P20" s="9" t="str">
        <f>CONCATENATE("People with this variant have two copies of the ",B73," variant. Changing two base pairs is known as a splice donor variant.")</f>
        <v>People with this variant have two copies of the [1891_1892+2delGAGT](https://www.ncbi.nlm.nih.gov/clinvar/variation/16148/) variant. Changing two base pairs is known as a splice donor variant.</v>
      </c>
      <c r="Q20" s="9" t="str">
        <f>CONCATENATE("People with this variant have two copies of the ",B79," variant. This substitution of a single nucleotide is known as a missense mutation.")</f>
        <v>People with this variant have two copies of the [T1922T (p.Asp641Val)](https://www.ncbi.nlm.nih.gov/clinvar/variation/16147/) variant. This substitution of a single nucleotide is known as a missense mutation.</v>
      </c>
      <c r="R20" s="9" t="str">
        <f>CONCATENATE("People with this variant have two copies of the ",B85," variant. This substitution of a single nucleotide is known as a missense mutation.")</f>
        <v>People with this variant have two copies of the [G2035A (p.Gly679Ser)](https://www.ncbi.nlm.nih.gov/clinvar/variation/16157/) variant. This substitution of a single nucleotide is known as a missense mutation.</v>
      </c>
      <c r="S20" s="9" t="str">
        <f>CONCATENATE("People with this variant have two copies of the ",B91," variant. This substitution of a single nucleotide is known as a missense mutation.")</f>
        <v>People with this variant have two copies of the [C2209T (p.Phe737Leu)](https://www.ncbi.nlm.nih.gov/clinvar/variation/16158/) variant. This substitution of a single nucleotide is known as a missense mutation.</v>
      </c>
      <c r="T20" s="9" t="str">
        <f>CONCATENATE("People with this variant have two copies of the ",B97," variant. This substitution of a single nucleotide is known as a missense mutation.")</f>
        <v>People with this variant have two copies of the [T2259A (p.Leu753Phe)](https://www.ncbi.nlm.nih.gov/projects/SNP/snp_ref.cgi?rs=12682832) variant. This substitution of a single nucleotide is known as a missense mutation.</v>
      </c>
      <c r="U20" s="9" t="str">
        <f>CONCATENATE("People with this variant have two copies of the ",B103," variant. This substitution of a single nucleotide is known as a missense mutation.")</f>
        <v>People with this variant have two copies of the [T2318C (p.Leu773Pro)](https://www.ncbi.nlm.nih.gov/projects/SNP/snp_ref.cgi?rs=1891301) variant. This substitution of a single nucleotide is known as a missense mutation.</v>
      </c>
      <c r="V20" s="9" t="str">
        <f>CONCATENATE("People with this variant have two copies of the ",B109," variant. This substitution of a single nucleotide is known as a missense mutation.")</f>
        <v>People with this variant have two copies of the [G1430A (p.Arg477His)](https://www.ncbi.nlm.nih.gov/clinvar/variation/16156/) variant. This substitution of a single nucleotide is known as a missense mutation.</v>
      </c>
      <c r="W20" s="9"/>
      <c r="X20" s="9"/>
      <c r="Y20" s="9"/>
      <c r="Z20" s="9"/>
    </row>
    <row r="21" spans="1:26" x14ac:dyDescent="0.25">
      <c r="A21" s="8" t="s">
        <v>29</v>
      </c>
      <c r="B21" s="19" t="s">
        <v>76</v>
      </c>
      <c r="C21" s="3" t="str">
        <f>CONCATENATE("  &lt;Variant hgvs=",CHAR(34),B21,CHAR(34)," name=",CHAR(34),B22,CHAR(34),"&gt; ")</f>
        <v xml:space="preserve">  &lt;Variant hgvs="NC_000005.10:g.143380220A&gt;G " name="A143380220G"&gt; </v>
      </c>
      <c r="H21" s="9" t="s">
        <v>27</v>
      </c>
      <c r="I21" s="9" t="s">
        <v>27</v>
      </c>
      <c r="J21" s="9" t="s">
        <v>27</v>
      </c>
      <c r="K21" s="9" t="s">
        <v>28</v>
      </c>
      <c r="L21" s="9" t="s">
        <v>27</v>
      </c>
      <c r="M21" s="9" t="s">
        <v>27</v>
      </c>
      <c r="N21" s="9" t="s">
        <v>28</v>
      </c>
      <c r="O21" s="9" t="s">
        <v>28</v>
      </c>
      <c r="P21" s="9" t="s">
        <v>27</v>
      </c>
      <c r="Q21" s="9" t="s">
        <v>28</v>
      </c>
      <c r="R21" s="9" t="s">
        <v>28</v>
      </c>
      <c r="S21" s="9" t="s">
        <v>27</v>
      </c>
      <c r="T21" s="9" t="s">
        <v>28</v>
      </c>
      <c r="U21" s="9" t="s">
        <v>27</v>
      </c>
      <c r="V21" s="9" t="s">
        <v>28</v>
      </c>
      <c r="W21" s="9"/>
      <c r="X21" s="9"/>
      <c r="Y21" s="9"/>
      <c r="Z21" s="9"/>
    </row>
    <row r="22" spans="1:26" x14ac:dyDescent="0.25">
      <c r="A22" s="15" t="s">
        <v>30</v>
      </c>
      <c r="B22" s="21" t="s">
        <v>99</v>
      </c>
      <c r="H22" s="9">
        <v>13</v>
      </c>
      <c r="I22" s="9">
        <v>16.100000000000001</v>
      </c>
      <c r="J22" s="9">
        <v>6.5</v>
      </c>
      <c r="K22" s="9">
        <v>16.5</v>
      </c>
      <c r="L22" s="9">
        <v>6.2</v>
      </c>
      <c r="M22" s="9">
        <v>14.3</v>
      </c>
      <c r="N22" s="9">
        <v>31</v>
      </c>
      <c r="O22" s="9">
        <v>33.200000000000003</v>
      </c>
      <c r="P22" s="9">
        <v>26.8</v>
      </c>
      <c r="Q22" s="9">
        <v>43.9</v>
      </c>
      <c r="R22" s="9">
        <v>34.799999999999997</v>
      </c>
      <c r="S22" s="9">
        <v>1.9</v>
      </c>
      <c r="T22" s="9">
        <v>25.7</v>
      </c>
      <c r="U22" s="9">
        <v>8.5</v>
      </c>
      <c r="V22" s="9">
        <v>1.9</v>
      </c>
      <c r="W22" s="9"/>
      <c r="X22" s="9"/>
      <c r="Y22" s="9"/>
      <c r="Z22" s="9"/>
    </row>
    <row r="23" spans="1:26" x14ac:dyDescent="0.25">
      <c r="A23" s="15" t="s">
        <v>31</v>
      </c>
      <c r="B23" s="9" t="s">
        <v>32</v>
      </c>
      <c r="C23" s="3" t="str">
        <f>CONCATENATE("    This variant is a change at a specific point in the ",B14," gene from ",B23," to ",B24," resulting in incorrect ",B11,"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c r="H23" s="9" t="str">
        <f>CONCATENATE("Your ",B14," gene has no variants. A normal gene is referred to as a ",CHAR(34),"wild-type",CHAR(34)," gene.")</f>
        <v>Your NR3C1 gene has no variants. A normal gene is referred to as a "wild-type" gene.</v>
      </c>
      <c r="I23" s="9" t="str">
        <f>CONCATENATE("Your ",B14," gene has no variants. A normal gene is referred to as a ",CHAR(34),"wild-type",CHAR(34)," gene.")</f>
        <v>Your NR3C1 gene has no variants. A normal gene is referred to as a "wild-type" gene.</v>
      </c>
      <c r="J23" s="9" t="str">
        <f>CONCATENATE("Your ",B14," gene has no variants. A normal gene is referred to as a ",CHAR(34),"wild-type",CHAR(34)," gene.")</f>
        <v>Your NR3C1 gene has no variants. A normal gene is referred to as a "wild-type" gene.</v>
      </c>
      <c r="K23" s="9" t="str">
        <f>CONCATENATE("Your ",B14," gene has no variants. A normal gene is referred to as a ",CHAR(34),"wild-type",CHAR(34)," gene.")</f>
        <v>Your NR3C1 gene has no variants. A normal gene is referred to as a "wild-type" gene.</v>
      </c>
      <c r="L23" s="9" t="str">
        <f>CONCATENATE("Your ",B14," gene has no variants. A normal gene is referred to as a ",CHAR(34),"wild-type",CHAR(34)," gene.")</f>
        <v>Your NR3C1 gene has no variants. A normal gene is referred to as a "wild-type" gene.</v>
      </c>
      <c r="M23" s="9" t="str">
        <f>CONCATENATE("Your ",B14," gene has no variants. A normal gene is referred to as a ",CHAR(34),"wild-type",CHAR(34)," gene.")</f>
        <v>Your NR3C1 gene has no variants. A normal gene is referred to as a "wild-type" gene.</v>
      </c>
      <c r="N23" s="9" t="str">
        <f>CONCATENATE("Your ",B14," gene has no variants. A normal gene is referred to as a ",CHAR(34),"wild-type",CHAR(34)," gene.")</f>
        <v>Your NR3C1 gene has no variants. A normal gene is referred to as a "wild-type" gene.</v>
      </c>
      <c r="O23" s="9" t="str">
        <f>CONCATENATE("Your ",B14," gene has no variants. A normal gene is referred to as a ",CHAR(34),"wild-type",CHAR(34)," gene.")</f>
        <v>Your NR3C1 gene has no variants. A normal gene is referred to as a "wild-type" gene.</v>
      </c>
      <c r="P23" s="9" t="str">
        <f>CONCATENATE("Your ",B14," gene has no variants. A normal gene is referred to as a ",CHAR(34),"wild-type",CHAR(34)," gene.")</f>
        <v>Your NR3C1 gene has no variants. A normal gene is referred to as a "wild-type" gene.</v>
      </c>
      <c r="Q23" s="9" t="str">
        <f>CONCATENATE("Your ",B14," gene has no variants. A normal gene is referred to as a ",CHAR(34),"wild-type",CHAR(34)," gene.")</f>
        <v>Your NR3C1 gene has no variants. A normal gene is referred to as a "wild-type" gene.</v>
      </c>
      <c r="R23" s="9" t="str">
        <f>CONCATENATE("Your ",B14," gene has no variants. A normal gene is referred to as a ",CHAR(34),"wild-type",CHAR(34)," gene.")</f>
        <v>Your NR3C1 gene has no variants. A normal gene is referred to as a "wild-type" gene.</v>
      </c>
      <c r="S23" s="9" t="str">
        <f>CONCATENATE("Your ",B14," gene has no variants. A normal gene is referred to as a ",CHAR(34),"wild-type",CHAR(34)," gene.")</f>
        <v>Your NR3C1 gene has no variants. A normal gene is referred to as a "wild-type" gene.</v>
      </c>
      <c r="T23" s="9" t="str">
        <f>CONCATENATE("Your ",B14," gene has no variants. A normal gene is referred to as a ",CHAR(34),"wild-type",CHAR(34)," gene.")</f>
        <v>Your NR3C1 gene has no variants. A normal gene is referred to as a "wild-type" gene.</v>
      </c>
      <c r="U23" s="9" t="str">
        <f>CONCATENATE("Your ",B14," gene has no variants. A normal gene is referred to as a ",CHAR(34),"wild-type",CHAR(34)," gene.")</f>
        <v>Your NR3C1 gene has no variants. A normal gene is referred to as a "wild-type" gene.</v>
      </c>
      <c r="V23" s="9" t="str">
        <f>CONCATENATE("Your ",B14," gene has no variants. A normal gene is referred to as a ",CHAR(34),"wild-type",CHAR(34)," gene.")</f>
        <v>Your NR3C1 gene has no variants. A normal gene is referred to as a "wild-type" gene.</v>
      </c>
      <c r="W23" s="9"/>
      <c r="X23" s="9"/>
      <c r="Y23" s="9"/>
      <c r="Z23" s="9"/>
    </row>
    <row r="24" spans="1:26" x14ac:dyDescent="0.25">
      <c r="A24" s="15" t="s">
        <v>33</v>
      </c>
      <c r="B24" s="9" t="s">
        <v>34</v>
      </c>
      <c r="H24" s="9" t="s">
        <v>28</v>
      </c>
      <c r="I24" s="9" t="s">
        <v>28</v>
      </c>
      <c r="J24" s="9" t="s">
        <v>28</v>
      </c>
      <c r="K24" s="9" t="s">
        <v>27</v>
      </c>
      <c r="L24" s="9" t="s">
        <v>28</v>
      </c>
      <c r="M24" s="9" t="s">
        <v>28</v>
      </c>
      <c r="N24" s="9" t="s">
        <v>28</v>
      </c>
      <c r="O24" s="9" t="s">
        <v>27</v>
      </c>
      <c r="P24" s="9" t="s">
        <v>28</v>
      </c>
      <c r="Q24" s="9" t="s">
        <v>27</v>
      </c>
      <c r="R24" s="9" t="s">
        <v>27</v>
      </c>
      <c r="S24" s="9" t="s">
        <v>28</v>
      </c>
      <c r="T24" s="9" t="s">
        <v>27</v>
      </c>
      <c r="U24" s="9" t="s">
        <v>28</v>
      </c>
      <c r="V24" s="9" t="s">
        <v>28</v>
      </c>
      <c r="W24" s="9"/>
      <c r="X24" s="9"/>
      <c r="Y24" s="9"/>
      <c r="Z24" s="9"/>
    </row>
    <row r="25" spans="1:26" x14ac:dyDescent="0.25">
      <c r="A25" s="15" t="s">
        <v>35</v>
      </c>
      <c r="B25" s="9" t="s">
        <v>100</v>
      </c>
      <c r="C25" s="3" t="str">
        <f>"  &lt;/Variant&gt;"</f>
        <v xml:space="preserve">  &lt;/Variant&gt;</v>
      </c>
      <c r="H25" s="9">
        <v>53.4</v>
      </c>
      <c r="I25" s="9">
        <v>48.2</v>
      </c>
      <c r="J25" s="9">
        <v>72.8</v>
      </c>
      <c r="K25" s="9">
        <v>44.7</v>
      </c>
      <c r="L25" s="9">
        <v>71.2</v>
      </c>
      <c r="M25" s="9">
        <v>50.1</v>
      </c>
      <c r="N25" s="9">
        <v>19.899999999999999</v>
      </c>
      <c r="O25" s="9">
        <v>16.899999999999999</v>
      </c>
      <c r="P25" s="9">
        <v>25.8</v>
      </c>
      <c r="Q25" s="9">
        <v>11.7</v>
      </c>
      <c r="R25" s="9">
        <v>15.4</v>
      </c>
      <c r="S25" s="9">
        <v>90.9</v>
      </c>
      <c r="T25" s="9">
        <v>27.5</v>
      </c>
      <c r="U25" s="9">
        <v>66.3</v>
      </c>
      <c r="V25" s="9">
        <v>90.9</v>
      </c>
      <c r="W25" s="9"/>
      <c r="X25" s="9"/>
      <c r="Y25" s="9"/>
      <c r="Z25" s="9"/>
    </row>
    <row r="26" spans="1:26" x14ac:dyDescent="0.25">
      <c r="A26" s="15"/>
      <c r="C26" s="3" t="str">
        <f>CONCATENATE("&lt;# ",B28," #&gt;")</f>
        <v>&lt;# T158189C #&gt;</v>
      </c>
    </row>
    <row r="27" spans="1:26" x14ac:dyDescent="0.25">
      <c r="A27" s="8" t="s">
        <v>29</v>
      </c>
      <c r="B27" s="29" t="s">
        <v>97</v>
      </c>
      <c r="C27" s="3" t="str">
        <f>CONCATENATE("  &lt;Variant hgvs=",CHAR(34),B27,CHAR(34)," name=",CHAR(34),B28,CHAR(34),"&gt; ")</f>
        <v xml:space="preserve">  &lt;Variant hgvs="NC_000005.10:g.143282324A&gt;G" name="T158189C"&gt; </v>
      </c>
    </row>
    <row r="28" spans="1:26" x14ac:dyDescent="0.25">
      <c r="A28" s="15" t="s">
        <v>30</v>
      </c>
      <c r="B28" s="9" t="s">
        <v>101</v>
      </c>
    </row>
    <row r="29" spans="1:26" x14ac:dyDescent="0.25">
      <c r="A29" s="15" t="s">
        <v>31</v>
      </c>
      <c r="B29" s="9" t="s">
        <v>36</v>
      </c>
      <c r="C29" s="3" t="str">
        <f>CONCATENATE("    This variant is a change at a specific point in the ",B14," gene from ",B29," to ",B30," resulting in incorrect ",B11," function. This substitution of a single nucleotide is known as a missense variant.")</f>
        <v xml:space="preserve">    This variant is a change at a specific point in the NR3C1 gene from thymine (T) to cytosine (C) resulting in incorrect glucocortisoid receptor function. This substitution of a single nucleotide is known as a missense variant.</v>
      </c>
    </row>
    <row r="30" spans="1:26" x14ac:dyDescent="0.25">
      <c r="A30" s="15" t="s">
        <v>33</v>
      </c>
      <c r="B30" s="9" t="s">
        <v>93</v>
      </c>
    </row>
    <row r="31" spans="1:26" x14ac:dyDescent="0.25">
      <c r="A31" s="15" t="s">
        <v>35</v>
      </c>
      <c r="B31" s="9" t="s">
        <v>102</v>
      </c>
      <c r="C31" s="3" t="str">
        <f>"  &lt;/Variant&gt;"</f>
        <v xml:space="preserve">  &lt;/Variant&gt;</v>
      </c>
    </row>
    <row r="32" spans="1:26" x14ac:dyDescent="0.25">
      <c r="A32" s="8"/>
      <c r="C32" s="3" t="str">
        <f>CONCATENATE("&lt;# ",B34," #&gt;")</f>
        <v>&lt;# T143342788C #&gt;</v>
      </c>
    </row>
    <row r="33" spans="1:3" x14ac:dyDescent="0.25">
      <c r="A33" s="8" t="s">
        <v>29</v>
      </c>
      <c r="B33" s="19" t="s">
        <v>77</v>
      </c>
      <c r="C33" s="3" t="str">
        <f>CONCATENATE("  &lt;Variant hgvs=",CHAR(34),B33,CHAR(34)," name=",CHAR(34),B34,CHAR(34),"&gt; ")</f>
        <v xml:space="preserve">  &lt;Variant hgvs="NC_000005.10:g.143342788T&gt;C" name="T143342788C"&gt; </v>
      </c>
    </row>
    <row r="34" spans="1:3" x14ac:dyDescent="0.25">
      <c r="A34" s="15" t="s">
        <v>30</v>
      </c>
      <c r="B34" s="9" t="s">
        <v>103</v>
      </c>
    </row>
    <row r="35" spans="1:3" x14ac:dyDescent="0.25">
      <c r="A35" s="15" t="s">
        <v>31</v>
      </c>
      <c r="B35" s="9" t="s">
        <v>36</v>
      </c>
      <c r="C35" s="3" t="str">
        <f>CONCATENATE("    This variant is a change at a specific point in the ",B14," gene from ",B35," to ",B36," resulting in incorrect ",B11," function. This substitution of a single nucleotide is known as a missense variant.")</f>
        <v xml:space="preserve">    This variant is a change at a specific point in the NR3C1 gene from thymine (T) to cytosine (C) resulting in incorrect glucocortisoid receptor function. This substitution of a single nucleotide is known as a missense variant.</v>
      </c>
    </row>
    <row r="36" spans="1:3" x14ac:dyDescent="0.25">
      <c r="A36" s="15" t="s">
        <v>33</v>
      </c>
      <c r="B36" s="9" t="s">
        <v>93</v>
      </c>
    </row>
    <row r="37" spans="1:3" x14ac:dyDescent="0.25">
      <c r="A37" s="15" t="s">
        <v>35</v>
      </c>
      <c r="B37" s="9" t="s">
        <v>104</v>
      </c>
      <c r="C37" s="3" t="str">
        <f>"  &lt;/Variant&gt;"</f>
        <v xml:space="preserve">  &lt;/Variant&gt;</v>
      </c>
    </row>
    <row r="38" spans="1:3" x14ac:dyDescent="0.25">
      <c r="A38" s="15"/>
      <c r="C38" s="3" t="str">
        <f>CONCATENATE("&lt;# ",B40," #&gt;")</f>
        <v>&lt;# G1469-16T #&gt;</v>
      </c>
    </row>
    <row r="39" spans="1:3" x14ac:dyDescent="0.25">
      <c r="A39" s="8" t="s">
        <v>29</v>
      </c>
      <c r="B39" s="19" t="s">
        <v>94</v>
      </c>
      <c r="C39" s="3" t="str">
        <f>CONCATENATE("  &lt;Variant hgvs=",CHAR(34),B39,CHAR(34)," name=",CHAR(34),B40,CHAR(34),"&gt; ")</f>
        <v xml:space="preserve">  &lt;Variant hgvs="NC_000005.10:g.143300779C&gt;A" name="G1469-16T"&gt; </v>
      </c>
    </row>
    <row r="40" spans="1:3" x14ac:dyDescent="0.25">
      <c r="A40" s="15" t="s">
        <v>30</v>
      </c>
      <c r="B40" s="9" t="s">
        <v>105</v>
      </c>
    </row>
    <row r="41" spans="1:3" x14ac:dyDescent="0.25">
      <c r="A41" s="15" t="s">
        <v>31</v>
      </c>
      <c r="B41" s="9" t="s">
        <v>34</v>
      </c>
      <c r="C41" s="3" t="str">
        <f>CONCATENATE("    This variant is a change at a specific point in the ",B14," gene from ",B41," to ",B42," resulting in incorrect ",B11," function. This substitution of a single nucleotide is known as a missense variant.")</f>
        <v xml:space="preserve">    This variant is a change at a specific point in the NR3C1 gene from guanine (G) to thymine (T) resulting in incorrect glucocortisoid receptor function. This substitution of a single nucleotide is known as a missense variant.</v>
      </c>
    </row>
    <row r="42" spans="1:3" x14ac:dyDescent="0.25">
      <c r="A42" s="15" t="s">
        <v>33</v>
      </c>
      <c r="B42" s="9" t="s">
        <v>36</v>
      </c>
    </row>
    <row r="43" spans="1:3" x14ac:dyDescent="0.25">
      <c r="A43" s="15" t="s">
        <v>35</v>
      </c>
      <c r="B43" s="9" t="s">
        <v>106</v>
      </c>
      <c r="C43" s="3" t="str">
        <f>"  &lt;/Variant&gt;"</f>
        <v xml:space="preserve">  &lt;/Variant&gt;</v>
      </c>
    </row>
    <row r="44" spans="1:3" x14ac:dyDescent="0.25">
      <c r="A44" s="15"/>
      <c r="C44" s="3" t="str">
        <f>CONCATENATE("&lt;# ",B46," #&gt;")</f>
        <v>&lt;# A143281925G #&gt;</v>
      </c>
    </row>
    <row r="45" spans="1:3" x14ac:dyDescent="0.25">
      <c r="A45" s="8" t="s">
        <v>29</v>
      </c>
      <c r="B45" s="19" t="s">
        <v>95</v>
      </c>
      <c r="C45" s="3" t="str">
        <f>CONCATENATE("  &lt;Variant hgvs=",CHAR(34),B45,CHAR(34)," name=",CHAR(34),B46,CHAR(34),"&gt; ")</f>
        <v xml:space="preserve">  &lt;Variant hgvs="NC_000005.10:g.143281925A&gt;G" name="A143281925G"&gt; </v>
      </c>
    </row>
    <row r="46" spans="1:3" x14ac:dyDescent="0.25">
      <c r="A46" s="15" t="s">
        <v>30</v>
      </c>
      <c r="B46" s="9" t="s">
        <v>107</v>
      </c>
    </row>
    <row r="47" spans="1:3" x14ac:dyDescent="0.25">
      <c r="A47" s="15" t="s">
        <v>31</v>
      </c>
      <c r="B47" s="9" t="s">
        <v>32</v>
      </c>
      <c r="C47" s="3" t="str">
        <f>CONCATENATE("    This variant is a change at a specific point in the ",B14," gene from ",B47," to ",B48," resulting in incorrect ",B11,"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48" spans="1:3" x14ac:dyDescent="0.25">
      <c r="A48" s="15" t="s">
        <v>33</v>
      </c>
      <c r="B48" s="9" t="s">
        <v>34</v>
      </c>
    </row>
    <row r="49" spans="1:16" x14ac:dyDescent="0.25">
      <c r="A49" s="15" t="s">
        <v>35</v>
      </c>
      <c r="B49" s="9" t="s">
        <v>108</v>
      </c>
      <c r="C49" s="3" t="str">
        <f>"  &lt;/Variant&gt;"</f>
        <v xml:space="preserve">  &lt;/Variant&gt;</v>
      </c>
    </row>
    <row r="50" spans="1:16" x14ac:dyDescent="0.25">
      <c r="A50" s="15"/>
      <c r="C50" s="3" t="str">
        <f>CONCATENATE("&lt;# ",B52," #&gt;")</f>
        <v>&lt;# A143307929G #&gt;</v>
      </c>
    </row>
    <row r="51" spans="1:16" x14ac:dyDescent="0.25">
      <c r="A51" s="8" t="s">
        <v>29</v>
      </c>
      <c r="B51" s="19" t="s">
        <v>96</v>
      </c>
      <c r="C51" s="3" t="str">
        <f>CONCATENATE("  &lt;Variant hgvs=",CHAR(34),B51,CHAR(34)," name=",CHAR(34),B52,CHAR(34),"&gt; ")</f>
        <v xml:space="preserve">  &lt;Variant hgvs="NC_000005.10:g.143307929A&gt;G" name="A143307929G"&gt; </v>
      </c>
    </row>
    <row r="52" spans="1:16" x14ac:dyDescent="0.25">
      <c r="A52" s="15" t="s">
        <v>30</v>
      </c>
      <c r="B52" s="9" t="s">
        <v>109</v>
      </c>
    </row>
    <row r="53" spans="1:16" x14ac:dyDescent="0.25">
      <c r="A53" s="15" t="s">
        <v>31</v>
      </c>
      <c r="B53" s="9" t="s">
        <v>32</v>
      </c>
      <c r="C53" s="3" t="str">
        <f>CONCATENATE("    This variant is a change at a specific point in the ",B14," gene from ",B53," to ",B54," resulting in incorrect ",B11,"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54" spans="1:16" x14ac:dyDescent="0.25">
      <c r="A54" s="15" t="s">
        <v>33</v>
      </c>
      <c r="B54" s="9" t="s">
        <v>34</v>
      </c>
    </row>
    <row r="55" spans="1:16" x14ac:dyDescent="0.25">
      <c r="A55" s="15" t="s">
        <v>35</v>
      </c>
      <c r="B55" s="9" t="s">
        <v>98</v>
      </c>
      <c r="C55" s="3" t="str">
        <f>"  &lt;/Variant&gt;"</f>
        <v xml:space="preserve">  &lt;/Variant&gt;</v>
      </c>
    </row>
    <row r="56" spans="1:16" x14ac:dyDescent="0.25">
      <c r="A56" s="15"/>
      <c r="C56" s="3" t="str">
        <f>CONCATENATE("&lt;# ",B58," #&gt;")</f>
        <v>&lt;# A1676G #&gt;</v>
      </c>
    </row>
    <row r="57" spans="1:16" x14ac:dyDescent="0.25">
      <c r="A57" s="8" t="s">
        <v>29</v>
      </c>
      <c r="B57" s="31" t="s">
        <v>337</v>
      </c>
      <c r="C57" s="3" t="str">
        <f>CONCATENATE("  &lt;Variant hgvs=",CHAR(34),B57,CHAR(34)," name=",CHAR(34),B58,CHAR(34),"&gt; ")</f>
        <v xml:space="preserve">  &lt;Variant hgvs="NC_000005.10:g.143310135C&gt;T" name="A1676G"&gt; </v>
      </c>
    </row>
    <row r="58" spans="1:16" x14ac:dyDescent="0.25">
      <c r="A58" s="15" t="s">
        <v>30</v>
      </c>
      <c r="B58" s="9" t="s">
        <v>350</v>
      </c>
    </row>
    <row r="59" spans="1:16" x14ac:dyDescent="0.25">
      <c r="A59" s="15" t="s">
        <v>31</v>
      </c>
      <c r="B59" s="9" t="str">
        <f>"cytosine (C)"</f>
        <v>cytosine (C)</v>
      </c>
      <c r="C59" s="3" t="str">
        <f>CONCATENATE("    This variant is a change at a specific point in the ",B14," gene from ",B59," to ",B60," resulting in incorrect ",B11," function. This substitution of a single nucleotide is known as a missense variant.")</f>
        <v xml:space="preserve">    This variant is a change at a specific point in the NR3C1 gene from cytosine (C) to thymine (T) resulting in incorrect glucocortisoid receptor function. This substitution of a single nucleotide is known as a missense variant.</v>
      </c>
    </row>
    <row r="60" spans="1:16" x14ac:dyDescent="0.25">
      <c r="A60" s="15" t="s">
        <v>33</v>
      </c>
      <c r="B60" s="9" t="s">
        <v>36</v>
      </c>
    </row>
    <row r="61" spans="1:16" s="4" customFormat="1" x14ac:dyDescent="0.25">
      <c r="A61" s="22" t="s">
        <v>35</v>
      </c>
      <c r="B61" s="23" t="s">
        <v>362</v>
      </c>
      <c r="C61" s="4" t="str">
        <f>"  &lt;/Variant&gt;"</f>
        <v xml:space="preserve">  &lt;/Variant&gt;</v>
      </c>
    </row>
    <row r="62" spans="1:16" s="4" customFormat="1" ht="16.5" thickBot="1" x14ac:dyDescent="0.3">
      <c r="A62" s="24"/>
      <c r="B62" s="23"/>
      <c r="C62" s="4" t="str">
        <f>CONCATENATE("&lt;# ",B64," #&gt;")</f>
        <v>&lt;# C1712T #&gt;</v>
      </c>
    </row>
    <row r="63" spans="1:16" s="4" customFormat="1" ht="16.5" thickBot="1" x14ac:dyDescent="0.3">
      <c r="A63" s="24" t="s">
        <v>29</v>
      </c>
      <c r="B63" s="40" t="s">
        <v>338</v>
      </c>
      <c r="C63" s="4" t="str">
        <f>CONCATENATE("  &lt;Variant hgvs=",CHAR(34),B63,CHAR(34)," name=",CHAR(34),B64,CHAR(34),"&gt; ")</f>
        <v xml:space="preserve">  &lt;Variant hgvs="NC_000005.10:g.143300520A&gt;G" name="C1712T"&gt; </v>
      </c>
      <c r="H63" s="26"/>
      <c r="I63" s="26"/>
      <c r="J63" s="26"/>
      <c r="K63" s="26"/>
      <c r="L63" s="26"/>
      <c r="M63" s="26"/>
      <c r="N63" s="26"/>
      <c r="O63" s="26"/>
      <c r="P63" s="26"/>
    </row>
    <row r="64" spans="1:16" s="4" customFormat="1" x14ac:dyDescent="0.25">
      <c r="A64" s="22" t="s">
        <v>30</v>
      </c>
      <c r="B64" s="23" t="s">
        <v>351</v>
      </c>
      <c r="H64" s="23"/>
      <c r="I64" s="23"/>
      <c r="J64" s="23"/>
      <c r="K64" s="23"/>
      <c r="L64" s="23"/>
      <c r="M64" s="23"/>
      <c r="N64" s="23"/>
      <c r="O64" s="23"/>
      <c r="P64" s="23"/>
    </row>
    <row r="65" spans="1:16" x14ac:dyDescent="0.25">
      <c r="A65" s="15" t="s">
        <v>31</v>
      </c>
      <c r="B65" s="9" t="s">
        <v>32</v>
      </c>
      <c r="C65" s="3" t="str">
        <f>CONCATENATE("    This variant is a change at a specific point in the ",B14," gene from ",B65," to ",B66," resulting in incorrect ",B11,"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c r="H65" s="9"/>
      <c r="I65" s="9"/>
      <c r="J65" s="9"/>
      <c r="K65" s="9"/>
      <c r="L65" s="9"/>
      <c r="M65" s="9"/>
      <c r="N65" s="9"/>
      <c r="O65" s="9"/>
      <c r="P65" s="9"/>
    </row>
    <row r="66" spans="1:16" x14ac:dyDescent="0.25">
      <c r="A66" s="15" t="s">
        <v>33</v>
      </c>
      <c r="B66" s="9" t="s">
        <v>34</v>
      </c>
      <c r="C66" s="3" t="s">
        <v>26</v>
      </c>
      <c r="H66" s="9"/>
      <c r="I66" s="9"/>
      <c r="J66" s="9"/>
      <c r="K66" s="9"/>
      <c r="L66" s="9"/>
      <c r="M66" s="9"/>
      <c r="N66" s="9"/>
      <c r="O66" s="9"/>
      <c r="P66" s="9"/>
    </row>
    <row r="67" spans="1:16" x14ac:dyDescent="0.25">
      <c r="A67" s="15" t="s">
        <v>35</v>
      </c>
      <c r="B67" s="9" t="s">
        <v>361</v>
      </c>
      <c r="C67" s="3" t="str">
        <f>"  &lt;/Variant&gt;"</f>
        <v xml:space="preserve">  &lt;/Variant&gt;</v>
      </c>
      <c r="H67" s="9"/>
      <c r="I67" s="9"/>
      <c r="J67" s="9"/>
      <c r="K67" s="9"/>
      <c r="L67" s="9"/>
      <c r="M67" s="9"/>
      <c r="N67" s="9"/>
      <c r="O67" s="9"/>
      <c r="P67" s="9"/>
    </row>
    <row r="68" spans="1:16" ht="16.5" thickBot="1" x14ac:dyDescent="0.3">
      <c r="C68" s="3" t="str">
        <f>CONCATENATE("&lt;# ",B70," #&gt;")</f>
        <v>&lt;# 1891_1892+2delGAGT #&gt;</v>
      </c>
      <c r="H68" s="9"/>
      <c r="I68" s="9"/>
      <c r="J68" s="9"/>
      <c r="K68" s="9"/>
      <c r="L68" s="9"/>
      <c r="M68" s="9"/>
      <c r="N68" s="9"/>
      <c r="O68" s="9"/>
      <c r="P68" s="9"/>
    </row>
    <row r="69" spans="1:16" ht="16.5" thickBot="1" x14ac:dyDescent="0.3">
      <c r="A69" s="8" t="s">
        <v>29</v>
      </c>
      <c r="B69" s="40" t="s">
        <v>339</v>
      </c>
      <c r="C69" s="3" t="str">
        <f>CONCATENATE("  &lt;Variant hgvs=",CHAR(34),B69,CHAR(34)," name=",CHAR(34),B70,CHAR(34),"&gt; ")</f>
        <v xml:space="preserve">  &lt;Variant hgvs="NC_000005.10:g.143298666_143298669delACTC" name="1891_1892+2delGAGT"&gt; </v>
      </c>
      <c r="H69" s="9"/>
      <c r="I69" s="9"/>
      <c r="J69" s="9"/>
      <c r="K69" s="9"/>
      <c r="L69" s="9"/>
      <c r="M69" s="9"/>
      <c r="N69" s="9"/>
      <c r="O69" s="9"/>
      <c r="P69" s="9"/>
    </row>
    <row r="70" spans="1:16" x14ac:dyDescent="0.25">
      <c r="A70" s="15" t="s">
        <v>30</v>
      </c>
      <c r="B70" s="9" t="s">
        <v>345</v>
      </c>
      <c r="H70" s="9"/>
      <c r="I70" s="9"/>
      <c r="J70" s="9"/>
      <c r="K70" s="9"/>
      <c r="L70" s="9"/>
      <c r="M70" s="9"/>
      <c r="N70" s="9"/>
      <c r="O70" s="9"/>
      <c r="P70" s="9"/>
    </row>
    <row r="71" spans="1:16" x14ac:dyDescent="0.25">
      <c r="A71" s="15" t="s">
        <v>31</v>
      </c>
      <c r="B71" s="30" t="s">
        <v>352</v>
      </c>
      <c r="C71" s="3" t="str">
        <f>CONCATENATE("    This variant is a change at a specific point in the ",B14," gene to ",B71," resulting in incorrect ",B11," function. Changing two base pairs is known as a splice donor variant.")</f>
        <v xml:space="preserve">    This variant is a change at a specific point in the NR3C1 gene to GAGT resulting in incorrect glucocortisoid receptor function. Changing two base pairs is known as a splice donor variant.</v>
      </c>
      <c r="H71" s="9"/>
      <c r="I71" s="9"/>
      <c r="J71" s="9"/>
      <c r="K71" s="9"/>
      <c r="L71" s="9"/>
      <c r="M71" s="9"/>
      <c r="N71" s="9"/>
      <c r="O71" s="9"/>
      <c r="P71" s="9"/>
    </row>
    <row r="72" spans="1:16" x14ac:dyDescent="0.25">
      <c r="A72" s="15" t="s">
        <v>33</v>
      </c>
      <c r="H72" s="9"/>
      <c r="I72" s="9"/>
      <c r="J72" s="9"/>
      <c r="K72" s="9"/>
      <c r="L72" s="9"/>
      <c r="M72" s="9"/>
      <c r="N72" s="9"/>
      <c r="O72" s="9"/>
      <c r="P72" s="9"/>
    </row>
    <row r="73" spans="1:16" x14ac:dyDescent="0.25">
      <c r="A73" s="8" t="s">
        <v>35</v>
      </c>
      <c r="B73" s="9" t="s">
        <v>360</v>
      </c>
      <c r="C73" s="3" t="str">
        <f>"  &lt;/Variant&gt;"</f>
        <v xml:space="preserve">  &lt;/Variant&gt;</v>
      </c>
      <c r="H73" s="9"/>
      <c r="I73" s="9"/>
      <c r="J73" s="9"/>
      <c r="K73" s="9"/>
      <c r="L73" s="9"/>
      <c r="M73" s="9"/>
      <c r="N73" s="9"/>
      <c r="O73" s="9"/>
      <c r="P73" s="9"/>
    </row>
    <row r="74" spans="1:16" ht="16.5" thickBot="1" x14ac:dyDescent="0.3">
      <c r="A74" s="15"/>
      <c r="C74" s="3" t="str">
        <f>CONCATENATE("&lt;# ",B76," #&gt;")</f>
        <v>&lt;# T1922A #&gt;</v>
      </c>
    </row>
    <row r="75" spans="1:16" ht="16.5" thickBot="1" x14ac:dyDescent="0.3">
      <c r="A75" s="8" t="s">
        <v>29</v>
      </c>
      <c r="B75" s="40" t="s">
        <v>340</v>
      </c>
      <c r="C75" s="3" t="str">
        <f>CONCATENATE("  &lt;Variant hgvs=",CHAR(34),B75,CHAR(34)," name=",CHAR(34),B76,CHAR(34),"&gt; ")</f>
        <v xml:space="preserve">  &lt;Variant hgvs="NC_000005.10:g.143295561T&gt;A" name="T1922A"&gt; </v>
      </c>
    </row>
    <row r="76" spans="1:16" x14ac:dyDescent="0.25">
      <c r="A76" s="15" t="s">
        <v>30</v>
      </c>
      <c r="B76" s="9" t="s">
        <v>354</v>
      </c>
    </row>
    <row r="77" spans="1:16" x14ac:dyDescent="0.25">
      <c r="A77" s="15" t="s">
        <v>31</v>
      </c>
      <c r="B77" s="9" t="s">
        <v>36</v>
      </c>
      <c r="C77" s="3" t="str">
        <f>CONCATENATE("    This variant is a change at a specific point in the ",B14," gene from ",B77," to ",B78," resulting in incorrect ",B11," function. This substitution of a single nucleotide is known as a missense variant.")</f>
        <v xml:space="preserve">    This variant is a change at a specific point in the NR3C1 gene from thymine (T) to adenine (A) resulting in incorrect glucocortisoid receptor function. This substitution of a single nucleotide is known as a missense variant.</v>
      </c>
    </row>
    <row r="78" spans="1:16" x14ac:dyDescent="0.25">
      <c r="A78" s="15" t="s">
        <v>33</v>
      </c>
      <c r="B78" s="9" t="s">
        <v>32</v>
      </c>
    </row>
    <row r="79" spans="1:16" x14ac:dyDescent="0.25">
      <c r="A79" s="15" t="s">
        <v>35</v>
      </c>
      <c r="B79" s="9" t="s">
        <v>359</v>
      </c>
      <c r="C79" s="3" t="str">
        <f>"  &lt;/Variant&gt;"</f>
        <v xml:space="preserve">  &lt;/Variant&gt;</v>
      </c>
    </row>
    <row r="80" spans="1:16" ht="16.5" thickBot="1" x14ac:dyDescent="0.3">
      <c r="A80" s="8"/>
      <c r="C80" s="3" t="str">
        <f>CONCATENATE("&lt;# ",B82," #&gt;")</f>
        <v>&lt;# G2035A #&gt;</v>
      </c>
    </row>
    <row r="81" spans="1:3" ht="16.5" thickBot="1" x14ac:dyDescent="0.3">
      <c r="A81" s="8" t="s">
        <v>29</v>
      </c>
      <c r="B81" s="40" t="s">
        <v>341</v>
      </c>
      <c r="C81" s="3" t="str">
        <f>CONCATENATE("  &lt;Variant hgvs=",CHAR(34),B81,CHAR(34)," name=",CHAR(34),B82,CHAR(34),"&gt; ")</f>
        <v xml:space="preserve">  &lt;Variant hgvs="NC_000005.10:g.143282714C&gt;T" name="G2035A"&gt; </v>
      </c>
    </row>
    <row r="82" spans="1:3" x14ac:dyDescent="0.25">
      <c r="A82" s="15" t="s">
        <v>30</v>
      </c>
      <c r="B82" s="9" t="s">
        <v>346</v>
      </c>
    </row>
    <row r="83" spans="1:3" x14ac:dyDescent="0.25">
      <c r="A83" s="15" t="s">
        <v>31</v>
      </c>
      <c r="B83" s="9" t="str">
        <f>"cytosine (C)"</f>
        <v>cytosine (C)</v>
      </c>
      <c r="C83" s="3" t="str">
        <f>CONCATENATE("    This variant is a change at a specific point in the ",B14," gene from ",B83," to ",B84," resulting in incorrect ",B11," function. This substitution of a single nucleotide is known as a missense variant.")</f>
        <v xml:space="preserve">    This variant is a change at a specific point in the NR3C1 gene from cytosine (C) to thymine (T) resulting in incorrect glucocortisoid receptor function. This substitution of a single nucleotide is known as a missense variant.</v>
      </c>
    </row>
    <row r="84" spans="1:3" x14ac:dyDescent="0.25">
      <c r="A84" s="15" t="s">
        <v>33</v>
      </c>
      <c r="B84" s="9" t="s">
        <v>36</v>
      </c>
    </row>
    <row r="85" spans="1:3" s="4" customFormat="1" x14ac:dyDescent="0.25">
      <c r="A85" s="22" t="s">
        <v>35</v>
      </c>
      <c r="B85" s="23" t="s">
        <v>358</v>
      </c>
      <c r="C85" s="4" t="str">
        <f>"  &lt;/Variant&gt;"</f>
        <v xml:space="preserve">  &lt;/Variant&gt;</v>
      </c>
    </row>
    <row r="86" spans="1:3" s="4" customFormat="1" ht="16.5" thickBot="1" x14ac:dyDescent="0.3">
      <c r="A86" s="22"/>
      <c r="B86" s="23"/>
      <c r="C86" s="4" t="str">
        <f>CONCATENATE("&lt;# ",B88," #&gt;")</f>
        <v>&lt;# C2209T #&gt;</v>
      </c>
    </row>
    <row r="87" spans="1:3" s="4" customFormat="1" ht="16.5" thickBot="1" x14ac:dyDescent="0.3">
      <c r="A87" s="24" t="s">
        <v>29</v>
      </c>
      <c r="B87" s="40" t="s">
        <v>347</v>
      </c>
      <c r="C87" s="4" t="str">
        <f>CONCATENATE("  &lt;Variant hgvs=",CHAR(34),B87,CHAR(34)," name=",CHAR(34),B88,CHAR(34),"&gt; ")</f>
        <v xml:space="preserve">  &lt;Variant hgvs="NC_000005.10:g.143282014A&gt;G" name="C2209T"&gt; </v>
      </c>
    </row>
    <row r="88" spans="1:3" s="4" customFormat="1" x14ac:dyDescent="0.25">
      <c r="A88" s="22" t="s">
        <v>30</v>
      </c>
      <c r="B88" s="23" t="s">
        <v>353</v>
      </c>
    </row>
    <row r="89" spans="1:3" x14ac:dyDescent="0.25">
      <c r="A89" s="15" t="s">
        <v>31</v>
      </c>
      <c r="B89" s="9" t="s">
        <v>32</v>
      </c>
      <c r="C89" s="3" t="str">
        <f>CONCATENATE("    This variant is a change at a specific point in the ",B14," gene from ",B89," to ",B90," resulting in incorrect ",B11,"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90" spans="1:3" x14ac:dyDescent="0.25">
      <c r="A90" s="15" t="s">
        <v>33</v>
      </c>
      <c r="B90" s="9" t="s">
        <v>34</v>
      </c>
    </row>
    <row r="91" spans="1:3" x14ac:dyDescent="0.25">
      <c r="A91" s="15" t="s">
        <v>35</v>
      </c>
      <c r="B91" s="9" t="s">
        <v>357</v>
      </c>
      <c r="C91" s="3" t="str">
        <f>"  &lt;/Variant&gt;"</f>
        <v xml:space="preserve">  &lt;/Variant&gt;</v>
      </c>
    </row>
    <row r="92" spans="1:3" ht="16.5" thickBot="1" x14ac:dyDescent="0.3">
      <c r="A92" s="15"/>
      <c r="C92" s="3" t="str">
        <f>CONCATENATE("&lt;# ",B94," #&gt;")</f>
        <v>&lt;# T2259A #&gt;</v>
      </c>
    </row>
    <row r="93" spans="1:3" ht="16.5" thickBot="1" x14ac:dyDescent="0.3">
      <c r="A93" s="8" t="s">
        <v>29</v>
      </c>
      <c r="B93" s="40" t="s">
        <v>342</v>
      </c>
      <c r="C93" s="3" t="str">
        <f>CONCATENATE("  &lt;Variant hgvs=",CHAR(34),B93,CHAR(34)," name=",CHAR(34),B94,CHAR(34),"&gt; ")</f>
        <v xml:space="preserve">  &lt;Variant hgvs="NC_000005.10:g.143281964T&gt;A" name="T2259A"&gt; </v>
      </c>
    </row>
    <row r="94" spans="1:3" x14ac:dyDescent="0.25">
      <c r="A94" s="15" t="s">
        <v>30</v>
      </c>
      <c r="B94" s="9" t="s">
        <v>348</v>
      </c>
    </row>
    <row r="95" spans="1:3" x14ac:dyDescent="0.25">
      <c r="A95" s="15" t="s">
        <v>31</v>
      </c>
      <c r="B95" s="9" t="s">
        <v>36</v>
      </c>
      <c r="C95" s="3" t="str">
        <f>CONCATENATE("    This variant is a change at a specific point in the ",B14," gene from ",B95," to ",B96," resulting in incorrect ",B11," function. This substitution of a single nucleotide is known as a missense variant.")</f>
        <v xml:space="preserve">    This variant is a change at a specific point in the NR3C1 gene from thymine (T) to adenine (A) resulting in incorrect glucocortisoid receptor function. This substitution of a single nucleotide is known as a missense variant.</v>
      </c>
    </row>
    <row r="96" spans="1:3" x14ac:dyDescent="0.25">
      <c r="A96" s="15" t="s">
        <v>33</v>
      </c>
      <c r="B96" s="9" t="s">
        <v>32</v>
      </c>
    </row>
    <row r="97" spans="1:3" x14ac:dyDescent="0.25">
      <c r="A97" s="15" t="s">
        <v>35</v>
      </c>
      <c r="B97" s="9" t="s">
        <v>356</v>
      </c>
      <c r="C97" s="3" t="str">
        <f>"  &lt;/Variant&gt;"</f>
        <v xml:space="preserve">  &lt;/Variant&gt;</v>
      </c>
    </row>
    <row r="98" spans="1:3" ht="16.5" thickBot="1" x14ac:dyDescent="0.3">
      <c r="A98" s="15"/>
      <c r="C98" s="3" t="str">
        <f>CONCATENATE("&lt;# ",B100," #&gt;")</f>
        <v>&lt;# T2318C #&gt;</v>
      </c>
    </row>
    <row r="99" spans="1:3" ht="16.5" thickBot="1" x14ac:dyDescent="0.3">
      <c r="A99" s="8" t="s">
        <v>29</v>
      </c>
      <c r="B99" s="40" t="s">
        <v>343</v>
      </c>
      <c r="C99" s="3" t="str">
        <f>CONCATENATE("  &lt;Variant hgvs=",CHAR(34),B99,CHAR(34)," name=",CHAR(34),B100,CHAR(34),"&gt; ")</f>
        <v xml:space="preserve">  &lt;Variant hgvs="NC_000005.10:g.143281905A&gt;G" name="T2318C"&gt; </v>
      </c>
    </row>
    <row r="100" spans="1:3" x14ac:dyDescent="0.25">
      <c r="A100" s="15" t="s">
        <v>30</v>
      </c>
      <c r="B100" s="9" t="s">
        <v>349</v>
      </c>
    </row>
    <row r="101" spans="1:3" x14ac:dyDescent="0.25">
      <c r="A101" s="15" t="s">
        <v>31</v>
      </c>
      <c r="B101" s="9" t="s">
        <v>32</v>
      </c>
      <c r="C101" s="3" t="str">
        <f>CONCATENATE("    This variant is a change at a specific point in the ",B14," gene from ",B101," to ",B102," resulting in incorrect ",B11,"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102" spans="1:3" x14ac:dyDescent="0.25">
      <c r="A102" s="15" t="s">
        <v>33</v>
      </c>
      <c r="B102" s="9" t="s">
        <v>34</v>
      </c>
    </row>
    <row r="103" spans="1:3" x14ac:dyDescent="0.25">
      <c r="A103" s="15" t="s">
        <v>35</v>
      </c>
      <c r="B103" s="9" t="s">
        <v>355</v>
      </c>
      <c r="C103" s="3" t="str">
        <f>"  &lt;/Variant&gt;"</f>
        <v xml:space="preserve">  &lt;/Variant&gt;</v>
      </c>
    </row>
    <row r="104" spans="1:3" ht="16.5" thickBot="1" x14ac:dyDescent="0.3">
      <c r="A104" s="15"/>
      <c r="C104" s="3" t="str">
        <f>CONCATENATE("&lt;# ",B106," #&gt;")</f>
        <v>&lt;# G1430A #&gt;</v>
      </c>
    </row>
    <row r="105" spans="1:3" ht="16.5" thickBot="1" x14ac:dyDescent="0.3">
      <c r="A105" s="8" t="s">
        <v>29</v>
      </c>
      <c r="B105" s="40" t="s">
        <v>337</v>
      </c>
      <c r="C105" s="3" t="str">
        <f>CONCATENATE("  &lt;Variant hgvs=",CHAR(34),B105,CHAR(34)," name=",CHAR(34),B106,CHAR(34),"&gt; ")</f>
        <v xml:space="preserve">  &lt;Variant hgvs="NC_000005.10:g.143310135C&gt;T" name="G1430A"&gt; </v>
      </c>
    </row>
    <row r="106" spans="1:3" x14ac:dyDescent="0.25">
      <c r="A106" s="15" t="s">
        <v>30</v>
      </c>
      <c r="B106" s="9" t="s">
        <v>336</v>
      </c>
    </row>
    <row r="107" spans="1:3" x14ac:dyDescent="0.25">
      <c r="A107" s="15" t="s">
        <v>31</v>
      </c>
      <c r="B107" s="9" t="str">
        <f>"cytosine (C)"</f>
        <v>cytosine (C)</v>
      </c>
      <c r="C107" s="3" t="str">
        <f>CONCATENATE("    This variant is a change at a specific point in the ",B14," gene from ",B107," to ",B108," resulting in incorrect ",B11," function. This substitution of a single nucleotide is known as a missense variant.")</f>
        <v xml:space="preserve">    This variant is a change at a specific point in the NR3C1 gene from cytosine (C) to thymine (T) resulting in incorrect glucocortisoid receptor function. This substitution of a single nucleotide is known as a missense variant.</v>
      </c>
    </row>
    <row r="108" spans="1:3" x14ac:dyDescent="0.25">
      <c r="A108" s="15" t="s">
        <v>33</v>
      </c>
      <c r="B108" s="9" t="s">
        <v>36</v>
      </c>
    </row>
    <row r="109" spans="1:3" x14ac:dyDescent="0.25">
      <c r="A109" s="15" t="s">
        <v>35</v>
      </c>
      <c r="B109" s="9" t="s">
        <v>363</v>
      </c>
      <c r="C109" s="3" t="str">
        <f>"  &lt;/Variant&gt;"</f>
        <v xml:space="preserve">  &lt;/Variant&gt;</v>
      </c>
    </row>
    <row r="110" spans="1:3" s="18" customFormat="1" x14ac:dyDescent="0.25">
      <c r="A110" s="27"/>
      <c r="B110" s="17"/>
    </row>
    <row r="111" spans="1:3" s="18" customFormat="1" x14ac:dyDescent="0.25">
      <c r="A111" s="27"/>
      <c r="B111" s="17"/>
      <c r="C111" s="18" t="str">
        <f>C20</f>
        <v>&lt;# A143380220G #&gt;</v>
      </c>
    </row>
    <row r="112" spans="1:3" x14ac:dyDescent="0.25">
      <c r="A112" s="15" t="s">
        <v>37</v>
      </c>
      <c r="B112" s="21" t="str">
        <f>H14</f>
        <v>NC_000005.10:g.</v>
      </c>
      <c r="C112" s="3" t="str">
        <f>CONCATENATE("  &lt;Genotype hgvs=",CHAR(34),B112,B113,";",B114,CHAR(34)," name=",CHAR(34),B22,CHAR(34),"&gt; ")</f>
        <v xml:space="preserve">  &lt;Genotype hgvs="NC_000005.10:g.[143380220A&gt;G];[143380220=]" name="A143380220G"&gt; </v>
      </c>
    </row>
    <row r="113" spans="1:3" x14ac:dyDescent="0.25">
      <c r="A113" s="15" t="s">
        <v>35</v>
      </c>
      <c r="B113" s="21" t="str">
        <f t="shared" ref="B113:B117" si="1">H15</f>
        <v>[143380220A&gt;G]</v>
      </c>
    </row>
    <row r="114" spans="1:3" x14ac:dyDescent="0.25">
      <c r="A114" s="15" t="s">
        <v>31</v>
      </c>
      <c r="B114" s="21" t="str">
        <f t="shared" si="1"/>
        <v>[143380220=]</v>
      </c>
      <c r="C114" s="3" t="s">
        <v>38</v>
      </c>
    </row>
    <row r="115" spans="1:3" x14ac:dyDescent="0.25">
      <c r="A115" s="15" t="s">
        <v>39</v>
      </c>
      <c r="B115" s="21" t="str">
        <f t="shared" si="1"/>
        <v>People with this variant have one copy of the [A143380220G](https://www.ncbi.nlm.nih.gov/projects/SNP/snp_ref.cgi?rs=1866388) variant. This substitution of a single nucleotide is known as a missense mutation.</v>
      </c>
      <c r="C115" s="3" t="s">
        <v>26</v>
      </c>
    </row>
    <row r="116" spans="1:3" x14ac:dyDescent="0.25">
      <c r="A116" s="8" t="s">
        <v>40</v>
      </c>
      <c r="B116" s="21" t="str">
        <f t="shared" si="1"/>
        <v>You are in the Moderate Loss of Function category. See below for more information.</v>
      </c>
      <c r="C116" s="3" t="str">
        <f>CONCATENATE("    ",B115)</f>
        <v xml:space="preserve">    People with this variant have one copy of the [A143380220G](https://www.ncbi.nlm.nih.gov/projects/SNP/snp_ref.cgi?rs=1866388) variant. This substitution of a single nucleotide is known as a missense mutation.</v>
      </c>
    </row>
    <row r="117" spans="1:3" x14ac:dyDescent="0.25">
      <c r="A117" s="8" t="s">
        <v>41</v>
      </c>
      <c r="B117" s="21">
        <f t="shared" si="1"/>
        <v>33.6</v>
      </c>
    </row>
    <row r="118" spans="1:3" x14ac:dyDescent="0.25">
      <c r="A118" s="15"/>
      <c r="C118" s="3" t="s">
        <v>42</v>
      </c>
    </row>
    <row r="119" spans="1:3" x14ac:dyDescent="0.25">
      <c r="A119" s="8"/>
    </row>
    <row r="120" spans="1:3" x14ac:dyDescent="0.25">
      <c r="A120" s="8"/>
      <c r="C120" s="3" t="str">
        <f>CONCATENATE("    ",B116)</f>
        <v xml:space="preserve">    You are in the Moderate Loss of Function category. See below for more information.</v>
      </c>
    </row>
    <row r="121" spans="1:3" x14ac:dyDescent="0.25">
      <c r="A121" s="8"/>
    </row>
    <row r="122" spans="1:3" x14ac:dyDescent="0.25">
      <c r="A122" s="8"/>
      <c r="C122" s="3" t="s">
        <v>43</v>
      </c>
    </row>
    <row r="123" spans="1:3" x14ac:dyDescent="0.25">
      <c r="A123" s="15"/>
    </row>
    <row r="124" spans="1:3" x14ac:dyDescent="0.25">
      <c r="A124" s="15"/>
      <c r="C124" s="3" t="str">
        <f>CONCATENATE( "    &lt;piechart percentage=",B117," /&gt;")</f>
        <v xml:space="preserve">    &lt;piechart percentage=33.6 /&gt;</v>
      </c>
    </row>
    <row r="125" spans="1:3" x14ac:dyDescent="0.25">
      <c r="A125" s="15"/>
      <c r="C125" s="3" t="str">
        <f>"  &lt;/Genotype&gt;"</f>
        <v xml:space="preserve">  &lt;/Genotype&gt;</v>
      </c>
    </row>
    <row r="126" spans="1:3" x14ac:dyDescent="0.25">
      <c r="A126" s="15" t="s">
        <v>44</v>
      </c>
      <c r="B126" s="9" t="str">
        <f>H20</f>
        <v>People with this variant have two copies of the [A143380220G](https://www.ncbi.nlm.nih.gov/projects/SNP/snp_ref.cgi?rs=1866388) variant. This substitution of a single nucleotide is known as a missense mutation.</v>
      </c>
      <c r="C126" s="3" t="str">
        <f>CONCATENATE("  &lt;Genotype hgvs=",CHAR(34),B112,B113,";",B113,CHAR(34)," name=",CHAR(34),B22,CHAR(34),"&gt; ")</f>
        <v xml:space="preserve">  &lt;Genotype hgvs="NC_000005.10:g.[143380220A&gt;G];[143380220A&gt;G]" name="A143380220G"&gt; </v>
      </c>
    </row>
    <row r="127" spans="1:3" x14ac:dyDescent="0.25">
      <c r="A127" s="8" t="s">
        <v>45</v>
      </c>
      <c r="B127" s="9" t="str">
        <f t="shared" ref="B127:B128" si="2">H21</f>
        <v>You are in the Moderate Loss of Function category. See below for more information.</v>
      </c>
      <c r="C127" s="3" t="s">
        <v>26</v>
      </c>
    </row>
    <row r="128" spans="1:3" x14ac:dyDescent="0.25">
      <c r="A128" s="8" t="s">
        <v>41</v>
      </c>
      <c r="B128" s="9">
        <f t="shared" si="2"/>
        <v>13</v>
      </c>
      <c r="C128" s="3" t="s">
        <v>38</v>
      </c>
    </row>
    <row r="129" spans="1:3" x14ac:dyDescent="0.25">
      <c r="A129" s="8"/>
    </row>
    <row r="130" spans="1:3" x14ac:dyDescent="0.25">
      <c r="A130" s="15"/>
      <c r="C130" s="3" t="str">
        <f>CONCATENATE("    ",B126)</f>
        <v xml:space="preserve">    People with this variant have two copies of the [A143380220G](https://www.ncbi.nlm.nih.gov/projects/SNP/snp_ref.cgi?rs=1866388) variant. This substitution of a single nucleotide is known as a missense mutation.</v>
      </c>
    </row>
    <row r="131" spans="1:3" x14ac:dyDescent="0.25">
      <c r="A131" s="8"/>
    </row>
    <row r="132" spans="1:3" x14ac:dyDescent="0.25">
      <c r="A132" s="8"/>
      <c r="C132" s="3" t="s">
        <v>42</v>
      </c>
    </row>
    <row r="133" spans="1:3" x14ac:dyDescent="0.25">
      <c r="A133" s="8"/>
    </row>
    <row r="134" spans="1:3" x14ac:dyDescent="0.25">
      <c r="A134" s="8"/>
      <c r="C134" s="3" t="str">
        <f>CONCATENATE("    ",B127)</f>
        <v xml:space="preserve">    You are in the Moderate Loss of Function category. See below for more information.</v>
      </c>
    </row>
    <row r="135" spans="1:3" x14ac:dyDescent="0.25">
      <c r="A135" s="8"/>
    </row>
    <row r="136" spans="1:3" x14ac:dyDescent="0.25">
      <c r="A136" s="15"/>
      <c r="C136" s="3" t="s">
        <v>43</v>
      </c>
    </row>
    <row r="137" spans="1:3" x14ac:dyDescent="0.25">
      <c r="A137" s="15"/>
    </row>
    <row r="138" spans="1:3" x14ac:dyDescent="0.25">
      <c r="A138" s="15"/>
      <c r="C138" s="3" t="str">
        <f>CONCATENATE( "    &lt;piechart percentage=",B128," /&gt;")</f>
        <v xml:space="preserve">    &lt;piechart percentage=13 /&gt;</v>
      </c>
    </row>
    <row r="139" spans="1:3" x14ac:dyDescent="0.25">
      <c r="A139" s="15"/>
      <c r="C139" s="3" t="str">
        <f>"  &lt;/Genotype&gt;"</f>
        <v xml:space="preserve">  &lt;/Genotype&gt;</v>
      </c>
    </row>
    <row r="140" spans="1:3" x14ac:dyDescent="0.25">
      <c r="A140" s="15" t="s">
        <v>46</v>
      </c>
      <c r="B140" s="9" t="str">
        <f>H23</f>
        <v>Your NR3C1 gene has no variants. A normal gene is referred to as a "wild-type" gene.</v>
      </c>
      <c r="C140" s="3" t="str">
        <f>CONCATENATE("  &lt;Genotype hgvs=",CHAR(34),B112,B114,";",B114,CHAR(34)," name=",CHAR(34),B22,CHAR(34),"&gt; ")</f>
        <v xml:space="preserve">  &lt;Genotype hgvs="NC_000005.10:g.[143380220=];[143380220=]" name="A143380220G"&gt; </v>
      </c>
    </row>
    <row r="141" spans="1:3" x14ac:dyDescent="0.25">
      <c r="A141" s="8" t="s">
        <v>47</v>
      </c>
      <c r="B141" s="9" t="str">
        <f t="shared" ref="B141:B142" si="3">H24</f>
        <v>This variant is not associated with increased risk.</v>
      </c>
      <c r="C141" s="3" t="s">
        <v>26</v>
      </c>
    </row>
    <row r="142" spans="1:3" x14ac:dyDescent="0.25">
      <c r="A142" s="8" t="s">
        <v>41</v>
      </c>
      <c r="B142" s="9">
        <f t="shared" si="3"/>
        <v>53.4</v>
      </c>
      <c r="C142" s="3" t="s">
        <v>38</v>
      </c>
    </row>
    <row r="143" spans="1:3" x14ac:dyDescent="0.25">
      <c r="A143" s="15"/>
    </row>
    <row r="144" spans="1:3" x14ac:dyDescent="0.25">
      <c r="A144" s="8"/>
      <c r="C144" s="3" t="str">
        <f>CONCATENATE("    ",B140)</f>
        <v xml:space="preserve">    Your NR3C1 gene has no variants. A normal gene is referred to as a "wild-type" gene.</v>
      </c>
    </row>
    <row r="145" spans="1:3" x14ac:dyDescent="0.25">
      <c r="A145" s="8"/>
    </row>
    <row r="146" spans="1:3" x14ac:dyDescent="0.25">
      <c r="A146" s="15"/>
      <c r="C146" s="3" t="s">
        <v>43</v>
      </c>
    </row>
    <row r="147" spans="1:3" x14ac:dyDescent="0.25">
      <c r="A147" s="15"/>
    </row>
    <row r="148" spans="1:3" x14ac:dyDescent="0.25">
      <c r="A148" s="15"/>
      <c r="C148" s="3" t="str">
        <f>CONCATENATE( "    &lt;piechart percentage=",B142," /&gt;")</f>
        <v xml:space="preserve">    &lt;piechart percentage=53.4 /&gt;</v>
      </c>
    </row>
    <row r="149" spans="1:3" x14ac:dyDescent="0.25">
      <c r="A149" s="15"/>
      <c r="C149" s="3" t="str">
        <f>"  &lt;/Genotype&gt;"</f>
        <v xml:space="preserve">  &lt;/Genotype&gt;</v>
      </c>
    </row>
    <row r="150" spans="1:3" x14ac:dyDescent="0.25">
      <c r="A150" s="15"/>
      <c r="C150" s="3" t="str">
        <f>C26</f>
        <v>&lt;# T158189C #&gt;</v>
      </c>
    </row>
    <row r="151" spans="1:3" x14ac:dyDescent="0.25">
      <c r="A151" s="15" t="s">
        <v>37</v>
      </c>
      <c r="B151" s="21" t="str">
        <f>I14</f>
        <v>NC_000005.10:g.</v>
      </c>
      <c r="C151" s="3" t="str">
        <f>CONCATENATE("  &lt;Genotype hgvs=",CHAR(34),B151,B152,";",B153,CHAR(34)," name=",CHAR(34),B28,CHAR(34),"&gt; ")</f>
        <v xml:space="preserve">  &lt;Genotype hgvs="NC_000005.10:g.[143282324A&gt;G];[143282324=]" name="T158189C"&gt; </v>
      </c>
    </row>
    <row r="152" spans="1:3" x14ac:dyDescent="0.25">
      <c r="A152" s="15" t="s">
        <v>35</v>
      </c>
      <c r="B152" s="21" t="str">
        <f t="shared" ref="B152:B156" si="4">I15</f>
        <v>[143282324A&gt;G]</v>
      </c>
    </row>
    <row r="153" spans="1:3" x14ac:dyDescent="0.25">
      <c r="A153" s="15" t="s">
        <v>31</v>
      </c>
      <c r="B153" s="21" t="str">
        <f t="shared" si="4"/>
        <v>[143282324=]</v>
      </c>
      <c r="C153" s="3" t="s">
        <v>38</v>
      </c>
    </row>
    <row r="154" spans="1:3" x14ac:dyDescent="0.25">
      <c r="A154" s="15" t="s">
        <v>39</v>
      </c>
      <c r="B154" s="21" t="str">
        <f t="shared" si="4"/>
        <v>People with this variant have one copy of the [T158189C](https://www.ncbi.nlm.nih.gov/projects/SNP/snp_ref.cgi?rs=258750) variant. This substitution of a single nucleotide is known as a missense mutation.</v>
      </c>
      <c r="C154" s="3" t="s">
        <v>26</v>
      </c>
    </row>
    <row r="155" spans="1:3" x14ac:dyDescent="0.25">
      <c r="A155" s="8" t="s">
        <v>40</v>
      </c>
      <c r="B155" s="21" t="str">
        <f t="shared" si="4"/>
        <v>You are in the Moderate Loss of Function category. See below for more information.</v>
      </c>
      <c r="C155" s="3" t="str">
        <f>CONCATENATE("    ",B154)</f>
        <v xml:space="preserve">    People with this variant have one copy of the [T158189C](https://www.ncbi.nlm.nih.gov/projects/SNP/snp_ref.cgi?rs=258750) variant. This substitution of a single nucleotide is known as a missense mutation.</v>
      </c>
    </row>
    <row r="156" spans="1:3" x14ac:dyDescent="0.25">
      <c r="A156" s="8" t="s">
        <v>41</v>
      </c>
      <c r="B156" s="21">
        <f t="shared" si="4"/>
        <v>35.799999999999997</v>
      </c>
    </row>
    <row r="157" spans="1:3" x14ac:dyDescent="0.25">
      <c r="A157" s="15"/>
      <c r="C157" s="3" t="s">
        <v>42</v>
      </c>
    </row>
    <row r="158" spans="1:3" x14ac:dyDescent="0.25">
      <c r="A158" s="8"/>
    </row>
    <row r="159" spans="1:3" x14ac:dyDescent="0.25">
      <c r="A159" s="8"/>
      <c r="C159" s="3" t="str">
        <f>CONCATENATE("    ",B155)</f>
        <v xml:space="preserve">    You are in the Moderate Loss of Function category. See below for more information.</v>
      </c>
    </row>
    <row r="160" spans="1:3" x14ac:dyDescent="0.25">
      <c r="A160" s="8"/>
    </row>
    <row r="161" spans="1:3" x14ac:dyDescent="0.25">
      <c r="A161" s="8"/>
      <c r="C161" s="3" t="s">
        <v>43</v>
      </c>
    </row>
    <row r="162" spans="1:3" x14ac:dyDescent="0.25">
      <c r="A162" s="15"/>
    </row>
    <row r="163" spans="1:3" x14ac:dyDescent="0.25">
      <c r="A163" s="15"/>
      <c r="C163" s="3" t="str">
        <f>CONCATENATE( "    &lt;piechart percentage=",B156," /&gt;")</f>
        <v xml:space="preserve">    &lt;piechart percentage=35.8 /&gt;</v>
      </c>
    </row>
    <row r="164" spans="1:3" x14ac:dyDescent="0.25">
      <c r="A164" s="15"/>
      <c r="C164" s="3" t="str">
        <f>"  &lt;/Genotype&gt;"</f>
        <v xml:space="preserve">  &lt;/Genotype&gt;</v>
      </c>
    </row>
    <row r="165" spans="1:3" x14ac:dyDescent="0.25">
      <c r="A165" s="15" t="s">
        <v>44</v>
      </c>
      <c r="B165" s="9" t="str">
        <f>I20</f>
        <v>People with this variant have two copies of the [T158189C](https://www.ncbi.nlm.nih.gov/projects/SNP/snp_ref.cgi?rs=258750) variant. This substitution of a single nucleotide is known as a missense mutation.</v>
      </c>
      <c r="C165" s="3" t="str">
        <f>CONCATENATE("  &lt;Genotype hgvs=",CHAR(34),B151,B152,";",B152,CHAR(34)," name=",CHAR(34),B28,CHAR(34),"&gt; ")</f>
        <v xml:space="preserve">  &lt;Genotype hgvs="NC_000005.10:g.[143282324A&gt;G];[143282324A&gt;G]" name="T158189C"&gt; </v>
      </c>
    </row>
    <row r="166" spans="1:3" x14ac:dyDescent="0.25">
      <c r="A166" s="8" t="s">
        <v>45</v>
      </c>
      <c r="B166" s="9" t="str">
        <f t="shared" ref="B166:B167" si="5">I21</f>
        <v>You are in the Moderate Loss of Function category. See below for more information.</v>
      </c>
      <c r="C166" s="3" t="s">
        <v>26</v>
      </c>
    </row>
    <row r="167" spans="1:3" x14ac:dyDescent="0.25">
      <c r="A167" s="8" t="s">
        <v>41</v>
      </c>
      <c r="B167" s="9">
        <f t="shared" si="5"/>
        <v>16.100000000000001</v>
      </c>
      <c r="C167" s="3" t="s">
        <v>38</v>
      </c>
    </row>
    <row r="168" spans="1:3" x14ac:dyDescent="0.25">
      <c r="A168" s="8"/>
    </row>
    <row r="169" spans="1:3" x14ac:dyDescent="0.25">
      <c r="A169" s="15"/>
      <c r="C169" s="3" t="str">
        <f>CONCATENATE("    ",B165)</f>
        <v xml:space="preserve">    People with this variant have two copies of the [T158189C](https://www.ncbi.nlm.nih.gov/projects/SNP/snp_ref.cgi?rs=258750) variant. This substitution of a single nucleotide is known as a missense mutation.</v>
      </c>
    </row>
    <row r="170" spans="1:3" x14ac:dyDescent="0.25">
      <c r="A170" s="8"/>
    </row>
    <row r="171" spans="1:3" x14ac:dyDescent="0.25">
      <c r="A171" s="8"/>
      <c r="C171" s="3" t="s">
        <v>42</v>
      </c>
    </row>
    <row r="172" spans="1:3" x14ac:dyDescent="0.25">
      <c r="A172" s="8"/>
    </row>
    <row r="173" spans="1:3" x14ac:dyDescent="0.25">
      <c r="A173" s="8"/>
      <c r="C173" s="3" t="str">
        <f>CONCATENATE("    ",B166)</f>
        <v xml:space="preserve">    You are in the Moderate Loss of Function category. See below for more information.</v>
      </c>
    </row>
    <row r="174" spans="1:3" x14ac:dyDescent="0.25">
      <c r="A174" s="8"/>
    </row>
    <row r="175" spans="1:3" x14ac:dyDescent="0.25">
      <c r="A175" s="15"/>
      <c r="C175" s="3" t="s">
        <v>43</v>
      </c>
    </row>
    <row r="176" spans="1:3" x14ac:dyDescent="0.25">
      <c r="A176" s="15"/>
    </row>
    <row r="177" spans="1:3" x14ac:dyDescent="0.25">
      <c r="A177" s="15"/>
      <c r="C177" s="3" t="str">
        <f>CONCATENATE( "    &lt;piechart percentage=",B167," /&gt;")</f>
        <v xml:space="preserve">    &lt;piechart percentage=16.1 /&gt;</v>
      </c>
    </row>
    <row r="178" spans="1:3" x14ac:dyDescent="0.25">
      <c r="A178" s="15"/>
      <c r="C178" s="3" t="str">
        <f>"  &lt;/Genotype&gt;"</f>
        <v xml:space="preserve">  &lt;/Genotype&gt;</v>
      </c>
    </row>
    <row r="179" spans="1:3" x14ac:dyDescent="0.25">
      <c r="A179" s="15" t="s">
        <v>46</v>
      </c>
      <c r="B179" s="9" t="str">
        <f>I23</f>
        <v>Your NR3C1 gene has no variants. A normal gene is referred to as a "wild-type" gene.</v>
      </c>
      <c r="C179" s="3" t="str">
        <f>CONCATENATE("  &lt;Genotype hgvs=",CHAR(34),B151,B153,";",B153,CHAR(34)," name=",CHAR(34),B28,CHAR(34),"&gt; ")</f>
        <v xml:space="preserve">  &lt;Genotype hgvs="NC_000005.10:g.[143282324=];[143282324=]" name="T158189C"&gt; </v>
      </c>
    </row>
    <row r="180" spans="1:3" x14ac:dyDescent="0.25">
      <c r="A180" s="8" t="s">
        <v>47</v>
      </c>
      <c r="B180" s="9" t="str">
        <f t="shared" ref="B180:B181" si="6">I24</f>
        <v>This variant is not associated with increased risk.</v>
      </c>
      <c r="C180" s="3" t="s">
        <v>26</v>
      </c>
    </row>
    <row r="181" spans="1:3" x14ac:dyDescent="0.25">
      <c r="A181" s="8" t="s">
        <v>41</v>
      </c>
      <c r="B181" s="9">
        <f t="shared" si="6"/>
        <v>48.2</v>
      </c>
      <c r="C181" s="3" t="s">
        <v>38</v>
      </c>
    </row>
    <row r="182" spans="1:3" x14ac:dyDescent="0.25">
      <c r="A182" s="15"/>
    </row>
    <row r="183" spans="1:3" x14ac:dyDescent="0.25">
      <c r="A183" s="8"/>
      <c r="C183" s="3" t="str">
        <f>CONCATENATE("    ",B179)</f>
        <v xml:space="preserve">    Your NR3C1 gene has no variants. A normal gene is referred to as a "wild-type" gene.</v>
      </c>
    </row>
    <row r="184" spans="1:3" x14ac:dyDescent="0.25">
      <c r="A184" s="8"/>
    </row>
    <row r="185" spans="1:3" x14ac:dyDescent="0.25">
      <c r="A185" s="15"/>
      <c r="C185" s="3" t="s">
        <v>43</v>
      </c>
    </row>
    <row r="186" spans="1:3" x14ac:dyDescent="0.25">
      <c r="A186" s="15"/>
    </row>
    <row r="187" spans="1:3" x14ac:dyDescent="0.25">
      <c r="A187" s="15"/>
      <c r="C187" s="3" t="str">
        <f>CONCATENATE( "    &lt;piechart percentage=",B181," /&gt;")</f>
        <v xml:space="preserve">    &lt;piechart percentage=48.2 /&gt;</v>
      </c>
    </row>
    <row r="188" spans="1:3" x14ac:dyDescent="0.25">
      <c r="A188" s="15"/>
      <c r="C188" s="3" t="str">
        <f>"  &lt;/Genotype&gt;"</f>
        <v xml:space="preserve">  &lt;/Genotype&gt;</v>
      </c>
    </row>
    <row r="189" spans="1:3" x14ac:dyDescent="0.25">
      <c r="A189" s="15"/>
      <c r="C189" s="3" t="str">
        <f>C32</f>
        <v>&lt;# T143342788C #&gt;</v>
      </c>
    </row>
    <row r="190" spans="1:3" x14ac:dyDescent="0.25">
      <c r="A190" s="15" t="s">
        <v>37</v>
      </c>
      <c r="B190" s="21" t="str">
        <f>J14</f>
        <v>NC_000005.10:g.</v>
      </c>
      <c r="C190" s="3" t="str">
        <f>CONCATENATE("  &lt;Genotype hgvs=",CHAR(34),B190,B191,";",B192,CHAR(34)," name=",CHAR(34),B34,CHAR(34),"&gt; ")</f>
        <v xml:space="preserve">  &lt;Genotype hgvs="NC_000005.10:g.[143342788T&gt;C];[143342788=]" name="T143342788C"&gt; </v>
      </c>
    </row>
    <row r="191" spans="1:3" x14ac:dyDescent="0.25">
      <c r="A191" s="15" t="s">
        <v>35</v>
      </c>
      <c r="B191" s="21" t="str">
        <f t="shared" ref="B191:B195" si="7">J15</f>
        <v>[143342788T&gt;C]</v>
      </c>
    </row>
    <row r="192" spans="1:3" x14ac:dyDescent="0.25">
      <c r="A192" s="15" t="s">
        <v>31</v>
      </c>
      <c r="B192" s="21" t="str">
        <f t="shared" si="7"/>
        <v>[143342788=]</v>
      </c>
      <c r="C192" s="3" t="s">
        <v>38</v>
      </c>
    </row>
    <row r="193" spans="1:3" x14ac:dyDescent="0.25">
      <c r="A193" s="15" t="s">
        <v>39</v>
      </c>
      <c r="B193" s="21" t="str">
        <f t="shared" si="7"/>
        <v>People with this variant have one copy of the [T143342788C](https://www.ncbi.nlm.nih.gov/projects/SNP/snp_ref.cgi?rs=2918419) variant. This substitution of a single nucleotide is known as a missense mutation.</v>
      </c>
      <c r="C193" s="3" t="s">
        <v>26</v>
      </c>
    </row>
    <row r="194" spans="1:3" x14ac:dyDescent="0.25">
      <c r="A194" s="8" t="s">
        <v>40</v>
      </c>
      <c r="B194" s="21" t="str">
        <f t="shared" si="7"/>
        <v>You are in the Moderate Loss of Function category. See below for more information.</v>
      </c>
      <c r="C194" s="3" t="str">
        <f>CONCATENATE("    ",B193)</f>
        <v xml:space="preserve">    People with this variant have one copy of the [T143342788C](https://www.ncbi.nlm.nih.gov/projects/SNP/snp_ref.cgi?rs=2918419) variant. This substitution of a single nucleotide is known as a missense mutation.</v>
      </c>
    </row>
    <row r="195" spans="1:3" x14ac:dyDescent="0.25">
      <c r="A195" s="8" t="s">
        <v>41</v>
      </c>
      <c r="B195" s="21">
        <f t="shared" si="7"/>
        <v>20.7</v>
      </c>
    </row>
    <row r="196" spans="1:3" x14ac:dyDescent="0.25">
      <c r="A196" s="15"/>
      <c r="C196" s="3" t="s">
        <v>42</v>
      </c>
    </row>
    <row r="197" spans="1:3" x14ac:dyDescent="0.25">
      <c r="A197" s="8"/>
    </row>
    <row r="198" spans="1:3" x14ac:dyDescent="0.25">
      <c r="A198" s="8"/>
      <c r="C198" s="3" t="str">
        <f>CONCATENATE("    ",B194)</f>
        <v xml:space="preserve">    You are in the Moderate Loss of Function category. See below for more information.</v>
      </c>
    </row>
    <row r="199" spans="1:3" x14ac:dyDescent="0.25">
      <c r="A199" s="8"/>
    </row>
    <row r="200" spans="1:3" x14ac:dyDescent="0.25">
      <c r="A200" s="8"/>
      <c r="C200" s="3" t="s">
        <v>43</v>
      </c>
    </row>
    <row r="201" spans="1:3" x14ac:dyDescent="0.25">
      <c r="A201" s="15"/>
    </row>
    <row r="202" spans="1:3" x14ac:dyDescent="0.25">
      <c r="A202" s="15"/>
      <c r="C202" s="3" t="str">
        <f>CONCATENATE( "    &lt;piechart percentage=",B195," /&gt;")</f>
        <v xml:space="preserve">    &lt;piechart percentage=20.7 /&gt;</v>
      </c>
    </row>
    <row r="203" spans="1:3" x14ac:dyDescent="0.25">
      <c r="A203" s="15"/>
      <c r="C203" s="3" t="str">
        <f>"  &lt;/Genotype&gt;"</f>
        <v xml:space="preserve">  &lt;/Genotype&gt;</v>
      </c>
    </row>
    <row r="204" spans="1:3" x14ac:dyDescent="0.25">
      <c r="A204" s="15" t="s">
        <v>44</v>
      </c>
      <c r="B204" s="9" t="str">
        <f>J20</f>
        <v>People with this variant have two copies of the [T143342788C](https://www.ncbi.nlm.nih.gov/projects/SNP/snp_ref.cgi?rs=2918419) variant. This substitution of a single nucleotide is known as a missense mutation.</v>
      </c>
      <c r="C204" s="3" t="str">
        <f>CONCATENATE("  &lt;Genotype hgvs=",CHAR(34),B190,B191,";",B191,CHAR(34)," name=",CHAR(34),B34,CHAR(34),"&gt; ")</f>
        <v xml:space="preserve">  &lt;Genotype hgvs="NC_000005.10:g.[143342788T&gt;C];[143342788T&gt;C]" name="T143342788C"&gt; </v>
      </c>
    </row>
    <row r="205" spans="1:3" x14ac:dyDescent="0.25">
      <c r="A205" s="8" t="s">
        <v>45</v>
      </c>
      <c r="B205" s="9" t="str">
        <f t="shared" ref="B205:B206" si="8">J21</f>
        <v>You are in the Moderate Loss of Function category. See below for more information.</v>
      </c>
      <c r="C205" s="3" t="s">
        <v>26</v>
      </c>
    </row>
    <row r="206" spans="1:3" x14ac:dyDescent="0.25">
      <c r="A206" s="8" t="s">
        <v>41</v>
      </c>
      <c r="B206" s="9">
        <f t="shared" si="8"/>
        <v>6.5</v>
      </c>
      <c r="C206" s="3" t="s">
        <v>38</v>
      </c>
    </row>
    <row r="207" spans="1:3" x14ac:dyDescent="0.25">
      <c r="A207" s="8"/>
    </row>
    <row r="208" spans="1:3" x14ac:dyDescent="0.25">
      <c r="A208" s="15"/>
      <c r="C208" s="3" t="str">
        <f>CONCATENATE("    ",B204)</f>
        <v xml:space="preserve">    People with this variant have two copies of the [T143342788C](https://www.ncbi.nlm.nih.gov/projects/SNP/snp_ref.cgi?rs=2918419) variant. This substitution of a single nucleotide is known as a missense mutation.</v>
      </c>
    </row>
    <row r="209" spans="1:3" x14ac:dyDescent="0.25">
      <c r="A209" s="8"/>
    </row>
    <row r="210" spans="1:3" x14ac:dyDescent="0.25">
      <c r="A210" s="8"/>
      <c r="C210" s="3" t="s">
        <v>42</v>
      </c>
    </row>
    <row r="211" spans="1:3" x14ac:dyDescent="0.25">
      <c r="A211" s="8"/>
    </row>
    <row r="212" spans="1:3" x14ac:dyDescent="0.25">
      <c r="A212" s="8"/>
      <c r="C212" s="3" t="str">
        <f>CONCATENATE("    ",B205)</f>
        <v xml:space="preserve">    You are in the Moderate Loss of Function category. See below for more information.</v>
      </c>
    </row>
    <row r="213" spans="1:3" x14ac:dyDescent="0.25">
      <c r="A213" s="8"/>
    </row>
    <row r="214" spans="1:3" x14ac:dyDescent="0.25">
      <c r="A214" s="15"/>
      <c r="C214" s="3" t="s">
        <v>43</v>
      </c>
    </row>
    <row r="215" spans="1:3" x14ac:dyDescent="0.25">
      <c r="A215" s="15"/>
    </row>
    <row r="216" spans="1:3" x14ac:dyDescent="0.25">
      <c r="A216" s="15"/>
      <c r="C216" s="3" t="str">
        <f>CONCATENATE( "    &lt;piechart percentage=",B206," /&gt;")</f>
        <v xml:space="preserve">    &lt;piechart percentage=6.5 /&gt;</v>
      </c>
    </row>
    <row r="217" spans="1:3" x14ac:dyDescent="0.25">
      <c r="A217" s="15"/>
      <c r="C217" s="3" t="str">
        <f>"  &lt;/Genotype&gt;"</f>
        <v xml:space="preserve">  &lt;/Genotype&gt;</v>
      </c>
    </row>
    <row r="218" spans="1:3" x14ac:dyDescent="0.25">
      <c r="A218" s="15" t="s">
        <v>46</v>
      </c>
      <c r="B218" s="9" t="str">
        <f>J23</f>
        <v>Your NR3C1 gene has no variants. A normal gene is referred to as a "wild-type" gene.</v>
      </c>
      <c r="C218" s="3" t="str">
        <f>CONCATENATE("  &lt;Genotype hgvs=",CHAR(34),B190,B192,";",B192,CHAR(34)," name=",CHAR(34),B34,CHAR(34),"&gt; ")</f>
        <v xml:space="preserve">  &lt;Genotype hgvs="NC_000005.10:g.[143342788=];[143342788=]" name="T143342788C"&gt; </v>
      </c>
    </row>
    <row r="219" spans="1:3" x14ac:dyDescent="0.25">
      <c r="A219" s="8" t="s">
        <v>47</v>
      </c>
      <c r="B219" s="9" t="str">
        <f t="shared" ref="B219:B220" si="9">J24</f>
        <v>This variant is not associated with increased risk.</v>
      </c>
      <c r="C219" s="3" t="s">
        <v>26</v>
      </c>
    </row>
    <row r="220" spans="1:3" x14ac:dyDescent="0.25">
      <c r="A220" s="8" t="s">
        <v>41</v>
      </c>
      <c r="B220" s="9">
        <f t="shared" si="9"/>
        <v>72.8</v>
      </c>
      <c r="C220" s="3" t="s">
        <v>38</v>
      </c>
    </row>
    <row r="221" spans="1:3" x14ac:dyDescent="0.25">
      <c r="A221" s="15"/>
    </row>
    <row r="222" spans="1:3" x14ac:dyDescent="0.25">
      <c r="A222" s="8"/>
      <c r="C222" s="3" t="str">
        <f>CONCATENATE("    ",B218)</f>
        <v xml:space="preserve">    Your NR3C1 gene has no variants. A normal gene is referred to as a "wild-type" gene.</v>
      </c>
    </row>
    <row r="223" spans="1:3" x14ac:dyDescent="0.25">
      <c r="A223" s="8"/>
    </row>
    <row r="224" spans="1:3" x14ac:dyDescent="0.25">
      <c r="A224" s="15"/>
      <c r="C224" s="3" t="s">
        <v>43</v>
      </c>
    </row>
    <row r="225" spans="1:3" x14ac:dyDescent="0.25">
      <c r="A225" s="15"/>
    </row>
    <row r="226" spans="1:3" x14ac:dyDescent="0.25">
      <c r="A226" s="15"/>
      <c r="C226" s="3" t="str">
        <f>CONCATENATE( "    &lt;piechart percentage=",B220," /&gt;")</f>
        <v xml:space="preserve">    &lt;piechart percentage=72.8 /&gt;</v>
      </c>
    </row>
    <row r="227" spans="1:3" x14ac:dyDescent="0.25">
      <c r="A227" s="15"/>
      <c r="C227" s="3" t="str">
        <f>"  &lt;/Genotype&gt;"</f>
        <v xml:space="preserve">  &lt;/Genotype&gt;</v>
      </c>
    </row>
    <row r="228" spans="1:3" x14ac:dyDescent="0.25">
      <c r="A228" s="15"/>
      <c r="C228" s="3" t="str">
        <f>C38</f>
        <v>&lt;# G1469-16T #&gt;</v>
      </c>
    </row>
    <row r="229" spans="1:3" x14ac:dyDescent="0.25">
      <c r="A229" s="15" t="s">
        <v>37</v>
      </c>
      <c r="B229" s="21" t="str">
        <f>K14</f>
        <v>NC_000005.10:g.</v>
      </c>
      <c r="C229" s="3" t="str">
        <f>CONCATENATE("  &lt;Genotype hgvs=",CHAR(34),B229,B230,";",B231,CHAR(34)," name=",CHAR(34),B40,CHAR(34),"&gt; ")</f>
        <v xml:space="preserve">  &lt;Genotype hgvs="NC_000005.10:g.[143300779C&gt;A];[143300779=]" name="G1469-16T"&gt; </v>
      </c>
    </row>
    <row r="230" spans="1:3" x14ac:dyDescent="0.25">
      <c r="A230" s="15" t="s">
        <v>35</v>
      </c>
      <c r="B230" s="21" t="str">
        <f t="shared" ref="B230:B234" si="10">K15</f>
        <v>[143300779C&gt;A]</v>
      </c>
    </row>
    <row r="231" spans="1:3" x14ac:dyDescent="0.25">
      <c r="A231" s="15" t="s">
        <v>31</v>
      </c>
      <c r="B231" s="21" t="str">
        <f t="shared" si="10"/>
        <v>[143300779=]</v>
      </c>
      <c r="C231" s="3" t="s">
        <v>38</v>
      </c>
    </row>
    <row r="232" spans="1:3" x14ac:dyDescent="0.25">
      <c r="A232" s="15" t="s">
        <v>39</v>
      </c>
      <c r="B232" s="21" t="str">
        <f t="shared" si="10"/>
        <v>People with this variant have one copy of the [G1469-16T](https://www.ncbi.nlm.nih.gov/projects/SNP/snp_ref.cgi?rs=6188) variant. This substitution of a single nucleotide is known as a missense mutation.</v>
      </c>
      <c r="C232" s="3" t="s">
        <v>26</v>
      </c>
    </row>
    <row r="233" spans="1:3" x14ac:dyDescent="0.25">
      <c r="A233" s="8" t="s">
        <v>40</v>
      </c>
      <c r="B233" s="21" t="str">
        <f t="shared" si="10"/>
        <v>This variant is not associated with increased risk.</v>
      </c>
      <c r="C233" s="3" t="str">
        <f>CONCATENATE("    ",B232)</f>
        <v xml:space="preserve">    People with this variant have one copy of the [G1469-16T](https://www.ncbi.nlm.nih.gov/projects/SNP/snp_ref.cgi?rs=6188) variant. This substitution of a single nucleotide is known as a missense mutation.</v>
      </c>
    </row>
    <row r="234" spans="1:3" x14ac:dyDescent="0.25">
      <c r="A234" s="8" t="s">
        <v>41</v>
      </c>
      <c r="B234" s="21">
        <f t="shared" si="10"/>
        <v>38.799999999999997</v>
      </c>
    </row>
    <row r="235" spans="1:3" x14ac:dyDescent="0.25">
      <c r="A235" s="15"/>
      <c r="C235" s="3" t="s">
        <v>42</v>
      </c>
    </row>
    <row r="236" spans="1:3" x14ac:dyDescent="0.25">
      <c r="A236" s="8"/>
    </row>
    <row r="237" spans="1:3" x14ac:dyDescent="0.25">
      <c r="A237" s="8"/>
      <c r="C237" s="3" t="str">
        <f>CONCATENATE("    ",B233)</f>
        <v xml:space="preserve">    This variant is not associated with increased risk.</v>
      </c>
    </row>
    <row r="238" spans="1:3" x14ac:dyDescent="0.25">
      <c r="A238" s="8"/>
    </row>
    <row r="239" spans="1:3" x14ac:dyDescent="0.25">
      <c r="A239" s="8"/>
      <c r="C239" s="3" t="s">
        <v>43</v>
      </c>
    </row>
    <row r="240" spans="1:3" x14ac:dyDescent="0.25">
      <c r="A240" s="15"/>
    </row>
    <row r="241" spans="1:3" x14ac:dyDescent="0.25">
      <c r="A241" s="15"/>
      <c r="C241" s="3" t="str">
        <f>CONCATENATE( "    &lt;piechart percentage=",B234," /&gt;")</f>
        <v xml:space="preserve">    &lt;piechart percentage=38.8 /&gt;</v>
      </c>
    </row>
    <row r="242" spans="1:3" x14ac:dyDescent="0.25">
      <c r="A242" s="15"/>
      <c r="C242" s="3" t="str">
        <f>"  &lt;/Genotype&gt;"</f>
        <v xml:space="preserve">  &lt;/Genotype&gt;</v>
      </c>
    </row>
    <row r="243" spans="1:3" x14ac:dyDescent="0.25">
      <c r="A243" s="15" t="s">
        <v>44</v>
      </c>
      <c r="B243" s="9" t="str">
        <f>K20</f>
        <v>People with this variant have two copies of the [G1469-16T](https://www.ncbi.nlm.nih.gov/projects/SNP/snp_ref.cgi?rs=6188) variant. This substitution of a single nucleotide is known as a missense mutation.</v>
      </c>
      <c r="C243" s="3" t="str">
        <f>CONCATENATE("  &lt;Genotype hgvs=",CHAR(34),B229,B230,";",B230,CHAR(34)," name=",CHAR(34),B40,CHAR(34),"&gt; ")</f>
        <v xml:space="preserve">  &lt;Genotype hgvs="NC_000005.10:g.[143300779C&gt;A];[143300779C&gt;A]" name="G1469-16T"&gt; </v>
      </c>
    </row>
    <row r="244" spans="1:3" x14ac:dyDescent="0.25">
      <c r="A244" s="8" t="s">
        <v>45</v>
      </c>
      <c r="B244" s="9" t="str">
        <f t="shared" ref="B244:B245" si="11">K21</f>
        <v>This variant is not associated with increased risk.</v>
      </c>
      <c r="C244" s="3" t="s">
        <v>26</v>
      </c>
    </row>
    <row r="245" spans="1:3" x14ac:dyDescent="0.25">
      <c r="A245" s="8" t="s">
        <v>41</v>
      </c>
      <c r="B245" s="9">
        <f t="shared" si="11"/>
        <v>16.5</v>
      </c>
      <c r="C245" s="3" t="s">
        <v>38</v>
      </c>
    </row>
    <row r="246" spans="1:3" x14ac:dyDescent="0.25">
      <c r="A246" s="8"/>
    </row>
    <row r="247" spans="1:3" x14ac:dyDescent="0.25">
      <c r="A247" s="15"/>
      <c r="C247" s="3" t="str">
        <f>CONCATENATE("    ",B243)</f>
        <v xml:space="preserve">    People with this variant have two copies of the [G1469-16T](https://www.ncbi.nlm.nih.gov/projects/SNP/snp_ref.cgi?rs=6188) variant. This substitution of a single nucleotide is known as a missense mutation.</v>
      </c>
    </row>
    <row r="248" spans="1:3" x14ac:dyDescent="0.25">
      <c r="A248" s="8"/>
    </row>
    <row r="249" spans="1:3" x14ac:dyDescent="0.25">
      <c r="A249" s="8"/>
      <c r="C249" s="3" t="s">
        <v>42</v>
      </c>
    </row>
    <row r="250" spans="1:3" x14ac:dyDescent="0.25">
      <c r="A250" s="8"/>
    </row>
    <row r="251" spans="1:3" x14ac:dyDescent="0.25">
      <c r="A251" s="8"/>
      <c r="C251" s="3" t="str">
        <f>CONCATENATE("    ",B244)</f>
        <v xml:space="preserve">    This variant is not associated with increased risk.</v>
      </c>
    </row>
    <row r="252" spans="1:3" x14ac:dyDescent="0.25">
      <c r="A252" s="8"/>
    </row>
    <row r="253" spans="1:3" x14ac:dyDescent="0.25">
      <c r="A253" s="15"/>
      <c r="C253" s="3" t="s">
        <v>43</v>
      </c>
    </row>
    <row r="254" spans="1:3" x14ac:dyDescent="0.25">
      <c r="A254" s="15"/>
    </row>
    <row r="255" spans="1:3" x14ac:dyDescent="0.25">
      <c r="A255" s="15"/>
      <c r="C255" s="3" t="str">
        <f>CONCATENATE( "    &lt;piechart percentage=",B245," /&gt;")</f>
        <v xml:space="preserve">    &lt;piechart percentage=16.5 /&gt;</v>
      </c>
    </row>
    <row r="256" spans="1:3" x14ac:dyDescent="0.25">
      <c r="A256" s="15"/>
      <c r="C256" s="3" t="str">
        <f>"  &lt;/Genotype&gt;"</f>
        <v xml:space="preserve">  &lt;/Genotype&gt;</v>
      </c>
    </row>
    <row r="257" spans="1:3" x14ac:dyDescent="0.25">
      <c r="A257" s="15" t="s">
        <v>46</v>
      </c>
      <c r="B257" s="9" t="str">
        <f>K23</f>
        <v>Your NR3C1 gene has no variants. A normal gene is referred to as a "wild-type" gene.</v>
      </c>
      <c r="C257" s="3" t="str">
        <f>CONCATENATE("  &lt;Genotype hgvs=",CHAR(34),B229,B231,";",B231,CHAR(34)," name=",CHAR(34),B40,CHAR(34),"&gt; ")</f>
        <v xml:space="preserve">  &lt;Genotype hgvs="NC_000005.10:g.[143300779=];[143300779=]" name="G1469-16T"&gt; </v>
      </c>
    </row>
    <row r="258" spans="1:3" x14ac:dyDescent="0.25">
      <c r="A258" s="8" t="s">
        <v>47</v>
      </c>
      <c r="B258" s="9" t="str">
        <f t="shared" ref="B258:B259" si="12">K24</f>
        <v>You are in the Moderate Loss of Function category. See below for more information.</v>
      </c>
      <c r="C258" s="3" t="s">
        <v>26</v>
      </c>
    </row>
    <row r="259" spans="1:3" x14ac:dyDescent="0.25">
      <c r="A259" s="8" t="s">
        <v>41</v>
      </c>
      <c r="B259" s="9">
        <f t="shared" si="12"/>
        <v>44.7</v>
      </c>
      <c r="C259" s="3" t="s">
        <v>38</v>
      </c>
    </row>
    <row r="260" spans="1:3" x14ac:dyDescent="0.25">
      <c r="A260" s="15"/>
    </row>
    <row r="261" spans="1:3" x14ac:dyDescent="0.25">
      <c r="A261" s="8"/>
      <c r="C261" s="3" t="str">
        <f>CONCATENATE("    ",B257)</f>
        <v xml:space="preserve">    Your NR3C1 gene has no variants. A normal gene is referred to as a "wild-type" gene.</v>
      </c>
    </row>
    <row r="262" spans="1:3" x14ac:dyDescent="0.25">
      <c r="A262" s="8"/>
    </row>
    <row r="263" spans="1:3" x14ac:dyDescent="0.25">
      <c r="A263" s="8"/>
      <c r="C263" s="3" t="s">
        <v>42</v>
      </c>
    </row>
    <row r="264" spans="1:3" x14ac:dyDescent="0.25">
      <c r="A264" s="8"/>
    </row>
    <row r="265" spans="1:3" x14ac:dyDescent="0.25">
      <c r="A265" s="8"/>
      <c r="C265" s="3" t="str">
        <f>CONCATENATE("    ",B258)</f>
        <v xml:space="preserve">    You are in the Moderate Loss of Function category. See below for more information.</v>
      </c>
    </row>
    <row r="266" spans="1:3" x14ac:dyDescent="0.25">
      <c r="A266" s="15"/>
    </row>
    <row r="267" spans="1:3" x14ac:dyDescent="0.25">
      <c r="A267" s="15"/>
      <c r="C267" s="3" t="s">
        <v>43</v>
      </c>
    </row>
    <row r="268" spans="1:3" x14ac:dyDescent="0.25">
      <c r="A268" s="15"/>
    </row>
    <row r="269" spans="1:3" x14ac:dyDescent="0.25">
      <c r="A269" s="15"/>
      <c r="C269" s="3" t="str">
        <f>CONCATENATE( "    &lt;piechart percentage=",B259," /&gt;")</f>
        <v xml:space="preserve">    &lt;piechart percentage=44.7 /&gt;</v>
      </c>
    </row>
    <row r="270" spans="1:3" x14ac:dyDescent="0.25">
      <c r="A270" s="15"/>
      <c r="C270" s="3" t="str">
        <f>"  &lt;/Genotype&gt;"</f>
        <v xml:space="preserve">  &lt;/Genotype&gt;</v>
      </c>
    </row>
    <row r="271" spans="1:3" x14ac:dyDescent="0.25">
      <c r="A271" s="15"/>
      <c r="C271" s="3" t="str">
        <f>C44</f>
        <v>&lt;# A143281925G #&gt;</v>
      </c>
    </row>
    <row r="272" spans="1:3" x14ac:dyDescent="0.25">
      <c r="A272" s="15" t="s">
        <v>37</v>
      </c>
      <c r="B272" s="21" t="str">
        <f>L14</f>
        <v>NC_000005.10:g.</v>
      </c>
      <c r="C272" s="3" t="str">
        <f>CONCATENATE("  &lt;Genotype hgvs=",CHAR(34),B272,B273,";",B274,CHAR(34)," name=",CHAR(34),B46,CHAR(34),"&gt; ")</f>
        <v xml:space="preserve">  &lt;Genotype hgvs="NC_000005.10:g.[143281925A&gt;G];[143281925=]" name="A143281925G"&gt; </v>
      </c>
    </row>
    <row r="273" spans="1:3" x14ac:dyDescent="0.25">
      <c r="A273" s="15" t="s">
        <v>35</v>
      </c>
      <c r="B273" s="21" t="str">
        <f t="shared" ref="B273:B277" si="13">L15</f>
        <v>[143281925A&gt;G]</v>
      </c>
    </row>
    <row r="274" spans="1:3" x14ac:dyDescent="0.25">
      <c r="A274" s="15" t="s">
        <v>31</v>
      </c>
      <c r="B274" s="21" t="str">
        <f t="shared" si="13"/>
        <v>[143281925=]</v>
      </c>
      <c r="C274" s="3" t="s">
        <v>38</v>
      </c>
    </row>
    <row r="275" spans="1:3" x14ac:dyDescent="0.25">
      <c r="A275" s="15" t="s">
        <v>39</v>
      </c>
      <c r="B275" s="21" t="str">
        <f t="shared" si="13"/>
        <v>People with this variant have one copy of the [A143281925G](https://www.ncbi.nlm.nih.gov/clinvar/variation/351364/) variant. This substitution of a single nucleotide is known as a missense mutation.</v>
      </c>
      <c r="C275" s="3" t="s">
        <v>26</v>
      </c>
    </row>
    <row r="276" spans="1:3" x14ac:dyDescent="0.25">
      <c r="A276" s="8" t="s">
        <v>40</v>
      </c>
      <c r="B276" s="21" t="str">
        <f t="shared" si="13"/>
        <v>You are in the Moderate Loss of Function category. See below for more information.</v>
      </c>
      <c r="C276" s="3" t="str">
        <f>CONCATENATE("    ",B275)</f>
        <v xml:space="preserve">    People with this variant have one copy of the [A143281925G](https://www.ncbi.nlm.nih.gov/clinvar/variation/351364/) variant. This substitution of a single nucleotide is known as a missense mutation.</v>
      </c>
    </row>
    <row r="277" spans="1:3" x14ac:dyDescent="0.25">
      <c r="A277" s="8" t="s">
        <v>41</v>
      </c>
      <c r="B277" s="21">
        <f t="shared" si="13"/>
        <v>22.6</v>
      </c>
    </row>
    <row r="278" spans="1:3" x14ac:dyDescent="0.25">
      <c r="A278" s="15"/>
      <c r="C278" s="3" t="s">
        <v>42</v>
      </c>
    </row>
    <row r="279" spans="1:3" x14ac:dyDescent="0.25">
      <c r="A279" s="8"/>
    </row>
    <row r="280" spans="1:3" x14ac:dyDescent="0.25">
      <c r="A280" s="8"/>
      <c r="C280" s="3" t="str">
        <f>CONCATENATE("    ",B276)</f>
        <v xml:space="preserve">    You are in the Moderate Loss of Function category. See below for more information.</v>
      </c>
    </row>
    <row r="281" spans="1:3" x14ac:dyDescent="0.25">
      <c r="A281" s="8"/>
    </row>
    <row r="282" spans="1:3" x14ac:dyDescent="0.25">
      <c r="A282" s="8"/>
      <c r="C282" s="3" t="s">
        <v>43</v>
      </c>
    </row>
    <row r="283" spans="1:3" x14ac:dyDescent="0.25">
      <c r="A283" s="15"/>
    </row>
    <row r="284" spans="1:3" x14ac:dyDescent="0.25">
      <c r="A284" s="15"/>
      <c r="C284" s="3" t="str">
        <f>CONCATENATE( "    &lt;piechart percentage=",B277," /&gt;")</f>
        <v xml:space="preserve">    &lt;piechart percentage=22.6 /&gt;</v>
      </c>
    </row>
    <row r="285" spans="1:3" x14ac:dyDescent="0.25">
      <c r="A285" s="15"/>
      <c r="C285" s="3" t="str">
        <f>"  &lt;/Genotype&gt;"</f>
        <v xml:space="preserve">  &lt;/Genotype&gt;</v>
      </c>
    </row>
    <row r="286" spans="1:3" x14ac:dyDescent="0.25">
      <c r="A286" s="15" t="s">
        <v>44</v>
      </c>
      <c r="B286" s="9" t="str">
        <f>L20</f>
        <v>People with this variant have two copies of the [A143281925G](https://www.ncbi.nlm.nih.gov/clinvar/variation/351364/) variant. This substitution of a single nucleotide is known as a missense mutation.</v>
      </c>
      <c r="C286" s="3" t="str">
        <f>CONCATENATE("  &lt;Genotype hgvs=",CHAR(34),B272,B273,";",B273,CHAR(34)," name=",CHAR(34),B46,CHAR(34),"&gt; ")</f>
        <v xml:space="preserve">  &lt;Genotype hgvs="NC_000005.10:g.[143281925A&gt;G];[143281925A&gt;G]" name="A143281925G"&gt; </v>
      </c>
    </row>
    <row r="287" spans="1:3" x14ac:dyDescent="0.25">
      <c r="A287" s="8" t="s">
        <v>45</v>
      </c>
      <c r="B287" s="9" t="str">
        <f t="shared" ref="B287:B288" si="14">L21</f>
        <v>You are in the Moderate Loss of Function category. See below for more information.</v>
      </c>
      <c r="C287" s="3" t="s">
        <v>26</v>
      </c>
    </row>
    <row r="288" spans="1:3" x14ac:dyDescent="0.25">
      <c r="A288" s="8" t="s">
        <v>41</v>
      </c>
      <c r="B288" s="9">
        <f t="shared" si="14"/>
        <v>6.2</v>
      </c>
      <c r="C288" s="3" t="s">
        <v>38</v>
      </c>
    </row>
    <row r="289" spans="1:3" x14ac:dyDescent="0.25">
      <c r="A289" s="8"/>
    </row>
    <row r="290" spans="1:3" x14ac:dyDescent="0.25">
      <c r="A290" s="15"/>
      <c r="C290" s="3" t="str">
        <f>CONCATENATE("    ",B286)</f>
        <v xml:space="preserve">    People with this variant have two copies of the [A143281925G](https://www.ncbi.nlm.nih.gov/clinvar/variation/351364/) variant. This substitution of a single nucleotide is known as a missense mutation.</v>
      </c>
    </row>
    <row r="291" spans="1:3" x14ac:dyDescent="0.25">
      <c r="A291" s="8"/>
    </row>
    <row r="292" spans="1:3" x14ac:dyDescent="0.25">
      <c r="A292" s="8"/>
      <c r="C292" s="3" t="s">
        <v>42</v>
      </c>
    </row>
    <row r="293" spans="1:3" x14ac:dyDescent="0.25">
      <c r="A293" s="8"/>
    </row>
    <row r="294" spans="1:3" x14ac:dyDescent="0.25">
      <c r="A294" s="8"/>
      <c r="C294" s="3" t="str">
        <f>CONCATENATE("    ",B287)</f>
        <v xml:space="preserve">    You are in the Moderate Loss of Function category. See below for more information.</v>
      </c>
    </row>
    <row r="295" spans="1:3" x14ac:dyDescent="0.25">
      <c r="A295" s="8"/>
    </row>
    <row r="296" spans="1:3" x14ac:dyDescent="0.25">
      <c r="A296" s="15"/>
      <c r="C296" s="3" t="s">
        <v>43</v>
      </c>
    </row>
    <row r="297" spans="1:3" x14ac:dyDescent="0.25">
      <c r="A297" s="15"/>
    </row>
    <row r="298" spans="1:3" x14ac:dyDescent="0.25">
      <c r="A298" s="15"/>
      <c r="C298" s="3" t="str">
        <f>CONCATENATE( "    &lt;piechart percentage=",B288," /&gt;")</f>
        <v xml:space="preserve">    &lt;piechart percentage=6.2 /&gt;</v>
      </c>
    </row>
    <row r="299" spans="1:3" x14ac:dyDescent="0.25">
      <c r="A299" s="15"/>
      <c r="C299" s="3" t="str">
        <f>"  &lt;/Genotype&gt;"</f>
        <v xml:space="preserve">  &lt;/Genotype&gt;</v>
      </c>
    </row>
    <row r="300" spans="1:3" x14ac:dyDescent="0.25">
      <c r="A300" s="15" t="s">
        <v>46</v>
      </c>
      <c r="B300" s="9" t="str">
        <f>L23</f>
        <v>Your NR3C1 gene has no variants. A normal gene is referred to as a "wild-type" gene.</v>
      </c>
      <c r="C300" s="3" t="str">
        <f>CONCATENATE("  &lt;Genotype hgvs=",CHAR(34),B272,B274,";",B274,CHAR(34)," name=",CHAR(34),B46,CHAR(34),"&gt; ")</f>
        <v xml:space="preserve">  &lt;Genotype hgvs="NC_000005.10:g.[143281925=];[143281925=]" name="A143281925G"&gt; </v>
      </c>
    </row>
    <row r="301" spans="1:3" x14ac:dyDescent="0.25">
      <c r="A301" s="8" t="s">
        <v>47</v>
      </c>
      <c r="B301" s="9" t="str">
        <f t="shared" ref="B301:B302" si="15">L24</f>
        <v>This variant is not associated with increased risk.</v>
      </c>
      <c r="C301" s="3" t="s">
        <v>26</v>
      </c>
    </row>
    <row r="302" spans="1:3" x14ac:dyDescent="0.25">
      <c r="A302" s="8" t="s">
        <v>41</v>
      </c>
      <c r="B302" s="9">
        <f t="shared" si="15"/>
        <v>71.2</v>
      </c>
      <c r="C302" s="3" t="s">
        <v>38</v>
      </c>
    </row>
    <row r="303" spans="1:3" x14ac:dyDescent="0.25">
      <c r="A303" s="15"/>
    </row>
    <row r="304" spans="1:3" x14ac:dyDescent="0.25">
      <c r="A304" s="8"/>
      <c r="C304" s="3" t="str">
        <f>CONCATENATE("    ",B300)</f>
        <v xml:space="preserve">    Your NR3C1 gene has no variants. A normal gene is referred to as a "wild-type" gene.</v>
      </c>
    </row>
    <row r="305" spans="1:3" x14ac:dyDescent="0.25">
      <c r="A305" s="8"/>
    </row>
    <row r="306" spans="1:3" x14ac:dyDescent="0.25">
      <c r="A306" s="15"/>
      <c r="C306" s="3" t="s">
        <v>43</v>
      </c>
    </row>
    <row r="307" spans="1:3" x14ac:dyDescent="0.25">
      <c r="A307" s="15"/>
    </row>
    <row r="308" spans="1:3" x14ac:dyDescent="0.25">
      <c r="A308" s="15"/>
      <c r="C308" s="3" t="str">
        <f>CONCATENATE( "    &lt;piechart percentage=",B302," /&gt;")</f>
        <v xml:space="preserve">    &lt;piechart percentage=71.2 /&gt;</v>
      </c>
    </row>
    <row r="309" spans="1:3" x14ac:dyDescent="0.25">
      <c r="A309" s="15"/>
      <c r="C309" s="3" t="str">
        <f>"  &lt;/Genotype&gt;"</f>
        <v xml:space="preserve">  &lt;/Genotype&gt;</v>
      </c>
    </row>
    <row r="310" spans="1:3" x14ac:dyDescent="0.25">
      <c r="A310" s="15"/>
      <c r="C310" s="3" t="str">
        <f>C50</f>
        <v>&lt;# A143307929G #&gt;</v>
      </c>
    </row>
    <row r="311" spans="1:3" x14ac:dyDescent="0.25">
      <c r="A311" s="15" t="s">
        <v>37</v>
      </c>
      <c r="B311" s="21" t="str">
        <f>M14</f>
        <v>NC_000005.10:g.</v>
      </c>
      <c r="C311" s="3" t="str">
        <f>CONCATENATE("  &lt;Genotype hgvs=",CHAR(34),B311,B312,";",B313,CHAR(34)," name=",CHAR(34),B52,CHAR(34),"&gt; ")</f>
        <v xml:space="preserve">  &lt;Genotype hgvs="NC_000005.10:g.[143307929A&gt;G];[143307929=]" name="A143307929G"&gt; </v>
      </c>
    </row>
    <row r="312" spans="1:3" x14ac:dyDescent="0.25">
      <c r="A312" s="15" t="s">
        <v>35</v>
      </c>
      <c r="B312" s="21" t="str">
        <f t="shared" ref="B312:B316" si="16">M15</f>
        <v>[143307929A&gt;G]</v>
      </c>
    </row>
    <row r="313" spans="1:3" x14ac:dyDescent="0.25">
      <c r="A313" s="15" t="s">
        <v>31</v>
      </c>
      <c r="B313" s="21" t="str">
        <f t="shared" si="16"/>
        <v>[143307929=]</v>
      </c>
      <c r="C313" s="3" t="s">
        <v>38</v>
      </c>
    </row>
    <row r="314" spans="1:3" x14ac:dyDescent="0.25">
      <c r="A314" s="15" t="s">
        <v>39</v>
      </c>
      <c r="B314" s="21" t="str">
        <f t="shared" si="16"/>
        <v>People with this variant have one copy of the [T2298C (p.Asn766=)](https://www.ncbi.nlm.nih.gov/projects/SNP/snp_ref.cgi?rs=852977) variant. This substitution of a single nucleotide is known as a missense mutation.</v>
      </c>
      <c r="C314" s="3" t="s">
        <v>26</v>
      </c>
    </row>
    <row r="315" spans="1:3" x14ac:dyDescent="0.25">
      <c r="A315" s="8" t="s">
        <v>40</v>
      </c>
      <c r="B315" s="21" t="str">
        <f t="shared" si="16"/>
        <v>You are in the Moderate Loss of Function category. See below for more information.</v>
      </c>
      <c r="C315" s="3" t="str">
        <f>CONCATENATE("    ",B314)</f>
        <v xml:space="preserve">    People with this variant have one copy of the [T2298C (p.Asn766=)](https://www.ncbi.nlm.nih.gov/projects/SNP/snp_ref.cgi?rs=852977) variant. This substitution of a single nucleotide is known as a missense mutation.</v>
      </c>
    </row>
    <row r="316" spans="1:3" x14ac:dyDescent="0.25">
      <c r="A316" s="8" t="s">
        <v>41</v>
      </c>
      <c r="B316" s="21">
        <f t="shared" si="16"/>
        <v>35.6</v>
      </c>
    </row>
    <row r="317" spans="1:3" x14ac:dyDescent="0.25">
      <c r="A317" s="15"/>
      <c r="C317" s="3" t="s">
        <v>42</v>
      </c>
    </row>
    <row r="318" spans="1:3" x14ac:dyDescent="0.25">
      <c r="A318" s="8"/>
    </row>
    <row r="319" spans="1:3" x14ac:dyDescent="0.25">
      <c r="A319" s="8"/>
      <c r="C319" s="3" t="str">
        <f>CONCATENATE("    ",B315)</f>
        <v xml:space="preserve">    You are in the Moderate Loss of Function category. See below for more information.</v>
      </c>
    </row>
    <row r="320" spans="1:3" x14ac:dyDescent="0.25">
      <c r="A320" s="8"/>
    </row>
    <row r="321" spans="1:3" x14ac:dyDescent="0.25">
      <c r="A321" s="8"/>
      <c r="C321" s="3" t="s">
        <v>43</v>
      </c>
    </row>
    <row r="322" spans="1:3" x14ac:dyDescent="0.25">
      <c r="A322" s="15"/>
    </row>
    <row r="323" spans="1:3" x14ac:dyDescent="0.25">
      <c r="A323" s="15"/>
      <c r="C323" s="3" t="str">
        <f>CONCATENATE( "    &lt;piechart percentage=",B316," /&gt;")</f>
        <v xml:space="preserve">    &lt;piechart percentage=35.6 /&gt;</v>
      </c>
    </row>
    <row r="324" spans="1:3" x14ac:dyDescent="0.25">
      <c r="A324" s="15"/>
      <c r="C324" s="3" t="str">
        <f>"  &lt;/Genotype&gt;"</f>
        <v xml:space="preserve">  &lt;/Genotype&gt;</v>
      </c>
    </row>
    <row r="325" spans="1:3" x14ac:dyDescent="0.25">
      <c r="A325" s="15" t="s">
        <v>44</v>
      </c>
      <c r="B325" s="9" t="str">
        <f>M20</f>
        <v>People with this variant have two copies of the [T2298C (p.Asn766=)](https://www.ncbi.nlm.nih.gov/projects/SNP/snp_ref.cgi?rs=852977) variant. This substitution of a single nucleotide is known as a missense mutation.</v>
      </c>
      <c r="C325" s="3" t="str">
        <f>CONCATENATE("  &lt;Genotype hgvs=",CHAR(34),B311,B312,";",B312,CHAR(34)," name=",CHAR(34),B52,CHAR(34),"&gt; ")</f>
        <v xml:space="preserve">  &lt;Genotype hgvs="NC_000005.10:g.[143307929A&gt;G];[143307929A&gt;G]" name="A143307929G"&gt; </v>
      </c>
    </row>
    <row r="326" spans="1:3" x14ac:dyDescent="0.25">
      <c r="A326" s="8" t="s">
        <v>45</v>
      </c>
      <c r="B326" s="9" t="str">
        <f t="shared" ref="B326:B327" si="17">M21</f>
        <v>You are in the Moderate Loss of Function category. See below for more information.</v>
      </c>
      <c r="C326" s="3" t="s">
        <v>26</v>
      </c>
    </row>
    <row r="327" spans="1:3" x14ac:dyDescent="0.25">
      <c r="A327" s="8" t="s">
        <v>41</v>
      </c>
      <c r="B327" s="9">
        <f t="shared" si="17"/>
        <v>14.3</v>
      </c>
      <c r="C327" s="3" t="s">
        <v>38</v>
      </c>
    </row>
    <row r="328" spans="1:3" x14ac:dyDescent="0.25">
      <c r="A328" s="8"/>
    </row>
    <row r="329" spans="1:3" x14ac:dyDescent="0.25">
      <c r="A329" s="15"/>
      <c r="C329" s="3" t="str">
        <f>CONCATENATE("    ",B325)</f>
        <v xml:space="preserve">    People with this variant have two copies of the [T2298C (p.Asn766=)](https://www.ncbi.nlm.nih.gov/projects/SNP/snp_ref.cgi?rs=852977) variant. This substitution of a single nucleotide is known as a missense mutation.</v>
      </c>
    </row>
    <row r="330" spans="1:3" x14ac:dyDescent="0.25">
      <c r="A330" s="8"/>
    </row>
    <row r="331" spans="1:3" x14ac:dyDescent="0.25">
      <c r="A331" s="8"/>
      <c r="C331" s="3" t="s">
        <v>42</v>
      </c>
    </row>
    <row r="332" spans="1:3" x14ac:dyDescent="0.25">
      <c r="A332" s="8"/>
    </row>
    <row r="333" spans="1:3" x14ac:dyDescent="0.25">
      <c r="A333" s="8"/>
      <c r="C333" s="3" t="str">
        <f>CONCATENATE("    ",B326)</f>
        <v xml:space="preserve">    You are in the Moderate Loss of Function category. See below for more information.</v>
      </c>
    </row>
    <row r="334" spans="1:3" x14ac:dyDescent="0.25">
      <c r="A334" s="8"/>
    </row>
    <row r="335" spans="1:3" x14ac:dyDescent="0.25">
      <c r="A335" s="15"/>
      <c r="C335" s="3" t="s">
        <v>43</v>
      </c>
    </row>
    <row r="336" spans="1:3" x14ac:dyDescent="0.25">
      <c r="A336" s="15"/>
    </row>
    <row r="337" spans="1:3" x14ac:dyDescent="0.25">
      <c r="A337" s="15"/>
      <c r="C337" s="3" t="str">
        <f>CONCATENATE( "    &lt;piechart percentage=",B327," /&gt;")</f>
        <v xml:space="preserve">    &lt;piechart percentage=14.3 /&gt;</v>
      </c>
    </row>
    <row r="338" spans="1:3" x14ac:dyDescent="0.25">
      <c r="A338" s="15"/>
      <c r="C338" s="3" t="str">
        <f>"  &lt;/Genotype&gt;"</f>
        <v xml:space="preserve">  &lt;/Genotype&gt;</v>
      </c>
    </row>
    <row r="339" spans="1:3" x14ac:dyDescent="0.25">
      <c r="A339" s="15" t="s">
        <v>46</v>
      </c>
      <c r="B339" s="9" t="str">
        <f>M23</f>
        <v>Your NR3C1 gene has no variants. A normal gene is referred to as a "wild-type" gene.</v>
      </c>
      <c r="C339" s="3" t="str">
        <f>CONCATENATE("  &lt;Genotype hgvs=",CHAR(34),B311,B313,";",B313,CHAR(34)," name=",CHAR(34),B52,CHAR(34),"&gt; ")</f>
        <v xml:space="preserve">  &lt;Genotype hgvs="NC_000005.10:g.[143307929=];[143307929=]" name="A143307929G"&gt; </v>
      </c>
    </row>
    <row r="340" spans="1:3" x14ac:dyDescent="0.25">
      <c r="A340" s="8" t="s">
        <v>47</v>
      </c>
      <c r="B340" s="9" t="str">
        <f t="shared" ref="B340:B341" si="18">M24</f>
        <v>This variant is not associated with increased risk.</v>
      </c>
      <c r="C340" s="3" t="s">
        <v>26</v>
      </c>
    </row>
    <row r="341" spans="1:3" x14ac:dyDescent="0.25">
      <c r="A341" s="8" t="s">
        <v>41</v>
      </c>
      <c r="B341" s="9">
        <f t="shared" si="18"/>
        <v>50.1</v>
      </c>
      <c r="C341" s="3" t="s">
        <v>38</v>
      </c>
    </row>
    <row r="342" spans="1:3" x14ac:dyDescent="0.25">
      <c r="A342" s="15"/>
    </row>
    <row r="343" spans="1:3" x14ac:dyDescent="0.25">
      <c r="A343" s="8"/>
      <c r="C343" s="3" t="str">
        <f>CONCATENATE("    ",B339)</f>
        <v xml:space="preserve">    Your NR3C1 gene has no variants. A normal gene is referred to as a "wild-type" gene.</v>
      </c>
    </row>
    <row r="344" spans="1:3" x14ac:dyDescent="0.25">
      <c r="A344" s="8"/>
    </row>
    <row r="345" spans="1:3" x14ac:dyDescent="0.25">
      <c r="A345" s="15"/>
      <c r="C345" s="3" t="s">
        <v>43</v>
      </c>
    </row>
    <row r="346" spans="1:3" x14ac:dyDescent="0.25">
      <c r="A346" s="15"/>
    </row>
    <row r="347" spans="1:3" x14ac:dyDescent="0.25">
      <c r="A347" s="15"/>
      <c r="C347" s="3" t="str">
        <f>CONCATENATE( "    &lt;piechart percentage=",B341," /&gt;")</f>
        <v xml:space="preserve">    &lt;piechart percentage=50.1 /&gt;</v>
      </c>
    </row>
    <row r="348" spans="1:3" x14ac:dyDescent="0.25">
      <c r="A348" s="15"/>
      <c r="C348" s="3" t="str">
        <f>"  &lt;/Genotype&gt;"</f>
        <v xml:space="preserve">  &lt;/Genotype&gt;</v>
      </c>
    </row>
    <row r="349" spans="1:3" x14ac:dyDescent="0.25">
      <c r="A349" s="15"/>
      <c r="C349" s="3" t="str">
        <f>C56</f>
        <v>&lt;# A1676G #&gt;</v>
      </c>
    </row>
    <row r="350" spans="1:3" x14ac:dyDescent="0.25">
      <c r="A350" s="15" t="s">
        <v>37</v>
      </c>
      <c r="B350" s="21" t="str">
        <f>N14</f>
        <v>NC_000005.10:g.</v>
      </c>
      <c r="C350" s="3" t="str">
        <f>CONCATENATE("  &lt;Genotype hgvs=",CHAR(34),B350,B351,";",B352,CHAR(34)," name=",CHAR(34),B58,CHAR(34),"&gt; ")</f>
        <v xml:space="preserve">  &lt;Genotype hgvs="NC_000005.10:g.[143316471G&gt;A];[143316471=]" name="A1676G"&gt; </v>
      </c>
    </row>
    <row r="351" spans="1:3" x14ac:dyDescent="0.25">
      <c r="A351" s="15" t="s">
        <v>35</v>
      </c>
      <c r="B351" s="21" t="str">
        <f t="shared" ref="B351:B355" si="19">N15</f>
        <v>[143316471G&gt;A]</v>
      </c>
    </row>
    <row r="352" spans="1:3" x14ac:dyDescent="0.25">
      <c r="A352" s="15" t="s">
        <v>31</v>
      </c>
      <c r="B352" s="21" t="str">
        <f t="shared" si="19"/>
        <v>[143316471=]</v>
      </c>
      <c r="C352" s="3" t="s">
        <v>38</v>
      </c>
    </row>
    <row r="353" spans="1:3" x14ac:dyDescent="0.25">
      <c r="A353" s="15" t="s">
        <v>39</v>
      </c>
      <c r="B353" s="21" t="str">
        <f t="shared" si="19"/>
        <v>People with this variant have one copy of the [A1676G (p.Ile559Asn)](https://www.ncbi.nlm.nih.gov/clinvar/variation/16151/) variant. This substitution of a single nucleotide is known as a missense mutation.</v>
      </c>
      <c r="C353" s="3" t="s">
        <v>26</v>
      </c>
    </row>
    <row r="354" spans="1:3" x14ac:dyDescent="0.25">
      <c r="A354" s="8" t="s">
        <v>40</v>
      </c>
      <c r="B354" s="21" t="str">
        <f t="shared" si="19"/>
        <v>You are in the Moderate Loss of Function category. See below for more information.</v>
      </c>
      <c r="C354" s="3" t="str">
        <f>CONCATENATE("    ",B353)</f>
        <v xml:space="preserve">    People with this variant have one copy of the [A1676G (p.Ile559Asn)](https://www.ncbi.nlm.nih.gov/clinvar/variation/16151/) variant. This substitution of a single nucleotide is known as a missense mutation.</v>
      </c>
    </row>
    <row r="355" spans="1:3" x14ac:dyDescent="0.25">
      <c r="A355" s="8" t="s">
        <v>41</v>
      </c>
      <c r="B355" s="21">
        <f t="shared" si="19"/>
        <v>49.1</v>
      </c>
    </row>
    <row r="356" spans="1:3" x14ac:dyDescent="0.25">
      <c r="A356" s="15"/>
      <c r="C356" s="3" t="s">
        <v>42</v>
      </c>
    </row>
    <row r="357" spans="1:3" x14ac:dyDescent="0.25">
      <c r="A357" s="8"/>
    </row>
    <row r="358" spans="1:3" x14ac:dyDescent="0.25">
      <c r="A358" s="8"/>
      <c r="C358" s="3" t="str">
        <f>CONCATENATE("    ",B354)</f>
        <v xml:space="preserve">    You are in the Moderate Loss of Function category. See below for more information.</v>
      </c>
    </row>
    <row r="359" spans="1:3" x14ac:dyDescent="0.25">
      <c r="A359" s="8"/>
    </row>
    <row r="360" spans="1:3" x14ac:dyDescent="0.25">
      <c r="A360" s="8"/>
      <c r="C360" s="3" t="s">
        <v>43</v>
      </c>
    </row>
    <row r="361" spans="1:3" x14ac:dyDescent="0.25">
      <c r="A361" s="15"/>
    </row>
    <row r="362" spans="1:3" x14ac:dyDescent="0.25">
      <c r="A362" s="15"/>
      <c r="C362" s="3" t="str">
        <f>CONCATENATE( "    &lt;piechart percentage=",B355," /&gt;")</f>
        <v xml:space="preserve">    &lt;piechart percentage=49.1 /&gt;</v>
      </c>
    </row>
    <row r="363" spans="1:3" x14ac:dyDescent="0.25">
      <c r="A363" s="15"/>
      <c r="C363" s="3" t="str">
        <f>"  &lt;/Genotype&gt;"</f>
        <v xml:space="preserve">  &lt;/Genotype&gt;</v>
      </c>
    </row>
    <row r="364" spans="1:3" x14ac:dyDescent="0.25">
      <c r="A364" s="15" t="s">
        <v>44</v>
      </c>
      <c r="B364" s="9" t="str">
        <f>N20</f>
        <v>People with this variant have two copies of the [A1676G (p.Ile559Asn)](https://www.ncbi.nlm.nih.gov/clinvar/variation/16151/) variant. This substitution of a single nucleotide is known as a missense mutation.</v>
      </c>
      <c r="C364" s="3" t="str">
        <f>CONCATENATE("  &lt;Genotype hgvs=",CHAR(34),B350,B351,";",B351,CHAR(34)," name=",CHAR(34),B58,CHAR(34),"&gt; ")</f>
        <v xml:space="preserve">  &lt;Genotype hgvs="NC_000005.10:g.[143316471G&gt;A];[143316471G&gt;A]" name="A1676G"&gt; </v>
      </c>
    </row>
    <row r="365" spans="1:3" x14ac:dyDescent="0.25">
      <c r="A365" s="8" t="s">
        <v>45</v>
      </c>
      <c r="B365" s="9" t="str">
        <f t="shared" ref="B365:B366" si="20">N21</f>
        <v>This variant is not associated with increased risk.</v>
      </c>
      <c r="C365" s="3" t="s">
        <v>26</v>
      </c>
    </row>
    <row r="366" spans="1:3" x14ac:dyDescent="0.25">
      <c r="A366" s="8" t="s">
        <v>41</v>
      </c>
      <c r="B366" s="9">
        <f t="shared" si="20"/>
        <v>31</v>
      </c>
      <c r="C366" s="3" t="s">
        <v>38</v>
      </c>
    </row>
    <row r="367" spans="1:3" x14ac:dyDescent="0.25">
      <c r="A367" s="8"/>
    </row>
    <row r="368" spans="1:3" x14ac:dyDescent="0.25">
      <c r="A368" s="15"/>
      <c r="C368" s="3" t="str">
        <f>CONCATENATE("    ",B364)</f>
        <v xml:space="preserve">    People with this variant have two copies of the [A1676G (p.Ile559Asn)](https://www.ncbi.nlm.nih.gov/clinvar/variation/16151/) variant. This substitution of a single nucleotide is known as a missense mutation.</v>
      </c>
    </row>
    <row r="369" spans="1:3" x14ac:dyDescent="0.25">
      <c r="A369" s="8"/>
    </row>
    <row r="370" spans="1:3" x14ac:dyDescent="0.25">
      <c r="A370" s="8"/>
      <c r="C370" s="3" t="s">
        <v>42</v>
      </c>
    </row>
    <row r="371" spans="1:3" x14ac:dyDescent="0.25">
      <c r="A371" s="8"/>
    </row>
    <row r="372" spans="1:3" x14ac:dyDescent="0.25">
      <c r="A372" s="8"/>
      <c r="C372" s="3" t="str">
        <f>CONCATENATE("    ",B365)</f>
        <v xml:space="preserve">    This variant is not associated with increased risk.</v>
      </c>
    </row>
    <row r="373" spans="1:3" x14ac:dyDescent="0.25">
      <c r="A373" s="8"/>
    </row>
    <row r="374" spans="1:3" x14ac:dyDescent="0.25">
      <c r="A374" s="15"/>
      <c r="C374" s="3" t="s">
        <v>43</v>
      </c>
    </row>
    <row r="375" spans="1:3" x14ac:dyDescent="0.25">
      <c r="A375" s="15"/>
    </row>
    <row r="376" spans="1:3" x14ac:dyDescent="0.25">
      <c r="A376" s="15"/>
      <c r="C376" s="3" t="str">
        <f>CONCATENATE( "    &lt;piechart percentage=",B366," /&gt;")</f>
        <v xml:space="preserve">    &lt;piechart percentage=31 /&gt;</v>
      </c>
    </row>
    <row r="377" spans="1:3" x14ac:dyDescent="0.25">
      <c r="A377" s="15"/>
      <c r="C377" s="3" t="str">
        <f>"  &lt;/Genotype&gt;"</f>
        <v xml:space="preserve">  &lt;/Genotype&gt;</v>
      </c>
    </row>
    <row r="378" spans="1:3" x14ac:dyDescent="0.25">
      <c r="A378" s="15" t="s">
        <v>46</v>
      </c>
      <c r="B378" s="9" t="str">
        <f>N23</f>
        <v>Your NR3C1 gene has no variants. A normal gene is referred to as a "wild-type" gene.</v>
      </c>
      <c r="C378" s="3" t="str">
        <f>CONCATENATE("  &lt;Genotype hgvs=",CHAR(34),B350,B352,";",B352,CHAR(34)," name=",CHAR(34),B58,CHAR(34),"&gt; ")</f>
        <v xml:space="preserve">  &lt;Genotype hgvs="NC_000005.10:g.[143316471=];[143316471=]" name="A1676G"&gt; </v>
      </c>
    </row>
    <row r="379" spans="1:3" x14ac:dyDescent="0.25">
      <c r="A379" s="8" t="s">
        <v>47</v>
      </c>
      <c r="B379" s="9" t="str">
        <f t="shared" ref="B379:B380" si="21">N24</f>
        <v>This variant is not associated with increased risk.</v>
      </c>
      <c r="C379" s="3" t="s">
        <v>26</v>
      </c>
    </row>
    <row r="380" spans="1:3" x14ac:dyDescent="0.25">
      <c r="A380" s="8" t="s">
        <v>41</v>
      </c>
      <c r="B380" s="9">
        <f t="shared" si="21"/>
        <v>19.899999999999999</v>
      </c>
      <c r="C380" s="3" t="s">
        <v>38</v>
      </c>
    </row>
    <row r="381" spans="1:3" x14ac:dyDescent="0.25">
      <c r="A381" s="15"/>
    </row>
    <row r="382" spans="1:3" x14ac:dyDescent="0.25">
      <c r="A382" s="8"/>
      <c r="C382" s="3" t="str">
        <f>CONCATENATE("    ",B378)</f>
        <v xml:space="preserve">    Your NR3C1 gene has no variants. A normal gene is referred to as a "wild-type" gene.</v>
      </c>
    </row>
    <row r="383" spans="1:3" x14ac:dyDescent="0.25">
      <c r="A383" s="8"/>
    </row>
    <row r="384" spans="1:3" x14ac:dyDescent="0.25">
      <c r="A384" s="15"/>
      <c r="C384" s="3" t="s">
        <v>43</v>
      </c>
    </row>
    <row r="385" spans="1:3" x14ac:dyDescent="0.25">
      <c r="A385" s="15"/>
    </row>
    <row r="386" spans="1:3" x14ac:dyDescent="0.25">
      <c r="A386" s="15"/>
      <c r="C386" s="3" t="str">
        <f>CONCATENATE( "    &lt;piechart percentage=",B380," /&gt;")</f>
        <v xml:space="preserve">    &lt;piechart percentage=19.9 /&gt;</v>
      </c>
    </row>
    <row r="387" spans="1:3" x14ac:dyDescent="0.25">
      <c r="A387" s="15"/>
      <c r="C387" s="3" t="str">
        <f>"  &lt;/Genotype&gt;"</f>
        <v xml:space="preserve">  &lt;/Genotype&gt;</v>
      </c>
    </row>
    <row r="388" spans="1:3" x14ac:dyDescent="0.25">
      <c r="A388" s="27"/>
      <c r="B388" s="17"/>
      <c r="C388" s="3" t="str">
        <f>C62</f>
        <v>&lt;# C1712T #&gt;</v>
      </c>
    </row>
    <row r="389" spans="1:3" x14ac:dyDescent="0.25">
      <c r="A389" s="15" t="s">
        <v>37</v>
      </c>
      <c r="B389" s="21" t="str">
        <f t="shared" ref="B389:B394" si="22">O14</f>
        <v>NC_000005.10:g.</v>
      </c>
      <c r="C389" s="3" t="str">
        <f>CONCATENATE("  &lt;Genotype hgvs=",CHAR(34),B389,B390,";",B391,CHAR(34)," name=",CHAR(34),B64,CHAR(34),"&gt; ")</f>
        <v xml:space="preserve">  &lt;Genotype hgvs="NC_000005.10:g.[143300520A&gt;G];[143300520=]" name="C1712T"&gt; </v>
      </c>
    </row>
    <row r="390" spans="1:3" x14ac:dyDescent="0.25">
      <c r="A390" s="15" t="s">
        <v>35</v>
      </c>
      <c r="B390" s="21" t="str">
        <f t="shared" si="22"/>
        <v>[143300520A&gt;G]</v>
      </c>
    </row>
    <row r="391" spans="1:3" x14ac:dyDescent="0.25">
      <c r="A391" s="15" t="s">
        <v>31</v>
      </c>
      <c r="B391" s="21" t="str">
        <f t="shared" si="22"/>
        <v>[143300520=]</v>
      </c>
      <c r="C391" s="3" t="s">
        <v>38</v>
      </c>
    </row>
    <row r="392" spans="1:3" x14ac:dyDescent="0.25">
      <c r="A392" s="15" t="s">
        <v>39</v>
      </c>
      <c r="B392" s="21" t="str">
        <f t="shared" si="22"/>
        <v>People with this variant have one copy of the [C1712T (p.Val571Ala)](https://www.ncbi.nlm.nih.gov/clinvar/variation/16153/) variant. This substitution of a single nucleotide is known as a missense mutation.</v>
      </c>
      <c r="C392" s="3" t="s">
        <v>26</v>
      </c>
    </row>
    <row r="393" spans="1:3" x14ac:dyDescent="0.25">
      <c r="A393" s="8" t="s">
        <v>40</v>
      </c>
      <c r="B393" s="21" t="str">
        <f t="shared" si="22"/>
        <v>This variant is not associated with increased risk.</v>
      </c>
      <c r="C393" s="3" t="str">
        <f>CONCATENATE("    ",B392)</f>
        <v xml:space="preserve">    People with this variant have one copy of the [C1712T (p.Val571Ala)](https://www.ncbi.nlm.nih.gov/clinvar/variation/16153/) variant. This substitution of a single nucleotide is known as a missense mutation.</v>
      </c>
    </row>
    <row r="394" spans="1:3" x14ac:dyDescent="0.25">
      <c r="A394" s="8" t="s">
        <v>41</v>
      </c>
      <c r="B394" s="21">
        <f t="shared" si="22"/>
        <v>49.9</v>
      </c>
    </row>
    <row r="395" spans="1:3" x14ac:dyDescent="0.25">
      <c r="A395" s="15"/>
      <c r="B395" s="21"/>
      <c r="C395" s="3" t="s">
        <v>42</v>
      </c>
    </row>
    <row r="396" spans="1:3" x14ac:dyDescent="0.25">
      <c r="A396" s="8"/>
      <c r="B396" s="21"/>
    </row>
    <row r="397" spans="1:3" x14ac:dyDescent="0.25">
      <c r="A397" s="8"/>
      <c r="B397" s="21"/>
      <c r="C397" s="3" t="str">
        <f>CONCATENATE("    ",B393)</f>
        <v xml:space="preserve">    This variant is not associated with increased risk.</v>
      </c>
    </row>
    <row r="398" spans="1:3" x14ac:dyDescent="0.25">
      <c r="A398" s="8"/>
      <c r="B398" s="21"/>
    </row>
    <row r="399" spans="1:3" x14ac:dyDescent="0.25">
      <c r="A399" s="8"/>
      <c r="B399" s="21"/>
      <c r="C399" s="3" t="s">
        <v>43</v>
      </c>
    </row>
    <row r="400" spans="1:3" x14ac:dyDescent="0.25">
      <c r="A400" s="15"/>
      <c r="B400" s="21"/>
    </row>
    <row r="401" spans="1:3" x14ac:dyDescent="0.25">
      <c r="A401" s="15"/>
      <c r="C401" s="3" t="str">
        <f>CONCATENATE( "    &lt;piechart percentage=",B394," /&gt;")</f>
        <v xml:space="preserve">    &lt;piechart percentage=49.9 /&gt;</v>
      </c>
    </row>
    <row r="402" spans="1:3" x14ac:dyDescent="0.25">
      <c r="A402" s="15"/>
      <c r="C402" s="3" t="str">
        <f>"  &lt;/Genotype&gt;"</f>
        <v xml:space="preserve">  &lt;/Genotype&gt;</v>
      </c>
    </row>
    <row r="403" spans="1:3" x14ac:dyDescent="0.25">
      <c r="A403" s="15" t="s">
        <v>44</v>
      </c>
      <c r="B403" s="9" t="str">
        <f>O20</f>
        <v>People with this variant have two copies of the [C1712T (p.Val571Ala)](https://www.ncbi.nlm.nih.gov/clinvar/variation/16153/) variant. This substitution of a single nucleotide is known as a missense mutation.</v>
      </c>
      <c r="C403" s="3" t="str">
        <f>CONCATENATE("  &lt;Genotype hgvs=",CHAR(34),B389,B390,";",B390,CHAR(34)," name=",CHAR(34),B64,CHAR(34),"&gt; ")</f>
        <v xml:space="preserve">  &lt;Genotype hgvs="NC_000005.10:g.[143300520A&gt;G];[143300520A&gt;G]" name="C1712T"&gt; </v>
      </c>
    </row>
    <row r="404" spans="1:3" x14ac:dyDescent="0.25">
      <c r="A404" s="8" t="s">
        <v>45</v>
      </c>
      <c r="B404" s="9" t="str">
        <f t="shared" ref="B404:B405" si="23">O21</f>
        <v>This variant is not associated with increased risk.</v>
      </c>
      <c r="C404" s="3" t="s">
        <v>26</v>
      </c>
    </row>
    <row r="405" spans="1:3" x14ac:dyDescent="0.25">
      <c r="A405" s="8" t="s">
        <v>41</v>
      </c>
      <c r="B405" s="9">
        <f t="shared" si="23"/>
        <v>33.200000000000003</v>
      </c>
      <c r="C405" s="3" t="s">
        <v>38</v>
      </c>
    </row>
    <row r="406" spans="1:3" x14ac:dyDescent="0.25">
      <c r="A406" s="8"/>
    </row>
    <row r="407" spans="1:3" x14ac:dyDescent="0.25">
      <c r="A407" s="15"/>
      <c r="C407" s="3" t="str">
        <f>CONCATENATE("    ",B403)</f>
        <v xml:space="preserve">    People with this variant have two copies of the [C1712T (p.Val571Ala)](https://www.ncbi.nlm.nih.gov/clinvar/variation/16153/) variant. This substitution of a single nucleotide is known as a missense mutation.</v>
      </c>
    </row>
    <row r="408" spans="1:3" x14ac:dyDescent="0.25">
      <c r="A408" s="8"/>
    </row>
    <row r="409" spans="1:3" x14ac:dyDescent="0.25">
      <c r="A409" s="8"/>
      <c r="C409" s="3" t="s">
        <v>42</v>
      </c>
    </row>
    <row r="410" spans="1:3" x14ac:dyDescent="0.25">
      <c r="A410" s="8"/>
    </row>
    <row r="411" spans="1:3" x14ac:dyDescent="0.25">
      <c r="A411" s="8"/>
      <c r="C411" s="3" t="str">
        <f>CONCATENATE("    ",B404)</f>
        <v xml:space="preserve">    This variant is not associated with increased risk.</v>
      </c>
    </row>
    <row r="412" spans="1:3" x14ac:dyDescent="0.25">
      <c r="A412" s="8"/>
    </row>
    <row r="413" spans="1:3" x14ac:dyDescent="0.25">
      <c r="A413" s="15"/>
      <c r="C413" s="3" t="s">
        <v>43</v>
      </c>
    </row>
    <row r="414" spans="1:3" x14ac:dyDescent="0.25">
      <c r="A414" s="15"/>
    </row>
    <row r="415" spans="1:3" x14ac:dyDescent="0.25">
      <c r="A415" s="15"/>
      <c r="C415" s="3" t="str">
        <f>CONCATENATE( "    &lt;piechart percentage=",B405," /&gt;")</f>
        <v xml:space="preserve">    &lt;piechart percentage=33.2 /&gt;</v>
      </c>
    </row>
    <row r="416" spans="1:3" x14ac:dyDescent="0.25">
      <c r="A416" s="15"/>
      <c r="C416" s="3" t="str">
        <f>"  &lt;/Genotype&gt;"</f>
        <v xml:space="preserve">  &lt;/Genotype&gt;</v>
      </c>
    </row>
    <row r="417" spans="1:3" x14ac:dyDescent="0.25">
      <c r="A417" s="15" t="s">
        <v>46</v>
      </c>
      <c r="B417" s="9" t="str">
        <f>O23</f>
        <v>Your NR3C1 gene has no variants. A normal gene is referred to as a "wild-type" gene.</v>
      </c>
      <c r="C417" s="3" t="str">
        <f>CONCATENATE("  &lt;Genotype hgvs=",CHAR(34),B389,B391,";",B391,CHAR(34)," name=",CHAR(34),B64,CHAR(34),"&gt; ")</f>
        <v xml:space="preserve">  &lt;Genotype hgvs="NC_000005.10:g.[143300520=];[143300520=]" name="C1712T"&gt; </v>
      </c>
    </row>
    <row r="418" spans="1:3" x14ac:dyDescent="0.25">
      <c r="A418" s="8" t="s">
        <v>47</v>
      </c>
      <c r="B418" s="9" t="str">
        <f t="shared" ref="B418:B419" si="24">O24</f>
        <v>You are in the Moderate Loss of Function category. See below for more information.</v>
      </c>
      <c r="C418" s="3" t="s">
        <v>26</v>
      </c>
    </row>
    <row r="419" spans="1:3" x14ac:dyDescent="0.25">
      <c r="A419" s="8" t="s">
        <v>41</v>
      </c>
      <c r="B419" s="9">
        <f t="shared" si="24"/>
        <v>16.899999999999999</v>
      </c>
      <c r="C419" s="3" t="s">
        <v>38</v>
      </c>
    </row>
    <row r="420" spans="1:3" x14ac:dyDescent="0.25">
      <c r="A420" s="15"/>
    </row>
    <row r="421" spans="1:3" x14ac:dyDescent="0.25">
      <c r="A421" s="8"/>
      <c r="C421" s="3" t="str">
        <f>CONCATENATE("    ",B417)</f>
        <v xml:space="preserve">    Your NR3C1 gene has no variants. A normal gene is referred to as a "wild-type" gene.</v>
      </c>
    </row>
    <row r="422" spans="1:3" x14ac:dyDescent="0.25">
      <c r="A422" s="8"/>
    </row>
    <row r="423" spans="1:3" x14ac:dyDescent="0.25">
      <c r="A423" s="8"/>
      <c r="C423" s="3" t="s">
        <v>42</v>
      </c>
    </row>
    <row r="424" spans="1:3" x14ac:dyDescent="0.25">
      <c r="A424" s="8"/>
    </row>
    <row r="425" spans="1:3" x14ac:dyDescent="0.25">
      <c r="A425" s="8"/>
      <c r="C425" s="3" t="str">
        <f>CONCATENATE("    ",B418)</f>
        <v xml:space="preserve">    You are in the Moderate Loss of Function category. See below for more information.</v>
      </c>
    </row>
    <row r="426" spans="1:3" x14ac:dyDescent="0.25">
      <c r="A426" s="15"/>
    </row>
    <row r="427" spans="1:3" x14ac:dyDescent="0.25">
      <c r="A427" s="15"/>
      <c r="C427" s="3" t="s">
        <v>43</v>
      </c>
    </row>
    <row r="428" spans="1:3" x14ac:dyDescent="0.25">
      <c r="A428" s="15"/>
    </row>
    <row r="429" spans="1:3" x14ac:dyDescent="0.25">
      <c r="A429" s="15"/>
      <c r="C429" s="3" t="str">
        <f>CONCATENATE( "    &lt;piechart percentage=",B419," /&gt;")</f>
        <v xml:space="preserve">    &lt;piechart percentage=16.9 /&gt;</v>
      </c>
    </row>
    <row r="430" spans="1:3" x14ac:dyDescent="0.25">
      <c r="A430" s="15"/>
      <c r="C430" s="3" t="str">
        <f>"  &lt;/Genotype&gt;"</f>
        <v xml:space="preserve">  &lt;/Genotype&gt;</v>
      </c>
    </row>
    <row r="431" spans="1:3" x14ac:dyDescent="0.25">
      <c r="A431" s="15"/>
      <c r="C431" s="3" t="str">
        <f>C68</f>
        <v>&lt;# 1891_1892+2delGAGT #&gt;</v>
      </c>
    </row>
    <row r="432" spans="1:3" x14ac:dyDescent="0.25">
      <c r="A432" s="15" t="s">
        <v>37</v>
      </c>
      <c r="B432" s="21" t="str">
        <f t="shared" ref="B432:B437" si="25">P14</f>
        <v>NC_000005.10:g.</v>
      </c>
      <c r="C432" s="3" t="str">
        <f>CONCATENATE("  &lt;Genotype hgvs=",CHAR(34),B389,B390,";",B391,CHAR(34)," name=",CHAR(34),B70,CHAR(34),"&gt; ")</f>
        <v xml:space="preserve">  &lt;Genotype hgvs="NC_000005.10:g.[143300520A&gt;G];[143300520=]" name="1891_1892+2delGAGT"&gt; </v>
      </c>
    </row>
    <row r="433" spans="1:3" x14ac:dyDescent="0.25">
      <c r="A433" s="15" t="s">
        <v>35</v>
      </c>
      <c r="B433" s="21" t="str">
        <f t="shared" si="25"/>
        <v>[143298666_143298669delACTC]</v>
      </c>
    </row>
    <row r="434" spans="1:3" x14ac:dyDescent="0.25">
      <c r="A434" s="15" t="s">
        <v>31</v>
      </c>
      <c r="B434" s="21" t="str">
        <f t="shared" si="25"/>
        <v>[143298666_143298669=]</v>
      </c>
      <c r="C434" s="3" t="s">
        <v>38</v>
      </c>
    </row>
    <row r="435" spans="1:3" x14ac:dyDescent="0.25">
      <c r="A435" s="15" t="s">
        <v>39</v>
      </c>
      <c r="B435" s="21" t="str">
        <f t="shared" si="25"/>
        <v>People with this variant have one copy of the [1891_1892+2delGAGT](https://www.ncbi.nlm.nih.gov/clinvar/variation/16148/) variant. Changing two base pairs is known as a splice donor variant.</v>
      </c>
      <c r="C435" s="3" t="s">
        <v>26</v>
      </c>
    </row>
    <row r="436" spans="1:3" x14ac:dyDescent="0.25">
      <c r="A436" s="8" t="s">
        <v>40</v>
      </c>
      <c r="B436" s="21" t="str">
        <f t="shared" si="25"/>
        <v>This variant is not associated with increased risk.</v>
      </c>
      <c r="C436" s="3" t="str">
        <f>CONCATENATE("    ",B435)</f>
        <v xml:space="preserve">    People with this variant have one copy of the [1891_1892+2delGAGT](https://www.ncbi.nlm.nih.gov/clinvar/variation/16148/) variant. Changing two base pairs is known as a splice donor variant.</v>
      </c>
    </row>
    <row r="437" spans="1:3" x14ac:dyDescent="0.25">
      <c r="A437" s="8" t="s">
        <v>41</v>
      </c>
      <c r="B437" s="21">
        <f t="shared" si="25"/>
        <v>47.4</v>
      </c>
    </row>
    <row r="438" spans="1:3" x14ac:dyDescent="0.25">
      <c r="A438" s="15"/>
      <c r="B438" s="21"/>
      <c r="C438" s="3" t="s">
        <v>42</v>
      </c>
    </row>
    <row r="439" spans="1:3" x14ac:dyDescent="0.25">
      <c r="A439" s="8"/>
      <c r="B439" s="21"/>
    </row>
    <row r="440" spans="1:3" x14ac:dyDescent="0.25">
      <c r="A440" s="8"/>
      <c r="B440" s="21"/>
      <c r="C440" s="3" t="str">
        <f>CONCATENATE("    ",B436)</f>
        <v xml:space="preserve">    This variant is not associated with increased risk.</v>
      </c>
    </row>
    <row r="441" spans="1:3" x14ac:dyDescent="0.25">
      <c r="A441" s="8"/>
      <c r="B441" s="21"/>
    </row>
    <row r="442" spans="1:3" x14ac:dyDescent="0.25">
      <c r="A442" s="8"/>
      <c r="B442" s="21"/>
      <c r="C442" s="3" t="s">
        <v>43</v>
      </c>
    </row>
    <row r="443" spans="1:3" x14ac:dyDescent="0.25">
      <c r="A443" s="15"/>
      <c r="B443" s="21"/>
    </row>
    <row r="444" spans="1:3" x14ac:dyDescent="0.25">
      <c r="A444" s="15"/>
      <c r="B444" s="21"/>
      <c r="C444" s="3" t="str">
        <f>CONCATENATE( "    &lt;piechart percentage=",B437," /&gt;")</f>
        <v xml:space="preserve">    &lt;piechart percentage=47.4 /&gt;</v>
      </c>
    </row>
    <row r="445" spans="1:3" x14ac:dyDescent="0.25">
      <c r="A445" s="15"/>
      <c r="C445" s="3" t="str">
        <f>"  &lt;/Genotype&gt;"</f>
        <v xml:space="preserve">  &lt;/Genotype&gt;</v>
      </c>
    </row>
    <row r="446" spans="1:3" x14ac:dyDescent="0.25">
      <c r="A446" s="15" t="s">
        <v>44</v>
      </c>
      <c r="B446" s="9" t="str">
        <f>P20</f>
        <v>People with this variant have two copies of the [1891_1892+2delGAGT](https://www.ncbi.nlm.nih.gov/clinvar/variation/16148/) variant. Changing two base pairs is known as a splice donor variant.</v>
      </c>
      <c r="C446" s="3" t="str">
        <f>CONCATENATE("  &lt;Genotype hgvs=",CHAR(34),B432,B433,";",B433,CHAR(34)," name=",CHAR(34),B70,CHAR(34),"&gt; ")</f>
        <v xml:space="preserve">  &lt;Genotype hgvs="NC_000005.10:g.[143298666_143298669delACTC];[143298666_143298669delACTC]" name="1891_1892+2delGAGT"&gt; </v>
      </c>
    </row>
    <row r="447" spans="1:3" x14ac:dyDescent="0.25">
      <c r="A447" s="8" t="s">
        <v>45</v>
      </c>
      <c r="B447" s="9" t="str">
        <f t="shared" ref="B447:B448" si="26">P21</f>
        <v>You are in the Moderate Loss of Function category. See below for more information.</v>
      </c>
      <c r="C447" s="3" t="s">
        <v>26</v>
      </c>
    </row>
    <row r="448" spans="1:3" x14ac:dyDescent="0.25">
      <c r="A448" s="8" t="s">
        <v>41</v>
      </c>
      <c r="B448" s="9">
        <f t="shared" si="26"/>
        <v>26.8</v>
      </c>
      <c r="C448" s="3" t="s">
        <v>38</v>
      </c>
    </row>
    <row r="449" spans="1:3" x14ac:dyDescent="0.25">
      <c r="A449" s="8"/>
    </row>
    <row r="450" spans="1:3" x14ac:dyDescent="0.25">
      <c r="A450" s="15"/>
      <c r="C450" s="3" t="str">
        <f>CONCATENATE("    ",B446)</f>
        <v xml:space="preserve">    People with this variant have two copies of the [1891_1892+2delGAGT](https://www.ncbi.nlm.nih.gov/clinvar/variation/16148/) variant. Changing two base pairs is known as a splice donor variant.</v>
      </c>
    </row>
    <row r="451" spans="1:3" x14ac:dyDescent="0.25">
      <c r="A451" s="8"/>
    </row>
    <row r="452" spans="1:3" x14ac:dyDescent="0.25">
      <c r="A452" s="8"/>
      <c r="C452" s="3" t="s">
        <v>42</v>
      </c>
    </row>
    <row r="453" spans="1:3" x14ac:dyDescent="0.25">
      <c r="A453" s="8"/>
    </row>
    <row r="454" spans="1:3" x14ac:dyDescent="0.25">
      <c r="A454" s="8"/>
      <c r="C454" s="3" t="str">
        <f>CONCATENATE("    ",B447)</f>
        <v xml:space="preserve">    You are in the Moderate Loss of Function category. See below for more information.</v>
      </c>
    </row>
    <row r="455" spans="1:3" x14ac:dyDescent="0.25">
      <c r="A455" s="8"/>
    </row>
    <row r="456" spans="1:3" x14ac:dyDescent="0.25">
      <c r="A456" s="15"/>
      <c r="C456" s="3" t="s">
        <v>43</v>
      </c>
    </row>
    <row r="457" spans="1:3" x14ac:dyDescent="0.25">
      <c r="A457" s="15"/>
    </row>
    <row r="458" spans="1:3" x14ac:dyDescent="0.25">
      <c r="A458" s="15"/>
      <c r="C458" s="3" t="str">
        <f>CONCATENATE( "    &lt;piechart percentage=",B448," /&gt;")</f>
        <v xml:space="preserve">    &lt;piechart percentage=26.8 /&gt;</v>
      </c>
    </row>
    <row r="459" spans="1:3" x14ac:dyDescent="0.25">
      <c r="A459" s="15"/>
      <c r="C459" s="3" t="str">
        <f>"  &lt;/Genotype&gt;"</f>
        <v xml:space="preserve">  &lt;/Genotype&gt;</v>
      </c>
    </row>
    <row r="460" spans="1:3" x14ac:dyDescent="0.25">
      <c r="A460" s="15" t="s">
        <v>46</v>
      </c>
      <c r="B460" s="9" t="str">
        <f>P23</f>
        <v>Your NR3C1 gene has no variants. A normal gene is referred to as a "wild-type" gene.</v>
      </c>
      <c r="C460" s="3" t="str">
        <f>CONCATENATE("  &lt;Genotype hgvs=",CHAR(34),B432,B434,";",B434,CHAR(34)," name=",CHAR(34),B70,CHAR(34),"&gt; ")</f>
        <v xml:space="preserve">  &lt;Genotype hgvs="NC_000005.10:g.[143298666_143298669=];[143298666_143298669=]" name="1891_1892+2delGAGT"&gt; </v>
      </c>
    </row>
    <row r="461" spans="1:3" x14ac:dyDescent="0.25">
      <c r="A461" s="8" t="s">
        <v>47</v>
      </c>
      <c r="B461" s="9" t="str">
        <f>P24</f>
        <v>This variant is not associated with increased risk.</v>
      </c>
      <c r="C461" s="3" t="s">
        <v>26</v>
      </c>
    </row>
    <row r="462" spans="1:3" x14ac:dyDescent="0.25">
      <c r="A462" s="8" t="s">
        <v>41</v>
      </c>
      <c r="B462" s="9">
        <f>P25</f>
        <v>25.8</v>
      </c>
      <c r="C462" s="3" t="s">
        <v>38</v>
      </c>
    </row>
    <row r="463" spans="1:3" x14ac:dyDescent="0.25">
      <c r="A463" s="15"/>
    </row>
    <row r="464" spans="1:3" x14ac:dyDescent="0.25">
      <c r="A464" s="8"/>
      <c r="C464" s="3" t="str">
        <f>CONCATENATE("    ",B460)</f>
        <v xml:space="preserve">    Your NR3C1 gene has no variants. A normal gene is referred to as a "wild-type" gene.</v>
      </c>
    </row>
    <row r="465" spans="1:17" x14ac:dyDescent="0.25">
      <c r="A465" s="8"/>
    </row>
    <row r="466" spans="1:17" x14ac:dyDescent="0.25">
      <c r="A466" s="15"/>
      <c r="C466" s="3" t="s">
        <v>43</v>
      </c>
    </row>
    <row r="467" spans="1:17" x14ac:dyDescent="0.25">
      <c r="A467" s="15"/>
    </row>
    <row r="468" spans="1:17" x14ac:dyDescent="0.25">
      <c r="A468" s="15"/>
      <c r="C468" s="3" t="str">
        <f>CONCATENATE( "    &lt;piechart percentage=",B462," /&gt;")</f>
        <v xml:space="preserve">    &lt;piechart percentage=25.8 /&gt;</v>
      </c>
    </row>
    <row r="469" spans="1:17" x14ac:dyDescent="0.25">
      <c r="A469" s="15"/>
      <c r="C469" s="3" t="str">
        <f>"  &lt;/Genotype&gt;"</f>
        <v xml:space="preserve">  &lt;/Genotype&gt;</v>
      </c>
    </row>
    <row r="470" spans="1:17" x14ac:dyDescent="0.25">
      <c r="A470" s="15"/>
      <c r="C470" s="3" t="str">
        <f>C74</f>
        <v>&lt;# T1922A #&gt;</v>
      </c>
    </row>
    <row r="471" spans="1:17" x14ac:dyDescent="0.25">
      <c r="A471" s="15" t="s">
        <v>37</v>
      </c>
      <c r="B471" s="21" t="str">
        <f>Q14</f>
        <v>NC_000005.10:g.</v>
      </c>
      <c r="C471" s="3" t="str">
        <f>CONCATENATE("  &lt;Genotype hgvs=",CHAR(34),B471,B472,";",B473,CHAR(34)," name=",CHAR(34),B76,CHAR(34),"&gt; ")</f>
        <v xml:space="preserve">  &lt;Genotype hgvs="NC_000005.10:g.[143295561T&gt;A];[143295561=]" name="T1922A"&gt; </v>
      </c>
    </row>
    <row r="472" spans="1:17" x14ac:dyDescent="0.25">
      <c r="A472" s="15" t="s">
        <v>35</v>
      </c>
      <c r="B472" s="21" t="str">
        <f t="shared" ref="B472:B476" si="27">Q15</f>
        <v>[143295561T&gt;A]</v>
      </c>
    </row>
    <row r="473" spans="1:17" x14ac:dyDescent="0.25">
      <c r="A473" s="15" t="s">
        <v>31</v>
      </c>
      <c r="B473" s="21" t="str">
        <f t="shared" si="27"/>
        <v>[143295561=]</v>
      </c>
      <c r="C473" s="3" t="s">
        <v>38</v>
      </c>
    </row>
    <row r="474" spans="1:17" x14ac:dyDescent="0.25">
      <c r="A474" s="15" t="s">
        <v>39</v>
      </c>
      <c r="B474" s="21" t="str">
        <f t="shared" si="27"/>
        <v>People with this variant have one copy of the [T1922T (p.Asp641Val)](https://www.ncbi.nlm.nih.gov/clinvar/variation/16147/) variant. This substitution of a single nucleotide is known as a missense mutation.</v>
      </c>
      <c r="C474" s="3" t="s">
        <v>26</v>
      </c>
    </row>
    <row r="475" spans="1:17" x14ac:dyDescent="0.25">
      <c r="A475" s="8" t="s">
        <v>40</v>
      </c>
      <c r="B475" s="21" t="str">
        <f t="shared" si="27"/>
        <v>This variant is not associated with increased risk.</v>
      </c>
      <c r="C475" s="3" t="str">
        <f>CONCATENATE("    ",B474)</f>
        <v xml:space="preserve">    People with this variant have one copy of the [T1922T (p.Asp641Val)](https://www.ncbi.nlm.nih.gov/clinvar/variation/16147/) variant. This substitution of a single nucleotide is known as a missense mutation.</v>
      </c>
    </row>
    <row r="476" spans="1:17" x14ac:dyDescent="0.25">
      <c r="A476" s="8" t="s">
        <v>41</v>
      </c>
      <c r="B476" s="21">
        <f t="shared" si="27"/>
        <v>44.4</v>
      </c>
    </row>
    <row r="477" spans="1:17" x14ac:dyDescent="0.25">
      <c r="A477" s="15"/>
      <c r="C477" s="3" t="s">
        <v>42</v>
      </c>
      <c r="Q477" s="18"/>
    </row>
    <row r="478" spans="1:17" x14ac:dyDescent="0.25">
      <c r="A478" s="8"/>
    </row>
    <row r="479" spans="1:17" x14ac:dyDescent="0.25">
      <c r="A479" s="8"/>
      <c r="C479" s="3" t="str">
        <f>CONCATENATE("    ",B475)</f>
        <v xml:space="preserve">    This variant is not associated with increased risk.</v>
      </c>
    </row>
    <row r="480" spans="1:17" x14ac:dyDescent="0.25">
      <c r="A480" s="8"/>
    </row>
    <row r="481" spans="1:17" x14ac:dyDescent="0.25">
      <c r="A481" s="8"/>
      <c r="C481" s="3" t="s">
        <v>43</v>
      </c>
    </row>
    <row r="482" spans="1:17" x14ac:dyDescent="0.25">
      <c r="A482" s="15"/>
      <c r="Q482" s="18"/>
    </row>
    <row r="483" spans="1:17" x14ac:dyDescent="0.25">
      <c r="A483" s="15"/>
      <c r="C483" s="3" t="str">
        <f>CONCATENATE( "    &lt;piechart percentage=",B476," /&gt;")</f>
        <v xml:space="preserve">    &lt;piechart percentage=44.4 /&gt;</v>
      </c>
      <c r="Q483" s="18"/>
    </row>
    <row r="484" spans="1:17" x14ac:dyDescent="0.25">
      <c r="A484" s="15"/>
      <c r="C484" s="3" t="str">
        <f>"  &lt;/Genotype&gt;"</f>
        <v xml:space="preserve">  &lt;/Genotype&gt;</v>
      </c>
      <c r="Q484" s="18"/>
    </row>
    <row r="485" spans="1:17" x14ac:dyDescent="0.25">
      <c r="A485" s="15" t="s">
        <v>44</v>
      </c>
      <c r="B485" s="9" t="str">
        <f>Q20</f>
        <v>People with this variant have two copies of the [T1922T (p.Asp641Val)](https://www.ncbi.nlm.nih.gov/clinvar/variation/16147/) variant. This substitution of a single nucleotide is known as a missense mutation.</v>
      </c>
      <c r="C485" s="3" t="str">
        <f>CONCATENATE("  &lt;Genotype hgvs=",CHAR(34),B471,B472,";",B472,CHAR(34)," name=",CHAR(34),B76,CHAR(34),"&gt; ")</f>
        <v xml:space="preserve">  &lt;Genotype hgvs="NC_000005.10:g.[143295561T&gt;A];[143295561T&gt;A]" name="T1922A"&gt; </v>
      </c>
      <c r="Q485" s="18"/>
    </row>
    <row r="486" spans="1:17" x14ac:dyDescent="0.25">
      <c r="A486" s="8" t="s">
        <v>45</v>
      </c>
      <c r="B486" s="9" t="str">
        <f t="shared" ref="B486:B487" si="28">Q21</f>
        <v>This variant is not associated with increased risk.</v>
      </c>
      <c r="C486" s="3" t="s">
        <v>26</v>
      </c>
    </row>
    <row r="487" spans="1:17" x14ac:dyDescent="0.25">
      <c r="A487" s="8" t="s">
        <v>41</v>
      </c>
      <c r="B487" s="9">
        <f t="shared" si="28"/>
        <v>43.9</v>
      </c>
      <c r="C487" s="3" t="s">
        <v>38</v>
      </c>
    </row>
    <row r="488" spans="1:17" x14ac:dyDescent="0.25">
      <c r="A488" s="8"/>
    </row>
    <row r="489" spans="1:17" x14ac:dyDescent="0.25">
      <c r="A489" s="15"/>
      <c r="C489" s="3" t="str">
        <f>CONCATENATE("    ",B485)</f>
        <v xml:space="preserve">    People with this variant have two copies of the [T1922T (p.Asp641Val)](https://www.ncbi.nlm.nih.gov/clinvar/variation/16147/) variant. This substitution of a single nucleotide is known as a missense mutation.</v>
      </c>
    </row>
    <row r="490" spans="1:17" x14ac:dyDescent="0.25">
      <c r="A490" s="8"/>
    </row>
    <row r="491" spans="1:17" x14ac:dyDescent="0.25">
      <c r="A491" s="8"/>
      <c r="C491" s="3" t="s">
        <v>42</v>
      </c>
    </row>
    <row r="492" spans="1:17" x14ac:dyDescent="0.25">
      <c r="A492" s="8"/>
    </row>
    <row r="493" spans="1:17" x14ac:dyDescent="0.25">
      <c r="A493" s="8"/>
      <c r="C493" s="3" t="str">
        <f>CONCATENATE("    ",B486)</f>
        <v xml:space="preserve">    This variant is not associated with increased risk.</v>
      </c>
    </row>
    <row r="494" spans="1:17" s="4" customFormat="1" x14ac:dyDescent="0.25">
      <c r="A494" s="24"/>
      <c r="B494" s="23"/>
    </row>
    <row r="495" spans="1:17" s="4" customFormat="1" x14ac:dyDescent="0.25">
      <c r="A495" s="22"/>
      <c r="B495" s="23"/>
      <c r="C495" s="4" t="s">
        <v>43</v>
      </c>
    </row>
    <row r="496" spans="1:17" s="4" customFormat="1" x14ac:dyDescent="0.25">
      <c r="A496" s="22"/>
      <c r="B496" s="23"/>
    </row>
    <row r="497" spans="1:3" s="4" customFormat="1" x14ac:dyDescent="0.25">
      <c r="A497" s="22"/>
      <c r="B497" s="23"/>
      <c r="C497" s="4" t="str">
        <f>CONCATENATE( "    &lt;piechart percentage=",B487," /&gt;")</f>
        <v xml:space="preserve">    &lt;piechart percentage=43.9 /&gt;</v>
      </c>
    </row>
    <row r="498" spans="1:3" s="4" customFormat="1" x14ac:dyDescent="0.25">
      <c r="A498" s="22"/>
      <c r="B498" s="23"/>
      <c r="C498" s="4" t="str">
        <f>"  &lt;/Genotype&gt;"</f>
        <v xml:space="preserve">  &lt;/Genotype&gt;</v>
      </c>
    </row>
    <row r="499" spans="1:3" s="4" customFormat="1" x14ac:dyDescent="0.25">
      <c r="A499" s="22" t="s">
        <v>46</v>
      </c>
      <c r="B499" s="23" t="str">
        <f>Q23</f>
        <v>Your NR3C1 gene has no variants. A normal gene is referred to as a "wild-type" gene.</v>
      </c>
      <c r="C499" s="4" t="str">
        <f>CONCATENATE("  &lt;Genotype hgvs=",CHAR(34),B471,B473,";",B473,CHAR(34)," name=",CHAR(34),B76,CHAR(34),"&gt; ")</f>
        <v xml:space="preserve">  &lt;Genotype hgvs="NC_000005.10:g.[143295561=];[143295561=]" name="T1922A"&gt; </v>
      </c>
    </row>
    <row r="500" spans="1:3" s="4" customFormat="1" x14ac:dyDescent="0.25">
      <c r="A500" s="24" t="s">
        <v>47</v>
      </c>
      <c r="B500" s="23" t="str">
        <f t="shared" ref="B500:B501" si="29">Q24</f>
        <v>You are in the Moderate Loss of Function category. See below for more information.</v>
      </c>
      <c r="C500" s="4" t="s">
        <v>26</v>
      </c>
    </row>
    <row r="501" spans="1:3" s="4" customFormat="1" x14ac:dyDescent="0.25">
      <c r="A501" s="24" t="s">
        <v>41</v>
      </c>
      <c r="B501" s="23">
        <f t="shared" si="29"/>
        <v>11.7</v>
      </c>
      <c r="C501" s="4" t="s">
        <v>38</v>
      </c>
    </row>
    <row r="502" spans="1:3" s="4" customFormat="1" x14ac:dyDescent="0.25">
      <c r="A502" s="22"/>
      <c r="B502" s="23"/>
    </row>
    <row r="503" spans="1:3" s="4" customFormat="1" x14ac:dyDescent="0.25">
      <c r="A503" s="24"/>
      <c r="B503" s="23"/>
      <c r="C503" s="4" t="str">
        <f>CONCATENATE("    ",B499)</f>
        <v xml:space="preserve">    Your NR3C1 gene has no variants. A normal gene is referred to as a "wild-type" gene.</v>
      </c>
    </row>
    <row r="504" spans="1:3" s="4" customFormat="1" x14ac:dyDescent="0.25">
      <c r="A504" s="24"/>
      <c r="B504" s="23"/>
    </row>
    <row r="505" spans="1:3" s="4" customFormat="1" x14ac:dyDescent="0.25">
      <c r="A505" s="24"/>
      <c r="B505" s="23"/>
      <c r="C505" s="4" t="s">
        <v>42</v>
      </c>
    </row>
    <row r="506" spans="1:3" s="4" customFormat="1" x14ac:dyDescent="0.25">
      <c r="A506" s="24"/>
      <c r="B506" s="23"/>
    </row>
    <row r="507" spans="1:3" s="4" customFormat="1" x14ac:dyDescent="0.25">
      <c r="A507" s="24"/>
      <c r="B507" s="23"/>
      <c r="C507" s="4" t="str">
        <f>CONCATENATE("    ",B500)</f>
        <v xml:space="preserve">    You are in the Moderate Loss of Function category. See below for more information.</v>
      </c>
    </row>
    <row r="508" spans="1:3" s="4" customFormat="1" x14ac:dyDescent="0.25">
      <c r="A508" s="22"/>
      <c r="B508" s="23"/>
    </row>
    <row r="509" spans="1:3" s="4" customFormat="1" x14ac:dyDescent="0.25">
      <c r="A509" s="22"/>
      <c r="B509" s="23"/>
      <c r="C509" s="4" t="s">
        <v>43</v>
      </c>
    </row>
    <row r="510" spans="1:3" s="4" customFormat="1" x14ac:dyDescent="0.25">
      <c r="A510" s="22"/>
      <c r="B510" s="23"/>
    </row>
    <row r="511" spans="1:3" s="4" customFormat="1" x14ac:dyDescent="0.25">
      <c r="A511" s="22"/>
      <c r="B511" s="23"/>
      <c r="C511" s="4" t="str">
        <f>CONCATENATE( "    &lt;piechart percentage=",B501," /&gt;")</f>
        <v xml:space="preserve">    &lt;piechart percentage=11.7 /&gt;</v>
      </c>
    </row>
    <row r="512" spans="1:3" s="4" customFormat="1" x14ac:dyDescent="0.25">
      <c r="A512" s="22"/>
      <c r="B512" s="23"/>
      <c r="C512" s="4" t="str">
        <f>"  &lt;/Genotype&gt;"</f>
        <v xml:space="preserve">  &lt;/Genotype&gt;</v>
      </c>
    </row>
    <row r="513" spans="1:3" s="4" customFormat="1" x14ac:dyDescent="0.25">
      <c r="A513" s="22"/>
      <c r="B513" s="23"/>
      <c r="C513" s="4" t="str">
        <f>C80</f>
        <v>&lt;# G2035A #&gt;</v>
      </c>
    </row>
    <row r="514" spans="1:3" s="4" customFormat="1" x14ac:dyDescent="0.25">
      <c r="A514" s="22" t="s">
        <v>37</v>
      </c>
      <c r="B514" s="25" t="str">
        <f>R14</f>
        <v>NC_000005.10:g.</v>
      </c>
      <c r="C514" s="4" t="str">
        <f>CONCATENATE("  &lt;Genotype hgvs=",CHAR(34),B514,B515,";",B516,CHAR(34)," name=",CHAR(34),B82,CHAR(34),"&gt; ")</f>
        <v xml:space="preserve">  &lt;Genotype hgvs="NC_000005.10:g.[143282714C&gt;T];[143282714C&gt;T]" name="G2035A"&gt; </v>
      </c>
    </row>
    <row r="515" spans="1:3" s="4" customFormat="1" x14ac:dyDescent="0.25">
      <c r="A515" s="22" t="s">
        <v>35</v>
      </c>
      <c r="B515" s="25" t="str">
        <f t="shared" ref="B515:B519" si="30">R15</f>
        <v>[143282714C&gt;T]</v>
      </c>
    </row>
    <row r="516" spans="1:3" s="4" customFormat="1" x14ac:dyDescent="0.25">
      <c r="A516" s="22" t="s">
        <v>31</v>
      </c>
      <c r="B516" s="25" t="str">
        <f t="shared" si="30"/>
        <v>[143282714C&gt;T]</v>
      </c>
      <c r="C516" s="4" t="s">
        <v>38</v>
      </c>
    </row>
    <row r="517" spans="1:3" s="4" customFormat="1" x14ac:dyDescent="0.25">
      <c r="A517" s="22" t="s">
        <v>39</v>
      </c>
      <c r="B517" s="25" t="str">
        <f t="shared" si="30"/>
        <v>People with this variant have one copy of the [G2035A (p.Gly679Ser)](https://www.ncbi.nlm.nih.gov/clinvar/variation/16157/) variant. This substitution of a single nucleotide is known as a missense mutation.</v>
      </c>
      <c r="C517" s="4" t="s">
        <v>26</v>
      </c>
    </row>
    <row r="518" spans="1:3" s="4" customFormat="1" x14ac:dyDescent="0.25">
      <c r="A518" s="24" t="s">
        <v>40</v>
      </c>
      <c r="B518" s="25" t="str">
        <f t="shared" si="30"/>
        <v>This variant is not associated with increased risk.</v>
      </c>
      <c r="C518" s="4" t="str">
        <f>CONCATENATE("    ",B517)</f>
        <v xml:space="preserve">    People with this variant have one copy of the [G2035A (p.Gly679Ser)](https://www.ncbi.nlm.nih.gov/clinvar/variation/16157/) variant. This substitution of a single nucleotide is known as a missense mutation.</v>
      </c>
    </row>
    <row r="519" spans="1:3" s="4" customFormat="1" x14ac:dyDescent="0.25">
      <c r="A519" s="24" t="s">
        <v>41</v>
      </c>
      <c r="B519" s="25">
        <f t="shared" si="30"/>
        <v>49.8</v>
      </c>
    </row>
    <row r="520" spans="1:3" s="4" customFormat="1" x14ac:dyDescent="0.25">
      <c r="A520" s="22"/>
      <c r="B520" s="23"/>
      <c r="C520" s="4" t="s">
        <v>42</v>
      </c>
    </row>
    <row r="521" spans="1:3" s="4" customFormat="1" x14ac:dyDescent="0.25">
      <c r="A521" s="24"/>
      <c r="B521" s="23"/>
    </row>
    <row r="522" spans="1:3" s="4" customFormat="1" x14ac:dyDescent="0.25">
      <c r="A522" s="24"/>
      <c r="B522" s="23"/>
      <c r="C522" s="4" t="str">
        <f>CONCATENATE("    ",B518)</f>
        <v xml:space="preserve">    This variant is not associated with increased risk.</v>
      </c>
    </row>
    <row r="523" spans="1:3" s="4" customFormat="1" x14ac:dyDescent="0.25">
      <c r="A523" s="24"/>
      <c r="B523" s="23"/>
    </row>
    <row r="524" spans="1:3" s="4" customFormat="1" x14ac:dyDescent="0.25">
      <c r="A524" s="24"/>
      <c r="B524" s="23"/>
      <c r="C524" s="4" t="s">
        <v>43</v>
      </c>
    </row>
    <row r="525" spans="1:3" s="4" customFormat="1" x14ac:dyDescent="0.25">
      <c r="A525" s="22"/>
      <c r="B525" s="23"/>
    </row>
    <row r="526" spans="1:3" s="4" customFormat="1" x14ac:dyDescent="0.25">
      <c r="A526" s="22"/>
      <c r="B526" s="23"/>
      <c r="C526" s="4" t="str">
        <f>CONCATENATE( "    &lt;piechart percentage=",B519," /&gt;")</f>
        <v xml:space="preserve">    &lt;piechart percentage=49.8 /&gt;</v>
      </c>
    </row>
    <row r="527" spans="1:3" s="4" customFormat="1" x14ac:dyDescent="0.25">
      <c r="A527" s="22"/>
      <c r="B527" s="23"/>
      <c r="C527" s="4" t="str">
        <f>"  &lt;/Genotype&gt;"</f>
        <v xml:space="preserve">  &lt;/Genotype&gt;</v>
      </c>
    </row>
    <row r="528" spans="1:3" s="4" customFormat="1" x14ac:dyDescent="0.25">
      <c r="A528" s="22" t="s">
        <v>44</v>
      </c>
      <c r="B528" s="23" t="str">
        <f>R20</f>
        <v>People with this variant have two copies of the [G2035A (p.Gly679Ser)](https://www.ncbi.nlm.nih.gov/clinvar/variation/16157/) variant. This substitution of a single nucleotide is known as a missense mutation.</v>
      </c>
      <c r="C528" s="4" t="str">
        <f>CONCATENATE("  &lt;Genotype hgvs=",CHAR(34),B514,B515,";",B515,CHAR(34)," name=",CHAR(34),B82,CHAR(34),"&gt; ")</f>
        <v xml:space="preserve">  &lt;Genotype hgvs="NC_000005.10:g.[143282714C&gt;T];[143282714C&gt;T]" name="G2035A"&gt; </v>
      </c>
    </row>
    <row r="529" spans="1:3" s="4" customFormat="1" x14ac:dyDescent="0.25">
      <c r="A529" s="24" t="s">
        <v>45</v>
      </c>
      <c r="B529" s="23" t="str">
        <f t="shared" ref="B529:B530" si="31">R21</f>
        <v>This variant is not associated with increased risk.</v>
      </c>
      <c r="C529" s="4" t="s">
        <v>26</v>
      </c>
    </row>
    <row r="530" spans="1:3" s="4" customFormat="1" x14ac:dyDescent="0.25">
      <c r="A530" s="24" t="s">
        <v>41</v>
      </c>
      <c r="B530" s="23">
        <f t="shared" si="31"/>
        <v>34.799999999999997</v>
      </c>
      <c r="C530" s="4" t="s">
        <v>38</v>
      </c>
    </row>
    <row r="531" spans="1:3" s="4" customFormat="1" x14ac:dyDescent="0.25">
      <c r="A531" s="24"/>
      <c r="B531" s="23"/>
    </row>
    <row r="532" spans="1:3" s="4" customFormat="1" x14ac:dyDescent="0.25">
      <c r="A532" s="22"/>
      <c r="B532" s="23"/>
      <c r="C532" s="4" t="str">
        <f>CONCATENATE("    ",B528)</f>
        <v xml:space="preserve">    People with this variant have two copies of the [G2035A (p.Gly679Ser)](https://www.ncbi.nlm.nih.gov/clinvar/variation/16157/) variant. This substitution of a single nucleotide is known as a missense mutation.</v>
      </c>
    </row>
    <row r="533" spans="1:3" s="4" customFormat="1" x14ac:dyDescent="0.25">
      <c r="A533" s="24"/>
      <c r="B533" s="23"/>
    </row>
    <row r="534" spans="1:3" s="4" customFormat="1" x14ac:dyDescent="0.25">
      <c r="A534" s="22"/>
      <c r="B534" s="23"/>
      <c r="C534" s="4" t="s">
        <v>43</v>
      </c>
    </row>
    <row r="535" spans="1:3" s="4" customFormat="1" x14ac:dyDescent="0.25">
      <c r="A535" s="22"/>
      <c r="B535" s="23"/>
    </row>
    <row r="536" spans="1:3" s="4" customFormat="1" x14ac:dyDescent="0.25">
      <c r="A536" s="22"/>
      <c r="B536" s="23"/>
      <c r="C536" s="4" t="str">
        <f>CONCATENATE( "    &lt;piechart percentage=",B530," /&gt;")</f>
        <v xml:space="preserve">    &lt;piechart percentage=34.8 /&gt;</v>
      </c>
    </row>
    <row r="537" spans="1:3" s="4" customFormat="1" x14ac:dyDescent="0.25">
      <c r="A537" s="22"/>
      <c r="B537" s="23"/>
      <c r="C537" s="4" t="str">
        <f>"  &lt;/Genotype&gt;"</f>
        <v xml:space="preserve">  &lt;/Genotype&gt;</v>
      </c>
    </row>
    <row r="538" spans="1:3" s="4" customFormat="1" x14ac:dyDescent="0.25">
      <c r="A538" s="22" t="s">
        <v>46</v>
      </c>
      <c r="B538" s="23" t="str">
        <f>R23</f>
        <v>Your NR3C1 gene has no variants. A normal gene is referred to as a "wild-type" gene.</v>
      </c>
      <c r="C538" s="4" t="str">
        <f>CONCATENATE("  &lt;Genotype hgvs=",CHAR(34),B514,B516,";",B516,CHAR(34)," name=",CHAR(34),B82,CHAR(34),"&gt; ")</f>
        <v xml:space="preserve">  &lt;Genotype hgvs="NC_000005.10:g.[143282714C&gt;T];[143282714C&gt;T]" name="G2035A"&gt; </v>
      </c>
    </row>
    <row r="539" spans="1:3" s="4" customFormat="1" x14ac:dyDescent="0.25">
      <c r="A539" s="24" t="s">
        <v>47</v>
      </c>
      <c r="B539" s="23" t="str">
        <f t="shared" ref="B539:B540" si="32">R24</f>
        <v>You are in the Moderate Loss of Function category. See below for more information.</v>
      </c>
      <c r="C539" s="4" t="s">
        <v>26</v>
      </c>
    </row>
    <row r="540" spans="1:3" s="4" customFormat="1" x14ac:dyDescent="0.25">
      <c r="A540" s="24" t="s">
        <v>41</v>
      </c>
      <c r="B540" s="23">
        <f t="shared" si="32"/>
        <v>15.4</v>
      </c>
      <c r="C540" s="4" t="s">
        <v>38</v>
      </c>
    </row>
    <row r="541" spans="1:3" s="4" customFormat="1" x14ac:dyDescent="0.25">
      <c r="A541" s="22"/>
      <c r="B541" s="23"/>
    </row>
    <row r="542" spans="1:3" s="4" customFormat="1" x14ac:dyDescent="0.25">
      <c r="A542" s="24"/>
      <c r="B542" s="23"/>
      <c r="C542" s="4" t="str">
        <f>CONCATENATE("    ",B538)</f>
        <v xml:space="preserve">    Your NR3C1 gene has no variants. A normal gene is referred to as a "wild-type" gene.</v>
      </c>
    </row>
    <row r="543" spans="1:3" s="4" customFormat="1" x14ac:dyDescent="0.25">
      <c r="A543" s="24"/>
      <c r="B543" s="23"/>
    </row>
    <row r="544" spans="1:3" s="4" customFormat="1" x14ac:dyDescent="0.25">
      <c r="A544" s="24"/>
      <c r="B544" s="23"/>
      <c r="C544" s="4" t="s">
        <v>42</v>
      </c>
    </row>
    <row r="545" spans="1:3" s="4" customFormat="1" x14ac:dyDescent="0.25">
      <c r="A545" s="24"/>
      <c r="B545" s="23"/>
    </row>
    <row r="546" spans="1:3" s="4" customFormat="1" x14ac:dyDescent="0.25">
      <c r="A546" s="24"/>
      <c r="B546" s="23"/>
      <c r="C546" s="4" t="str">
        <f>CONCATENATE("    ",B539)</f>
        <v xml:space="preserve">    You are in the Moderate Loss of Function category. See below for more information.</v>
      </c>
    </row>
    <row r="547" spans="1:3" x14ac:dyDescent="0.25">
      <c r="A547" s="15"/>
    </row>
    <row r="548" spans="1:3" x14ac:dyDescent="0.25">
      <c r="A548" s="15"/>
      <c r="C548" s="3" t="s">
        <v>43</v>
      </c>
    </row>
    <row r="549" spans="1:3" x14ac:dyDescent="0.25">
      <c r="A549" s="15"/>
    </row>
    <row r="550" spans="1:3" x14ac:dyDescent="0.25">
      <c r="A550" s="15"/>
      <c r="C550" s="3" t="str">
        <f>CONCATENATE( "    &lt;piechart percentage=",B540," /&gt;")</f>
        <v xml:space="preserve">    &lt;piechart percentage=15.4 /&gt;</v>
      </c>
    </row>
    <row r="551" spans="1:3" x14ac:dyDescent="0.25">
      <c r="A551" s="15"/>
      <c r="C551" s="3" t="str">
        <f>"  &lt;/Genotype&gt;"</f>
        <v xml:space="preserve">  &lt;/Genotype&gt;</v>
      </c>
    </row>
    <row r="552" spans="1:3" x14ac:dyDescent="0.25">
      <c r="A552" s="15"/>
      <c r="C552" s="3" t="str">
        <f>C86</f>
        <v>&lt;# C2209T #&gt;</v>
      </c>
    </row>
    <row r="553" spans="1:3" x14ac:dyDescent="0.25">
      <c r="A553" s="15" t="s">
        <v>37</v>
      </c>
      <c r="B553" s="21" t="str">
        <f>S14</f>
        <v>NC_000005.10:g.</v>
      </c>
      <c r="C553" s="3" t="str">
        <f>CONCATENATE("  &lt;Genotype hgvs=",CHAR(34),B553,B554,";",B555,CHAR(34)," name=",CHAR(34),B88,CHAR(34),"&gt; ")</f>
        <v xml:space="preserve">  &lt;Genotype hgvs="NC_000005.10:g.[143282014A&gt;G];[143282014=]" name="C2209T"&gt; </v>
      </c>
    </row>
    <row r="554" spans="1:3" x14ac:dyDescent="0.25">
      <c r="A554" s="15" t="s">
        <v>35</v>
      </c>
      <c r="B554" s="21" t="str">
        <f t="shared" ref="B554:B558" si="33">S15</f>
        <v>[143282014A&gt;G]</v>
      </c>
    </row>
    <row r="555" spans="1:3" x14ac:dyDescent="0.25">
      <c r="A555" s="15" t="s">
        <v>31</v>
      </c>
      <c r="B555" s="21" t="str">
        <f t="shared" si="33"/>
        <v>[143282014=]</v>
      </c>
      <c r="C555" s="3" t="s">
        <v>38</v>
      </c>
    </row>
    <row r="556" spans="1:3" x14ac:dyDescent="0.25">
      <c r="A556" s="15" t="s">
        <v>39</v>
      </c>
      <c r="B556" s="21" t="str">
        <f t="shared" si="33"/>
        <v>People with this variant have one copy of the [C2209T (p.Phe737Leu)](https://www.ncbi.nlm.nih.gov/clinvar/variation/16158/) variant. This substitution of a single nucleotide is known as a missense mutation.</v>
      </c>
      <c r="C556" s="3" t="s">
        <v>26</v>
      </c>
    </row>
    <row r="557" spans="1:3" x14ac:dyDescent="0.25">
      <c r="A557" s="8" t="s">
        <v>40</v>
      </c>
      <c r="B557" s="21" t="str">
        <f t="shared" si="33"/>
        <v>This variant is not associated with increased risk.</v>
      </c>
      <c r="C557" s="3" t="str">
        <f>CONCATENATE("    ",B556)</f>
        <v xml:space="preserve">    People with this variant have one copy of the [C2209T (p.Phe737Leu)](https://www.ncbi.nlm.nih.gov/clinvar/variation/16158/) variant. This substitution of a single nucleotide is known as a missense mutation.</v>
      </c>
    </row>
    <row r="558" spans="1:3" x14ac:dyDescent="0.25">
      <c r="A558" s="8" t="s">
        <v>41</v>
      </c>
      <c r="B558" s="21">
        <f t="shared" si="33"/>
        <v>7.2</v>
      </c>
    </row>
    <row r="559" spans="1:3" x14ac:dyDescent="0.25">
      <c r="A559" s="15"/>
      <c r="C559" s="3" t="s">
        <v>42</v>
      </c>
    </row>
    <row r="560" spans="1:3" x14ac:dyDescent="0.25">
      <c r="A560" s="8"/>
    </row>
    <row r="561" spans="1:3" x14ac:dyDescent="0.25">
      <c r="A561" s="8"/>
      <c r="C561" s="3" t="str">
        <f>CONCATENATE("    ",B557)</f>
        <v xml:space="preserve">    This variant is not associated with increased risk.</v>
      </c>
    </row>
    <row r="562" spans="1:3" x14ac:dyDescent="0.25">
      <c r="A562" s="8"/>
    </row>
    <row r="563" spans="1:3" x14ac:dyDescent="0.25">
      <c r="A563" s="8"/>
      <c r="C563" s="3" t="s">
        <v>43</v>
      </c>
    </row>
    <row r="564" spans="1:3" x14ac:dyDescent="0.25">
      <c r="A564" s="15"/>
    </row>
    <row r="565" spans="1:3" x14ac:dyDescent="0.25">
      <c r="A565" s="15"/>
      <c r="C565" s="3" t="str">
        <f>CONCATENATE( "    &lt;piechart percentage=",B558," /&gt;")</f>
        <v xml:space="preserve">    &lt;piechart percentage=7.2 /&gt;</v>
      </c>
    </row>
    <row r="566" spans="1:3" x14ac:dyDescent="0.25">
      <c r="A566" s="15"/>
      <c r="C566" s="3" t="str">
        <f>"  &lt;/Genotype&gt;"</f>
        <v xml:space="preserve">  &lt;/Genotype&gt;</v>
      </c>
    </row>
    <row r="567" spans="1:3" x14ac:dyDescent="0.25">
      <c r="A567" s="15" t="s">
        <v>44</v>
      </c>
      <c r="B567" s="9" t="str">
        <f>S20</f>
        <v>People with this variant have two copies of the [C2209T (p.Phe737Leu)](https://www.ncbi.nlm.nih.gov/clinvar/variation/16158/) variant. This substitution of a single nucleotide is known as a missense mutation.</v>
      </c>
      <c r="C567" s="3" t="str">
        <f>CONCATENATE("  &lt;Genotype hgvs=",CHAR(34),B553,B554,";",B554,CHAR(34)," name=",CHAR(34),B88,CHAR(34),"&gt; ")</f>
        <v xml:space="preserve">  &lt;Genotype hgvs="NC_000005.10:g.[143282014A&gt;G];[143282014A&gt;G]" name="C2209T"&gt; </v>
      </c>
    </row>
    <row r="568" spans="1:3" x14ac:dyDescent="0.25">
      <c r="A568" s="8" t="s">
        <v>45</v>
      </c>
      <c r="B568" s="9" t="str">
        <f t="shared" ref="B568:B569" si="34">S21</f>
        <v>You are in the Moderate Loss of Function category. See below for more information.</v>
      </c>
      <c r="C568" s="3" t="s">
        <v>26</v>
      </c>
    </row>
    <row r="569" spans="1:3" x14ac:dyDescent="0.25">
      <c r="A569" s="8" t="s">
        <v>41</v>
      </c>
      <c r="B569" s="9">
        <f t="shared" si="34"/>
        <v>1.9</v>
      </c>
      <c r="C569" s="3" t="s">
        <v>38</v>
      </c>
    </row>
    <row r="570" spans="1:3" x14ac:dyDescent="0.25">
      <c r="A570" s="8"/>
    </row>
    <row r="571" spans="1:3" x14ac:dyDescent="0.25">
      <c r="A571" s="15"/>
      <c r="C571" s="3" t="str">
        <f>CONCATENATE("    ",B567)</f>
        <v xml:space="preserve">    People with this variant have two copies of the [C2209T (p.Phe737Leu)](https://www.ncbi.nlm.nih.gov/clinvar/variation/16158/) variant. This substitution of a single nucleotide is known as a missense mutation.</v>
      </c>
    </row>
    <row r="572" spans="1:3" x14ac:dyDescent="0.25">
      <c r="A572" s="8"/>
    </row>
    <row r="573" spans="1:3" x14ac:dyDescent="0.25">
      <c r="A573" s="8"/>
      <c r="C573" s="3" t="s">
        <v>42</v>
      </c>
    </row>
    <row r="574" spans="1:3" x14ac:dyDescent="0.25">
      <c r="A574" s="8"/>
    </row>
    <row r="575" spans="1:3" x14ac:dyDescent="0.25">
      <c r="A575" s="8"/>
      <c r="C575" s="3" t="str">
        <f>CONCATENATE("    ",B568)</f>
        <v xml:space="preserve">    You are in the Moderate Loss of Function category. See below for more information.</v>
      </c>
    </row>
    <row r="576" spans="1:3" x14ac:dyDescent="0.25">
      <c r="A576" s="8"/>
    </row>
    <row r="577" spans="1:3" x14ac:dyDescent="0.25">
      <c r="A577" s="15"/>
      <c r="C577" s="3" t="s">
        <v>43</v>
      </c>
    </row>
    <row r="578" spans="1:3" x14ac:dyDescent="0.25">
      <c r="A578" s="15"/>
    </row>
    <row r="579" spans="1:3" x14ac:dyDescent="0.25">
      <c r="A579" s="15"/>
      <c r="C579" s="3" t="str">
        <f>CONCATENATE( "    &lt;piechart percentage=",B569," /&gt;")</f>
        <v xml:space="preserve">    &lt;piechart percentage=1.9 /&gt;</v>
      </c>
    </row>
    <row r="580" spans="1:3" x14ac:dyDescent="0.25">
      <c r="A580" s="15"/>
      <c r="C580" s="3" t="str">
        <f>"  &lt;/Genotype&gt;"</f>
        <v xml:space="preserve">  &lt;/Genotype&gt;</v>
      </c>
    </row>
    <row r="581" spans="1:3" x14ac:dyDescent="0.25">
      <c r="A581" s="15" t="s">
        <v>46</v>
      </c>
      <c r="B581" s="9" t="str">
        <f>S23</f>
        <v>Your NR3C1 gene has no variants. A normal gene is referred to as a "wild-type" gene.</v>
      </c>
      <c r="C581" s="3" t="str">
        <f>CONCATENATE("  &lt;Genotype hgvs=",CHAR(34),B553,B555,";",B555,CHAR(34)," name=",CHAR(34),B88,CHAR(34),"&gt; ")</f>
        <v xml:space="preserve">  &lt;Genotype hgvs="NC_000005.10:g.[143282014=];[143282014=]" name="C2209T"&gt; </v>
      </c>
    </row>
    <row r="582" spans="1:3" x14ac:dyDescent="0.25">
      <c r="A582" s="8" t="s">
        <v>47</v>
      </c>
      <c r="B582" s="9" t="str">
        <f t="shared" ref="B582:B583" si="35">S24</f>
        <v>This variant is not associated with increased risk.</v>
      </c>
      <c r="C582" s="3" t="s">
        <v>26</v>
      </c>
    </row>
    <row r="583" spans="1:3" x14ac:dyDescent="0.25">
      <c r="A583" s="8" t="s">
        <v>41</v>
      </c>
      <c r="B583" s="9">
        <f t="shared" si="35"/>
        <v>90.9</v>
      </c>
      <c r="C583" s="3" t="s">
        <v>38</v>
      </c>
    </row>
    <row r="584" spans="1:3" x14ac:dyDescent="0.25">
      <c r="A584" s="15"/>
    </row>
    <row r="585" spans="1:3" x14ac:dyDescent="0.25">
      <c r="A585" s="8"/>
      <c r="C585" s="3" t="str">
        <f>CONCATENATE("    ",B581)</f>
        <v xml:space="preserve">    Your NR3C1 gene has no variants. A normal gene is referred to as a "wild-type" gene.</v>
      </c>
    </row>
    <row r="586" spans="1:3" x14ac:dyDescent="0.25">
      <c r="A586" s="8"/>
    </row>
    <row r="587" spans="1:3" x14ac:dyDescent="0.25">
      <c r="A587" s="15"/>
      <c r="C587" s="3" t="s">
        <v>43</v>
      </c>
    </row>
    <row r="588" spans="1:3" x14ac:dyDescent="0.25">
      <c r="A588" s="15"/>
    </row>
    <row r="589" spans="1:3" x14ac:dyDescent="0.25">
      <c r="A589" s="15"/>
      <c r="C589" s="3" t="str">
        <f>CONCATENATE( "    &lt;piechart percentage=",B583," /&gt;")</f>
        <v xml:space="preserve">    &lt;piechart percentage=90.9 /&gt;</v>
      </c>
    </row>
    <row r="590" spans="1:3" x14ac:dyDescent="0.25">
      <c r="A590" s="15"/>
      <c r="C590" s="3" t="str">
        <f>"  &lt;/Genotype&gt;"</f>
        <v xml:space="preserve">  &lt;/Genotype&gt;</v>
      </c>
    </row>
    <row r="591" spans="1:3" x14ac:dyDescent="0.25">
      <c r="A591" s="15"/>
      <c r="C591" s="3" t="str">
        <f>C92</f>
        <v>&lt;# T2259A #&gt;</v>
      </c>
    </row>
    <row r="592" spans="1:3" x14ac:dyDescent="0.25">
      <c r="A592" s="15" t="s">
        <v>37</v>
      </c>
      <c r="B592" s="21" t="str">
        <f>T14</f>
        <v>NC_000005.10:g.</v>
      </c>
      <c r="C592" s="3" t="str">
        <f>CONCATENATE("  &lt;Genotype hgvs=",CHAR(34),B592,B593,";",B594,CHAR(34)," name=",CHAR(34),B94,CHAR(34),"&gt; ")</f>
        <v xml:space="preserve">  &lt;Genotype hgvs="NC_000005.10:g.[143281964T&gt;A];[143281964=]" name="T2259A"&gt; </v>
      </c>
    </row>
    <row r="593" spans="1:3" x14ac:dyDescent="0.25">
      <c r="A593" s="15" t="s">
        <v>35</v>
      </c>
      <c r="B593" s="21" t="str">
        <f t="shared" ref="B593:B597" si="36">T15</f>
        <v>[143281964T&gt;A]</v>
      </c>
    </row>
    <row r="594" spans="1:3" x14ac:dyDescent="0.25">
      <c r="A594" s="15" t="s">
        <v>31</v>
      </c>
      <c r="B594" s="21" t="str">
        <f t="shared" si="36"/>
        <v>[143281964=]</v>
      </c>
      <c r="C594" s="3" t="s">
        <v>38</v>
      </c>
    </row>
    <row r="595" spans="1:3" x14ac:dyDescent="0.25">
      <c r="A595" s="15" t="s">
        <v>39</v>
      </c>
      <c r="B595" s="21" t="str">
        <f t="shared" si="36"/>
        <v>People with this variant have one copy of the [T2259A (p.Leu753Phe)](https://www.ncbi.nlm.nih.gov/projects/SNP/snp_ref.cgi?rs=12682832) variant. This substitution of a single nucleotide is known as a missense mutation.</v>
      </c>
      <c r="C595" s="3" t="s">
        <v>26</v>
      </c>
    </row>
    <row r="596" spans="1:3" x14ac:dyDescent="0.25">
      <c r="A596" s="8" t="s">
        <v>40</v>
      </c>
      <c r="B596" s="21" t="str">
        <f t="shared" si="36"/>
        <v>This variant is not associated with increased risk.</v>
      </c>
      <c r="C596" s="3" t="str">
        <f>CONCATENATE("    ",B595)</f>
        <v xml:space="preserve">    People with this variant have one copy of the [T2259A (p.Leu753Phe)](https://www.ncbi.nlm.nih.gov/projects/SNP/snp_ref.cgi?rs=12682832) variant. This substitution of a single nucleotide is known as a missense mutation.</v>
      </c>
    </row>
    <row r="597" spans="1:3" x14ac:dyDescent="0.25">
      <c r="A597" s="8" t="s">
        <v>41</v>
      </c>
      <c r="B597" s="21">
        <f t="shared" si="36"/>
        <v>46.8</v>
      </c>
    </row>
    <row r="598" spans="1:3" x14ac:dyDescent="0.25">
      <c r="A598" s="15"/>
      <c r="C598" s="3" t="s">
        <v>42</v>
      </c>
    </row>
    <row r="599" spans="1:3" x14ac:dyDescent="0.25">
      <c r="A599" s="8"/>
    </row>
    <row r="600" spans="1:3" x14ac:dyDescent="0.25">
      <c r="A600" s="8"/>
      <c r="C600" s="3" t="str">
        <f>CONCATENATE("    ",B596)</f>
        <v xml:space="preserve">    This variant is not associated with increased risk.</v>
      </c>
    </row>
    <row r="601" spans="1:3" x14ac:dyDescent="0.25">
      <c r="A601" s="8"/>
    </row>
    <row r="602" spans="1:3" x14ac:dyDescent="0.25">
      <c r="A602" s="8"/>
      <c r="C602" s="3" t="s">
        <v>43</v>
      </c>
    </row>
    <row r="603" spans="1:3" x14ac:dyDescent="0.25">
      <c r="A603" s="15"/>
    </row>
    <row r="604" spans="1:3" x14ac:dyDescent="0.25">
      <c r="A604" s="15"/>
      <c r="C604" s="3" t="str">
        <f>CONCATENATE( "    &lt;piechart percentage=",B597," /&gt;")</f>
        <v xml:space="preserve">    &lt;piechart percentage=46.8 /&gt;</v>
      </c>
    </row>
    <row r="605" spans="1:3" x14ac:dyDescent="0.25">
      <c r="A605" s="15"/>
      <c r="C605" s="3" t="str">
        <f>"  &lt;/Genotype&gt;"</f>
        <v xml:space="preserve">  &lt;/Genotype&gt;</v>
      </c>
    </row>
    <row r="606" spans="1:3" x14ac:dyDescent="0.25">
      <c r="A606" s="15" t="s">
        <v>44</v>
      </c>
      <c r="B606" s="9" t="str">
        <f>T20</f>
        <v>People with this variant have two copies of the [T2259A (p.Leu753Phe)](https://www.ncbi.nlm.nih.gov/projects/SNP/snp_ref.cgi?rs=12682832) variant. This substitution of a single nucleotide is known as a missense mutation.</v>
      </c>
      <c r="C606" s="3" t="str">
        <f>CONCATENATE("  &lt;Genotype hgvs=",CHAR(34),B592,B593,";",B593,CHAR(34)," name=",CHAR(34),B494,CHAR(34),"&gt; ")</f>
        <v xml:space="preserve">  &lt;Genotype hgvs="NC_000005.10:g.[143281964T&gt;A];[143281964T&gt;A]" name=""&gt; </v>
      </c>
    </row>
    <row r="607" spans="1:3" x14ac:dyDescent="0.25">
      <c r="A607" s="8" t="s">
        <v>45</v>
      </c>
      <c r="B607" s="9" t="str">
        <f t="shared" ref="B607:B608" si="37">T21</f>
        <v>This variant is not associated with increased risk.</v>
      </c>
      <c r="C607" s="3" t="s">
        <v>26</v>
      </c>
    </row>
    <row r="608" spans="1:3" x14ac:dyDescent="0.25">
      <c r="A608" s="8" t="s">
        <v>41</v>
      </c>
      <c r="B608" s="9">
        <f t="shared" si="37"/>
        <v>25.7</v>
      </c>
      <c r="C608" s="3" t="s">
        <v>38</v>
      </c>
    </row>
    <row r="609" spans="1:3" x14ac:dyDescent="0.25">
      <c r="A609" s="8"/>
    </row>
    <row r="610" spans="1:3" x14ac:dyDescent="0.25">
      <c r="A610" s="15"/>
      <c r="C610" s="3" t="str">
        <f>CONCATENATE("    ",B606)</f>
        <v xml:space="preserve">    People with this variant have two copies of the [T2259A (p.Leu753Phe)](https://www.ncbi.nlm.nih.gov/projects/SNP/snp_ref.cgi?rs=12682832) variant. This substitution of a single nucleotide is known as a missense mutation.</v>
      </c>
    </row>
    <row r="611" spans="1:3" x14ac:dyDescent="0.25">
      <c r="A611" s="8"/>
    </row>
    <row r="612" spans="1:3" x14ac:dyDescent="0.25">
      <c r="A612" s="8"/>
      <c r="C612" s="3" t="s">
        <v>42</v>
      </c>
    </row>
    <row r="613" spans="1:3" x14ac:dyDescent="0.25">
      <c r="A613" s="8"/>
    </row>
    <row r="614" spans="1:3" x14ac:dyDescent="0.25">
      <c r="A614" s="8"/>
      <c r="C614" s="3" t="str">
        <f>CONCATENATE("    ",B607)</f>
        <v xml:space="preserve">    This variant is not associated with increased risk.</v>
      </c>
    </row>
    <row r="615" spans="1:3" x14ac:dyDescent="0.25">
      <c r="A615" s="8"/>
    </row>
    <row r="616" spans="1:3" x14ac:dyDescent="0.25">
      <c r="A616" s="15"/>
      <c r="C616" s="3" t="s">
        <v>43</v>
      </c>
    </row>
    <row r="617" spans="1:3" x14ac:dyDescent="0.25">
      <c r="A617" s="15"/>
    </row>
    <row r="618" spans="1:3" x14ac:dyDescent="0.25">
      <c r="A618" s="15"/>
      <c r="C618" s="3" t="str">
        <f>CONCATENATE( "    &lt;piechart percentage=",B608," /&gt;")</f>
        <v xml:space="preserve">    &lt;piechart percentage=25.7 /&gt;</v>
      </c>
    </row>
    <row r="619" spans="1:3" x14ac:dyDescent="0.25">
      <c r="A619" s="15"/>
      <c r="C619" s="3" t="str">
        <f>"  &lt;/Genotype&gt;"</f>
        <v xml:space="preserve">  &lt;/Genotype&gt;</v>
      </c>
    </row>
    <row r="620" spans="1:3" x14ac:dyDescent="0.25">
      <c r="A620" s="15" t="s">
        <v>46</v>
      </c>
      <c r="B620" s="9" t="str">
        <f>T23</f>
        <v>Your NR3C1 gene has no variants. A normal gene is referred to as a "wild-type" gene.</v>
      </c>
      <c r="C620" s="3" t="str">
        <f>CONCATENATE("  &lt;Genotype hgvs=",CHAR(34),B592,B594,";",B594,CHAR(34)," name=",CHAR(34),B94,CHAR(34),"&gt; ")</f>
        <v xml:space="preserve">  &lt;Genotype hgvs="NC_000005.10:g.[143281964=];[143281964=]" name="T2259A"&gt; </v>
      </c>
    </row>
    <row r="621" spans="1:3" x14ac:dyDescent="0.25">
      <c r="A621" s="8" t="s">
        <v>47</v>
      </c>
      <c r="B621" s="9" t="str">
        <f t="shared" ref="B621:B622" si="38">T24</f>
        <v>You are in the Moderate Loss of Function category. See below for more information.</v>
      </c>
      <c r="C621" s="3" t="s">
        <v>26</v>
      </c>
    </row>
    <row r="622" spans="1:3" x14ac:dyDescent="0.25">
      <c r="A622" s="8" t="s">
        <v>41</v>
      </c>
      <c r="B622" s="9">
        <f t="shared" si="38"/>
        <v>27.5</v>
      </c>
      <c r="C622" s="3" t="s">
        <v>38</v>
      </c>
    </row>
    <row r="623" spans="1:3" x14ac:dyDescent="0.25">
      <c r="A623" s="15"/>
    </row>
    <row r="624" spans="1:3" x14ac:dyDescent="0.25">
      <c r="A624" s="8"/>
      <c r="C624" s="3" t="str">
        <f>CONCATENATE("    ",B620)</f>
        <v xml:space="preserve">    Your NR3C1 gene has no variants. A normal gene is referred to as a "wild-type" gene.</v>
      </c>
    </row>
    <row r="625" spans="1:3" x14ac:dyDescent="0.25">
      <c r="A625" s="8"/>
    </row>
    <row r="626" spans="1:3" x14ac:dyDescent="0.25">
      <c r="A626" s="15"/>
      <c r="C626" s="3" t="s">
        <v>43</v>
      </c>
    </row>
    <row r="627" spans="1:3" x14ac:dyDescent="0.25">
      <c r="A627" s="15"/>
    </row>
    <row r="628" spans="1:3" x14ac:dyDescent="0.25">
      <c r="A628" s="15"/>
      <c r="C628" s="3" t="str">
        <f>CONCATENATE( "    &lt;piechart percentage=",B622," /&gt;")</f>
        <v xml:space="preserve">    &lt;piechart percentage=27.5 /&gt;</v>
      </c>
    </row>
    <row r="629" spans="1:3" x14ac:dyDescent="0.25">
      <c r="A629" s="15"/>
      <c r="C629" s="3" t="str">
        <f>"  &lt;/Genotype&gt;"</f>
        <v xml:space="preserve">  &lt;/Genotype&gt;</v>
      </c>
    </row>
    <row r="630" spans="1:3" x14ac:dyDescent="0.25">
      <c r="A630" s="15"/>
      <c r="C630" s="3" t="str">
        <f>C98</f>
        <v>&lt;# T2318C #&gt;</v>
      </c>
    </row>
    <row r="631" spans="1:3" x14ac:dyDescent="0.25">
      <c r="A631" s="15" t="s">
        <v>37</v>
      </c>
      <c r="B631" s="21" t="str">
        <f>U14</f>
        <v>NC_000005.10:g.</v>
      </c>
      <c r="C631" s="3" t="str">
        <f>CONCATENATE("  &lt;Genotype hgvs=",CHAR(34),B631,B632,";",B633,CHAR(34)," name=",CHAR(34),B100,CHAR(34),"&gt; ")</f>
        <v xml:space="preserve">  &lt;Genotype hgvs="NC_000005.10:g.[143281905A&gt;G];[143281905=]" name="T2318C"&gt; </v>
      </c>
    </row>
    <row r="632" spans="1:3" x14ac:dyDescent="0.25">
      <c r="A632" s="15" t="s">
        <v>35</v>
      </c>
      <c r="B632" s="21" t="str">
        <f t="shared" ref="B632:B636" si="39">U15</f>
        <v>[143281905A&gt;G]</v>
      </c>
    </row>
    <row r="633" spans="1:3" x14ac:dyDescent="0.25">
      <c r="A633" s="15" t="s">
        <v>31</v>
      </c>
      <c r="B633" s="21" t="str">
        <f t="shared" si="39"/>
        <v>[143281905=]</v>
      </c>
      <c r="C633" s="3" t="s">
        <v>38</v>
      </c>
    </row>
    <row r="634" spans="1:3" x14ac:dyDescent="0.25">
      <c r="A634" s="15" t="s">
        <v>39</v>
      </c>
      <c r="B634" s="21" t="str">
        <f t="shared" si="39"/>
        <v>People with this variant have one copy of the [T2318C (p.Leu773Pro)](https://www.ncbi.nlm.nih.gov/projects/SNP/snp_ref.cgi?rs=1891301) variant. This substitution of a single nucleotide is known as a missense mutation.</v>
      </c>
      <c r="C634" s="3" t="s">
        <v>26</v>
      </c>
    </row>
    <row r="635" spans="1:3" x14ac:dyDescent="0.25">
      <c r="A635" s="8" t="s">
        <v>40</v>
      </c>
      <c r="B635" s="21" t="str">
        <f t="shared" si="39"/>
        <v>This variant is not associated with increased risk.</v>
      </c>
      <c r="C635" s="3" t="str">
        <f>CONCATENATE("    ",B634)</f>
        <v xml:space="preserve">    People with this variant have one copy of the [T2318C (p.Leu773Pro)](https://www.ncbi.nlm.nih.gov/projects/SNP/snp_ref.cgi?rs=1891301) variant. This substitution of a single nucleotide is known as a missense mutation.</v>
      </c>
    </row>
    <row r="636" spans="1:3" x14ac:dyDescent="0.25">
      <c r="A636" s="8" t="s">
        <v>41</v>
      </c>
      <c r="B636" s="21">
        <f t="shared" si="39"/>
        <v>25.2</v>
      </c>
    </row>
    <row r="637" spans="1:3" x14ac:dyDescent="0.25">
      <c r="A637" s="15"/>
      <c r="C637" s="3" t="s">
        <v>42</v>
      </c>
    </row>
    <row r="638" spans="1:3" x14ac:dyDescent="0.25">
      <c r="A638" s="8"/>
    </row>
    <row r="639" spans="1:3" x14ac:dyDescent="0.25">
      <c r="A639" s="8"/>
      <c r="C639" s="3" t="str">
        <f>CONCATENATE("    ",B635)</f>
        <v xml:space="preserve">    This variant is not associated with increased risk.</v>
      </c>
    </row>
    <row r="640" spans="1:3" x14ac:dyDescent="0.25">
      <c r="A640" s="8"/>
    </row>
    <row r="641" spans="1:3" x14ac:dyDescent="0.25">
      <c r="A641" s="8"/>
      <c r="C641" s="3" t="s">
        <v>43</v>
      </c>
    </row>
    <row r="642" spans="1:3" x14ac:dyDescent="0.25">
      <c r="A642" s="15"/>
    </row>
    <row r="643" spans="1:3" x14ac:dyDescent="0.25">
      <c r="A643" s="15"/>
      <c r="C643" s="3" t="str">
        <f>CONCATENATE( "    &lt;piechart percentage=",B636," /&gt;")</f>
        <v xml:space="preserve">    &lt;piechart percentage=25.2 /&gt;</v>
      </c>
    </row>
    <row r="644" spans="1:3" x14ac:dyDescent="0.25">
      <c r="A644" s="15"/>
      <c r="C644" s="3" t="str">
        <f>"  &lt;/Genotype&gt;"</f>
        <v xml:space="preserve">  &lt;/Genotype&gt;</v>
      </c>
    </row>
    <row r="645" spans="1:3" x14ac:dyDescent="0.25">
      <c r="A645" s="15" t="s">
        <v>44</v>
      </c>
      <c r="B645" s="9" t="str">
        <f>U20</f>
        <v>People with this variant have two copies of the [T2318C (p.Leu773Pro)](https://www.ncbi.nlm.nih.gov/projects/SNP/snp_ref.cgi?rs=1891301) variant. This substitution of a single nucleotide is known as a missense mutation.</v>
      </c>
      <c r="C645" s="3" t="str">
        <f>CONCATENATE("  &lt;Genotype hgvs=",CHAR(34),B631,B632,";",B632,CHAR(34)," name=",CHAR(34),B100,CHAR(34),"&gt; ")</f>
        <v xml:space="preserve">  &lt;Genotype hgvs="NC_000005.10:g.[143281905A&gt;G];[143281905A&gt;G]" name="T2318C"&gt; </v>
      </c>
    </row>
    <row r="646" spans="1:3" x14ac:dyDescent="0.25">
      <c r="A646" s="8" t="s">
        <v>45</v>
      </c>
      <c r="B646" s="9" t="str">
        <f t="shared" ref="B646:B647" si="40">U21</f>
        <v>You are in the Moderate Loss of Function category. See below for more information.</v>
      </c>
      <c r="C646" s="3" t="s">
        <v>26</v>
      </c>
    </row>
    <row r="647" spans="1:3" x14ac:dyDescent="0.25">
      <c r="A647" s="8" t="s">
        <v>41</v>
      </c>
      <c r="B647" s="9">
        <f t="shared" si="40"/>
        <v>8.5</v>
      </c>
      <c r="C647" s="3" t="s">
        <v>38</v>
      </c>
    </row>
    <row r="648" spans="1:3" x14ac:dyDescent="0.25">
      <c r="A648" s="8"/>
    </row>
    <row r="649" spans="1:3" x14ac:dyDescent="0.25">
      <c r="A649" s="15"/>
      <c r="C649" s="3" t="str">
        <f>CONCATENATE("    ",B645)</f>
        <v xml:space="preserve">    People with this variant have two copies of the [T2318C (p.Leu773Pro)](https://www.ncbi.nlm.nih.gov/projects/SNP/snp_ref.cgi?rs=1891301) variant. This substitution of a single nucleotide is known as a missense mutation.</v>
      </c>
    </row>
    <row r="650" spans="1:3" x14ac:dyDescent="0.25">
      <c r="A650" s="8"/>
    </row>
    <row r="651" spans="1:3" x14ac:dyDescent="0.25">
      <c r="A651" s="8"/>
      <c r="C651" s="3" t="s">
        <v>42</v>
      </c>
    </row>
    <row r="652" spans="1:3" x14ac:dyDescent="0.25">
      <c r="A652" s="8"/>
    </row>
    <row r="653" spans="1:3" x14ac:dyDescent="0.25">
      <c r="A653" s="8"/>
      <c r="C653" s="3" t="str">
        <f>CONCATENATE("    ",B646)</f>
        <v xml:space="preserve">    You are in the Moderate Loss of Function category. See below for more information.</v>
      </c>
    </row>
    <row r="654" spans="1:3" x14ac:dyDescent="0.25">
      <c r="A654" s="8"/>
    </row>
    <row r="655" spans="1:3" x14ac:dyDescent="0.25">
      <c r="A655" s="15"/>
      <c r="C655" s="3" t="s">
        <v>43</v>
      </c>
    </row>
    <row r="656" spans="1:3" x14ac:dyDescent="0.25">
      <c r="A656" s="15"/>
    </row>
    <row r="657" spans="1:3" x14ac:dyDescent="0.25">
      <c r="A657" s="15"/>
      <c r="C657" s="3" t="str">
        <f>CONCATENATE( "    &lt;piechart percentage=",B647," /&gt;")</f>
        <v xml:space="preserve">    &lt;piechart percentage=8.5 /&gt;</v>
      </c>
    </row>
    <row r="658" spans="1:3" x14ac:dyDescent="0.25">
      <c r="A658" s="15"/>
      <c r="C658" s="3" t="str">
        <f>"  &lt;/Genotype&gt;"</f>
        <v xml:space="preserve">  &lt;/Genotype&gt;</v>
      </c>
    </row>
    <row r="659" spans="1:3" x14ac:dyDescent="0.25">
      <c r="A659" s="15" t="s">
        <v>46</v>
      </c>
      <c r="B659" s="9" t="str">
        <f>U23</f>
        <v>Your NR3C1 gene has no variants. A normal gene is referred to as a "wild-type" gene.</v>
      </c>
      <c r="C659" s="3" t="str">
        <f>CONCATENATE("  &lt;Genotype hgvs=",CHAR(34),B631,B633,";",B633,CHAR(34)," name=",CHAR(34),B100,CHAR(34),"&gt; ")</f>
        <v xml:space="preserve">  &lt;Genotype hgvs="NC_000005.10:g.[143281905=];[143281905=]" name="T2318C"&gt; </v>
      </c>
    </row>
    <row r="660" spans="1:3" x14ac:dyDescent="0.25">
      <c r="A660" s="8" t="s">
        <v>47</v>
      </c>
      <c r="B660" s="9" t="str">
        <f t="shared" ref="B660:B661" si="41">U24</f>
        <v>This variant is not associated with increased risk.</v>
      </c>
      <c r="C660" s="3" t="s">
        <v>26</v>
      </c>
    </row>
    <row r="661" spans="1:3" x14ac:dyDescent="0.25">
      <c r="A661" s="8" t="s">
        <v>41</v>
      </c>
      <c r="B661" s="9">
        <f t="shared" si="41"/>
        <v>66.3</v>
      </c>
      <c r="C661" s="3" t="s">
        <v>38</v>
      </c>
    </row>
    <row r="662" spans="1:3" x14ac:dyDescent="0.25">
      <c r="A662" s="15"/>
    </row>
    <row r="663" spans="1:3" x14ac:dyDescent="0.25">
      <c r="A663" s="8"/>
      <c r="C663" s="3" t="str">
        <f>CONCATENATE("    ",B659)</f>
        <v xml:space="preserve">    Your NR3C1 gene has no variants. A normal gene is referred to as a "wild-type" gene.</v>
      </c>
    </row>
    <row r="664" spans="1:3" x14ac:dyDescent="0.25">
      <c r="A664" s="8"/>
    </row>
    <row r="665" spans="1:3" x14ac:dyDescent="0.25">
      <c r="A665" s="15"/>
      <c r="C665" s="3" t="s">
        <v>43</v>
      </c>
    </row>
    <row r="666" spans="1:3" x14ac:dyDescent="0.25">
      <c r="A666" s="15"/>
    </row>
    <row r="667" spans="1:3" x14ac:dyDescent="0.25">
      <c r="A667" s="15"/>
      <c r="C667" s="3" t="str">
        <f>CONCATENATE( "    &lt;piechart percentage=",B661," /&gt;")</f>
        <v xml:space="preserve">    &lt;piechart percentage=66.3 /&gt;</v>
      </c>
    </row>
    <row r="668" spans="1:3" x14ac:dyDescent="0.25">
      <c r="A668" s="15"/>
      <c r="C668" s="3" t="str">
        <f>"  &lt;/Genotype&gt;"</f>
        <v xml:space="preserve">  &lt;/Genotype&gt;</v>
      </c>
    </row>
    <row r="669" spans="1:3" x14ac:dyDescent="0.25">
      <c r="A669" s="15"/>
      <c r="C669" s="3" t="str">
        <f>C104</f>
        <v>&lt;# G1430A #&gt;</v>
      </c>
    </row>
    <row r="670" spans="1:3" x14ac:dyDescent="0.25">
      <c r="A670" s="15" t="s">
        <v>37</v>
      </c>
      <c r="B670" s="21" t="str">
        <f>V14</f>
        <v>NC_000005.10:g.</v>
      </c>
      <c r="C670" s="3" t="str">
        <f>CONCATENATE("  &lt;Genotype hgvs=",CHAR(34),B670,B671,";",B672,CHAR(34)," name=",CHAR(34),B106,CHAR(34),"&gt; ")</f>
        <v xml:space="preserve">  &lt;Genotype hgvs="NC_000005.10:g.[143310135C&gt;T];[143310135=]" name="G1430A"&gt; </v>
      </c>
    </row>
    <row r="671" spans="1:3" x14ac:dyDescent="0.25">
      <c r="A671" s="15" t="s">
        <v>35</v>
      </c>
      <c r="B671" s="21" t="str">
        <f t="shared" ref="B671:B675" si="42">V15</f>
        <v>[143310135C&gt;T]</v>
      </c>
    </row>
    <row r="672" spans="1:3" x14ac:dyDescent="0.25">
      <c r="A672" s="15" t="s">
        <v>31</v>
      </c>
      <c r="B672" s="21" t="str">
        <f t="shared" si="42"/>
        <v>[143310135=]</v>
      </c>
      <c r="C672" s="3" t="s">
        <v>38</v>
      </c>
    </row>
    <row r="673" spans="1:3" x14ac:dyDescent="0.25">
      <c r="A673" s="15" t="s">
        <v>39</v>
      </c>
      <c r="B673" s="21" t="str">
        <f t="shared" si="42"/>
        <v>People with this variant have one copy of the [G1430A (p.Arg477His)](https://www.ncbi.nlm.nih.gov/clinvar/variation/16156/) variant. This substitution of a single nucleotide is known as a missense mutation.</v>
      </c>
      <c r="C673" s="3" t="s">
        <v>26</v>
      </c>
    </row>
    <row r="674" spans="1:3" x14ac:dyDescent="0.25">
      <c r="A674" s="8" t="s">
        <v>40</v>
      </c>
      <c r="B674" s="21" t="str">
        <f t="shared" si="42"/>
        <v>You are in the Moderate Loss of Function category. See below for more information.</v>
      </c>
      <c r="C674" s="3" t="str">
        <f>CONCATENATE("    ",B673)</f>
        <v xml:space="preserve">    People with this variant have one copy of the [G1430A (p.Arg477His)](https://www.ncbi.nlm.nih.gov/clinvar/variation/16156/) variant. This substitution of a single nucleotide is known as a missense mutation.</v>
      </c>
    </row>
    <row r="675" spans="1:3" x14ac:dyDescent="0.25">
      <c r="A675" s="8" t="s">
        <v>41</v>
      </c>
      <c r="B675" s="21">
        <f t="shared" si="42"/>
        <v>7.2</v>
      </c>
    </row>
    <row r="676" spans="1:3" x14ac:dyDescent="0.25">
      <c r="A676" s="15"/>
      <c r="C676" s="3" t="s">
        <v>42</v>
      </c>
    </row>
    <row r="677" spans="1:3" x14ac:dyDescent="0.25">
      <c r="A677" s="8"/>
    </row>
    <row r="678" spans="1:3" x14ac:dyDescent="0.25">
      <c r="A678" s="8"/>
      <c r="C678" s="3" t="str">
        <f>CONCATENATE("    ",B674)</f>
        <v xml:space="preserve">    You are in the Moderate Loss of Function category. See below for more information.</v>
      </c>
    </row>
    <row r="679" spans="1:3" x14ac:dyDescent="0.25">
      <c r="A679" s="8"/>
    </row>
    <row r="680" spans="1:3" x14ac:dyDescent="0.25">
      <c r="A680" s="8"/>
      <c r="C680" s="3" t="s">
        <v>43</v>
      </c>
    </row>
    <row r="681" spans="1:3" x14ac:dyDescent="0.25">
      <c r="A681" s="15"/>
    </row>
    <row r="682" spans="1:3" x14ac:dyDescent="0.25">
      <c r="A682" s="15"/>
      <c r="C682" s="3" t="str">
        <f>CONCATENATE( "    &lt;piechart percentage=",B675," /&gt;")</f>
        <v xml:space="preserve">    &lt;piechart percentage=7.2 /&gt;</v>
      </c>
    </row>
    <row r="683" spans="1:3" x14ac:dyDescent="0.25">
      <c r="A683" s="15"/>
      <c r="C683" s="3" t="str">
        <f>"  &lt;/Genotype&gt;"</f>
        <v xml:space="preserve">  &lt;/Genotype&gt;</v>
      </c>
    </row>
    <row r="684" spans="1:3" x14ac:dyDescent="0.25">
      <c r="A684" s="15" t="s">
        <v>44</v>
      </c>
      <c r="B684" s="9" t="str">
        <f>V20</f>
        <v>People with this variant have two copies of the [G1430A (p.Arg477His)](https://www.ncbi.nlm.nih.gov/clinvar/variation/16156/) variant. This substitution of a single nucleotide is known as a missense mutation.</v>
      </c>
      <c r="C684" s="3" t="str">
        <f>CONCATENATE("  &lt;Genotype hgvs=",CHAR(34),B670,B671,";",B671,CHAR(34)," name=",CHAR(34),B106,CHAR(34),"&gt; ")</f>
        <v xml:space="preserve">  &lt;Genotype hgvs="NC_000005.10:g.[143310135C&gt;T];[143310135C&gt;T]" name="G1430A"&gt; </v>
      </c>
    </row>
    <row r="685" spans="1:3" x14ac:dyDescent="0.25">
      <c r="A685" s="8" t="s">
        <v>45</v>
      </c>
      <c r="B685" s="9" t="str">
        <f t="shared" ref="B685:B686" si="43">V21</f>
        <v>This variant is not associated with increased risk.</v>
      </c>
      <c r="C685" s="3" t="s">
        <v>26</v>
      </c>
    </row>
    <row r="686" spans="1:3" x14ac:dyDescent="0.25">
      <c r="A686" s="8" t="s">
        <v>41</v>
      </c>
      <c r="B686" s="9">
        <f t="shared" si="43"/>
        <v>1.9</v>
      </c>
      <c r="C686" s="3" t="s">
        <v>38</v>
      </c>
    </row>
    <row r="687" spans="1:3" x14ac:dyDescent="0.25">
      <c r="A687" s="8"/>
    </row>
    <row r="688" spans="1:3" x14ac:dyDescent="0.25">
      <c r="A688" s="15"/>
      <c r="C688" s="3" t="str">
        <f>CONCATENATE("    ",B684)</f>
        <v xml:space="preserve">    People with this variant have two copies of the [G1430A (p.Arg477His)](https://www.ncbi.nlm.nih.gov/clinvar/variation/16156/) variant. This substitution of a single nucleotide is known as a missense mutation.</v>
      </c>
    </row>
    <row r="689" spans="1:3" x14ac:dyDescent="0.25">
      <c r="A689" s="8"/>
    </row>
    <row r="690" spans="1:3" x14ac:dyDescent="0.25">
      <c r="A690" s="8"/>
      <c r="C690" s="3" t="s">
        <v>42</v>
      </c>
    </row>
    <row r="691" spans="1:3" x14ac:dyDescent="0.25">
      <c r="A691" s="8"/>
    </row>
    <row r="692" spans="1:3" x14ac:dyDescent="0.25">
      <c r="A692" s="8"/>
      <c r="C692" s="3" t="str">
        <f>CONCATENATE("    ",B685)</f>
        <v xml:space="preserve">    This variant is not associated with increased risk.</v>
      </c>
    </row>
    <row r="693" spans="1:3" x14ac:dyDescent="0.25">
      <c r="A693" s="8"/>
    </row>
    <row r="694" spans="1:3" x14ac:dyDescent="0.25">
      <c r="A694" s="15"/>
      <c r="C694" s="3" t="s">
        <v>43</v>
      </c>
    </row>
    <row r="695" spans="1:3" x14ac:dyDescent="0.25">
      <c r="A695" s="15"/>
    </row>
    <row r="696" spans="1:3" x14ac:dyDescent="0.25">
      <c r="A696" s="15"/>
      <c r="C696" s="3" t="str">
        <f>CONCATENATE( "    &lt;piechart percentage=",B686," /&gt;")</f>
        <v xml:space="preserve">    &lt;piechart percentage=1.9 /&gt;</v>
      </c>
    </row>
    <row r="697" spans="1:3" x14ac:dyDescent="0.25">
      <c r="A697" s="15"/>
      <c r="C697" s="3" t="str">
        <f>"  &lt;/Genotype&gt;"</f>
        <v xml:space="preserve">  &lt;/Genotype&gt;</v>
      </c>
    </row>
    <row r="698" spans="1:3" x14ac:dyDescent="0.25">
      <c r="A698" s="15" t="s">
        <v>46</v>
      </c>
      <c r="B698" s="9" t="str">
        <f>V23</f>
        <v>Your NR3C1 gene has no variants. A normal gene is referred to as a "wild-type" gene.</v>
      </c>
      <c r="C698" s="3" t="str">
        <f>CONCATENATE("  &lt;Genotype hgvs=",CHAR(34),B670,B672,";",B672,CHAR(34)," name=",CHAR(34),B106,CHAR(34),"&gt; ")</f>
        <v xml:space="preserve">  &lt;Genotype hgvs="NC_000005.10:g.[143310135=];[143310135=]" name="G1430A"&gt; </v>
      </c>
    </row>
    <row r="699" spans="1:3" x14ac:dyDescent="0.25">
      <c r="A699" s="8" t="s">
        <v>47</v>
      </c>
      <c r="B699" s="9" t="str">
        <f t="shared" ref="B699:B700" si="44">V24</f>
        <v>This variant is not associated with increased risk.</v>
      </c>
      <c r="C699" s="3" t="s">
        <v>26</v>
      </c>
    </row>
    <row r="700" spans="1:3" x14ac:dyDescent="0.25">
      <c r="A700" s="8" t="s">
        <v>41</v>
      </c>
      <c r="B700" s="9">
        <f t="shared" si="44"/>
        <v>90.9</v>
      </c>
      <c r="C700" s="3" t="s">
        <v>38</v>
      </c>
    </row>
    <row r="701" spans="1:3" x14ac:dyDescent="0.25">
      <c r="A701" s="15"/>
    </row>
    <row r="702" spans="1:3" x14ac:dyDescent="0.25">
      <c r="A702" s="8"/>
      <c r="C702" s="3" t="str">
        <f>CONCATENATE("    ",B698)</f>
        <v xml:space="preserve">    Your NR3C1 gene has no variants. A normal gene is referred to as a "wild-type" gene.</v>
      </c>
    </row>
    <row r="703" spans="1:3" x14ac:dyDescent="0.25">
      <c r="A703" s="8"/>
    </row>
    <row r="704" spans="1:3" x14ac:dyDescent="0.25">
      <c r="A704" s="15"/>
      <c r="C704" s="3" t="s">
        <v>43</v>
      </c>
    </row>
    <row r="705" spans="1:3" x14ac:dyDescent="0.25">
      <c r="A705" s="15"/>
    </row>
    <row r="706" spans="1:3" x14ac:dyDescent="0.25">
      <c r="A706" s="15"/>
      <c r="C706" s="3" t="str">
        <f>CONCATENATE( "    &lt;piechart percentage=",B700," /&gt;")</f>
        <v xml:space="preserve">    &lt;piechart percentage=90.9 /&gt;</v>
      </c>
    </row>
    <row r="707" spans="1:3" x14ac:dyDescent="0.25">
      <c r="A707" s="15"/>
      <c r="C707" s="3" t="str">
        <f>"  &lt;/Genotype&gt;"</f>
        <v xml:space="preserve">  &lt;/Genotype&gt;</v>
      </c>
    </row>
    <row r="708" spans="1:3" x14ac:dyDescent="0.25">
      <c r="A708" s="15"/>
      <c r="C708" s="3" t="s">
        <v>48</v>
      </c>
    </row>
    <row r="709" spans="1:3" x14ac:dyDescent="0.25">
      <c r="A709" s="15" t="s">
        <v>49</v>
      </c>
      <c r="B709" s="9" t="str">
        <f>CONCATENATE("Your ",B14," gene has an unknown variant.")</f>
        <v>Your NR3C1 gene has an unknown variant.</v>
      </c>
      <c r="C709" s="3" t="str">
        <f>CONCATENATE("  &lt;Genotype hgvs=",CHAR(34),"unknown",CHAR(34),"&gt; ")</f>
        <v xml:space="preserve">  &lt;Genotype hgvs="unknown"&gt; </v>
      </c>
    </row>
    <row r="710" spans="1:3" x14ac:dyDescent="0.25">
      <c r="A710" s="8" t="s">
        <v>49</v>
      </c>
      <c r="B710" s="9" t="s">
        <v>50</v>
      </c>
      <c r="C710" s="3" t="s">
        <v>26</v>
      </c>
    </row>
    <row r="711" spans="1:3" x14ac:dyDescent="0.25">
      <c r="A711" s="8" t="s">
        <v>41</v>
      </c>
      <c r="C711" s="3" t="s">
        <v>38</v>
      </c>
    </row>
    <row r="712" spans="1:3" x14ac:dyDescent="0.25">
      <c r="A712" s="8"/>
    </row>
    <row r="713" spans="1:3" x14ac:dyDescent="0.25">
      <c r="A713" s="8"/>
      <c r="C713" s="3" t="str">
        <f>CONCATENATE("    ",B709)</f>
        <v xml:space="preserve">    Your NR3C1 gene has an unknown variant.</v>
      </c>
    </row>
    <row r="714" spans="1:3" x14ac:dyDescent="0.25">
      <c r="A714" s="8"/>
    </row>
    <row r="715" spans="1:3" x14ac:dyDescent="0.25">
      <c r="A715" s="8"/>
      <c r="C715" s="3" t="s">
        <v>42</v>
      </c>
    </row>
    <row r="716" spans="1:3" x14ac:dyDescent="0.25">
      <c r="A716" s="8"/>
    </row>
    <row r="717" spans="1:3" x14ac:dyDescent="0.25">
      <c r="A717" s="15"/>
      <c r="C717" s="3" t="str">
        <f>CONCATENATE("    ",B710)</f>
        <v xml:space="preserve">    The effect is unknown.</v>
      </c>
    </row>
    <row r="718" spans="1:3" x14ac:dyDescent="0.25">
      <c r="A718" s="8"/>
    </row>
    <row r="719" spans="1:3" x14ac:dyDescent="0.25">
      <c r="A719" s="15"/>
      <c r="C719" s="3" t="s">
        <v>43</v>
      </c>
    </row>
    <row r="720" spans="1:3" x14ac:dyDescent="0.25">
      <c r="A720" s="15"/>
    </row>
    <row r="721" spans="1:3" x14ac:dyDescent="0.25">
      <c r="A721" s="15"/>
      <c r="C721" s="3" t="str">
        <f>CONCATENATE( "    &lt;piechart percentage=",B711," /&gt;")</f>
        <v xml:space="preserve">    &lt;piechart percentage= /&gt;</v>
      </c>
    </row>
    <row r="722" spans="1:3" x14ac:dyDescent="0.25">
      <c r="A722" s="15"/>
      <c r="C722" s="3" t="str">
        <f>"  &lt;/Genotype&gt;"</f>
        <v xml:space="preserve">  &lt;/Genotype&gt;</v>
      </c>
    </row>
    <row r="723" spans="1:3" x14ac:dyDescent="0.25">
      <c r="A723" s="15"/>
      <c r="C723" s="3" t="s">
        <v>51</v>
      </c>
    </row>
    <row r="724" spans="1:3" x14ac:dyDescent="0.25">
      <c r="A724" s="15" t="s">
        <v>46</v>
      </c>
      <c r="B724" s="9" t="str">
        <f>CONCATENATE("Your ",B14," gene has no variants. A normal gene is referred to as a ",CHAR(34),"wild-type",CHAR(34)," gene.")</f>
        <v>Your NR3C1 gene has no variants. A normal gene is referred to as a "wild-type" gene.</v>
      </c>
      <c r="C724" s="3" t="str">
        <f>CONCATENATE("  &lt;Genotype hgvs=",CHAR(34),"wildtype",CHAR(34),"&gt;")</f>
        <v xml:space="preserve">  &lt;Genotype hgvs="wildtype"&gt;</v>
      </c>
    </row>
    <row r="725" spans="1:3" x14ac:dyDescent="0.25">
      <c r="A725" s="8" t="s">
        <v>47</v>
      </c>
      <c r="B725" s="9" t="s">
        <v>52</v>
      </c>
      <c r="C725" s="3" t="s">
        <v>26</v>
      </c>
    </row>
    <row r="726" spans="1:3" x14ac:dyDescent="0.25">
      <c r="A726" s="8" t="s">
        <v>41</v>
      </c>
      <c r="C726" s="3" t="s">
        <v>38</v>
      </c>
    </row>
    <row r="727" spans="1:3" x14ac:dyDescent="0.25">
      <c r="A727" s="8"/>
    </row>
    <row r="728" spans="1:3" x14ac:dyDescent="0.25">
      <c r="A728" s="8"/>
      <c r="C728" s="3" t="str">
        <f>CONCATENATE("    ",B724)</f>
        <v xml:space="preserve">    Your NR3C1 gene has no variants. A normal gene is referred to as a "wild-type" gene.</v>
      </c>
    </row>
    <row r="729" spans="1:3" x14ac:dyDescent="0.25">
      <c r="A729" s="8"/>
    </row>
    <row r="730" spans="1:3" x14ac:dyDescent="0.25">
      <c r="A730" s="8"/>
      <c r="C730" s="3" t="s">
        <v>43</v>
      </c>
    </row>
    <row r="731" spans="1:3" x14ac:dyDescent="0.25">
      <c r="A731" s="15"/>
    </row>
    <row r="732" spans="1:3" x14ac:dyDescent="0.25">
      <c r="A732" s="8"/>
      <c r="C732" s="3" t="str">
        <f>CONCATENATE( "    &lt;piechart percentage=",B726," /&gt;")</f>
        <v xml:space="preserve">    &lt;piechart percentage= /&gt;</v>
      </c>
    </row>
    <row r="733" spans="1:3" x14ac:dyDescent="0.25">
      <c r="A733" s="8"/>
      <c r="C733" s="3" t="str">
        <f>"  &lt;/Genotype&gt;"</f>
        <v xml:space="preserve">  &lt;/Genotype&gt;</v>
      </c>
    </row>
    <row r="734" spans="1:3" x14ac:dyDescent="0.25">
      <c r="A734" s="8"/>
      <c r="C734" s="3" t="str">
        <f>"&lt;/GeneAnalysis&gt;"</f>
        <v>&lt;/GeneAnalysis&gt;</v>
      </c>
    </row>
    <row r="735" spans="1:3" s="18" customFormat="1" x14ac:dyDescent="0.25">
      <c r="A735" s="27"/>
      <c r="B735" s="17"/>
    </row>
    <row r="736" spans="1:3" x14ac:dyDescent="0.25">
      <c r="A736" s="3" t="s">
        <v>513</v>
      </c>
      <c r="B736" s="9" t="s">
        <v>522</v>
      </c>
      <c r="C736" s="3" t="str">
        <f>CONCATENATE("&lt;# ",A736," ",B736," #&gt;")</f>
        <v>&lt;# symptoms  vision problems; pain; chills and night sweats; multiple chemical sensitivity/allergies; inflamation; #&gt;</v>
      </c>
    </row>
    <row r="738" spans="1:3" x14ac:dyDescent="0.25">
      <c r="B738" s="9" t="s">
        <v>521</v>
      </c>
      <c r="C738" s="3" t="str">
        <f>CONCATENATE("&lt;symptoms ",B738," /&gt;")</f>
        <v>&lt;symptoms D014786 D010146 D023341 D018777 D007249 /&gt;</v>
      </c>
    </row>
    <row r="740" spans="1:3" x14ac:dyDescent="0.25">
      <c r="A740" s="3" t="s">
        <v>514</v>
      </c>
      <c r="B740" s="9" t="s">
        <v>523</v>
      </c>
      <c r="C740" s="3" t="str">
        <f>CONCATENATE("&lt;# ",A740," ",B740," #&gt;")</f>
        <v>&lt;# Tissue List adipose and soft tissue; respiratory system and lung; #&gt;</v>
      </c>
    </row>
    <row r="742" spans="1:3" x14ac:dyDescent="0.25">
      <c r="B742" s="9" t="s">
        <v>524</v>
      </c>
      <c r="C742" s="3" t="str">
        <f>CONCATENATE("&lt;TissueList ",B742," /&gt;")</f>
        <v>&lt;TissueList D000273 D012137  /&gt;</v>
      </c>
    </row>
    <row r="744" spans="1:3" x14ac:dyDescent="0.25">
      <c r="A744" s="3" t="s">
        <v>515</v>
      </c>
      <c r="B744" s="9" t="s">
        <v>516</v>
      </c>
      <c r="C744" s="3" t="str">
        <f>CONCATENATE("&lt;# ",A744," ",B744," #&gt;")</f>
        <v>&lt;# Pathways Nicotine metabolism, ion transport, ion channel gating #&gt;</v>
      </c>
    </row>
    <row r="746" spans="1:3" x14ac:dyDescent="0.25">
      <c r="B746" s="9" t="s">
        <v>517</v>
      </c>
      <c r="C746" s="3" t="str">
        <f>CONCATENATE("&lt;Pathways ",B746," /&gt;")</f>
        <v>&lt;Pathways D011978 D017136 D015640 /&gt;</v>
      </c>
    </row>
    <row r="748" spans="1:3" x14ac:dyDescent="0.25">
      <c r="A748" s="3" t="s">
        <v>518</v>
      </c>
      <c r="B748" s="3" t="s">
        <v>519</v>
      </c>
      <c r="C748" s="3" t="str">
        <f>CONCATENATE("&lt;# ",A748," ",B748," #&gt;")</f>
        <v>&lt;# Diseases cancer; cancer, lung cancer; Disease susceptibility - increased susceptibility to viral, bacterial, and parasitical infections; disease, Genetic Predisposition to Disease; nicotine dependency; #&gt;</v>
      </c>
    </row>
    <row r="750" spans="1:3" x14ac:dyDescent="0.25">
      <c r="B750" s="3" t="s">
        <v>520</v>
      </c>
      <c r="C750" s="3" t="str">
        <f>CONCATENATE("&lt;diseases ",B750," /&gt;")</f>
        <v>&lt;diseases D009369 D008175 D004198 D01402 /&gt;</v>
      </c>
    </row>
    <row r="1422" spans="3:3" x14ac:dyDescent="0.25">
      <c r="C1422" s="3" t="str">
        <f>CONCATENATE("    This variant is a change at a specific point in the ",B1413," gene from ",B1422," to ",B1423," resulting in incorrect ",B1416,"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28" spans="3:3" x14ac:dyDescent="0.25">
      <c r="C1428" s="3" t="str">
        <f>CONCATENATE("    This variant is a change at a specific point in the ",B1413," gene from ",B1428," to ",B1429," resulting in incorrect ",B1416,"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58" spans="3:3" x14ac:dyDescent="0.25">
      <c r="C1558" s="3" t="str">
        <f>CONCATENATE("    This variant is a change at a specific point in the ",B1549," gene from ",B1558," to ",B1559," resulting in incorrect ",B1552,"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4" spans="3:3" x14ac:dyDescent="0.25">
      <c r="C1564" s="3" t="str">
        <f>CONCATENATE("    This variant is a change at a specific point in the ",B1549," gene from ",B1564," to ",B1565," resulting in incorrect ",B1552,"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66" spans="3:3" x14ac:dyDescent="0.25">
      <c r="C1966" s="3" t="str">
        <f>CONCATENATE("    This variant is a change at a specific point in the ",B1957," gene from ",B1966," to ",B1967," resulting in incorrect ",B1960,"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2" spans="3:3" x14ac:dyDescent="0.25">
      <c r="C1972" s="3" t="str">
        <f>CONCATENATE("    This variant is a change at a specific point in the ",B1957," gene from ",B1972," to ",B1973," resulting in incorrect ",B1960,"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2" spans="3:3" x14ac:dyDescent="0.25">
      <c r="C2102" s="3" t="str">
        <f>CONCATENATE("    This variant is a change at a specific point in the ",B2093," gene from ",B2102," to ",B2103," resulting in incorrect ",B2096,"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8" spans="3:3" x14ac:dyDescent="0.25">
      <c r="C2108" s="3" t="str">
        <f>CONCATENATE("    This variant is a change at a specific point in the ",B2093," gene from ",B2108," to ",B2109," resulting in incorrect ",B2096,"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38" spans="3:3" x14ac:dyDescent="0.25">
      <c r="C2238" s="3" t="str">
        <f>CONCATENATE("    This variant is a change at a specific point in the ",B2229," gene from ",B2238," to ",B2239," resulting in incorrect ",B2232,"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4" spans="3:3" x14ac:dyDescent="0.25">
      <c r="C2244" s="3" t="str">
        <f>CONCATENATE("    This variant is a change at a specific point in the ",B2229," gene from ",B2244," to ",B2245," resulting in incorrect ",B2232,"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74" spans="3:3" x14ac:dyDescent="0.25">
      <c r="C2374" s="3" t="str">
        <f>CONCATENATE("    This variant is a change at a specific point in the ",B2365," gene from ",B2374," to ",B2375," resulting in incorrect ",B2368,"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0" spans="3:3" x14ac:dyDescent="0.25">
      <c r="C2380" s="3" t="str">
        <f>CONCATENATE("    This variant is a change at a specific point in the ",B2365," gene from ",B2380," to ",B2381," resulting in incorrect ",B2368,"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0" spans="3:3" x14ac:dyDescent="0.25">
      <c r="C2510" s="3" t="str">
        <f>CONCATENATE("    This variant is a change at a specific point in the ",B2501," gene from ",B2510," to ",B2511," resulting in incorrect ",B2504,"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6" spans="3:3" x14ac:dyDescent="0.25">
      <c r="C2516" s="3" t="str">
        <f>CONCATENATE("    This variant is a change at a specific point in the ",B2501," gene from ",B2516," to ",B2517," resulting in incorrect ",B2504,"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46" spans="3:3" x14ac:dyDescent="0.25">
      <c r="C2646" s="3" t="str">
        <f>CONCATENATE("    This variant is a change at a specific point in the ",B2637," gene from ",B2646," to ",B2647," resulting in incorrect ",B2640,"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52" spans="3:3" x14ac:dyDescent="0.25">
      <c r="C2652" s="3" t="str">
        <f>CONCATENATE("    This variant is a change at a specific point in the ",B2637," gene from ",B2652," to ",B2653," resulting in incorrect ",B2640,"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82" spans="3:3" x14ac:dyDescent="0.25">
      <c r="C2782" s="3" t="str">
        <f>CONCATENATE("    This variant is a change at a specific point in the ",B2773," gene from ",B2782," to ",B2783," resulting in incorrect ",B2776,"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88" spans="3:3" x14ac:dyDescent="0.25">
      <c r="C2788" s="3" t="str">
        <f>CONCATENATE("    This variant is a change at a specific point in the ",B2773," gene from ",B2788," to ",B2789," resulting in incorrect ",B2776,"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18" spans="3:3" x14ac:dyDescent="0.25">
      <c r="C2918" s="3" t="str">
        <f>CONCATENATE("    This variant is a change at a specific point in the ",B2909," gene from ",B2918," to ",B2919," resulting in incorrect ",B2912,"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24" spans="3:3" x14ac:dyDescent="0.25">
      <c r="C2924" s="3" t="str">
        <f>CONCATENATE("    This variant is a change at a specific point in the ",B2909," gene from ",B2924," to ",B2925," resulting in incorrect ",B2912,"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86A3C-D483-4ECA-B5C1-AA2E039FE381}">
  <dimension ref="A1:AJ2523"/>
  <sheetViews>
    <sheetView workbookViewId="0">
      <selection activeCell="B9" sqref="B9"/>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190</v>
      </c>
      <c r="C2" s="3" t="str">
        <f>CONCATENATE("# What does the ",B2," gene do?")</f>
        <v># What does the POMC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2</v>
      </c>
      <c r="C6" s="3" t="str">
        <f>CONCATENATE("This gene is located on chromosome ",B6,". The ",B7," it creates acts in your ",B8)</f>
        <v>This gene is located on chromosome 2. The protein it creates acts in your testis and pancreas.</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206</v>
      </c>
      <c r="H8" s="3" t="s">
        <v>19</v>
      </c>
      <c r="I8" s="11" t="s">
        <v>20</v>
      </c>
      <c r="J8" s="3">
        <v>0.17299999999999999</v>
      </c>
      <c r="K8" s="3">
        <v>0.1</v>
      </c>
      <c r="L8" s="3">
        <f t="shared" si="0"/>
        <v>1.7299999999999998</v>
      </c>
      <c r="Y8" s="6"/>
      <c r="AC8" s="10"/>
    </row>
    <row r="9" spans="1:36" x14ac:dyDescent="0.25">
      <c r="A9" s="15" t="s">
        <v>21</v>
      </c>
      <c r="B9" s="9" t="s">
        <v>208</v>
      </c>
      <c r="C9" s="3" t="str">
        <f>CONCATENATE("&lt;TissueList ",B9," /&gt;")</f>
        <v>&lt;TissueList male tissue D005837 pancreas D010179 /&gt;</v>
      </c>
      <c r="H9" s="3" t="s">
        <v>22</v>
      </c>
      <c r="I9" s="11" t="s">
        <v>23</v>
      </c>
      <c r="J9" s="3">
        <v>0.435</v>
      </c>
      <c r="K9" s="3">
        <v>0.33500000000000002</v>
      </c>
      <c r="L9" s="3">
        <f t="shared" si="0"/>
        <v>1.2985074626865671</v>
      </c>
      <c r="Y9" s="6"/>
      <c r="AC9" s="10"/>
    </row>
    <row r="10" spans="1:36" s="18" customFormat="1" x14ac:dyDescent="0.25">
      <c r="A10" s="16"/>
      <c r="B10" s="17"/>
      <c r="H10" s="18" t="str">
        <f>B19</f>
        <v>T25164312G</v>
      </c>
      <c r="I10" s="18" t="str">
        <f>B25</f>
        <v>T25161964C</v>
      </c>
      <c r="J10" s="18" t="str">
        <f>B31</f>
        <v>A25166355G</v>
      </c>
      <c r="K10" s="18" t="str">
        <f>B37</f>
        <v>A133-2C</v>
      </c>
      <c r="L10" s="18" t="str">
        <f>B43</f>
        <v>Ser7Argfs</v>
      </c>
    </row>
    <row r="11" spans="1:36" x14ac:dyDescent="0.25">
      <c r="A11" s="8" t="s">
        <v>3</v>
      </c>
      <c r="B11" s="9" t="s">
        <v>190</v>
      </c>
      <c r="C11" s="3" t="str">
        <f>CONCATENATE("&lt;GeneAnalysis gene=",CHAR(34),B11,CHAR(34)," interval=",CHAR(34),B12,CHAR(34),"&gt; ")</f>
        <v xml:space="preserve">&lt;GeneAnalysis gene="POMC" interval="NC_000002.12:g.25160853_25168851"&gt; </v>
      </c>
      <c r="H11" s="19" t="s">
        <v>115</v>
      </c>
      <c r="I11" s="19" t="s">
        <v>115</v>
      </c>
      <c r="J11" s="19" t="s">
        <v>115</v>
      </c>
      <c r="K11" s="19" t="s">
        <v>325</v>
      </c>
      <c r="L11" s="19" t="s">
        <v>115</v>
      </c>
      <c r="M11" s="19"/>
      <c r="N11" s="19"/>
      <c r="O11" s="20"/>
      <c r="P11" s="20"/>
      <c r="Q11" s="20"/>
      <c r="R11" s="20"/>
      <c r="S11" s="20"/>
      <c r="T11" s="20"/>
      <c r="U11" s="20"/>
      <c r="V11" s="20"/>
      <c r="W11" s="20"/>
      <c r="X11" s="20"/>
      <c r="Y11" s="20"/>
      <c r="Z11" s="20"/>
    </row>
    <row r="12" spans="1:36" x14ac:dyDescent="0.25">
      <c r="A12" s="8" t="s">
        <v>24</v>
      </c>
      <c r="B12" s="9" t="s">
        <v>207</v>
      </c>
      <c r="H12" s="9" t="s">
        <v>200</v>
      </c>
      <c r="I12" s="9" t="s">
        <v>202</v>
      </c>
      <c r="J12" s="9" t="s">
        <v>204</v>
      </c>
      <c r="K12" s="9" t="s">
        <v>326</v>
      </c>
      <c r="L12" s="9" t="s">
        <v>328</v>
      </c>
      <c r="M12" s="9"/>
      <c r="N12" s="9"/>
      <c r="O12" s="9"/>
      <c r="P12" s="9"/>
      <c r="Q12" s="9"/>
      <c r="R12" s="9"/>
      <c r="S12" s="9"/>
      <c r="T12" s="9"/>
      <c r="U12" s="9"/>
      <c r="V12" s="9"/>
      <c r="W12" s="9"/>
      <c r="X12" s="9"/>
      <c r="Y12" s="9"/>
      <c r="Z12" s="9"/>
    </row>
    <row r="13" spans="1:36" x14ac:dyDescent="0.25">
      <c r="A13" s="8" t="s">
        <v>25</v>
      </c>
      <c r="B13" s="9" t="s">
        <v>330</v>
      </c>
      <c r="C13" s="3" t="str">
        <f>CONCATENATE("# What are some common mutations of ",B11,"?")</f>
        <v># What are some common mutations of POMC?</v>
      </c>
      <c r="H13" s="9" t="s">
        <v>201</v>
      </c>
      <c r="I13" s="9" t="s">
        <v>203</v>
      </c>
      <c r="J13" s="9" t="s">
        <v>205</v>
      </c>
      <c r="K13" s="9" t="s">
        <v>327</v>
      </c>
      <c r="L13" s="9" t="s">
        <v>329</v>
      </c>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[T25164312G](https://www.ncbi.nlm.nih.gov/projects/SNP/snp_ref.cgi?rs=12473543)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[T25161964C](https://www.ncbi.nlm.nih.gov/projects/SNP/snp_ref.cgi?rs=6713532)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[A25166355G](https://www.ncbi.nlm.nih.gov/projects/SNP/snp_ref.cgi?rs=934778)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[A133-2C](https://www.ncbi.nlm.nih.gov/clinvar/variation/436364/) variant. This substitution of a single nucleotide is known as a missense mutation.</v>
      </c>
      <c r="L14" s="9" t="str">
        <f>CONCATENATE("People with this variant have one copy of the ",B46," insertion. This insertion of a nucleotide sequence is known as a frameshift variant.")</f>
        <v>People with this variant have one copy of the [20_21insGGGCCCTCGGGGGCCCCTCGGGTGG (p.Ser7Argfs)](https://www.ncbi.nlm.nih.gov/clinvar/variation/520619/) insertion. This insertion of a nucleotide sequence is known as a frameshift variant.</v>
      </c>
      <c r="M14" s="9"/>
      <c r="N14" s="9"/>
      <c r="O14" s="9"/>
      <c r="P14" s="9"/>
      <c r="Q14" s="9"/>
      <c r="R14" s="9"/>
      <c r="S14" s="9"/>
      <c r="T14" s="9"/>
      <c r="U14" s="9"/>
      <c r="V14" s="9"/>
      <c r="W14" s="9"/>
      <c r="X14" s="9"/>
      <c r="Y14" s="9"/>
      <c r="Z14" s="9"/>
    </row>
    <row r="15" spans="1:36" x14ac:dyDescent="0.25">
      <c r="C15" s="3" t="str">
        <f>CONCATENATE("There are ",B13," common variants in ",B11,": ",B22,", ",B28,", ",B34,", ",B40,", and ",B46,".")</f>
        <v>There are five common variants in POMC: [T25164312G](https://www.ncbi.nlm.nih.gov/projects/SNP/snp_ref.cgi?rs=12473543), [T25161964C](https://www.ncbi.nlm.nih.gov/projects/SNP/snp_ref.cgi?rs=6713532), [A25166355G](https://www.ncbi.nlm.nih.gov/projects/SNP/snp_ref.cgi?rs=934778), [A133-2C](https://www.ncbi.nlm.nih.gov/clinvar/variation/436364/), and [20_21insGGGCCCTCGGGGGCCCCTCGGGTGG (p.Ser7Argfs)](https://www.ncbi.nlm.nih.gov/clinvar/variation/520619/).</v>
      </c>
      <c r="H15" s="9" t="s">
        <v>28</v>
      </c>
      <c r="I15" s="9" t="s">
        <v>28</v>
      </c>
      <c r="J15" s="9" t="s">
        <v>28</v>
      </c>
      <c r="K15" s="9" t="s">
        <v>28</v>
      </c>
      <c r="L15" s="9" t="s">
        <v>28</v>
      </c>
      <c r="M15" s="9"/>
      <c r="N15" s="9"/>
      <c r="O15" s="9"/>
      <c r="P15" s="9"/>
      <c r="Q15" s="9"/>
      <c r="R15" s="9"/>
      <c r="S15" s="9"/>
      <c r="T15" s="9"/>
      <c r="U15" s="9"/>
      <c r="V15" s="9"/>
      <c r="W15" s="9"/>
      <c r="X15" s="9"/>
      <c r="Y15" s="9"/>
      <c r="Z15" s="9"/>
    </row>
    <row r="16" spans="1:36" x14ac:dyDescent="0.25">
      <c r="H16" s="9">
        <v>45.2</v>
      </c>
      <c r="I16" s="9">
        <v>49.8</v>
      </c>
      <c r="J16" s="9">
        <v>30</v>
      </c>
      <c r="K16" s="9">
        <v>45.6</v>
      </c>
      <c r="L16" s="9">
        <v>0.1</v>
      </c>
      <c r="M16" s="9"/>
      <c r="N16" s="9"/>
      <c r="O16" s="9"/>
      <c r="P16" s="9"/>
      <c r="Q16" s="9"/>
      <c r="R16" s="9"/>
      <c r="S16" s="9"/>
      <c r="T16" s="9"/>
      <c r="U16" s="9"/>
      <c r="V16" s="9"/>
      <c r="W16" s="9"/>
      <c r="X16" s="9"/>
      <c r="Y16" s="9"/>
      <c r="Z16" s="9"/>
    </row>
    <row r="17" spans="1:26" x14ac:dyDescent="0.25">
      <c r="C17" s="3" t="str">
        <f>CONCATENATE("&lt;# ",B19," #&gt;")</f>
        <v>&lt;# T25164312G #&gt;</v>
      </c>
      <c r="H17" s="9" t="str">
        <f>CONCATENATE("People with this variant have two copies of the ",B22," variant. This substitution of a single nucleotide is known as a missense mutation.")</f>
        <v>People with this variant have two copies of the [T25164312G](https://www.ncbi.nlm.nih.gov/projects/SNP/snp_ref.cgi?rs=12473543)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[T25161964C](https://www.ncbi.nlm.nih.gov/projects/SNP/snp_ref.cgi?rs=6713532)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[A25166355G](https://www.ncbi.nlm.nih.gov/projects/SNP/snp_ref.cgi?rs=934778)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[A133-2C](https://www.ncbi.nlm.nih.gov/clinvar/variation/436364/) variant. This substitution of a single nucleotide is known as a missense mutation.</v>
      </c>
      <c r="L17" s="9" t="str">
        <f>CONCATENATE("People with this variant have two copies of the ",B46," insertion. This insertion of a nucleotide sequence is known as a frameshift variant.")</f>
        <v>People with this variant have two copies of the [20_21insGGGCCCTCGGGGGCCCCTCGGGTGG (p.Ser7Argfs)](https://www.ncbi.nlm.nih.gov/clinvar/variation/520619/) insertion. This insertion of a nucleotide sequence is known as a frameshift variant.</v>
      </c>
      <c r="M17" s="9"/>
      <c r="N17" s="9"/>
      <c r="O17" s="9"/>
      <c r="P17" s="9"/>
      <c r="Q17" s="9"/>
      <c r="R17" s="9"/>
      <c r="S17" s="9"/>
      <c r="T17" s="9"/>
      <c r="U17" s="9"/>
      <c r="V17" s="9"/>
      <c r="W17" s="9"/>
      <c r="X17" s="9"/>
      <c r="Y17" s="9"/>
      <c r="Z17" s="9"/>
    </row>
    <row r="18" spans="1:26" x14ac:dyDescent="0.25">
      <c r="A18" s="8" t="s">
        <v>29</v>
      </c>
      <c r="B18" s="19" t="s">
        <v>191</v>
      </c>
      <c r="C18" s="3" t="str">
        <f>CONCATENATE("  &lt;Variant hgvs=",CHAR(34),B18,CHAR(34)," name=",CHAR(34),B19,CHAR(34),"&gt; ")</f>
        <v xml:space="preserve">  &lt;Variant hgvs="NC_000002.12:g.25164312T&gt;G" name="T25164312G"&gt; </v>
      </c>
      <c r="H18" s="9" t="s">
        <v>27</v>
      </c>
      <c r="I18" s="9" t="s">
        <v>27</v>
      </c>
      <c r="J18" s="9" t="s">
        <v>27</v>
      </c>
      <c r="K18" s="9" t="s">
        <v>27</v>
      </c>
      <c r="L18" s="9" t="s">
        <v>27</v>
      </c>
      <c r="M18" s="9"/>
      <c r="N18" s="9"/>
      <c r="O18" s="9"/>
      <c r="P18" s="9"/>
      <c r="Q18" s="9"/>
      <c r="R18" s="9"/>
      <c r="S18" s="9"/>
      <c r="T18" s="9"/>
      <c r="U18" s="9"/>
      <c r="V18" s="9"/>
      <c r="W18" s="9"/>
      <c r="X18" s="9"/>
      <c r="Y18" s="9"/>
      <c r="Z18" s="9"/>
    </row>
    <row r="19" spans="1:26" x14ac:dyDescent="0.25">
      <c r="A19" s="15" t="s">
        <v>30</v>
      </c>
      <c r="B19" s="21" t="s">
        <v>199</v>
      </c>
      <c r="H19" s="9">
        <v>23.2</v>
      </c>
      <c r="I19" s="9">
        <v>34.4</v>
      </c>
      <c r="J19" s="9">
        <v>10.9</v>
      </c>
      <c r="K19" s="9">
        <v>33.6</v>
      </c>
      <c r="L19" s="9">
        <v>0.02</v>
      </c>
      <c r="M19" s="9"/>
      <c r="N19" s="9"/>
      <c r="O19" s="9"/>
      <c r="P19" s="9"/>
      <c r="Q19" s="9"/>
      <c r="R19" s="9"/>
      <c r="S19" s="9"/>
      <c r="T19" s="9"/>
      <c r="U19" s="9"/>
      <c r="V19" s="9"/>
      <c r="W19" s="9"/>
      <c r="X19" s="9"/>
      <c r="Y19" s="9"/>
      <c r="Z19" s="9"/>
    </row>
    <row r="20" spans="1:26" x14ac:dyDescent="0.25">
      <c r="A20" s="15" t="s">
        <v>31</v>
      </c>
      <c r="B20" s="9" t="s">
        <v>36</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POMC gene from thymine (T) to guanine (G) resulting in incorrect protein function. This substitution of a single nucleotide is known as a missense variant.</v>
      </c>
      <c r="H20" s="9" t="str">
        <f>CONCATENATE("Your ",B11," gene has no variants. A normal gene is referred to as a ",CHAR(34),"wild-type",CHAR(34)," gene.")</f>
        <v>Your POMC gene has no variants. A normal gene is referred to as a "wild-type" gene.</v>
      </c>
      <c r="I20" s="9" t="str">
        <f>CONCATENATE("Your ",B11," gene has no variants. A normal gene is referred to as a ",CHAR(34),"wild-type",CHAR(34)," gene.")</f>
        <v>Your POMC gene has no variants. A normal gene is referred to as a "wild-type" gene.</v>
      </c>
      <c r="J20" s="9" t="str">
        <f>CONCATENATE("Your ",B11," gene has no variants. A normal gene is referred to as a ",CHAR(34),"wild-type",CHAR(34)," gene.")</f>
        <v>Your POMC gene has no variants. A normal gene is referred to as a "wild-type" gene.</v>
      </c>
      <c r="K20" s="9" t="str">
        <f>CONCATENATE("Your ",B11," gene has no variants. A normal gene is referred to as a ",CHAR(34),"wild-type",CHAR(34)," gene.")</f>
        <v>Your POMC gene has no variants. A normal gene is referred to as a "wild-type" gene.</v>
      </c>
      <c r="L20" s="9" t="str">
        <f>CONCATENATE("Your ",B11," gene has no variants. A normal gene is referred to as a ",CHAR(34),"wild-type",CHAR(34)," gene.")</f>
        <v>Your POMC gene has no variants. A normal gene is referred to as a "wild-type" gene.</v>
      </c>
      <c r="M20" s="9"/>
      <c r="N20" s="9"/>
      <c r="O20" s="9"/>
      <c r="P20" s="9"/>
      <c r="Q20" s="9"/>
      <c r="R20" s="9"/>
      <c r="S20" s="9"/>
      <c r="T20" s="9"/>
      <c r="U20" s="9"/>
      <c r="V20" s="9"/>
      <c r="W20" s="9"/>
      <c r="X20" s="9"/>
      <c r="Y20" s="9"/>
      <c r="Z20" s="9"/>
    </row>
    <row r="21" spans="1:26" x14ac:dyDescent="0.25">
      <c r="A21" s="15" t="s">
        <v>33</v>
      </c>
      <c r="B21" s="9" t="s">
        <v>34</v>
      </c>
      <c r="H21" s="9" t="s">
        <v>28</v>
      </c>
      <c r="I21" s="9" t="s">
        <v>28</v>
      </c>
      <c r="J21" s="9" t="s">
        <v>28</v>
      </c>
      <c r="K21" s="9" t="s">
        <v>28</v>
      </c>
      <c r="L21" s="9" t="s">
        <v>28</v>
      </c>
      <c r="M21" s="9"/>
      <c r="N21" s="9"/>
      <c r="O21" s="9"/>
      <c r="P21" s="9"/>
      <c r="Q21" s="9"/>
      <c r="R21" s="9"/>
      <c r="S21" s="9"/>
      <c r="T21" s="9"/>
      <c r="U21" s="9"/>
      <c r="V21" s="9"/>
      <c r="W21" s="9"/>
      <c r="X21" s="9"/>
      <c r="Y21" s="9"/>
      <c r="Z21" s="9"/>
    </row>
    <row r="22" spans="1:26" x14ac:dyDescent="0.25">
      <c r="A22" s="15" t="s">
        <v>35</v>
      </c>
      <c r="B22" s="9" t="s">
        <v>198</v>
      </c>
      <c r="C22" s="3" t="str">
        <f>"  &lt;/Variant&gt;"</f>
        <v xml:space="preserve">  &lt;/Variant&gt;</v>
      </c>
      <c r="H22" s="9">
        <v>31.6</v>
      </c>
      <c r="I22" s="9">
        <v>15.8</v>
      </c>
      <c r="J22" s="9">
        <v>59.1</v>
      </c>
      <c r="K22" s="9">
        <v>20.8</v>
      </c>
      <c r="L22" s="9">
        <v>99.9</v>
      </c>
      <c r="M22" s="9"/>
      <c r="N22" s="9"/>
      <c r="O22" s="9"/>
      <c r="P22" s="9"/>
      <c r="Q22" s="9"/>
      <c r="R22" s="9"/>
      <c r="S22" s="9"/>
      <c r="T22" s="9"/>
      <c r="U22" s="9"/>
      <c r="V22" s="9"/>
      <c r="W22" s="9"/>
      <c r="X22" s="9"/>
      <c r="Y22" s="9"/>
      <c r="Z22" s="9"/>
    </row>
    <row r="23" spans="1:26" x14ac:dyDescent="0.25">
      <c r="A23" s="15"/>
      <c r="C23" s="3" t="str">
        <f>CONCATENATE("&lt;# ",B25," #&gt;")</f>
        <v>&lt;# T25161964C #&gt;</v>
      </c>
    </row>
    <row r="24" spans="1:26" x14ac:dyDescent="0.25">
      <c r="A24" s="8" t="s">
        <v>29</v>
      </c>
      <c r="B24" s="29" t="s">
        <v>192</v>
      </c>
      <c r="C24" s="3" t="str">
        <f>CONCATENATE("  &lt;Variant hgvs=",CHAR(34),B24,CHAR(34)," name=",CHAR(34),B25,CHAR(34),"&gt; ")</f>
        <v xml:space="preserve">  &lt;Variant hgvs="NC_000002.12:g.25161964T&gt;C" name="T25161964C"&gt; </v>
      </c>
    </row>
    <row r="25" spans="1:26" x14ac:dyDescent="0.25">
      <c r="A25" s="15" t="s">
        <v>30</v>
      </c>
      <c r="B25" s="9" t="s">
        <v>196</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POMC gene from thymine (T) to cytosine (C) resulting in incorrect protein function. This substitution of a single nucleotide is known as a missense variant.</v>
      </c>
    </row>
    <row r="27" spans="1:26" x14ac:dyDescent="0.25">
      <c r="A27" s="15" t="s">
        <v>33</v>
      </c>
      <c r="B27" s="9" t="s">
        <v>93</v>
      </c>
    </row>
    <row r="28" spans="1:26" x14ac:dyDescent="0.25">
      <c r="A28" s="15" t="s">
        <v>35</v>
      </c>
      <c r="B28" s="9" t="s">
        <v>197</v>
      </c>
      <c r="C28" s="3" t="str">
        <f>"  &lt;/Variant&gt;"</f>
        <v xml:space="preserve">  &lt;/Variant&gt;</v>
      </c>
    </row>
    <row r="29" spans="1:26" x14ac:dyDescent="0.25">
      <c r="A29" s="8"/>
      <c r="C29" s="3" t="str">
        <f>CONCATENATE("&lt;# ",B31," #&gt;")</f>
        <v>&lt;# A25166355G #&gt;</v>
      </c>
    </row>
    <row r="30" spans="1:26" x14ac:dyDescent="0.25">
      <c r="A30" s="8" t="s">
        <v>29</v>
      </c>
      <c r="B30" s="19" t="s">
        <v>193</v>
      </c>
      <c r="C30" s="3" t="str">
        <f>CONCATENATE("  &lt;Variant hgvs=",CHAR(34),B30,CHAR(34)," name=",CHAR(34),B31,CHAR(34),"&gt; ")</f>
        <v xml:space="preserve">  &lt;Variant hgvs="NC_000002.12:g.25166355A&gt;G" name="A25166355G"&gt; </v>
      </c>
    </row>
    <row r="31" spans="1:26" x14ac:dyDescent="0.25">
      <c r="A31" s="15" t="s">
        <v>30</v>
      </c>
      <c r="B31" s="9" t="s">
        <v>194</v>
      </c>
    </row>
    <row r="32" spans="1:26" x14ac:dyDescent="0.25">
      <c r="A32" s="15" t="s">
        <v>31</v>
      </c>
      <c r="B32" s="9" t="s">
        <v>32</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POMC gene from adenine (A) to guanine (G) resulting in incorrect protein function. This substitution of a single nucleotide is known as a missense variant.</v>
      </c>
    </row>
    <row r="33" spans="1:3" x14ac:dyDescent="0.25">
      <c r="A33" s="15" t="s">
        <v>33</v>
      </c>
      <c r="B33" s="9" t="s">
        <v>34</v>
      </c>
    </row>
    <row r="34" spans="1:3" x14ac:dyDescent="0.25">
      <c r="A34" s="15" t="s">
        <v>35</v>
      </c>
      <c r="B34" s="9" t="s">
        <v>195</v>
      </c>
      <c r="C34" s="3" t="str">
        <f>"  &lt;/Variant&gt;"</f>
        <v xml:space="preserve">  &lt;/Variant&gt;</v>
      </c>
    </row>
    <row r="35" spans="1:3" x14ac:dyDescent="0.25">
      <c r="A35" s="15"/>
      <c r="C35" s="3" t="str">
        <f>CONCATENATE("&lt;# ",B37," #&gt;")</f>
        <v>&lt;# A133-2C #&gt;</v>
      </c>
    </row>
    <row r="36" spans="1:3" x14ac:dyDescent="0.25">
      <c r="A36" s="8" t="s">
        <v>29</v>
      </c>
      <c r="B36" s="19" t="s">
        <v>322</v>
      </c>
      <c r="C36" s="3" t="str">
        <f>CONCATENATE("  &lt;Variant hgvs=",CHAR(34),B36,CHAR(34)," name=",CHAR(34),B37,CHAR(34),"&gt; ")</f>
        <v xml:space="preserve">  &lt;Variant hgvs="NC_000002.12:g.25161754T&gt;G" name="A133-2C"&gt; </v>
      </c>
    </row>
    <row r="37" spans="1:3" x14ac:dyDescent="0.25">
      <c r="A37" s="15" t="s">
        <v>30</v>
      </c>
      <c r="B37" s="9" t="s">
        <v>323</v>
      </c>
    </row>
    <row r="38" spans="1:3" x14ac:dyDescent="0.25">
      <c r="A38" s="15" t="s">
        <v>31</v>
      </c>
      <c r="B38" s="9" t="s">
        <v>32</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POMC gene from adenine (A) to cytosine (C) resulting in incorrect protein function. This substitution of a single nucleotide is known as a missense variant.</v>
      </c>
    </row>
    <row r="39" spans="1:3" x14ac:dyDescent="0.25">
      <c r="A39" s="15" t="s">
        <v>33</v>
      </c>
      <c r="B39" s="9" t="s">
        <v>93</v>
      </c>
    </row>
    <row r="40" spans="1:3" x14ac:dyDescent="0.25">
      <c r="A40" s="15" t="s">
        <v>35</v>
      </c>
      <c r="B40" s="9" t="s">
        <v>324</v>
      </c>
      <c r="C40" s="3" t="str">
        <f>"  &lt;/Variant&gt;"</f>
        <v xml:space="preserve">  &lt;/Variant&gt;</v>
      </c>
    </row>
    <row r="41" spans="1:3" x14ac:dyDescent="0.25">
      <c r="A41" s="15"/>
      <c r="C41" s="3" t="str">
        <f>CONCATENATE("&lt;# ",B43," #&gt;")</f>
        <v>&lt;# Ser7Argfs #&gt;</v>
      </c>
    </row>
    <row r="42" spans="1:3" x14ac:dyDescent="0.25">
      <c r="A42" s="8" t="s">
        <v>29</v>
      </c>
      <c r="B42" s="19" t="s">
        <v>320</v>
      </c>
      <c r="C42" s="3" t="str">
        <f>CONCATENATE("  &lt;Variant hgvs=",CHAR(34),B42,CHAR(34)," name=",CHAR(34),B43,CHAR(34),"&gt; ")</f>
        <v xml:space="preserve">  &lt;Variant hgvs="NC_000002.12:g.25164752_25164753insCCACCCGAGGGGCCCCCGAGGGCCC" name="Ser7Argfs"&gt; </v>
      </c>
    </row>
    <row r="43" spans="1:3" x14ac:dyDescent="0.25">
      <c r="A43" s="15" t="s">
        <v>30</v>
      </c>
      <c r="B43" s="9" t="s">
        <v>319</v>
      </c>
    </row>
    <row r="44" spans="1:3" x14ac:dyDescent="0.25">
      <c r="A44" s="15" t="s">
        <v>31</v>
      </c>
      <c r="B44" s="9" t="s">
        <v>321</v>
      </c>
      <c r="C44" s="3" t="str">
        <f>CONCATENATE("    This variant is a change at a specific point in the ",B11," gene through inserting the sequence ",B44," resulting in incorrect ",B7," function. This insertion of a nucleotide sequence is known as a frameshift variant.")</f>
        <v xml:space="preserve">    This variant is a change at a specific point in the POMC gene through inserting the sequence CCACCCGAGGGGCCCCCGAGGGCCC resulting in incorrect protein function. This insertion of a nucleotide sequence is known as a frameshift variant.</v>
      </c>
    </row>
    <row r="45" spans="1:3" x14ac:dyDescent="0.25">
      <c r="A45" s="15" t="s">
        <v>33</v>
      </c>
      <c r="B45" s="9" t="s">
        <v>34</v>
      </c>
    </row>
    <row r="46" spans="1:3" x14ac:dyDescent="0.25">
      <c r="A46" s="15" t="s">
        <v>35</v>
      </c>
      <c r="B46" s="9" t="s">
        <v>318</v>
      </c>
      <c r="C46" s="3" t="str">
        <f>"  &lt;/Variant&gt;"</f>
        <v xml:space="preserve">  &lt;/Variant&gt;</v>
      </c>
    </row>
    <row r="47" spans="1:3" s="18" customFormat="1" x14ac:dyDescent="0.25">
      <c r="A47" s="27"/>
      <c r="B47" s="17"/>
    </row>
    <row r="48" spans="1:3" s="18" customFormat="1" x14ac:dyDescent="0.25">
      <c r="A48" s="27"/>
      <c r="B48" s="17"/>
      <c r="C48" s="18" t="str">
        <f>C17</f>
        <v>&lt;# T25164312G #&gt;</v>
      </c>
    </row>
    <row r="49" spans="1:3" x14ac:dyDescent="0.25">
      <c r="A49" s="15" t="s">
        <v>37</v>
      </c>
      <c r="B49" s="21" t="str">
        <f>H11</f>
        <v>NC_000002.12:g.</v>
      </c>
      <c r="C49" s="3" t="str">
        <f>CONCATENATE("  &lt;Genotype hgvs=",CHAR(34),B49,B50,";",B51,CHAR(34)," name=",CHAR(34),B19,CHAR(34),"&gt; ")</f>
        <v xml:space="preserve">  &lt;Genotype hgvs="NC_000002.12:g.[25164312T&gt;G];[25164312=]" name="T25164312G"&gt; </v>
      </c>
    </row>
    <row r="50" spans="1:3" x14ac:dyDescent="0.25">
      <c r="A50" s="15" t="s">
        <v>35</v>
      </c>
      <c r="B50" s="21" t="str">
        <f t="shared" ref="B50:B54" si="1">H12</f>
        <v>[25164312T&gt;G]</v>
      </c>
    </row>
    <row r="51" spans="1:3" x14ac:dyDescent="0.25">
      <c r="A51" s="15" t="s">
        <v>31</v>
      </c>
      <c r="B51" s="21" t="str">
        <f t="shared" si="1"/>
        <v>[25164312=]</v>
      </c>
      <c r="C51" s="3" t="s">
        <v>38</v>
      </c>
    </row>
    <row r="52" spans="1:3" x14ac:dyDescent="0.25">
      <c r="A52" s="15" t="s">
        <v>39</v>
      </c>
      <c r="B52" s="21" t="str">
        <f t="shared" si="1"/>
        <v>People with this variant have one copy of the [T25164312G](https://www.ncbi.nlm.nih.gov/projects/SNP/snp_ref.cgi?rs=12473543) variant. This substitution of a single nucleotide is known as a missense mutation.</v>
      </c>
      <c r="C52" s="3" t="s">
        <v>26</v>
      </c>
    </row>
    <row r="53" spans="1:3" x14ac:dyDescent="0.25">
      <c r="A53" s="8" t="s">
        <v>40</v>
      </c>
      <c r="B53" s="21" t="str">
        <f t="shared" si="1"/>
        <v>This variant is not associated with increased risk.</v>
      </c>
      <c r="C53" s="3" t="str">
        <f>CONCATENATE("    ",B52)</f>
        <v xml:space="preserve">    People with this variant have one copy of the [T25164312G](https://www.ncbi.nlm.nih.gov/projects/SNP/snp_ref.cgi?rs=12473543) variant. This substitution of a single nucleotide is known as a missense mutation.</v>
      </c>
    </row>
    <row r="54" spans="1:3" x14ac:dyDescent="0.25">
      <c r="A54" s="8" t="s">
        <v>41</v>
      </c>
      <c r="B54" s="21">
        <f t="shared" si="1"/>
        <v>45.2</v>
      </c>
    </row>
    <row r="55" spans="1:3" x14ac:dyDescent="0.25">
      <c r="A55" s="15"/>
      <c r="C55" s="3" t="s">
        <v>42</v>
      </c>
    </row>
    <row r="56" spans="1:3" x14ac:dyDescent="0.25">
      <c r="A56" s="8"/>
    </row>
    <row r="57" spans="1:3" x14ac:dyDescent="0.25">
      <c r="A57" s="8"/>
      <c r="C57" s="3" t="str">
        <f>CONCATENATE("    ",B53)</f>
        <v xml:space="preserve">    This variant is not associated with increased risk.</v>
      </c>
    </row>
    <row r="58" spans="1:3" x14ac:dyDescent="0.25">
      <c r="A58" s="8"/>
    </row>
    <row r="59" spans="1:3" x14ac:dyDescent="0.25">
      <c r="A59" s="8"/>
      <c r="C59" s="3" t="s">
        <v>43</v>
      </c>
    </row>
    <row r="60" spans="1:3" x14ac:dyDescent="0.25">
      <c r="A60" s="15"/>
    </row>
    <row r="61" spans="1:3" x14ac:dyDescent="0.25">
      <c r="A61" s="15"/>
      <c r="C61" s="3" t="str">
        <f>CONCATENATE( "    &lt;piechart percentage=",B54," /&gt;")</f>
        <v xml:space="preserve">    &lt;piechart percentage=45.2 /&gt;</v>
      </c>
    </row>
    <row r="62" spans="1:3" x14ac:dyDescent="0.25">
      <c r="A62" s="15"/>
      <c r="C62" s="3" t="str">
        <f>"  &lt;/Genotype&gt;"</f>
        <v xml:space="preserve">  &lt;/Genotype&gt;</v>
      </c>
    </row>
    <row r="63" spans="1:3" x14ac:dyDescent="0.25">
      <c r="A63" s="15" t="s">
        <v>44</v>
      </c>
      <c r="B63" s="9" t="str">
        <f>H17</f>
        <v>People with this variant have two copies of the [T25164312G](https://www.ncbi.nlm.nih.gov/projects/SNP/snp_ref.cgi?rs=12473543) variant. This substitution of a single nucleotide is known as a missense mutation.</v>
      </c>
      <c r="C63" s="3" t="str">
        <f>CONCATENATE("  &lt;Genotype hgvs=",CHAR(34),B49,B50,";",B50,CHAR(34)," name=",CHAR(34),B19,CHAR(34),"&gt; ")</f>
        <v xml:space="preserve">  &lt;Genotype hgvs="NC_000002.12:g.[25164312T&gt;G];[25164312T&gt;G]" name="T25164312G"&gt; </v>
      </c>
    </row>
    <row r="64" spans="1:3" x14ac:dyDescent="0.25">
      <c r="A64" s="8" t="s">
        <v>45</v>
      </c>
      <c r="B64" s="9" t="str">
        <f t="shared" ref="B64:B65" si="2">H18</f>
        <v>You are in the Moderate Loss of Function category. See below for more information.</v>
      </c>
      <c r="C64" s="3" t="s">
        <v>26</v>
      </c>
    </row>
    <row r="65" spans="1:3" x14ac:dyDescent="0.25">
      <c r="A65" s="8" t="s">
        <v>41</v>
      </c>
      <c r="B65" s="9">
        <f t="shared" si="2"/>
        <v>23.2</v>
      </c>
      <c r="C65" s="3" t="s">
        <v>38</v>
      </c>
    </row>
    <row r="66" spans="1:3" x14ac:dyDescent="0.25">
      <c r="A66" s="8"/>
    </row>
    <row r="67" spans="1:3" x14ac:dyDescent="0.25">
      <c r="A67" s="15"/>
      <c r="C67" s="3" t="str">
        <f>CONCATENATE("    ",B63)</f>
        <v xml:space="preserve">    People with this variant have two copies of the [T25164312G](https://www.ncbi.nlm.nih.gov/projects/SNP/snp_ref.cgi?rs=12473543) variant. This substitution of a single nucleotide is known as a missense mutation.</v>
      </c>
    </row>
    <row r="68" spans="1:3" x14ac:dyDescent="0.25">
      <c r="A68" s="8"/>
    </row>
    <row r="69" spans="1:3" x14ac:dyDescent="0.25">
      <c r="A69" s="8"/>
      <c r="C69" s="3" t="s">
        <v>42</v>
      </c>
    </row>
    <row r="70" spans="1:3" x14ac:dyDescent="0.25">
      <c r="A70" s="8"/>
    </row>
    <row r="71" spans="1:3" x14ac:dyDescent="0.25">
      <c r="A71" s="8"/>
      <c r="C71" s="3" t="str">
        <f>CONCATENATE("    ",B64)</f>
        <v xml:space="preserve">    You are in the Moderate Loss of Function category. See below for more information.</v>
      </c>
    </row>
    <row r="72" spans="1:3" x14ac:dyDescent="0.25">
      <c r="A72" s="8"/>
    </row>
    <row r="73" spans="1:3" x14ac:dyDescent="0.25">
      <c r="A73" s="15"/>
      <c r="C73" s="3" t="s">
        <v>43</v>
      </c>
    </row>
    <row r="74" spans="1:3" x14ac:dyDescent="0.25">
      <c r="A74" s="15"/>
    </row>
    <row r="75" spans="1:3" x14ac:dyDescent="0.25">
      <c r="A75" s="15"/>
      <c r="C75" s="3" t="str">
        <f>CONCATENATE( "    &lt;piechart percentage=",B65," /&gt;")</f>
        <v xml:space="preserve">    &lt;piechart percentage=23.2 /&gt;</v>
      </c>
    </row>
    <row r="76" spans="1:3" x14ac:dyDescent="0.25">
      <c r="A76" s="15"/>
      <c r="C76" s="3" t="str">
        <f>"  &lt;/Genotype&gt;"</f>
        <v xml:space="preserve">  &lt;/Genotype&gt;</v>
      </c>
    </row>
    <row r="77" spans="1:3" x14ac:dyDescent="0.25">
      <c r="A77" s="15" t="s">
        <v>46</v>
      </c>
      <c r="B77" s="9" t="str">
        <f>H20</f>
        <v>Your POMC gene has no variants. A normal gene is referred to as a "wild-type" gene.</v>
      </c>
      <c r="C77" s="3" t="str">
        <f>CONCATENATE("  &lt;Genotype hgvs=",CHAR(34),B49,B51,";",B51,CHAR(34)," name=",CHAR(34),B19,CHAR(34),"&gt; ")</f>
        <v xml:space="preserve">  &lt;Genotype hgvs="NC_000002.12:g.[25164312=];[25164312=]" name="T25164312G"&gt; </v>
      </c>
    </row>
    <row r="78" spans="1:3" x14ac:dyDescent="0.25">
      <c r="A78" s="8" t="s">
        <v>47</v>
      </c>
      <c r="B78" s="9" t="str">
        <f t="shared" ref="B78:B79" si="3">H21</f>
        <v>This variant is not associated with increased risk.</v>
      </c>
      <c r="C78" s="3" t="s">
        <v>26</v>
      </c>
    </row>
    <row r="79" spans="1:3" x14ac:dyDescent="0.25">
      <c r="A79" s="8" t="s">
        <v>41</v>
      </c>
      <c r="B79" s="9">
        <f t="shared" si="3"/>
        <v>31.6</v>
      </c>
      <c r="C79" s="3" t="s">
        <v>38</v>
      </c>
    </row>
    <row r="80" spans="1:3" x14ac:dyDescent="0.25">
      <c r="A80" s="15"/>
    </row>
    <row r="81" spans="1:3" x14ac:dyDescent="0.25">
      <c r="A81" s="8"/>
      <c r="C81" s="3" t="str">
        <f>CONCATENATE("    ",B77)</f>
        <v xml:space="preserve">    Your POMC gene has no variants. A normal gene is referred to as a "wild-type" gene.</v>
      </c>
    </row>
    <row r="82" spans="1:3" x14ac:dyDescent="0.25">
      <c r="A82" s="8"/>
    </row>
    <row r="83" spans="1:3" x14ac:dyDescent="0.25">
      <c r="A83" s="8"/>
      <c r="C83" s="3" t="s">
        <v>42</v>
      </c>
    </row>
    <row r="84" spans="1:3" x14ac:dyDescent="0.25">
      <c r="A84" s="8"/>
    </row>
    <row r="85" spans="1:3" x14ac:dyDescent="0.25">
      <c r="A85" s="8"/>
      <c r="C85" s="3" t="str">
        <f>CONCATENATE("    ",B78)</f>
        <v xml:space="preserve">    This variant is not associated with increased risk.</v>
      </c>
    </row>
    <row r="86" spans="1:3" x14ac:dyDescent="0.25">
      <c r="A86" s="15"/>
    </row>
    <row r="87" spans="1:3" x14ac:dyDescent="0.25">
      <c r="A87" s="15"/>
      <c r="C87" s="3" t="s">
        <v>43</v>
      </c>
    </row>
    <row r="88" spans="1:3" x14ac:dyDescent="0.25">
      <c r="A88" s="15"/>
    </row>
    <row r="89" spans="1:3" x14ac:dyDescent="0.25">
      <c r="A89" s="15"/>
      <c r="C89" s="3" t="str">
        <f>CONCATENATE( "    &lt;piechart percentage=",B79," /&gt;")</f>
        <v xml:space="preserve">    &lt;piechart percentage=31.6 /&gt;</v>
      </c>
    </row>
    <row r="90" spans="1:3" x14ac:dyDescent="0.25">
      <c r="A90" s="15"/>
      <c r="C90" s="3" t="str">
        <f>"  &lt;/Genotype&gt;"</f>
        <v xml:space="preserve">  &lt;/Genotype&gt;</v>
      </c>
    </row>
    <row r="91" spans="1:3" x14ac:dyDescent="0.25">
      <c r="A91" s="15"/>
      <c r="C91" s="3" t="str">
        <f>C23</f>
        <v>&lt;# T25161964C #&gt;</v>
      </c>
    </row>
    <row r="92" spans="1:3" x14ac:dyDescent="0.25">
      <c r="A92" s="15" t="s">
        <v>37</v>
      </c>
      <c r="B92" s="21" t="str">
        <f>I11</f>
        <v>NC_000002.12:g.</v>
      </c>
      <c r="C92" s="3" t="str">
        <f>CONCATENATE("  &lt;Genotype hgvs=",CHAR(34),B92,B93,";",B94,CHAR(34)," name=",CHAR(34),B25,CHAR(34),"&gt; ")</f>
        <v xml:space="preserve">  &lt;Genotype hgvs="NC_000002.12:g.[25161964T&gt;C];[25161964=]" name="T25161964C"&gt; </v>
      </c>
    </row>
    <row r="93" spans="1:3" x14ac:dyDescent="0.25">
      <c r="A93" s="15" t="s">
        <v>35</v>
      </c>
      <c r="B93" s="21" t="str">
        <f t="shared" ref="B93:B97" si="4">I12</f>
        <v>[25161964T&gt;C]</v>
      </c>
    </row>
    <row r="94" spans="1:3" x14ac:dyDescent="0.25">
      <c r="A94" s="15" t="s">
        <v>31</v>
      </c>
      <c r="B94" s="21" t="str">
        <f t="shared" si="4"/>
        <v>[25161964=]</v>
      </c>
      <c r="C94" s="3" t="s">
        <v>38</v>
      </c>
    </row>
    <row r="95" spans="1:3" x14ac:dyDescent="0.25">
      <c r="A95" s="15" t="s">
        <v>39</v>
      </c>
      <c r="B95" s="21" t="str">
        <f t="shared" si="4"/>
        <v>People with this variant have one copy of the [T25161964C](https://www.ncbi.nlm.nih.gov/projects/SNP/snp_ref.cgi?rs=6713532) variant. This substitution of a single nucleotide is known as a missense mutation.</v>
      </c>
      <c r="C95" s="3" t="s">
        <v>26</v>
      </c>
    </row>
    <row r="96" spans="1:3" x14ac:dyDescent="0.25">
      <c r="A96" s="8" t="s">
        <v>40</v>
      </c>
      <c r="B96" s="21" t="str">
        <f t="shared" si="4"/>
        <v>This variant is not associated with increased risk.</v>
      </c>
      <c r="C96" s="3" t="str">
        <f>CONCATENATE("    ",B95)</f>
        <v xml:space="preserve">    People with this variant have one copy of the [T25161964C](https://www.ncbi.nlm.nih.gov/projects/SNP/snp_ref.cgi?rs=6713532) variant. This substitution of a single nucleotide is known as a missense mutation.</v>
      </c>
    </row>
    <row r="97" spans="1:3" x14ac:dyDescent="0.25">
      <c r="A97" s="8" t="s">
        <v>41</v>
      </c>
      <c r="B97" s="21">
        <f t="shared" si="4"/>
        <v>49.8</v>
      </c>
    </row>
    <row r="98" spans="1:3" x14ac:dyDescent="0.25">
      <c r="A98" s="15"/>
      <c r="C98" s="3" t="s">
        <v>42</v>
      </c>
    </row>
    <row r="99" spans="1:3" x14ac:dyDescent="0.25">
      <c r="A99" s="8"/>
    </row>
    <row r="100" spans="1:3" x14ac:dyDescent="0.25">
      <c r="A100" s="8"/>
      <c r="C100" s="3" t="str">
        <f>CONCATENATE("    ",B96)</f>
        <v xml:space="preserve">    This variant is not associated with increased risk.</v>
      </c>
    </row>
    <row r="101" spans="1:3" x14ac:dyDescent="0.25">
      <c r="A101" s="8"/>
    </row>
    <row r="102" spans="1:3" x14ac:dyDescent="0.25">
      <c r="A102" s="8"/>
      <c r="C102" s="3" t="s">
        <v>43</v>
      </c>
    </row>
    <row r="103" spans="1:3" x14ac:dyDescent="0.25">
      <c r="A103" s="15"/>
    </row>
    <row r="104" spans="1:3" x14ac:dyDescent="0.25">
      <c r="A104" s="15"/>
      <c r="C104" s="3" t="str">
        <f>CONCATENATE( "    &lt;piechart percentage=",B97," /&gt;")</f>
        <v xml:space="preserve">    &lt;piechart percentage=49.8 /&gt;</v>
      </c>
    </row>
    <row r="105" spans="1:3" x14ac:dyDescent="0.25">
      <c r="A105" s="15"/>
      <c r="C105" s="3" t="str">
        <f>"  &lt;/Genotype&gt;"</f>
        <v xml:space="preserve">  &lt;/Genotype&gt;</v>
      </c>
    </row>
    <row r="106" spans="1:3" x14ac:dyDescent="0.25">
      <c r="A106" s="15" t="s">
        <v>44</v>
      </c>
      <c r="B106" s="9" t="str">
        <f>I17</f>
        <v>People with this variant have two copies of the [T25161964C](https://www.ncbi.nlm.nih.gov/projects/SNP/snp_ref.cgi?rs=6713532) variant. This substitution of a single nucleotide is known as a missense mutation.</v>
      </c>
      <c r="C106" s="3" t="str">
        <f>CONCATENATE("  &lt;Genotype hgvs=",CHAR(34),B92,B93,";",B93,CHAR(34)," name=",CHAR(34),B25,CHAR(34),"&gt; ")</f>
        <v xml:space="preserve">  &lt;Genotype hgvs="NC_000002.12:g.[25161964T&gt;C];[25161964T&gt;C]" name="T25161964C"&gt; </v>
      </c>
    </row>
    <row r="107" spans="1:3" x14ac:dyDescent="0.25">
      <c r="A107" s="8" t="s">
        <v>45</v>
      </c>
      <c r="B107" s="9" t="str">
        <f t="shared" ref="B107:B108" si="5">I18</f>
        <v>You are in the Moderate Loss of Function category. See below for more information.</v>
      </c>
      <c r="C107" s="3" t="s">
        <v>26</v>
      </c>
    </row>
    <row r="108" spans="1:3" x14ac:dyDescent="0.25">
      <c r="A108" s="8" t="s">
        <v>41</v>
      </c>
      <c r="B108" s="9">
        <f t="shared" si="5"/>
        <v>34.4</v>
      </c>
      <c r="C108" s="3" t="s">
        <v>38</v>
      </c>
    </row>
    <row r="109" spans="1:3" x14ac:dyDescent="0.25">
      <c r="A109" s="8"/>
    </row>
    <row r="110" spans="1:3" x14ac:dyDescent="0.25">
      <c r="A110" s="15"/>
      <c r="C110" s="3" t="str">
        <f>CONCATENATE("    ",B106)</f>
        <v xml:space="preserve">    People with this variant have two copies of the [T25161964C](https://www.ncbi.nlm.nih.gov/projects/SNP/snp_ref.cgi?rs=6713532) variant. This substitution of a single nucleotide is known as a missense mutation.</v>
      </c>
    </row>
    <row r="111" spans="1:3" x14ac:dyDescent="0.25">
      <c r="A111" s="8"/>
    </row>
    <row r="112" spans="1:3" x14ac:dyDescent="0.25">
      <c r="A112" s="8"/>
      <c r="C112" s="3" t="s">
        <v>42</v>
      </c>
    </row>
    <row r="113" spans="1:3" x14ac:dyDescent="0.25">
      <c r="A113" s="8"/>
    </row>
    <row r="114" spans="1:3" x14ac:dyDescent="0.25">
      <c r="A114" s="8"/>
      <c r="C114" s="3" t="str">
        <f>CONCATENATE("    ",B107)</f>
        <v xml:space="preserve">    You are in the Moderate Loss of Function category. See below for more information.</v>
      </c>
    </row>
    <row r="115" spans="1:3" x14ac:dyDescent="0.25">
      <c r="A115" s="8"/>
    </row>
    <row r="116" spans="1:3" x14ac:dyDescent="0.25">
      <c r="A116" s="15"/>
      <c r="C116" s="3" t="s">
        <v>43</v>
      </c>
    </row>
    <row r="117" spans="1:3" x14ac:dyDescent="0.25">
      <c r="A117" s="15"/>
    </row>
    <row r="118" spans="1:3" x14ac:dyDescent="0.25">
      <c r="A118" s="15"/>
      <c r="C118" s="3" t="str">
        <f>CONCATENATE( "    &lt;piechart percentage=",B108," /&gt;")</f>
        <v xml:space="preserve">    &lt;piechart percentage=34.4 /&gt;</v>
      </c>
    </row>
    <row r="119" spans="1:3" x14ac:dyDescent="0.25">
      <c r="A119" s="15"/>
      <c r="C119" s="3" t="str">
        <f>"  &lt;/Genotype&gt;"</f>
        <v xml:space="preserve">  &lt;/Genotype&gt;</v>
      </c>
    </row>
    <row r="120" spans="1:3" x14ac:dyDescent="0.25">
      <c r="A120" s="15" t="s">
        <v>46</v>
      </c>
      <c r="B120" s="9" t="str">
        <f>I20</f>
        <v>Your POMC gene has no variants. A normal gene is referred to as a "wild-type" gene.</v>
      </c>
      <c r="C120" s="3" t="str">
        <f>CONCATENATE("  &lt;Genotype hgvs=",CHAR(34),B92,B94,";",B94,CHAR(34)," name=",CHAR(34),B25,CHAR(34),"&gt; ")</f>
        <v xml:space="preserve">  &lt;Genotype hgvs="NC_000002.12:g.[25161964=];[25161964=]" name="T25161964C"&gt; </v>
      </c>
    </row>
    <row r="121" spans="1:3" x14ac:dyDescent="0.25">
      <c r="A121" s="8" t="s">
        <v>47</v>
      </c>
      <c r="B121" s="9" t="str">
        <f t="shared" ref="B121:B122" si="6">I21</f>
        <v>This variant is not associated with increased risk.</v>
      </c>
      <c r="C121" s="3" t="s">
        <v>26</v>
      </c>
    </row>
    <row r="122" spans="1:3" x14ac:dyDescent="0.25">
      <c r="A122" s="8" t="s">
        <v>41</v>
      </c>
      <c r="B122" s="9">
        <f t="shared" si="6"/>
        <v>15.8</v>
      </c>
      <c r="C122" s="3" t="s">
        <v>38</v>
      </c>
    </row>
    <row r="123" spans="1:3" x14ac:dyDescent="0.25">
      <c r="A123" s="15"/>
    </row>
    <row r="124" spans="1:3" x14ac:dyDescent="0.25">
      <c r="A124" s="8"/>
      <c r="C124" s="3" t="str">
        <f>CONCATENATE("    ",B120)</f>
        <v xml:space="preserve">    Your POMC gene has no variants. A normal gene is referred to as a "wild-type" gene.</v>
      </c>
    </row>
    <row r="125" spans="1:3" x14ac:dyDescent="0.25">
      <c r="A125" s="8"/>
    </row>
    <row r="126" spans="1:3" x14ac:dyDescent="0.25">
      <c r="A126" s="8"/>
      <c r="C126" s="3" t="s">
        <v>42</v>
      </c>
    </row>
    <row r="127" spans="1:3" x14ac:dyDescent="0.25">
      <c r="A127" s="8"/>
    </row>
    <row r="128" spans="1:3" x14ac:dyDescent="0.25">
      <c r="A128" s="8"/>
      <c r="C128" s="3" t="str">
        <f>CONCATENATE("    ",B121)</f>
        <v xml:space="preserve">    This variant is not associated with increased risk.</v>
      </c>
    </row>
    <row r="129" spans="1:3" x14ac:dyDescent="0.25">
      <c r="A129" s="15"/>
    </row>
    <row r="130" spans="1:3" x14ac:dyDescent="0.25">
      <c r="A130" s="15"/>
      <c r="C130" s="3" t="s">
        <v>43</v>
      </c>
    </row>
    <row r="131" spans="1:3" x14ac:dyDescent="0.25">
      <c r="A131" s="15"/>
    </row>
    <row r="132" spans="1:3" x14ac:dyDescent="0.25">
      <c r="A132" s="15"/>
      <c r="C132" s="3" t="str">
        <f>CONCATENATE( "    &lt;piechart percentage=",B122," /&gt;")</f>
        <v xml:space="preserve">    &lt;piechart percentage=15.8 /&gt;</v>
      </c>
    </row>
    <row r="133" spans="1:3" x14ac:dyDescent="0.25">
      <c r="A133" s="15"/>
      <c r="C133" s="3" t="str">
        <f>"  &lt;/Genotype&gt;"</f>
        <v xml:space="preserve">  &lt;/Genotype&gt;</v>
      </c>
    </row>
    <row r="134" spans="1:3" x14ac:dyDescent="0.25">
      <c r="A134" s="15"/>
      <c r="C134" s="3" t="str">
        <f>C29</f>
        <v>&lt;# A25166355G #&gt;</v>
      </c>
    </row>
    <row r="135" spans="1:3" x14ac:dyDescent="0.25">
      <c r="A135" s="15" t="s">
        <v>37</v>
      </c>
      <c r="B135" s="21" t="str">
        <f>J11</f>
        <v>NC_000002.12:g.</v>
      </c>
      <c r="C135" s="3" t="str">
        <f>CONCATENATE("  &lt;Genotype hgvs=",CHAR(34),B135,B136,";",B137,CHAR(34)," name=",CHAR(34),B31,CHAR(34),"&gt; ")</f>
        <v xml:space="preserve">  &lt;Genotype hgvs="NC_000002.12:g.[25166355A&gt;G];[25166355=]" name="A25166355G"&gt; </v>
      </c>
    </row>
    <row r="136" spans="1:3" x14ac:dyDescent="0.25">
      <c r="A136" s="15" t="s">
        <v>35</v>
      </c>
      <c r="B136" s="21" t="str">
        <f t="shared" ref="B136:B140" si="7">J12</f>
        <v>[25166355A&gt;G]</v>
      </c>
    </row>
    <row r="137" spans="1:3" x14ac:dyDescent="0.25">
      <c r="A137" s="15" t="s">
        <v>31</v>
      </c>
      <c r="B137" s="21" t="str">
        <f t="shared" si="7"/>
        <v>[25166355=]</v>
      </c>
      <c r="C137" s="3" t="s">
        <v>38</v>
      </c>
    </row>
    <row r="138" spans="1:3" x14ac:dyDescent="0.25">
      <c r="A138" s="15" t="s">
        <v>39</v>
      </c>
      <c r="B138" s="21" t="str">
        <f t="shared" si="7"/>
        <v>People with this variant have one copy of the [A25166355G](https://www.ncbi.nlm.nih.gov/projects/SNP/snp_ref.cgi?rs=934778) variant. This substitution of a single nucleotide is known as a missense mutation.</v>
      </c>
      <c r="C138" s="3" t="s">
        <v>26</v>
      </c>
    </row>
    <row r="139" spans="1:3" x14ac:dyDescent="0.25">
      <c r="A139" s="8" t="s">
        <v>40</v>
      </c>
      <c r="B139" s="21" t="str">
        <f t="shared" si="7"/>
        <v>This variant is not associated with increased risk.</v>
      </c>
      <c r="C139" s="3" t="str">
        <f>CONCATENATE("    ",B138)</f>
        <v xml:space="preserve">    People with this variant have one copy of the [A25166355G](https://www.ncbi.nlm.nih.gov/projects/SNP/snp_ref.cgi?rs=934778) variant. This substitution of a single nucleotide is known as a missense mutation.</v>
      </c>
    </row>
    <row r="140" spans="1:3" x14ac:dyDescent="0.25">
      <c r="A140" s="8" t="s">
        <v>41</v>
      </c>
      <c r="B140" s="21">
        <f t="shared" si="7"/>
        <v>30</v>
      </c>
    </row>
    <row r="141" spans="1:3" x14ac:dyDescent="0.25">
      <c r="A141" s="15"/>
      <c r="C141" s="3" t="s">
        <v>42</v>
      </c>
    </row>
    <row r="142" spans="1:3" x14ac:dyDescent="0.25">
      <c r="A142" s="8"/>
    </row>
    <row r="143" spans="1:3" x14ac:dyDescent="0.25">
      <c r="A143" s="8"/>
      <c r="C143" s="3" t="str">
        <f>CONCATENATE("    ",B139)</f>
        <v xml:space="preserve">    This variant is not associated with increased risk.</v>
      </c>
    </row>
    <row r="144" spans="1:3" x14ac:dyDescent="0.25">
      <c r="A144" s="8"/>
    </row>
    <row r="145" spans="1:3" x14ac:dyDescent="0.25">
      <c r="A145" s="8"/>
      <c r="C145" s="3" t="s">
        <v>43</v>
      </c>
    </row>
    <row r="146" spans="1:3" x14ac:dyDescent="0.25">
      <c r="A146" s="15"/>
    </row>
    <row r="147" spans="1:3" x14ac:dyDescent="0.25">
      <c r="A147" s="15"/>
      <c r="C147" s="3" t="str">
        <f>CONCATENATE( "    &lt;piechart percentage=",B140," /&gt;")</f>
        <v xml:space="preserve">    &lt;piechart percentage=30 /&gt;</v>
      </c>
    </row>
    <row r="148" spans="1:3" x14ac:dyDescent="0.25">
      <c r="A148" s="15"/>
      <c r="C148" s="3" t="str">
        <f>"  &lt;/Genotype&gt;"</f>
        <v xml:space="preserve">  &lt;/Genotype&gt;</v>
      </c>
    </row>
    <row r="149" spans="1:3" x14ac:dyDescent="0.25">
      <c r="A149" s="15" t="s">
        <v>44</v>
      </c>
      <c r="B149" s="9" t="str">
        <f>J17</f>
        <v>People with this variant have two copies of the [A25166355G](https://www.ncbi.nlm.nih.gov/projects/SNP/snp_ref.cgi?rs=934778) variant. This substitution of a single nucleotide is known as a missense mutation.</v>
      </c>
      <c r="C149" s="3" t="str">
        <f>CONCATENATE("  &lt;Genotype hgvs=",CHAR(34),B135,B136,";",B136,CHAR(34)," name=",CHAR(34),B31,CHAR(34),"&gt; ")</f>
        <v xml:space="preserve">  &lt;Genotype hgvs="NC_000002.12:g.[25166355A&gt;G];[25166355A&gt;G]" name="A25166355G"&gt; </v>
      </c>
    </row>
    <row r="150" spans="1:3" x14ac:dyDescent="0.25">
      <c r="A150" s="8" t="s">
        <v>45</v>
      </c>
      <c r="B150" s="9" t="str">
        <f t="shared" ref="B150:B151" si="8">J18</f>
        <v>You are in the Moderate Loss of Function category. See below for more information.</v>
      </c>
      <c r="C150" s="3" t="s">
        <v>26</v>
      </c>
    </row>
    <row r="151" spans="1:3" x14ac:dyDescent="0.25">
      <c r="A151" s="8" t="s">
        <v>41</v>
      </c>
      <c r="B151" s="9">
        <f t="shared" si="8"/>
        <v>10.9</v>
      </c>
      <c r="C151" s="3" t="s">
        <v>38</v>
      </c>
    </row>
    <row r="152" spans="1:3" x14ac:dyDescent="0.25">
      <c r="A152" s="8"/>
    </row>
    <row r="153" spans="1:3" x14ac:dyDescent="0.25">
      <c r="A153" s="15"/>
      <c r="C153" s="3" t="str">
        <f>CONCATENATE("    ",B149)</f>
        <v xml:space="preserve">    People with this variant have two copies of the [A25166355G](https://www.ncbi.nlm.nih.gov/projects/SNP/snp_ref.cgi?rs=934778) variant. This substitution of a single nucleotide is known as a missense mutation.</v>
      </c>
    </row>
    <row r="154" spans="1:3" x14ac:dyDescent="0.25">
      <c r="A154" s="8"/>
    </row>
    <row r="155" spans="1:3" x14ac:dyDescent="0.25">
      <c r="A155" s="8"/>
      <c r="C155" s="3" t="s">
        <v>42</v>
      </c>
    </row>
    <row r="156" spans="1:3" x14ac:dyDescent="0.25">
      <c r="A156" s="8"/>
    </row>
    <row r="157" spans="1:3" x14ac:dyDescent="0.25">
      <c r="A157" s="8"/>
      <c r="C157" s="3" t="str">
        <f>CONCATENATE("    ",B150)</f>
        <v xml:space="preserve">    You are in the Moderate Loss of Function category. See below for more information.</v>
      </c>
    </row>
    <row r="158" spans="1:3" x14ac:dyDescent="0.25">
      <c r="A158" s="8"/>
    </row>
    <row r="159" spans="1:3" x14ac:dyDescent="0.25">
      <c r="A159" s="15"/>
      <c r="C159" s="3" t="s">
        <v>43</v>
      </c>
    </row>
    <row r="160" spans="1:3" x14ac:dyDescent="0.25">
      <c r="A160" s="15"/>
    </row>
    <row r="161" spans="1:3" x14ac:dyDescent="0.25">
      <c r="A161" s="15"/>
      <c r="C161" s="3" t="str">
        <f>CONCATENATE( "    &lt;piechart percentage=",B151," /&gt;")</f>
        <v xml:space="preserve">    &lt;piechart percentage=10.9 /&gt;</v>
      </c>
    </row>
    <row r="162" spans="1:3" x14ac:dyDescent="0.25">
      <c r="A162" s="15"/>
      <c r="C162" s="3" t="str">
        <f>"  &lt;/Genotype&gt;"</f>
        <v xml:space="preserve">  &lt;/Genotype&gt;</v>
      </c>
    </row>
    <row r="163" spans="1:3" x14ac:dyDescent="0.25">
      <c r="A163" s="15" t="s">
        <v>46</v>
      </c>
      <c r="B163" s="9" t="str">
        <f>J20</f>
        <v>Your POMC gene has no variants. A normal gene is referred to as a "wild-type" gene.</v>
      </c>
      <c r="C163" s="3" t="str">
        <f>CONCATENATE("  &lt;Genotype hgvs=",CHAR(34),B135,B137,";",B137,CHAR(34)," name=",CHAR(34),B31,CHAR(34),"&gt; ")</f>
        <v xml:space="preserve">  &lt;Genotype hgvs="NC_000002.12:g.[25166355=];[25166355=]" name="A25166355G"&gt; </v>
      </c>
    </row>
    <row r="164" spans="1:3" x14ac:dyDescent="0.25">
      <c r="A164" s="8" t="s">
        <v>47</v>
      </c>
      <c r="B164" s="9" t="str">
        <f t="shared" ref="B164:B165" si="9">J21</f>
        <v>This variant is not associated with increased risk.</v>
      </c>
      <c r="C164" s="3" t="s">
        <v>26</v>
      </c>
    </row>
    <row r="165" spans="1:3" x14ac:dyDescent="0.25">
      <c r="A165" s="8" t="s">
        <v>41</v>
      </c>
      <c r="B165" s="9">
        <f t="shared" si="9"/>
        <v>59.1</v>
      </c>
      <c r="C165" s="3" t="s">
        <v>38</v>
      </c>
    </row>
    <row r="166" spans="1:3" x14ac:dyDescent="0.25">
      <c r="A166" s="15"/>
    </row>
    <row r="167" spans="1:3" x14ac:dyDescent="0.25">
      <c r="A167" s="8"/>
      <c r="C167" s="3" t="str">
        <f>CONCATENATE("    ",B163)</f>
        <v xml:space="preserve">    Your POMC gene has no variants. A normal gene is referred to as a "wild-type" gene.</v>
      </c>
    </row>
    <row r="168" spans="1:3" x14ac:dyDescent="0.25">
      <c r="A168" s="8"/>
    </row>
    <row r="169" spans="1:3" x14ac:dyDescent="0.25">
      <c r="A169" s="8"/>
      <c r="C169" s="3" t="s">
        <v>42</v>
      </c>
    </row>
    <row r="170" spans="1:3" x14ac:dyDescent="0.25">
      <c r="A170" s="8"/>
    </row>
    <row r="171" spans="1:3" x14ac:dyDescent="0.25">
      <c r="A171" s="8"/>
      <c r="C171" s="3" t="str">
        <f>CONCATENATE("    ",B164)</f>
        <v xml:space="preserve">    This variant is not associated with increased risk.</v>
      </c>
    </row>
    <row r="172" spans="1:3" x14ac:dyDescent="0.25">
      <c r="A172" s="15"/>
    </row>
    <row r="173" spans="1:3" x14ac:dyDescent="0.25">
      <c r="A173" s="15"/>
      <c r="C173" s="3" t="s">
        <v>43</v>
      </c>
    </row>
    <row r="174" spans="1:3" x14ac:dyDescent="0.25">
      <c r="A174" s="15"/>
    </row>
    <row r="175" spans="1:3" x14ac:dyDescent="0.25">
      <c r="A175" s="15"/>
      <c r="C175" s="3" t="str">
        <f>CONCATENATE( "    &lt;piechart percentage=",B165," /&gt;")</f>
        <v xml:space="preserve">    &lt;piechart percentage=59.1 /&gt;</v>
      </c>
    </row>
    <row r="176" spans="1:3" x14ac:dyDescent="0.25">
      <c r="A176" s="15"/>
      <c r="C176" s="3" t="str">
        <f>"  &lt;/Genotype&gt;"</f>
        <v xml:space="preserve">  &lt;/Genotype&gt;</v>
      </c>
    </row>
    <row r="177" spans="1:3" x14ac:dyDescent="0.25">
      <c r="A177" s="15"/>
      <c r="C177" s="3" t="str">
        <f>C35</f>
        <v>&lt;# A133-2C #&gt;</v>
      </c>
    </row>
    <row r="178" spans="1:3" x14ac:dyDescent="0.25">
      <c r="A178" s="15" t="s">
        <v>37</v>
      </c>
      <c r="B178" s="21" t="str">
        <f>K11</f>
        <v>NC_000002.12:g.2</v>
      </c>
      <c r="C178" s="3" t="str">
        <f>CONCATENATE("  &lt;Genotype hgvs=",CHAR(34),B178,B179,";",B180,CHAR(34)," name=",CHAR(34),B37,CHAR(34),"&gt; ")</f>
        <v xml:space="preserve">  &lt;Genotype hgvs="NC_000002.12:g.2[5161754T&gt;G];[5161754=]" name="A133-2C"&gt; </v>
      </c>
    </row>
    <row r="179" spans="1:3" x14ac:dyDescent="0.25">
      <c r="A179" s="15" t="s">
        <v>35</v>
      </c>
      <c r="B179" s="21" t="str">
        <f t="shared" ref="B179:B183" si="10">K12</f>
        <v>[5161754T&gt;G]</v>
      </c>
    </row>
    <row r="180" spans="1:3" x14ac:dyDescent="0.25">
      <c r="A180" s="15" t="s">
        <v>31</v>
      </c>
      <c r="B180" s="21" t="str">
        <f t="shared" si="10"/>
        <v>[5161754=]</v>
      </c>
      <c r="C180" s="3" t="s">
        <v>38</v>
      </c>
    </row>
    <row r="181" spans="1:3" x14ac:dyDescent="0.25">
      <c r="A181" s="15" t="s">
        <v>39</v>
      </c>
      <c r="B181" s="21" t="str">
        <f t="shared" si="10"/>
        <v>People with this variant have one copy of the [A133-2C](https://www.ncbi.nlm.nih.gov/clinvar/variation/436364/) variant. This substitution of a single nucleotide is known as a missense mutation.</v>
      </c>
      <c r="C181" s="3" t="s">
        <v>26</v>
      </c>
    </row>
    <row r="182" spans="1:3" x14ac:dyDescent="0.25">
      <c r="A182" s="8" t="s">
        <v>40</v>
      </c>
      <c r="B182" s="21" t="str">
        <f t="shared" si="10"/>
        <v>This variant is not associated with increased risk.</v>
      </c>
      <c r="C182" s="3" t="str">
        <f>CONCATENATE("    ",B181)</f>
        <v xml:space="preserve">    People with this variant have one copy of the [A133-2C](https://www.ncbi.nlm.nih.gov/clinvar/variation/436364/) variant. This substitution of a single nucleotide is known as a missense mutation.</v>
      </c>
    </row>
    <row r="183" spans="1:3" x14ac:dyDescent="0.25">
      <c r="A183" s="8" t="s">
        <v>41</v>
      </c>
      <c r="B183" s="21">
        <f t="shared" si="10"/>
        <v>45.6</v>
      </c>
    </row>
    <row r="184" spans="1:3" x14ac:dyDescent="0.25">
      <c r="A184" s="15"/>
      <c r="C184" s="3" t="s">
        <v>42</v>
      </c>
    </row>
    <row r="185" spans="1:3" x14ac:dyDescent="0.25">
      <c r="A185" s="8"/>
    </row>
    <row r="186" spans="1:3" x14ac:dyDescent="0.25">
      <c r="A186" s="8"/>
      <c r="C186" s="3" t="str">
        <f>CONCATENATE("    ",B182)</f>
        <v xml:space="preserve">    This variant is not associated with increased risk.</v>
      </c>
    </row>
    <row r="187" spans="1:3" x14ac:dyDescent="0.25">
      <c r="A187" s="8"/>
    </row>
    <row r="188" spans="1:3" x14ac:dyDescent="0.25">
      <c r="A188" s="8"/>
      <c r="C188" s="3" t="s">
        <v>43</v>
      </c>
    </row>
    <row r="189" spans="1:3" x14ac:dyDescent="0.25">
      <c r="A189" s="15"/>
    </row>
    <row r="190" spans="1:3" x14ac:dyDescent="0.25">
      <c r="A190" s="15"/>
      <c r="C190" s="3" t="str">
        <f>CONCATENATE( "    &lt;piechart percentage=",B183," /&gt;")</f>
        <v xml:space="preserve">    &lt;piechart percentage=45.6 /&gt;</v>
      </c>
    </row>
    <row r="191" spans="1:3" x14ac:dyDescent="0.25">
      <c r="A191" s="15"/>
      <c r="C191" s="3" t="str">
        <f>"  &lt;/Genotype&gt;"</f>
        <v xml:space="preserve">  &lt;/Genotype&gt;</v>
      </c>
    </row>
    <row r="192" spans="1:3" x14ac:dyDescent="0.25">
      <c r="A192" s="15" t="s">
        <v>44</v>
      </c>
      <c r="B192" s="9" t="str">
        <f>K17</f>
        <v>People with this variant have two copies of the [A133-2C](https://www.ncbi.nlm.nih.gov/clinvar/variation/436364/) variant. This substitution of a single nucleotide is known as a missense mutation.</v>
      </c>
      <c r="C192" s="3" t="str">
        <f>CONCATENATE("  &lt;Genotype hgvs=",CHAR(34),B178,B179,";",B179,CHAR(34)," name=",CHAR(34),B37,CHAR(34),"&gt; ")</f>
        <v xml:space="preserve">  &lt;Genotype hgvs="NC_000002.12:g.2[5161754T&gt;G];[5161754T&gt;G]" name="A133-2C"&gt; </v>
      </c>
    </row>
    <row r="193" spans="1:3" x14ac:dyDescent="0.25">
      <c r="A193" s="8" t="s">
        <v>45</v>
      </c>
      <c r="B193" s="9" t="str">
        <f t="shared" ref="B193:B194" si="11">K18</f>
        <v>You are in the Moderate Loss of Function category. See below for more information.</v>
      </c>
      <c r="C193" s="3" t="s">
        <v>26</v>
      </c>
    </row>
    <row r="194" spans="1:3" x14ac:dyDescent="0.25">
      <c r="A194" s="8" t="s">
        <v>41</v>
      </c>
      <c r="B194" s="9">
        <f t="shared" si="11"/>
        <v>33.6</v>
      </c>
      <c r="C194" s="3" t="s">
        <v>38</v>
      </c>
    </row>
    <row r="195" spans="1:3" x14ac:dyDescent="0.25">
      <c r="A195" s="8"/>
    </row>
    <row r="196" spans="1:3" x14ac:dyDescent="0.25">
      <c r="A196" s="15"/>
      <c r="C196" s="3" t="str">
        <f>CONCATENATE("    ",B192)</f>
        <v xml:space="preserve">    People with this variant have two copies of the [A133-2C](https://www.ncbi.nlm.nih.gov/clinvar/variation/436364/) variant. This substitution of a single nucleotide is known as a missense mutation.</v>
      </c>
    </row>
    <row r="197" spans="1:3" x14ac:dyDescent="0.25">
      <c r="A197" s="8"/>
    </row>
    <row r="198" spans="1:3" x14ac:dyDescent="0.25">
      <c r="A198" s="8"/>
      <c r="C198" s="3" t="s">
        <v>42</v>
      </c>
    </row>
    <row r="199" spans="1:3" x14ac:dyDescent="0.25">
      <c r="A199" s="8"/>
    </row>
    <row r="200" spans="1:3" x14ac:dyDescent="0.25">
      <c r="A200" s="8"/>
      <c r="C200" s="3" t="str">
        <f>CONCATENATE("    ",B193)</f>
        <v xml:space="preserve">    You are in the Moderate Loss of Function category. See below for more information.</v>
      </c>
    </row>
    <row r="201" spans="1:3" x14ac:dyDescent="0.25">
      <c r="A201" s="8"/>
    </row>
    <row r="202" spans="1:3" x14ac:dyDescent="0.25">
      <c r="A202" s="15"/>
      <c r="C202" s="3" t="s">
        <v>43</v>
      </c>
    </row>
    <row r="203" spans="1:3" x14ac:dyDescent="0.25">
      <c r="A203" s="15"/>
    </row>
    <row r="204" spans="1:3" x14ac:dyDescent="0.25">
      <c r="A204" s="15"/>
      <c r="C204" s="3" t="str">
        <f>CONCATENATE( "    &lt;piechart percentage=",B194," /&gt;")</f>
        <v xml:space="preserve">    &lt;piechart percentage=33.6 /&gt;</v>
      </c>
    </row>
    <row r="205" spans="1:3" x14ac:dyDescent="0.25">
      <c r="A205" s="15"/>
      <c r="C205" s="3" t="str">
        <f>"  &lt;/Genotype&gt;"</f>
        <v xml:space="preserve">  &lt;/Genotype&gt;</v>
      </c>
    </row>
    <row r="206" spans="1:3" x14ac:dyDescent="0.25">
      <c r="A206" s="15" t="s">
        <v>46</v>
      </c>
      <c r="B206" s="9" t="str">
        <f>K20</f>
        <v>Your POMC gene has no variants. A normal gene is referred to as a "wild-type" gene.</v>
      </c>
      <c r="C206" s="3" t="str">
        <f>CONCATENATE("  &lt;Genotype hgvs=",CHAR(34),B178,B180,";",B180,CHAR(34)," name=",CHAR(34),B37,CHAR(34),"&gt; ")</f>
        <v xml:space="preserve">  &lt;Genotype hgvs="NC_000002.12:g.2[5161754=];[5161754=]" name="A133-2C"&gt; </v>
      </c>
    </row>
    <row r="207" spans="1:3" x14ac:dyDescent="0.25">
      <c r="A207" s="8" t="s">
        <v>47</v>
      </c>
      <c r="B207" s="9" t="str">
        <f t="shared" ref="B207:B208" si="12">K21</f>
        <v>This variant is not associated with increased risk.</v>
      </c>
      <c r="C207" s="3" t="s">
        <v>26</v>
      </c>
    </row>
    <row r="208" spans="1:3" x14ac:dyDescent="0.25">
      <c r="A208" s="8" t="s">
        <v>41</v>
      </c>
      <c r="B208" s="9">
        <f t="shared" si="12"/>
        <v>20.8</v>
      </c>
      <c r="C208" s="3" t="s">
        <v>38</v>
      </c>
    </row>
    <row r="209" spans="1:3" x14ac:dyDescent="0.25">
      <c r="A209" s="15"/>
    </row>
    <row r="210" spans="1:3" x14ac:dyDescent="0.25">
      <c r="A210" s="8"/>
      <c r="C210" s="3" t="str">
        <f>CONCATENATE("    ",B206)</f>
        <v xml:space="preserve">    Your POMC gene has no variants. A normal gene is referred to as a "wild-type" gene.</v>
      </c>
    </row>
    <row r="211" spans="1:3" x14ac:dyDescent="0.25">
      <c r="A211" s="8"/>
    </row>
    <row r="212" spans="1:3" x14ac:dyDescent="0.25">
      <c r="A212" s="8"/>
      <c r="C212" s="3" t="s">
        <v>42</v>
      </c>
    </row>
    <row r="213" spans="1:3" x14ac:dyDescent="0.25">
      <c r="A213" s="8"/>
    </row>
    <row r="214" spans="1:3" x14ac:dyDescent="0.25">
      <c r="A214" s="8"/>
      <c r="C214" s="3" t="str">
        <f>CONCATENATE("    ",B207)</f>
        <v xml:space="preserve">    This variant is not associated with increased risk.</v>
      </c>
    </row>
    <row r="215" spans="1:3" x14ac:dyDescent="0.25">
      <c r="A215" s="15"/>
    </row>
    <row r="216" spans="1:3" x14ac:dyDescent="0.25">
      <c r="A216" s="15"/>
      <c r="C216" s="3" t="s">
        <v>43</v>
      </c>
    </row>
    <row r="217" spans="1:3" x14ac:dyDescent="0.25">
      <c r="A217" s="15"/>
    </row>
    <row r="218" spans="1:3" x14ac:dyDescent="0.25">
      <c r="A218" s="15"/>
      <c r="C218" s="3" t="str">
        <f>CONCATENATE( "    &lt;piechart percentage=",B208," /&gt;")</f>
        <v xml:space="preserve">    &lt;piechart percentage=20.8 /&gt;</v>
      </c>
    </row>
    <row r="219" spans="1:3" x14ac:dyDescent="0.25">
      <c r="A219" s="15"/>
      <c r="C219" s="3" t="str">
        <f>"  &lt;/Genotype&gt;"</f>
        <v xml:space="preserve">  &lt;/Genotype&gt;</v>
      </c>
    </row>
    <row r="220" spans="1:3" x14ac:dyDescent="0.25">
      <c r="A220" s="15"/>
      <c r="C220" s="3" t="str">
        <f>C41</f>
        <v>&lt;# Ser7Argfs #&gt;</v>
      </c>
    </row>
    <row r="221" spans="1:3" x14ac:dyDescent="0.25">
      <c r="A221" s="15" t="s">
        <v>37</v>
      </c>
      <c r="B221" s="21" t="str">
        <f>L11</f>
        <v>NC_000002.12:g.</v>
      </c>
      <c r="C221" s="3" t="str">
        <f>CONCATENATE("  &lt;Genotype hgvs=",CHAR(34),B221,B222,";",B223,CHAR(34)," name=",CHAR(34),B43,CHAR(34),"&gt; ")</f>
        <v xml:space="preserve">  &lt;Genotype hgvs="NC_000002.12:g.[25164752_25164753insCCACCCGAGGGGCCCCCGAGGGCCC];[25164752_25164753=]" name="Ser7Argfs"&gt; </v>
      </c>
    </row>
    <row r="222" spans="1:3" x14ac:dyDescent="0.25">
      <c r="A222" s="15" t="s">
        <v>35</v>
      </c>
      <c r="B222" s="21" t="str">
        <f t="shared" ref="B222:B226" si="13">L12</f>
        <v>[25164752_25164753insCCACCCGAGGGGCCCCCGAGGGCCC]</v>
      </c>
    </row>
    <row r="223" spans="1:3" x14ac:dyDescent="0.25">
      <c r="A223" s="15" t="s">
        <v>31</v>
      </c>
      <c r="B223" s="21" t="str">
        <f t="shared" si="13"/>
        <v>[25164752_25164753=]</v>
      </c>
      <c r="C223" s="3" t="s">
        <v>38</v>
      </c>
    </row>
    <row r="224" spans="1:3" x14ac:dyDescent="0.25">
      <c r="A224" s="15" t="s">
        <v>39</v>
      </c>
      <c r="B224" s="21" t="str">
        <f t="shared" si="13"/>
        <v>People with this variant have one copy of the [20_21insGGGCCCTCGGGGGCCCCTCGGGTGG (p.Ser7Argfs)](https://www.ncbi.nlm.nih.gov/clinvar/variation/520619/) insertion. This insertion of a nucleotide sequence is known as a frameshift variant.</v>
      </c>
      <c r="C224" s="3" t="s">
        <v>26</v>
      </c>
    </row>
    <row r="225" spans="1:3" x14ac:dyDescent="0.25">
      <c r="A225" s="8" t="s">
        <v>40</v>
      </c>
      <c r="B225" s="21" t="str">
        <f t="shared" si="13"/>
        <v>This variant is not associated with increased risk.</v>
      </c>
      <c r="C225" s="3" t="str">
        <f>CONCATENATE("    ",B224)</f>
        <v xml:space="preserve">    People with this variant have one copy of the [20_21insGGGCCCTCGGGGGCCCCTCGGGTGG (p.Ser7Argfs)](https://www.ncbi.nlm.nih.gov/clinvar/variation/520619/) insertion. This insertion of a nucleotide sequence is known as a frameshift variant.</v>
      </c>
    </row>
    <row r="226" spans="1:3" x14ac:dyDescent="0.25">
      <c r="A226" s="8" t="s">
        <v>41</v>
      </c>
      <c r="B226" s="21">
        <f t="shared" si="13"/>
        <v>0.1</v>
      </c>
    </row>
    <row r="227" spans="1:3" x14ac:dyDescent="0.25">
      <c r="A227" s="15"/>
      <c r="C227" s="3" t="s">
        <v>42</v>
      </c>
    </row>
    <row r="228" spans="1:3" x14ac:dyDescent="0.25">
      <c r="A228" s="8"/>
    </row>
    <row r="229" spans="1:3" x14ac:dyDescent="0.25">
      <c r="A229" s="8"/>
      <c r="C229" s="3" t="str">
        <f>CONCATENATE("    ",B225)</f>
        <v xml:space="preserve">    This variant is not associated with increased risk.</v>
      </c>
    </row>
    <row r="230" spans="1:3" x14ac:dyDescent="0.25">
      <c r="A230" s="8"/>
    </row>
    <row r="231" spans="1:3" x14ac:dyDescent="0.25">
      <c r="A231" s="8"/>
      <c r="C231" s="3" t="s">
        <v>43</v>
      </c>
    </row>
    <row r="232" spans="1:3" x14ac:dyDescent="0.25">
      <c r="A232" s="15"/>
    </row>
    <row r="233" spans="1:3" x14ac:dyDescent="0.25">
      <c r="A233" s="15"/>
      <c r="C233" s="3" t="str">
        <f>CONCATENATE( "    &lt;piechart percentage=",B226," /&gt;")</f>
        <v xml:space="preserve">    &lt;piechart percentage=0.1 /&gt;</v>
      </c>
    </row>
    <row r="234" spans="1:3" x14ac:dyDescent="0.25">
      <c r="A234" s="15"/>
      <c r="C234" s="3" t="str">
        <f>"  &lt;/Genotype&gt;"</f>
        <v xml:space="preserve">  &lt;/Genotype&gt;</v>
      </c>
    </row>
    <row r="235" spans="1:3" x14ac:dyDescent="0.25">
      <c r="A235" s="15" t="s">
        <v>44</v>
      </c>
      <c r="B235" s="9" t="str">
        <f>L17</f>
        <v>People with this variant have two copies of the [20_21insGGGCCCTCGGGGGCCCCTCGGGTGG (p.Ser7Argfs)](https://www.ncbi.nlm.nih.gov/clinvar/variation/520619/) insertion. This insertion of a nucleotide sequence is known as a frameshift variant.</v>
      </c>
      <c r="C235" s="3" t="str">
        <f>CONCATENATE("  &lt;Genotype hgvs=",CHAR(34),B221,B222,";",B222,CHAR(34)," name=",CHAR(34),B43,CHAR(34),"&gt; ")</f>
        <v xml:space="preserve">  &lt;Genotype hgvs="NC_000002.12:g.[25164752_25164753insCCACCCGAGGGGCCCCCGAGGGCCC];[25164752_25164753insCCACCCGAGGGGCCCCCGAGGGCCC]" name="Ser7Argfs"&gt; </v>
      </c>
    </row>
    <row r="236" spans="1:3" x14ac:dyDescent="0.25">
      <c r="A236" s="8" t="s">
        <v>45</v>
      </c>
      <c r="B236" s="9" t="str">
        <f t="shared" ref="B236:B237" si="14">L18</f>
        <v>You are in the Moderate Loss of Function category. See below for more information.</v>
      </c>
      <c r="C236" s="3" t="s">
        <v>26</v>
      </c>
    </row>
    <row r="237" spans="1:3" x14ac:dyDescent="0.25">
      <c r="A237" s="8" t="s">
        <v>41</v>
      </c>
      <c r="B237" s="9">
        <f t="shared" si="14"/>
        <v>0.02</v>
      </c>
      <c r="C237" s="3" t="s">
        <v>38</v>
      </c>
    </row>
    <row r="238" spans="1:3" x14ac:dyDescent="0.25">
      <c r="A238" s="8"/>
    </row>
    <row r="239" spans="1:3" x14ac:dyDescent="0.25">
      <c r="A239" s="15"/>
      <c r="C239" s="3" t="str">
        <f>CONCATENATE("    ",B235)</f>
        <v xml:space="preserve">    People with this variant have two copies of the [20_21insGGGCCCTCGGGGGCCCCTCGGGTGG (p.Ser7Argfs)](https://www.ncbi.nlm.nih.gov/clinvar/variation/520619/) insertion. This insertion of a nucleotide sequence is known as a frameshift variant.</v>
      </c>
    </row>
    <row r="240" spans="1:3" x14ac:dyDescent="0.25">
      <c r="A240" s="8"/>
    </row>
    <row r="241" spans="1:3" x14ac:dyDescent="0.25">
      <c r="A241" s="8"/>
      <c r="C241" s="3" t="s">
        <v>42</v>
      </c>
    </row>
    <row r="242" spans="1:3" x14ac:dyDescent="0.25">
      <c r="A242" s="8"/>
    </row>
    <row r="243" spans="1:3" x14ac:dyDescent="0.25">
      <c r="A243" s="8"/>
      <c r="C243" s="3" t="str">
        <f>CONCATENATE("    ",B236)</f>
        <v xml:space="preserve">    You are in the Moderate Loss of Function category. See below for more information.</v>
      </c>
    </row>
    <row r="244" spans="1:3" x14ac:dyDescent="0.25">
      <c r="A244" s="8"/>
    </row>
    <row r="245" spans="1:3" x14ac:dyDescent="0.25">
      <c r="A245" s="15"/>
      <c r="C245" s="3" t="s">
        <v>43</v>
      </c>
    </row>
    <row r="246" spans="1:3" x14ac:dyDescent="0.25">
      <c r="A246" s="15"/>
    </row>
    <row r="247" spans="1:3" x14ac:dyDescent="0.25">
      <c r="A247" s="15"/>
      <c r="C247" s="3" t="str">
        <f>CONCATENATE( "    &lt;piechart percentage=",B237," /&gt;")</f>
        <v xml:space="preserve">    &lt;piechart percentage=0.02 /&gt;</v>
      </c>
    </row>
    <row r="248" spans="1:3" x14ac:dyDescent="0.25">
      <c r="A248" s="15"/>
      <c r="C248" s="3" t="str">
        <f>"  &lt;/Genotype&gt;"</f>
        <v xml:space="preserve">  &lt;/Genotype&gt;</v>
      </c>
    </row>
    <row r="249" spans="1:3" x14ac:dyDescent="0.25">
      <c r="A249" s="15" t="s">
        <v>46</v>
      </c>
      <c r="B249" s="9" t="str">
        <f>L20</f>
        <v>Your POMC gene has no variants. A normal gene is referred to as a "wild-type" gene.</v>
      </c>
      <c r="C249" s="3" t="str">
        <f>CONCATENATE("  &lt;Genotype hgvs=",CHAR(34),B221,B223,";",B223,CHAR(34)," name=",CHAR(34),B43,CHAR(34),"&gt; ")</f>
        <v xml:space="preserve">  &lt;Genotype hgvs="NC_000002.12:g.[25164752_25164753=];[25164752_25164753=]" name="Ser7Argfs"&gt; </v>
      </c>
    </row>
    <row r="250" spans="1:3" x14ac:dyDescent="0.25">
      <c r="A250" s="8" t="s">
        <v>47</v>
      </c>
      <c r="B250" s="9" t="str">
        <f t="shared" ref="B250:B251" si="15">L21</f>
        <v>This variant is not associated with increased risk.</v>
      </c>
      <c r="C250" s="3" t="s">
        <v>26</v>
      </c>
    </row>
    <row r="251" spans="1:3" x14ac:dyDescent="0.25">
      <c r="A251" s="8" t="s">
        <v>41</v>
      </c>
      <c r="B251" s="9">
        <f t="shared" si="15"/>
        <v>99.9</v>
      </c>
      <c r="C251" s="3" t="s">
        <v>38</v>
      </c>
    </row>
    <row r="252" spans="1:3" x14ac:dyDescent="0.25">
      <c r="A252" s="15"/>
    </row>
    <row r="253" spans="1:3" x14ac:dyDescent="0.25">
      <c r="A253" s="8"/>
      <c r="C253" s="3" t="str">
        <f>CONCATENATE("    ",B249)</f>
        <v xml:space="preserve">    Your POMC gene has no variants. A normal gene is referred to as a "wild-type" gene.</v>
      </c>
    </row>
    <row r="254" spans="1:3" x14ac:dyDescent="0.25">
      <c r="A254" s="8"/>
    </row>
    <row r="255" spans="1:3" x14ac:dyDescent="0.25">
      <c r="A255" s="8"/>
      <c r="C255" s="3" t="s">
        <v>42</v>
      </c>
    </row>
    <row r="256" spans="1:3" x14ac:dyDescent="0.25">
      <c r="A256" s="8"/>
    </row>
    <row r="257" spans="1:3" x14ac:dyDescent="0.25">
      <c r="A257" s="8"/>
      <c r="C257" s="3" t="str">
        <f>CONCATENATE("    ",B250)</f>
        <v xml:space="preserve">    This variant is not associated with increased risk.</v>
      </c>
    </row>
    <row r="258" spans="1:3" x14ac:dyDescent="0.25">
      <c r="A258" s="15"/>
    </row>
    <row r="259" spans="1:3" x14ac:dyDescent="0.25">
      <c r="A259" s="15"/>
      <c r="C259" s="3" t="s">
        <v>43</v>
      </c>
    </row>
    <row r="260" spans="1:3" x14ac:dyDescent="0.25">
      <c r="A260" s="15"/>
    </row>
    <row r="261" spans="1:3" x14ac:dyDescent="0.25">
      <c r="A261" s="15"/>
      <c r="C261" s="3" t="str">
        <f>CONCATENATE( "    &lt;piechart percentage=",B251," /&gt;")</f>
        <v xml:space="preserve">    &lt;piechart percentage=99.9 /&gt;</v>
      </c>
    </row>
    <row r="262" spans="1:3" x14ac:dyDescent="0.25">
      <c r="A262" s="15"/>
      <c r="C262" s="3" t="str">
        <f>"  &lt;/Genotype&gt;"</f>
        <v xml:space="preserve">  &lt;/Genotype&gt;</v>
      </c>
    </row>
    <row r="263" spans="1:3" x14ac:dyDescent="0.25">
      <c r="A263" s="15"/>
      <c r="C263" s="3" t="s">
        <v>48</v>
      </c>
    </row>
    <row r="264" spans="1:3" x14ac:dyDescent="0.25">
      <c r="A264" s="15" t="s">
        <v>49</v>
      </c>
      <c r="B264" s="9" t="str">
        <f>CONCATENATE("Your ",B11," gene has an unknown variant.")</f>
        <v>Your POMC gene has an unknown variant.</v>
      </c>
      <c r="C264" s="3" t="str">
        <f>CONCATENATE("  &lt;Genotype hgvs=",CHAR(34),"unknown",CHAR(34),"&gt; ")</f>
        <v xml:space="preserve">  &lt;Genotype hgvs="unknown"&gt; </v>
      </c>
    </row>
    <row r="265" spans="1:3" x14ac:dyDescent="0.25">
      <c r="A265" s="8" t="s">
        <v>49</v>
      </c>
      <c r="B265" s="9" t="s">
        <v>50</v>
      </c>
      <c r="C265" s="3" t="s">
        <v>26</v>
      </c>
    </row>
    <row r="266" spans="1:3" x14ac:dyDescent="0.25">
      <c r="A266" s="8" t="s">
        <v>41</v>
      </c>
      <c r="C266" s="3" t="s">
        <v>38</v>
      </c>
    </row>
    <row r="267" spans="1:3" x14ac:dyDescent="0.25">
      <c r="A267" s="8"/>
    </row>
    <row r="268" spans="1:3" x14ac:dyDescent="0.25">
      <c r="A268" s="8"/>
      <c r="C268" s="3" t="str">
        <f>CONCATENATE("    ",B264)</f>
        <v xml:space="preserve">    Your POMC gene has an unknown variant.</v>
      </c>
    </row>
    <row r="269" spans="1:3" x14ac:dyDescent="0.25">
      <c r="A269" s="8"/>
    </row>
    <row r="270" spans="1:3" x14ac:dyDescent="0.25">
      <c r="A270" s="8"/>
      <c r="C270" s="3" t="s">
        <v>42</v>
      </c>
    </row>
    <row r="271" spans="1:3" x14ac:dyDescent="0.25">
      <c r="A271" s="8"/>
    </row>
    <row r="272" spans="1:3" x14ac:dyDescent="0.25">
      <c r="A272" s="15"/>
      <c r="C272" s="3" t="str">
        <f>CONCATENATE("    ",B265)</f>
        <v xml:space="preserve">    The effect is unknown.</v>
      </c>
    </row>
    <row r="273" spans="1:3" x14ac:dyDescent="0.25">
      <c r="A273" s="8"/>
    </row>
    <row r="274" spans="1:3" x14ac:dyDescent="0.25">
      <c r="A274" s="15"/>
      <c r="C274" s="3" t="s">
        <v>43</v>
      </c>
    </row>
    <row r="275" spans="1:3" x14ac:dyDescent="0.25">
      <c r="A275" s="15"/>
    </row>
    <row r="276" spans="1:3" x14ac:dyDescent="0.25">
      <c r="A276" s="15"/>
      <c r="C276" s="3" t="str">
        <f>CONCATENATE( "    &lt;piechart percentage=",B266," /&gt;")</f>
        <v xml:space="preserve">    &lt;piechart percentage= /&gt;</v>
      </c>
    </row>
    <row r="277" spans="1:3" x14ac:dyDescent="0.25">
      <c r="A277" s="15"/>
      <c r="C277" s="3" t="str">
        <f>"  &lt;/Genotype&gt;"</f>
        <v xml:space="preserve">  &lt;/Genotype&gt;</v>
      </c>
    </row>
    <row r="278" spans="1:3" x14ac:dyDescent="0.25">
      <c r="A278" s="15"/>
      <c r="C278" s="3" t="s">
        <v>51</v>
      </c>
    </row>
    <row r="279" spans="1:3" x14ac:dyDescent="0.25">
      <c r="A279" s="15" t="s">
        <v>46</v>
      </c>
      <c r="B279" s="9" t="str">
        <f>CONCATENATE("Your ",B11," gene has no variants. A normal gene is referred to as a ",CHAR(34),"wild-type",CHAR(34)," gene.")</f>
        <v>Your POMC gene has no variants. A normal gene is referred to as a "wild-type" gene.</v>
      </c>
      <c r="C279" s="3" t="str">
        <f>CONCATENATE("  &lt;Genotype hgvs=",CHAR(34),"wildtype",CHAR(34),"&gt;")</f>
        <v xml:space="preserve">  &lt;Genotype hgvs="wildtype"&gt;</v>
      </c>
    </row>
    <row r="280" spans="1:3" x14ac:dyDescent="0.25">
      <c r="A280" s="8" t="s">
        <v>47</v>
      </c>
      <c r="B280" s="9" t="s">
        <v>52</v>
      </c>
      <c r="C280" s="3" t="s">
        <v>26</v>
      </c>
    </row>
    <row r="281" spans="1:3" x14ac:dyDescent="0.25">
      <c r="A281" s="8" t="s">
        <v>41</v>
      </c>
      <c r="C281" s="3" t="s">
        <v>38</v>
      </c>
    </row>
    <row r="282" spans="1:3" x14ac:dyDescent="0.25">
      <c r="A282" s="8"/>
    </row>
    <row r="283" spans="1:3" x14ac:dyDescent="0.25">
      <c r="A283" s="8"/>
      <c r="C283" s="3" t="str">
        <f>CONCATENATE("    ",B279)</f>
        <v xml:space="preserve">    Your POMC gene has no variants. A normal gene is referred to as a "wild-type" gene.</v>
      </c>
    </row>
    <row r="284" spans="1:3" x14ac:dyDescent="0.25">
      <c r="A284" s="8"/>
    </row>
    <row r="285" spans="1:3" x14ac:dyDescent="0.25">
      <c r="A285" s="8"/>
      <c r="C285" s="3" t="s">
        <v>42</v>
      </c>
    </row>
    <row r="286" spans="1:3" x14ac:dyDescent="0.25">
      <c r="A286" s="8"/>
    </row>
    <row r="287" spans="1:3" x14ac:dyDescent="0.25">
      <c r="A287" s="8"/>
      <c r="C287" s="3" t="str">
        <f>CONCATENATE("    ",B280)</f>
        <v xml:space="preserve">    Your variant is not associated with any loss of function.</v>
      </c>
    </row>
    <row r="288" spans="1:3" x14ac:dyDescent="0.25">
      <c r="A288" s="8"/>
    </row>
    <row r="289" spans="1:3" x14ac:dyDescent="0.25">
      <c r="A289" s="8"/>
      <c r="C289" s="3" t="s">
        <v>43</v>
      </c>
    </row>
    <row r="290" spans="1:3" x14ac:dyDescent="0.25">
      <c r="A290" s="15"/>
    </row>
    <row r="291" spans="1:3" x14ac:dyDescent="0.25">
      <c r="A291" s="8"/>
      <c r="C291" s="3" t="str">
        <f>CONCATENATE( "    &lt;piechart percentage=",B281," /&gt;")</f>
        <v xml:space="preserve">    &lt;piechart percentage= /&gt;</v>
      </c>
    </row>
    <row r="292" spans="1:3" x14ac:dyDescent="0.25">
      <c r="A292" s="8"/>
      <c r="C292" s="3" t="str">
        <f>"  &lt;/Genotype&gt;"</f>
        <v xml:space="preserve">  &lt;/Genotype&gt;</v>
      </c>
    </row>
    <row r="293" spans="1:3" x14ac:dyDescent="0.25">
      <c r="A293" s="8"/>
      <c r="C293" s="3" t="str">
        <f>"&lt;/GeneAnalysis&gt;"</f>
        <v>&lt;/GeneAnalysis&gt;</v>
      </c>
    </row>
    <row r="294" spans="1:3" s="18" customFormat="1" x14ac:dyDescent="0.25">
      <c r="A294" s="27"/>
      <c r="B294" s="17"/>
    </row>
    <row r="295" spans="1:3" x14ac:dyDescent="0.25">
      <c r="A295" s="15"/>
      <c r="C295" s="3" t="str">
        <f>CONCATENATE("# How do changes in ",B11," affect people?")</f>
        <v># How do changes in POMC affect people?</v>
      </c>
    </row>
    <row r="296" spans="1:3" x14ac:dyDescent="0.25">
      <c r="A296" s="15"/>
    </row>
    <row r="297" spans="1:3"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POMC variants is small and does not impact treatment. It is possible that variants in this gene interact with other gene variants, which is the reason for our inclusion of this gene.</v>
      </c>
      <c r="C297" s="3" t="str">
        <f>B297</f>
        <v>For the vast majority of people, the overall risk associated with the common POMC variants is small and does not impact treatment. It is possible that variants in this gene interact with other gene variants, which is the reason for our inclusion of this gene.</v>
      </c>
    </row>
    <row r="298" spans="1:3" x14ac:dyDescent="0.25">
      <c r="A298" s="15"/>
    </row>
    <row r="299" spans="1:3" s="18" customFormat="1" x14ac:dyDescent="0.25">
      <c r="A299" s="27"/>
      <c r="B299" s="17"/>
      <c r="C299" s="16" t="s">
        <v>54</v>
      </c>
    </row>
    <row r="300" spans="1:3" s="18" customFormat="1" x14ac:dyDescent="0.25">
      <c r="A300" s="27"/>
      <c r="B300" s="17"/>
      <c r="C300" s="16"/>
    </row>
    <row r="301" spans="1:3" s="18" customFormat="1" x14ac:dyDescent="0.25">
      <c r="A301" s="16"/>
      <c r="B301" s="17"/>
      <c r="C301" s="16" t="s">
        <v>55</v>
      </c>
    </row>
    <row r="302" spans="1:3" s="18" customFormat="1" x14ac:dyDescent="0.25">
      <c r="A302" s="16"/>
      <c r="B302" s="17"/>
      <c r="C302" s="16"/>
    </row>
    <row r="303" spans="1:3" x14ac:dyDescent="0.25">
      <c r="A303" s="15"/>
      <c r="C303" s="3" t="s">
        <v>56</v>
      </c>
    </row>
    <row r="304" spans="1:3" x14ac:dyDescent="0.25">
      <c r="A304" s="15"/>
    </row>
    <row r="305" spans="1:3"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x14ac:dyDescent="0.25">
      <c r="A306" s="15"/>
    </row>
    <row r="307" spans="1:3" x14ac:dyDescent="0.25">
      <c r="A307" s="15"/>
      <c r="C307" s="3" t="s">
        <v>58</v>
      </c>
    </row>
    <row r="308" spans="1:3" x14ac:dyDescent="0.25">
      <c r="A308" s="15"/>
    </row>
    <row r="309" spans="1:3"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x14ac:dyDescent="0.25">
      <c r="A310" s="15"/>
    </row>
    <row r="311" spans="1:3" s="18" customFormat="1" x14ac:dyDescent="0.25">
      <c r="A311" s="27"/>
      <c r="B311" s="17"/>
      <c r="C311" s="16" t="s">
        <v>60</v>
      </c>
    </row>
    <row r="312" spans="1:3" s="18" customFormat="1" x14ac:dyDescent="0.25">
      <c r="A312" s="27"/>
      <c r="B312" s="17"/>
      <c r="C312" s="16"/>
    </row>
    <row r="313" spans="1:3" s="18" customFormat="1" x14ac:dyDescent="0.25">
      <c r="A313" s="16"/>
      <c r="B313" s="17"/>
      <c r="C313" s="16" t="s">
        <v>61</v>
      </c>
    </row>
    <row r="314" spans="1:3" s="18" customFormat="1" x14ac:dyDescent="0.25">
      <c r="A314" s="16"/>
      <c r="B314" s="17"/>
      <c r="C314" s="16"/>
    </row>
    <row r="315" spans="1:3" x14ac:dyDescent="0.25">
      <c r="A315" s="15"/>
      <c r="C315" s="3" t="s">
        <v>56</v>
      </c>
    </row>
    <row r="316" spans="1:3" x14ac:dyDescent="0.25">
      <c r="A316" s="15"/>
    </row>
    <row r="317" spans="1:3"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x14ac:dyDescent="0.25">
      <c r="A318" s="15"/>
    </row>
    <row r="319" spans="1:3" x14ac:dyDescent="0.25">
      <c r="A319" s="15"/>
      <c r="C319" s="3" t="s">
        <v>58</v>
      </c>
    </row>
    <row r="320" spans="1:3" x14ac:dyDescent="0.25">
      <c r="A320" s="15"/>
    </row>
    <row r="321" spans="1:3" x14ac:dyDescent="0.25">
      <c r="A321" s="15"/>
      <c r="B321" s="9" t="s">
        <v>63</v>
      </c>
      <c r="C321" s="3" t="str">
        <f>B321</f>
        <v>[Anti-CD20 intervention](https://www.ncbi.nlm.nih.gov/pubmed/27834303) may help CFS patients, and has shown to increase muscarinic antibody positivity and reduced symptoms.</v>
      </c>
    </row>
    <row r="323" spans="1:3" s="18" customFormat="1" x14ac:dyDescent="0.25">
      <c r="A323" s="27"/>
      <c r="B323" s="17"/>
      <c r="C323" s="16" t="s">
        <v>64</v>
      </c>
    </row>
    <row r="324" spans="1:3" s="18" customFormat="1" x14ac:dyDescent="0.25">
      <c r="A324" s="27"/>
      <c r="B324" s="17"/>
      <c r="C324" s="16"/>
    </row>
    <row r="325" spans="1:3" s="18" customFormat="1" x14ac:dyDescent="0.25">
      <c r="A325" s="16"/>
      <c r="B325" s="17"/>
      <c r="C325" s="16" t="s">
        <v>65</v>
      </c>
    </row>
    <row r="326" spans="1:3" s="18" customFormat="1" x14ac:dyDescent="0.25">
      <c r="A326" s="16"/>
      <c r="B326" s="17"/>
      <c r="C326" s="16"/>
    </row>
    <row r="327" spans="1:3" x14ac:dyDescent="0.25">
      <c r="A327" s="15"/>
      <c r="C327" s="3" t="s">
        <v>56</v>
      </c>
    </row>
    <row r="328" spans="1:3" x14ac:dyDescent="0.25">
      <c r="A328" s="15"/>
    </row>
    <row r="329" spans="1:3"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x14ac:dyDescent="0.25">
      <c r="A330" s="15"/>
    </row>
    <row r="331" spans="1:3" x14ac:dyDescent="0.25">
      <c r="A331" s="15"/>
      <c r="C331" s="3" t="s">
        <v>58</v>
      </c>
    </row>
    <row r="332" spans="1:3" x14ac:dyDescent="0.25">
      <c r="A332" s="15"/>
    </row>
    <row r="333" spans="1:3"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x14ac:dyDescent="0.25">
      <c r="A335" s="27"/>
      <c r="B335" s="17"/>
      <c r="C335" s="16" t="s">
        <v>68</v>
      </c>
    </row>
    <row r="336" spans="1:3" s="18" customFormat="1" x14ac:dyDescent="0.25">
      <c r="A336" s="27"/>
      <c r="B336" s="17"/>
      <c r="C336" s="16"/>
    </row>
    <row r="337" spans="1:3" s="18" customFormat="1" x14ac:dyDescent="0.25">
      <c r="A337" s="16"/>
      <c r="B337" s="17"/>
      <c r="C337" s="16" t="s">
        <v>69</v>
      </c>
    </row>
    <row r="338" spans="1:3" s="18" customFormat="1" x14ac:dyDescent="0.25">
      <c r="A338" s="16"/>
      <c r="B338" s="17"/>
      <c r="C338" s="16"/>
    </row>
    <row r="339" spans="1:3" x14ac:dyDescent="0.25">
      <c r="A339" s="15"/>
      <c r="C339" s="3" t="s">
        <v>70</v>
      </c>
    </row>
    <row r="340" spans="1:3" x14ac:dyDescent="0.25">
      <c r="A340" s="15"/>
    </row>
    <row r="341" spans="1:3"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x14ac:dyDescent="0.25">
      <c r="A342" s="15"/>
    </row>
    <row r="343" spans="1:3" x14ac:dyDescent="0.25">
      <c r="A343" s="15"/>
      <c r="C343" s="3" t="s">
        <v>58</v>
      </c>
    </row>
    <row r="344" spans="1:3" x14ac:dyDescent="0.25">
      <c r="A344" s="15"/>
    </row>
    <row r="345" spans="1:3"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x14ac:dyDescent="0.25">
      <c r="B347" s="17"/>
    </row>
    <row r="349" spans="1:3"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E1746-3F60-4A88-927A-42E5268F0497}">
  <dimension ref="A1:AJ2523"/>
  <sheetViews>
    <sheetView workbookViewId="0">
      <selection activeCell="B9" sqref="B9"/>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209</v>
      </c>
      <c r="C2" s="3" t="str">
        <f>CONCATENATE("# What does the ",B2," gene do?")</f>
        <v># What does the CHRNA2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8</v>
      </c>
      <c r="C6" s="3" t="str">
        <f>CONCATENATE("This gene is located on chromosome ",B6,". The ",B7," it creates acts in your ",B8)</f>
        <v>This gene is located on chromosome 8. The protein it creates acts in your brain and prostate.</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211</v>
      </c>
      <c r="H8" s="3" t="s">
        <v>19</v>
      </c>
      <c r="I8" s="11" t="s">
        <v>20</v>
      </c>
      <c r="J8" s="3">
        <v>0.17299999999999999</v>
      </c>
      <c r="K8" s="3">
        <v>0.1</v>
      </c>
      <c r="L8" s="3">
        <f t="shared" si="0"/>
        <v>1.7299999999999998</v>
      </c>
      <c r="Y8" s="6"/>
      <c r="AC8" s="10"/>
    </row>
    <row r="9" spans="1:36" x14ac:dyDescent="0.25">
      <c r="A9" s="15" t="s">
        <v>21</v>
      </c>
      <c r="B9" s="9" t="s">
        <v>212</v>
      </c>
      <c r="C9" s="3" t="str">
        <f>CONCATENATE("&lt;TissueList ",B9," /&gt;")</f>
        <v>&lt;TissueList male tissue D005837 brain D001921 /&gt;</v>
      </c>
      <c r="H9" s="3" t="s">
        <v>22</v>
      </c>
      <c r="I9" s="11" t="s">
        <v>23</v>
      </c>
      <c r="J9" s="3">
        <v>0.435</v>
      </c>
      <c r="K9" s="3">
        <v>0.33500000000000002</v>
      </c>
      <c r="L9" s="3">
        <f t="shared" si="0"/>
        <v>1.2985074626865671</v>
      </c>
      <c r="Y9" s="6"/>
      <c r="AC9" s="10"/>
    </row>
    <row r="10" spans="1:36" s="18" customFormat="1" x14ac:dyDescent="0.25">
      <c r="A10" s="16"/>
      <c r="B10" s="17"/>
      <c r="H10" s="18" t="str">
        <f>B19</f>
        <v>C65T</v>
      </c>
      <c r="I10" s="18" t="str">
        <f>B25</f>
        <v>A27468610G</v>
      </c>
      <c r="J10" s="18" t="str">
        <f>B31</f>
        <v>A373G</v>
      </c>
      <c r="K10" s="18" t="str">
        <f>B37</f>
        <v>T836A</v>
      </c>
      <c r="L10" s="18" t="str">
        <f>B43</f>
        <v>T889A</v>
      </c>
    </row>
    <row r="11" spans="1:36" x14ac:dyDescent="0.25">
      <c r="A11" s="8" t="s">
        <v>3</v>
      </c>
      <c r="B11" s="9" t="s">
        <v>209</v>
      </c>
      <c r="C11" s="3" t="str">
        <f>CONCATENATE("&lt;GeneAnalysis gene=",CHAR(34),B11,CHAR(34)," interval=",CHAR(34),B12,CHAR(34),"&gt; ")</f>
        <v xml:space="preserve">&lt;GeneAnalysis gene="CHRNA2" interval="NC_000008.11:g.27459761_27479296"&gt; </v>
      </c>
      <c r="H11" s="19" t="s">
        <v>217</v>
      </c>
      <c r="I11" s="19" t="s">
        <v>215</v>
      </c>
      <c r="J11" s="19" t="s">
        <v>217</v>
      </c>
      <c r="K11" s="19" t="s">
        <v>78</v>
      </c>
      <c r="L11" s="19" t="s">
        <v>78</v>
      </c>
      <c r="M11" s="19"/>
      <c r="N11" s="19"/>
      <c r="O11" s="20"/>
      <c r="P11" s="20"/>
      <c r="Q11" s="20"/>
      <c r="R11" s="20"/>
      <c r="S11" s="20"/>
      <c r="T11" s="20"/>
      <c r="U11" s="20"/>
      <c r="V11" s="20"/>
      <c r="W11" s="20"/>
      <c r="X11" s="20"/>
      <c r="Y11" s="20"/>
      <c r="Z11" s="20"/>
    </row>
    <row r="12" spans="1:36" x14ac:dyDescent="0.25">
      <c r="A12" s="8" t="s">
        <v>24</v>
      </c>
      <c r="B12" s="9" t="s">
        <v>210</v>
      </c>
      <c r="H12" s="9" t="s">
        <v>218</v>
      </c>
      <c r="I12" s="9" t="s">
        <v>225</v>
      </c>
      <c r="J12" s="9" t="s">
        <v>227</v>
      </c>
      <c r="K12" s="9" t="s">
        <v>91</v>
      </c>
      <c r="L12" s="9" t="s">
        <v>89</v>
      </c>
      <c r="M12" s="9"/>
      <c r="N12" s="9"/>
      <c r="O12" s="9"/>
      <c r="P12" s="9"/>
      <c r="Q12" s="9"/>
      <c r="R12" s="9"/>
      <c r="S12" s="9"/>
      <c r="T12" s="9"/>
      <c r="U12" s="9"/>
      <c r="V12" s="9"/>
      <c r="W12" s="9"/>
      <c r="X12" s="9"/>
      <c r="Y12" s="9"/>
      <c r="Z12" s="9"/>
    </row>
    <row r="13" spans="1:36" x14ac:dyDescent="0.25">
      <c r="A13" s="8" t="s">
        <v>25</v>
      </c>
      <c r="B13" s="9" t="s">
        <v>330</v>
      </c>
      <c r="C13" s="3" t="str">
        <f>CONCATENATE("# What are some common mutations of ",B11,"?")</f>
        <v># What are some common mutations of CHRNA2?</v>
      </c>
      <c r="H13" s="9" t="s">
        <v>219</v>
      </c>
      <c r="I13" s="9" t="s">
        <v>226</v>
      </c>
      <c r="J13" s="9" t="s">
        <v>228</v>
      </c>
      <c r="K13" s="9" t="s">
        <v>92</v>
      </c>
      <c r="L13" s="9" t="s">
        <v>90</v>
      </c>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[C65T (p.Thr22Ile)](https://www.ncbi.nlm.nih.gov/clinvar/variation/128740/)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[A27468610G](https://www.ncbi.nlm.nih.gov/projects/SNP/snp_ref.cgi?rs=2741343)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[A373G (p.Thr125Ala)](https://www.ncbi.nlm.nih.gov/clinvar/variation/128739/)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[T836A (p.Ile279Asn)](https://www.ncbi.nlm.nih.gov/clinvar/variation/17504/)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[889A&gt;T (p.Ile297Phe)](https://www.ncbi.nlm.nih.gov/clinvar/variation/522582/) variant. This substitution of a single nucleotide is known as a missense mutation.</v>
      </c>
      <c r="M14" s="9"/>
      <c r="N14" s="9"/>
      <c r="O14" s="9"/>
      <c r="P14" s="9"/>
      <c r="Q14" s="9"/>
      <c r="R14" s="9"/>
      <c r="S14" s="9"/>
      <c r="T14" s="9"/>
      <c r="U14" s="9"/>
      <c r="V14" s="9"/>
      <c r="W14" s="9"/>
      <c r="X14" s="9"/>
      <c r="Y14" s="9"/>
      <c r="Z14" s="9"/>
    </row>
    <row r="15" spans="1:36" x14ac:dyDescent="0.25">
      <c r="C15" s="3" t="str">
        <f>CONCATENATE("There are ",B13," common variants in ",B11,": ",B22,", ",B28,", ",B34,", ",B40,", and ",B46,".")</f>
        <v>There are five common variants in CHRNA2: [C65T (p.Thr22Ile)](https://www.ncbi.nlm.nih.gov/clinvar/variation/128740/), [A27468610G](https://www.ncbi.nlm.nih.gov/projects/SNP/snp_ref.cgi?rs=2741343), [A373G (p.Thr125Ala)](https://www.ncbi.nlm.nih.gov/clinvar/variation/128739/), [T836A (p.Ile279Asn)](https://www.ncbi.nlm.nih.gov/clinvar/variation/17504/), and [889A&gt;T (p.Ile297Phe)](https://www.ncbi.nlm.nih.gov/clinvar/variation/522582/).</v>
      </c>
      <c r="H15" s="9" t="s">
        <v>28</v>
      </c>
      <c r="I15" s="9" t="s">
        <v>28</v>
      </c>
      <c r="J15" s="9" t="s">
        <v>28</v>
      </c>
      <c r="K15" s="9" t="s">
        <v>28</v>
      </c>
      <c r="L15" s="9" t="s">
        <v>28</v>
      </c>
      <c r="M15" s="9"/>
      <c r="N15" s="9"/>
      <c r="O15" s="9"/>
      <c r="P15" s="9"/>
      <c r="Q15" s="9"/>
      <c r="R15" s="9"/>
      <c r="S15" s="9"/>
      <c r="T15" s="9"/>
      <c r="U15" s="9"/>
      <c r="V15" s="9"/>
      <c r="W15" s="9"/>
      <c r="X15" s="9"/>
      <c r="Y15" s="9"/>
      <c r="Z15" s="9"/>
    </row>
    <row r="16" spans="1:36" x14ac:dyDescent="0.25">
      <c r="H16" s="9">
        <v>27.5</v>
      </c>
      <c r="I16" s="9">
        <v>48</v>
      </c>
      <c r="J16" s="9">
        <v>49.8</v>
      </c>
      <c r="K16" s="9" t="s">
        <v>26</v>
      </c>
      <c r="L16" s="9">
        <v>35.4</v>
      </c>
      <c r="M16" s="9"/>
      <c r="N16" s="9"/>
      <c r="O16" s="9"/>
      <c r="P16" s="9"/>
      <c r="Q16" s="9"/>
      <c r="R16" s="9"/>
      <c r="S16" s="9"/>
      <c r="T16" s="9"/>
      <c r="U16" s="9"/>
      <c r="V16" s="9"/>
      <c r="W16" s="9"/>
      <c r="X16" s="9"/>
      <c r="Y16" s="9"/>
      <c r="Z16" s="9"/>
    </row>
    <row r="17" spans="1:26" x14ac:dyDescent="0.25">
      <c r="C17" s="3" t="str">
        <f>CONCATENATE("&lt;# ",B19," #&gt;")</f>
        <v>&lt;# C65T #&gt;</v>
      </c>
      <c r="H17" s="9" t="str">
        <f>CONCATENATE("People with this variant have two copies of the ",B22," variant. This substitution of a single nucleotide is known as a missense mutation.")</f>
        <v>People with this variant have two copies of the [C65T (p.Thr22Ile)](https://www.ncbi.nlm.nih.gov/clinvar/variation/128740/)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[A27468610G](https://www.ncbi.nlm.nih.gov/projects/SNP/snp_ref.cgi?rs=2741343)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[A373G (p.Thr125Ala)](https://www.ncbi.nlm.nih.gov/clinvar/variation/128739/)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[T836A (p.Ile279Asn)](https://www.ncbi.nlm.nih.gov/clinvar/variation/17504/)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[889A&gt;T (p.Ile297Phe)](https://www.ncbi.nlm.nih.gov/clinvar/variation/522582/) variant. This substitution of a single nucleotide is known as a missense mutation.</v>
      </c>
      <c r="M17" s="9"/>
      <c r="N17" s="9"/>
      <c r="O17" s="9"/>
      <c r="P17" s="9"/>
      <c r="Q17" s="9"/>
      <c r="R17" s="9"/>
      <c r="S17" s="9"/>
      <c r="T17" s="9"/>
      <c r="U17" s="9"/>
      <c r="V17" s="9"/>
      <c r="W17" s="9"/>
      <c r="X17" s="9"/>
      <c r="Y17" s="9"/>
      <c r="Z17" s="9"/>
    </row>
    <row r="18" spans="1:26" x14ac:dyDescent="0.25">
      <c r="A18" s="8" t="s">
        <v>29</v>
      </c>
      <c r="B18" s="19" t="s">
        <v>216</v>
      </c>
      <c r="C18" s="3" t="str">
        <f>CONCATENATE("  &lt;Variant hgvs=",CHAR(34),B18,CHAR(34)," name=",CHAR(34),B19,CHAR(34),"&gt; ")</f>
        <v xml:space="preserve">  &lt;Variant hgvs="NC_000008.11:g.27470994G&gt;A" name="C65T"&gt; </v>
      </c>
      <c r="H18" s="9" t="s">
        <v>28</v>
      </c>
      <c r="I18" s="9" t="s">
        <v>27</v>
      </c>
      <c r="J18" s="9" t="s">
        <v>28</v>
      </c>
      <c r="K18" s="9" t="s">
        <v>27</v>
      </c>
      <c r="L18" s="9" t="s">
        <v>27</v>
      </c>
      <c r="M18" s="9"/>
      <c r="N18" s="9"/>
      <c r="O18" s="9"/>
      <c r="P18" s="9"/>
      <c r="Q18" s="9"/>
      <c r="R18" s="9"/>
      <c r="S18" s="9"/>
      <c r="T18" s="9"/>
      <c r="U18" s="9"/>
      <c r="V18" s="9"/>
      <c r="W18" s="9"/>
      <c r="X18" s="9"/>
      <c r="Y18" s="9"/>
      <c r="Z18" s="9"/>
    </row>
    <row r="19" spans="1:26" x14ac:dyDescent="0.25">
      <c r="A19" s="15" t="s">
        <v>30</v>
      </c>
      <c r="B19" s="21" t="s">
        <v>214</v>
      </c>
      <c r="H19" s="9">
        <v>15.2</v>
      </c>
      <c r="I19" s="9">
        <v>48.1</v>
      </c>
      <c r="J19" s="9">
        <v>48.6</v>
      </c>
      <c r="K19" s="9" t="s">
        <v>26</v>
      </c>
      <c r="L19" s="9">
        <v>14.1</v>
      </c>
      <c r="M19" s="9"/>
      <c r="N19" s="9"/>
      <c r="O19" s="9"/>
      <c r="P19" s="9"/>
      <c r="Q19" s="9"/>
      <c r="R19" s="9"/>
      <c r="S19" s="9"/>
      <c r="T19" s="9"/>
      <c r="U19" s="9"/>
      <c r="V19" s="9"/>
      <c r="W19" s="9"/>
      <c r="X19" s="9"/>
      <c r="Y19" s="9"/>
      <c r="Z19" s="9"/>
    </row>
    <row r="20" spans="1:26" x14ac:dyDescent="0.25">
      <c r="A20" s="15" t="s">
        <v>31</v>
      </c>
      <c r="B20" s="9" t="str">
        <f>"cytosine (C)"</f>
        <v>cytosine (C)</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CHRNA2 gene from cytosine (C) to thymine (T) resulting in incorrect protein function. This substitution of a single nucleotide is known as a missense variant.</v>
      </c>
      <c r="H20" s="9" t="str">
        <f>CONCATENATE("Your ",B11," gene has no variants. A normal gene is referred to as a ",CHAR(34),"wild-type",CHAR(34)," gene.")</f>
        <v>Your CHRNA2 gene has no variants. A normal gene is referred to as a "wild-type" gene.</v>
      </c>
      <c r="I20" s="9" t="str">
        <f>CONCATENATE("Your ",B11," gene has no variants. A normal gene is referred to as a ",CHAR(34),"wild-type",CHAR(34)," gene.")</f>
        <v>Your CHRNA2 gene has no variants. A normal gene is referred to as a "wild-type" gene.</v>
      </c>
      <c r="J20" s="9" t="str">
        <f>CONCATENATE("Your ",B11," gene has no variants. A normal gene is referred to as a ",CHAR(34),"wild-type",CHAR(34)," gene.")</f>
        <v>Your CHRNA2 gene has no variants. A normal gene is referred to as a "wild-type" gene.</v>
      </c>
      <c r="K20" s="9" t="str">
        <f>CONCATENATE("Your ",B11," gene has no variants. A normal gene is referred to as a ",CHAR(34),"wild-type",CHAR(34)," gene.")</f>
        <v>Your CHRNA2 gene has no variants. A normal gene is referred to as a "wild-type" gene.</v>
      </c>
      <c r="L20" s="9" t="str">
        <f>CONCATENATE("Your ",B11," gene has no variants. A normal gene is referred to as a ",CHAR(34),"wild-type",CHAR(34)," gene.")</f>
        <v>Your CHRNA2 gene has no variants. A normal gene is referred to as a "wild-type" gene.</v>
      </c>
      <c r="M20" s="9"/>
      <c r="N20" s="9"/>
      <c r="O20" s="9"/>
      <c r="P20" s="9"/>
      <c r="Q20" s="9"/>
      <c r="R20" s="9"/>
      <c r="S20" s="9"/>
      <c r="T20" s="9"/>
      <c r="U20" s="9"/>
      <c r="V20" s="9"/>
      <c r="W20" s="9"/>
      <c r="X20" s="9"/>
      <c r="Y20" s="9"/>
      <c r="Z20" s="9"/>
    </row>
    <row r="21" spans="1:26" x14ac:dyDescent="0.25">
      <c r="A21" s="15" t="s">
        <v>33</v>
      </c>
      <c r="B21" s="9" t="s">
        <v>36</v>
      </c>
      <c r="H21" s="9" t="s">
        <v>27</v>
      </c>
      <c r="I21" s="9" t="s">
        <v>28</v>
      </c>
      <c r="J21" s="9" t="s">
        <v>27</v>
      </c>
      <c r="K21" s="9" t="s">
        <v>28</v>
      </c>
      <c r="L21" s="9" t="s">
        <v>28</v>
      </c>
      <c r="M21" s="9"/>
      <c r="N21" s="9"/>
      <c r="O21" s="9"/>
      <c r="P21" s="9"/>
      <c r="Q21" s="9"/>
      <c r="R21" s="9"/>
      <c r="S21" s="9"/>
      <c r="T21" s="9"/>
      <c r="U21" s="9"/>
      <c r="V21" s="9"/>
      <c r="W21" s="9"/>
      <c r="X21" s="9"/>
      <c r="Y21" s="9"/>
      <c r="Z21" s="9"/>
    </row>
    <row r="22" spans="1:26" x14ac:dyDescent="0.25">
      <c r="A22" s="15" t="s">
        <v>35</v>
      </c>
      <c r="B22" s="9" t="s">
        <v>213</v>
      </c>
      <c r="C22" s="3" t="str">
        <f>"  &lt;/Variant&gt;"</f>
        <v xml:space="preserve">  &lt;/Variant&gt;</v>
      </c>
      <c r="H22" s="9">
        <v>57.3</v>
      </c>
      <c r="I22" s="9">
        <v>3.9</v>
      </c>
      <c r="J22" s="9">
        <v>1.6</v>
      </c>
      <c r="K22" s="9" t="s">
        <v>26</v>
      </c>
      <c r="L22" s="9">
        <v>50.5</v>
      </c>
      <c r="M22" s="9"/>
      <c r="N22" s="9"/>
      <c r="O22" s="9"/>
      <c r="P22" s="9"/>
      <c r="Q22" s="9"/>
      <c r="R22" s="9"/>
      <c r="S22" s="9"/>
      <c r="T22" s="9"/>
      <c r="U22" s="9"/>
      <c r="V22" s="9"/>
      <c r="W22" s="9"/>
      <c r="X22" s="9"/>
      <c r="Y22" s="9"/>
      <c r="Z22" s="9"/>
    </row>
    <row r="23" spans="1:26" x14ac:dyDescent="0.25">
      <c r="A23" s="15"/>
      <c r="C23" s="3" t="str">
        <f>CONCATENATE("&lt;# ",B25," #&gt;")</f>
        <v>&lt;# A27468610G #&gt;</v>
      </c>
    </row>
    <row r="24" spans="1:26" x14ac:dyDescent="0.25">
      <c r="A24" s="8" t="s">
        <v>29</v>
      </c>
      <c r="B24" s="29" t="s">
        <v>215</v>
      </c>
      <c r="C24" s="3" t="str">
        <f>CONCATENATE("  &lt;Variant hgvs=",CHAR(34),B24,CHAR(34)," name=",CHAR(34),B25,CHAR(34),"&gt; ")</f>
        <v xml:space="preserve">  &lt;Variant hgvs="NC_000008.11:g.27468610A&gt;G" name="A27468610G"&gt; </v>
      </c>
    </row>
    <row r="25" spans="1:26" x14ac:dyDescent="0.25">
      <c r="A25" s="15" t="s">
        <v>30</v>
      </c>
      <c r="B25" s="9" t="s">
        <v>220</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CHRNA2 gene from thymine (T) to cytosine (C) resulting in incorrect protein function. This substitution of a single nucleotide is known as a missense variant.</v>
      </c>
    </row>
    <row r="27" spans="1:26" x14ac:dyDescent="0.25">
      <c r="A27" s="15" t="s">
        <v>33</v>
      </c>
      <c r="B27" s="9" t="str">
        <f>"cytosine (C)"</f>
        <v>cytosine (C)</v>
      </c>
    </row>
    <row r="28" spans="1:26" x14ac:dyDescent="0.25">
      <c r="A28" s="15" t="s">
        <v>35</v>
      </c>
      <c r="B28" s="9" t="s">
        <v>221</v>
      </c>
      <c r="C28" s="3" t="str">
        <f>"  &lt;/Variant&gt;"</f>
        <v xml:space="preserve">  &lt;/Variant&gt;</v>
      </c>
    </row>
    <row r="29" spans="1:26" x14ac:dyDescent="0.25">
      <c r="A29" s="8"/>
      <c r="C29" s="3" t="str">
        <f>CONCATENATE("&lt;# ",B31," #&gt;")</f>
        <v>&lt;# A373G #&gt;</v>
      </c>
    </row>
    <row r="30" spans="1:26" x14ac:dyDescent="0.25">
      <c r="A30" s="8" t="s">
        <v>29</v>
      </c>
      <c r="B30" s="19" t="s">
        <v>224</v>
      </c>
      <c r="C30" s="3" t="str">
        <f>CONCATENATE("  &lt;Variant hgvs=",CHAR(34),B30,CHAR(34)," name=",CHAR(34),B31,CHAR(34),"&gt; ")</f>
        <v xml:space="preserve">  &lt;Variant hgvs="NC_000008.11:g.27467305T&gt;C" name="A373G"&gt; </v>
      </c>
    </row>
    <row r="31" spans="1:26" x14ac:dyDescent="0.25">
      <c r="A31" s="15" t="s">
        <v>30</v>
      </c>
      <c r="B31" s="9" t="s">
        <v>223</v>
      </c>
    </row>
    <row r="32" spans="1:26" x14ac:dyDescent="0.25">
      <c r="A32" s="15" t="s">
        <v>31</v>
      </c>
      <c r="B32" s="9" t="s">
        <v>36</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CHRNA2 gene from thymine (T) to cytosine (C) resulting in incorrect protein function. This substitution of a single nucleotide is known as a missense variant.</v>
      </c>
    </row>
    <row r="33" spans="1:3" x14ac:dyDescent="0.25">
      <c r="A33" s="15" t="s">
        <v>33</v>
      </c>
      <c r="B33" s="9" t="str">
        <f>"cytosine (C)"</f>
        <v>cytosine (C)</v>
      </c>
    </row>
    <row r="34" spans="1:3" x14ac:dyDescent="0.25">
      <c r="A34" s="15" t="s">
        <v>35</v>
      </c>
      <c r="B34" s="9" t="s">
        <v>222</v>
      </c>
      <c r="C34" s="3" t="str">
        <f>"  &lt;/Variant&gt;"</f>
        <v xml:space="preserve">  &lt;/Variant&gt;</v>
      </c>
    </row>
    <row r="35" spans="1:3" x14ac:dyDescent="0.25">
      <c r="A35" s="15"/>
      <c r="C35" s="3" t="str">
        <f>CONCATENATE("&lt;# ",B37," #&gt;")</f>
        <v>&lt;# T836A #&gt;</v>
      </c>
    </row>
    <row r="36" spans="1:3" x14ac:dyDescent="0.25">
      <c r="A36" s="8" t="s">
        <v>29</v>
      </c>
      <c r="B36" s="19" t="s">
        <v>312</v>
      </c>
      <c r="C36" s="3" t="str">
        <f>CONCATENATE("  &lt;Variant hgvs=",CHAR(34),B36,CHAR(34)," name=",CHAR(34),B37,CHAR(34),"&gt; ")</f>
        <v xml:space="preserve">  &lt;Variant hgvs="NC_000008.11:g.27463607A&gt;T" name="T836A"&gt; </v>
      </c>
    </row>
    <row r="37" spans="1:3" x14ac:dyDescent="0.25">
      <c r="A37" s="15" t="s">
        <v>30</v>
      </c>
      <c r="B37" s="9" t="s">
        <v>314</v>
      </c>
    </row>
    <row r="38" spans="1:3" x14ac:dyDescent="0.25">
      <c r="A38" s="15" t="s">
        <v>31</v>
      </c>
      <c r="B38" s="9" t="s">
        <v>36</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CHRNA2 gene from thymine (T) to adenine (A) resulting in incorrect protein function. This substitution of a single nucleotide is known as a missense variant.</v>
      </c>
    </row>
    <row r="39" spans="1:3" x14ac:dyDescent="0.25">
      <c r="A39" s="15" t="s">
        <v>33</v>
      </c>
      <c r="B39" s="9" t="s">
        <v>32</v>
      </c>
    </row>
    <row r="40" spans="1:3" x14ac:dyDescent="0.25">
      <c r="A40" s="15" t="s">
        <v>35</v>
      </c>
      <c r="B40" s="9" t="s">
        <v>313</v>
      </c>
      <c r="C40" s="3" t="str">
        <f>"  &lt;/Variant&gt;"</f>
        <v xml:space="preserve">  &lt;/Variant&gt;</v>
      </c>
    </row>
    <row r="41" spans="1:3" x14ac:dyDescent="0.25">
      <c r="A41" s="15"/>
      <c r="C41" s="3" t="str">
        <f>CONCATENATE("&lt;# ",B43," #&gt;")</f>
        <v>&lt;# T889A #&gt;</v>
      </c>
    </row>
    <row r="42" spans="1:3" x14ac:dyDescent="0.25">
      <c r="A42" s="8" t="s">
        <v>29</v>
      </c>
      <c r="B42" s="19" t="s">
        <v>315</v>
      </c>
      <c r="C42" s="3" t="str">
        <f>CONCATENATE("  &lt;Variant hgvs=",CHAR(34),B42,CHAR(34)," name=",CHAR(34),B43,CHAR(34),"&gt; ")</f>
        <v xml:space="preserve">  &lt;Variant hgvs="NC_000008.11:g.27463554T&gt;A" name="T889A"&gt; </v>
      </c>
    </row>
    <row r="43" spans="1:3" x14ac:dyDescent="0.25">
      <c r="A43" s="15" t="s">
        <v>30</v>
      </c>
      <c r="B43" s="9" t="s">
        <v>316</v>
      </c>
    </row>
    <row r="44" spans="1:3" x14ac:dyDescent="0.25">
      <c r="A44" s="15" t="s">
        <v>31</v>
      </c>
      <c r="B44" s="9" t="s">
        <v>36</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CHRNA2 gene from thymine (T) to adenine (A) resulting in incorrect protein function. This substitution of a single nucleotide is known as a missense variant.</v>
      </c>
    </row>
    <row r="45" spans="1:3" x14ac:dyDescent="0.25">
      <c r="A45" s="15" t="s">
        <v>33</v>
      </c>
      <c r="B45" s="9" t="s">
        <v>32</v>
      </c>
    </row>
    <row r="46" spans="1:3" x14ac:dyDescent="0.25">
      <c r="A46" s="15" t="s">
        <v>35</v>
      </c>
      <c r="B46" s="9" t="s">
        <v>317</v>
      </c>
      <c r="C46" s="3" t="str">
        <f>"  &lt;/Variant&gt;"</f>
        <v xml:space="preserve">  &lt;/Variant&gt;</v>
      </c>
    </row>
    <row r="47" spans="1:3" s="18" customFormat="1" x14ac:dyDescent="0.25">
      <c r="A47" s="27"/>
      <c r="B47" s="17"/>
    </row>
    <row r="48" spans="1:3" s="18" customFormat="1" x14ac:dyDescent="0.25">
      <c r="A48" s="27"/>
      <c r="B48" s="17"/>
      <c r="C48" s="18" t="str">
        <f>C17</f>
        <v>&lt;# C65T #&gt;</v>
      </c>
    </row>
    <row r="49" spans="1:3" x14ac:dyDescent="0.25">
      <c r="A49" s="15" t="s">
        <v>37</v>
      </c>
      <c r="B49" s="21" t="str">
        <f>H11</f>
        <v>NC_000008.11:g.</v>
      </c>
      <c r="C49" s="3" t="str">
        <f>CONCATENATE("  &lt;Genotype hgvs=",CHAR(34),B49,B50,";",B51,CHAR(34)," name=",CHAR(34),B19,CHAR(34),"&gt; ")</f>
        <v xml:space="preserve">  &lt;Genotype hgvs="NC_000008.11:g.[27470994G&gt;A];[27470994=]" name="C65T"&gt; </v>
      </c>
    </row>
    <row r="50" spans="1:3" x14ac:dyDescent="0.25">
      <c r="A50" s="15" t="s">
        <v>35</v>
      </c>
      <c r="B50" s="21" t="str">
        <f t="shared" ref="B50:B54" si="1">H12</f>
        <v>[27470994G&gt;A]</v>
      </c>
    </row>
    <row r="51" spans="1:3" x14ac:dyDescent="0.25">
      <c r="A51" s="15" t="s">
        <v>31</v>
      </c>
      <c r="B51" s="21" t="str">
        <f t="shared" si="1"/>
        <v>[27470994=]</v>
      </c>
      <c r="C51" s="3" t="s">
        <v>38</v>
      </c>
    </row>
    <row r="52" spans="1:3" x14ac:dyDescent="0.25">
      <c r="A52" s="15" t="s">
        <v>39</v>
      </c>
      <c r="B52" s="21" t="str">
        <f t="shared" si="1"/>
        <v>People with this variant have one copy of the [C65T (p.Thr22Ile)](https://www.ncbi.nlm.nih.gov/clinvar/variation/128740/) variant. This substitution of a single nucleotide is known as a missense mutation.</v>
      </c>
      <c r="C52" s="3" t="s">
        <v>26</v>
      </c>
    </row>
    <row r="53" spans="1:3" x14ac:dyDescent="0.25">
      <c r="A53" s="8" t="s">
        <v>40</v>
      </c>
      <c r="B53" s="21" t="str">
        <f t="shared" si="1"/>
        <v>This variant is not associated with increased risk.</v>
      </c>
      <c r="C53" s="3" t="str">
        <f>CONCATENATE("    ",B52)</f>
        <v xml:space="preserve">    People with this variant have one copy of the [C65T (p.Thr22Ile)](https://www.ncbi.nlm.nih.gov/clinvar/variation/128740/) variant. This substitution of a single nucleotide is known as a missense mutation.</v>
      </c>
    </row>
    <row r="54" spans="1:3" x14ac:dyDescent="0.25">
      <c r="A54" s="8" t="s">
        <v>41</v>
      </c>
      <c r="B54" s="21">
        <f t="shared" si="1"/>
        <v>27.5</v>
      </c>
    </row>
    <row r="55" spans="1:3" x14ac:dyDescent="0.25">
      <c r="A55" s="15"/>
      <c r="C55" s="3" t="s">
        <v>42</v>
      </c>
    </row>
    <row r="56" spans="1:3" x14ac:dyDescent="0.25">
      <c r="A56" s="8"/>
    </row>
    <row r="57" spans="1:3" x14ac:dyDescent="0.25">
      <c r="A57" s="8"/>
      <c r="C57" s="3" t="str">
        <f>CONCATENATE("    ",B53)</f>
        <v xml:space="preserve">    This variant is not associated with increased risk.</v>
      </c>
    </row>
    <row r="58" spans="1:3" x14ac:dyDescent="0.25">
      <c r="A58" s="8"/>
    </row>
    <row r="59" spans="1:3" x14ac:dyDescent="0.25">
      <c r="A59" s="8"/>
      <c r="C59" s="3" t="s">
        <v>43</v>
      </c>
    </row>
    <row r="60" spans="1:3" x14ac:dyDescent="0.25">
      <c r="A60" s="15"/>
    </row>
    <row r="61" spans="1:3" x14ac:dyDescent="0.25">
      <c r="A61" s="15"/>
      <c r="C61" s="3" t="str">
        <f>CONCATENATE( "    &lt;piechart percentage=",B54," /&gt;")</f>
        <v xml:space="preserve">    &lt;piechart percentage=27.5 /&gt;</v>
      </c>
    </row>
    <row r="62" spans="1:3" x14ac:dyDescent="0.25">
      <c r="A62" s="15"/>
      <c r="C62" s="3" t="str">
        <f>"  &lt;/Genotype&gt;"</f>
        <v xml:space="preserve">  &lt;/Genotype&gt;</v>
      </c>
    </row>
    <row r="63" spans="1:3" x14ac:dyDescent="0.25">
      <c r="A63" s="15" t="s">
        <v>44</v>
      </c>
      <c r="B63" s="9" t="str">
        <f>H17</f>
        <v>People with this variant have two copies of the [C65T (p.Thr22Ile)](https://www.ncbi.nlm.nih.gov/clinvar/variation/128740/) variant. This substitution of a single nucleotide is known as a missense mutation.</v>
      </c>
      <c r="C63" s="3" t="str">
        <f>CONCATENATE("  &lt;Genotype hgvs=",CHAR(34),B49,B50,";",B50,CHAR(34)," name=",CHAR(34),B19,CHAR(34),"&gt; ")</f>
        <v xml:space="preserve">  &lt;Genotype hgvs="NC_000008.11:g.[27470994G&gt;A];[27470994G&gt;A]" name="C65T"&gt; </v>
      </c>
    </row>
    <row r="64" spans="1:3" x14ac:dyDescent="0.25">
      <c r="A64" s="8" t="s">
        <v>45</v>
      </c>
      <c r="B64" s="9" t="str">
        <f t="shared" ref="B64:B65" si="2">H18</f>
        <v>This variant is not associated with increased risk.</v>
      </c>
      <c r="C64" s="3" t="s">
        <v>26</v>
      </c>
    </row>
    <row r="65" spans="1:3" x14ac:dyDescent="0.25">
      <c r="A65" s="8" t="s">
        <v>41</v>
      </c>
      <c r="B65" s="9">
        <f t="shared" si="2"/>
        <v>15.2</v>
      </c>
      <c r="C65" s="3" t="s">
        <v>38</v>
      </c>
    </row>
    <row r="66" spans="1:3" x14ac:dyDescent="0.25">
      <c r="A66" s="8"/>
    </row>
    <row r="67" spans="1:3" x14ac:dyDescent="0.25">
      <c r="A67" s="15"/>
      <c r="C67" s="3" t="str">
        <f>CONCATENATE("    ",B63)</f>
        <v xml:space="preserve">    People with this variant have two copies of the [C65T (p.Thr22Ile)](https://www.ncbi.nlm.nih.gov/clinvar/variation/128740/) variant. This substitution of a single nucleotide is known as a missense mutation.</v>
      </c>
    </row>
    <row r="68" spans="1:3" x14ac:dyDescent="0.25">
      <c r="A68" s="8"/>
    </row>
    <row r="69" spans="1:3" x14ac:dyDescent="0.25">
      <c r="A69" s="8"/>
      <c r="C69" s="3" t="s">
        <v>42</v>
      </c>
    </row>
    <row r="70" spans="1:3" x14ac:dyDescent="0.25">
      <c r="A70" s="8"/>
    </row>
    <row r="71" spans="1:3" x14ac:dyDescent="0.25">
      <c r="A71" s="8"/>
      <c r="C71" s="3" t="str">
        <f>CONCATENATE("    ",B64)</f>
        <v xml:space="preserve">    This variant is not associated with increased risk.</v>
      </c>
    </row>
    <row r="72" spans="1:3" x14ac:dyDescent="0.25">
      <c r="A72" s="8"/>
    </row>
    <row r="73" spans="1:3" x14ac:dyDescent="0.25">
      <c r="A73" s="15"/>
      <c r="C73" s="3" t="s">
        <v>43</v>
      </c>
    </row>
    <row r="74" spans="1:3" x14ac:dyDescent="0.25">
      <c r="A74" s="15"/>
    </row>
    <row r="75" spans="1:3" x14ac:dyDescent="0.25">
      <c r="A75" s="15"/>
      <c r="C75" s="3" t="str">
        <f>CONCATENATE( "    &lt;piechart percentage=",B65," /&gt;")</f>
        <v xml:space="preserve">    &lt;piechart percentage=15.2 /&gt;</v>
      </c>
    </row>
    <row r="76" spans="1:3" x14ac:dyDescent="0.25">
      <c r="A76" s="15"/>
      <c r="C76" s="3" t="str">
        <f>"  &lt;/Genotype&gt;"</f>
        <v xml:space="preserve">  &lt;/Genotype&gt;</v>
      </c>
    </row>
    <row r="77" spans="1:3" x14ac:dyDescent="0.25">
      <c r="A77" s="15" t="s">
        <v>46</v>
      </c>
      <c r="B77" s="9" t="str">
        <f>H20</f>
        <v>Your CHRNA2 gene has no variants. A normal gene is referred to as a "wild-type" gene.</v>
      </c>
      <c r="C77" s="3" t="str">
        <f>CONCATENATE("  &lt;Genotype hgvs=",CHAR(34),B49,B51,";",B51,CHAR(34)," name=",CHAR(34),B19,CHAR(34),"&gt; ")</f>
        <v xml:space="preserve">  &lt;Genotype hgvs="NC_000008.11:g.[27470994=];[27470994=]" name="C65T"&gt; </v>
      </c>
    </row>
    <row r="78" spans="1:3" x14ac:dyDescent="0.25">
      <c r="A78" s="8" t="s">
        <v>47</v>
      </c>
      <c r="B78" s="9" t="str">
        <f t="shared" ref="B78:B79" si="3">H21</f>
        <v>You are in the Moderate Loss of Function category. See below for more information.</v>
      </c>
      <c r="C78" s="3" t="s">
        <v>26</v>
      </c>
    </row>
    <row r="79" spans="1:3" x14ac:dyDescent="0.25">
      <c r="A79" s="8" t="s">
        <v>41</v>
      </c>
      <c r="B79" s="9">
        <f t="shared" si="3"/>
        <v>57.3</v>
      </c>
      <c r="C79" s="3" t="s">
        <v>38</v>
      </c>
    </row>
    <row r="80" spans="1:3" x14ac:dyDescent="0.25">
      <c r="A80" s="15"/>
    </row>
    <row r="81" spans="1:3" x14ac:dyDescent="0.25">
      <c r="A81" s="8"/>
      <c r="C81" s="3" t="str">
        <f>CONCATENATE("    ",B77)</f>
        <v xml:space="preserve">    Your CHRNA2 gene has no variants. A normal gene is referred to as a "wild-type" gene.</v>
      </c>
    </row>
    <row r="82" spans="1:3" x14ac:dyDescent="0.25">
      <c r="A82" s="8"/>
    </row>
    <row r="83" spans="1:3" x14ac:dyDescent="0.25">
      <c r="A83" s="8"/>
      <c r="C83" s="3" t="s">
        <v>42</v>
      </c>
    </row>
    <row r="84" spans="1:3" x14ac:dyDescent="0.25">
      <c r="A84" s="8"/>
    </row>
    <row r="85" spans="1:3" x14ac:dyDescent="0.25">
      <c r="A85" s="8"/>
      <c r="C85" s="3" t="str">
        <f>CONCATENATE("    ",B78)</f>
        <v xml:space="preserve">    You are in the Moderate Loss of Function category. See below for more information.</v>
      </c>
    </row>
    <row r="86" spans="1:3" x14ac:dyDescent="0.25">
      <c r="A86" s="15"/>
    </row>
    <row r="87" spans="1:3" x14ac:dyDescent="0.25">
      <c r="A87" s="15"/>
      <c r="C87" s="3" t="s">
        <v>43</v>
      </c>
    </row>
    <row r="88" spans="1:3" x14ac:dyDescent="0.25">
      <c r="A88" s="15"/>
    </row>
    <row r="89" spans="1:3" x14ac:dyDescent="0.25">
      <c r="A89" s="15"/>
      <c r="C89" s="3" t="str">
        <f>CONCATENATE( "    &lt;piechart percentage=",B79," /&gt;")</f>
        <v xml:space="preserve">    &lt;piechart percentage=57.3 /&gt;</v>
      </c>
    </row>
    <row r="90" spans="1:3" x14ac:dyDescent="0.25">
      <c r="A90" s="15"/>
      <c r="C90" s="3" t="str">
        <f>"  &lt;/Genotype&gt;"</f>
        <v xml:space="preserve">  &lt;/Genotype&gt;</v>
      </c>
    </row>
    <row r="91" spans="1:3" x14ac:dyDescent="0.25">
      <c r="A91" s="15"/>
      <c r="C91" s="3" t="str">
        <f>C23</f>
        <v>&lt;# A27468610G #&gt;</v>
      </c>
    </row>
    <row r="92" spans="1:3" x14ac:dyDescent="0.25">
      <c r="A92" s="15" t="s">
        <v>37</v>
      </c>
      <c r="B92" s="21" t="str">
        <f>I11</f>
        <v>NC_000008.11:g.27468610A&gt;G</v>
      </c>
      <c r="C92" s="3" t="str">
        <f>CONCATENATE("  &lt;Genotype hgvs=",CHAR(34),B92,B93,";",B94,CHAR(34)," name=",CHAR(34),B25,CHAR(34),"&gt; ")</f>
        <v xml:space="preserve">  &lt;Genotype hgvs="NC_000008.11:g.27468610A&gt;G[27468610A&gt;G];[27468610=]" name="A27468610G"&gt; </v>
      </c>
    </row>
    <row r="93" spans="1:3" x14ac:dyDescent="0.25">
      <c r="A93" s="15" t="s">
        <v>35</v>
      </c>
      <c r="B93" s="21" t="str">
        <f t="shared" ref="B93:B97" si="4">I12</f>
        <v>[27468610A&gt;G]</v>
      </c>
    </row>
    <row r="94" spans="1:3" x14ac:dyDescent="0.25">
      <c r="A94" s="15" t="s">
        <v>31</v>
      </c>
      <c r="B94" s="21" t="str">
        <f t="shared" si="4"/>
        <v>[27468610=]</v>
      </c>
      <c r="C94" s="3" t="s">
        <v>38</v>
      </c>
    </row>
    <row r="95" spans="1:3" x14ac:dyDescent="0.25">
      <c r="A95" s="15" t="s">
        <v>39</v>
      </c>
      <c r="B95" s="21" t="str">
        <f t="shared" si="4"/>
        <v>People with this variant have one copy of the [A27468610G](https://www.ncbi.nlm.nih.gov/projects/SNP/snp_ref.cgi?rs=2741343) variant. This substitution of a single nucleotide is known as a missense mutation.</v>
      </c>
      <c r="C95" s="3" t="s">
        <v>26</v>
      </c>
    </row>
    <row r="96" spans="1:3" x14ac:dyDescent="0.25">
      <c r="A96" s="8" t="s">
        <v>40</v>
      </c>
      <c r="B96" s="21" t="str">
        <f t="shared" si="4"/>
        <v>This variant is not associated with increased risk.</v>
      </c>
      <c r="C96" s="3" t="str">
        <f>CONCATENATE("    ",B95)</f>
        <v xml:space="preserve">    People with this variant have one copy of the [A27468610G](https://www.ncbi.nlm.nih.gov/projects/SNP/snp_ref.cgi?rs=2741343) variant. This substitution of a single nucleotide is known as a missense mutation.</v>
      </c>
    </row>
    <row r="97" spans="1:3" x14ac:dyDescent="0.25">
      <c r="A97" s="8" t="s">
        <v>41</v>
      </c>
      <c r="B97" s="21">
        <f t="shared" si="4"/>
        <v>48</v>
      </c>
    </row>
    <row r="98" spans="1:3" x14ac:dyDescent="0.25">
      <c r="A98" s="15"/>
      <c r="C98" s="3" t="s">
        <v>42</v>
      </c>
    </row>
    <row r="99" spans="1:3" x14ac:dyDescent="0.25">
      <c r="A99" s="8"/>
    </row>
    <row r="100" spans="1:3" x14ac:dyDescent="0.25">
      <c r="A100" s="8"/>
      <c r="C100" s="3" t="str">
        <f>CONCATENATE("    ",B96)</f>
        <v xml:space="preserve">    This variant is not associated with increased risk.</v>
      </c>
    </row>
    <row r="101" spans="1:3" x14ac:dyDescent="0.25">
      <c r="A101" s="8"/>
    </row>
    <row r="102" spans="1:3" x14ac:dyDescent="0.25">
      <c r="A102" s="8"/>
      <c r="C102" s="3" t="s">
        <v>43</v>
      </c>
    </row>
    <row r="103" spans="1:3" x14ac:dyDescent="0.25">
      <c r="A103" s="15"/>
    </row>
    <row r="104" spans="1:3" x14ac:dyDescent="0.25">
      <c r="A104" s="15"/>
      <c r="C104" s="3" t="str">
        <f>CONCATENATE( "    &lt;piechart percentage=",B97," /&gt;")</f>
        <v xml:space="preserve">    &lt;piechart percentage=48 /&gt;</v>
      </c>
    </row>
    <row r="105" spans="1:3" x14ac:dyDescent="0.25">
      <c r="A105" s="15"/>
      <c r="C105" s="3" t="str">
        <f>"  &lt;/Genotype&gt;"</f>
        <v xml:space="preserve">  &lt;/Genotype&gt;</v>
      </c>
    </row>
    <row r="106" spans="1:3" x14ac:dyDescent="0.25">
      <c r="A106" s="15" t="s">
        <v>44</v>
      </c>
      <c r="B106" s="9" t="str">
        <f>I17</f>
        <v>People with this variant have two copies of the [A27468610G](https://www.ncbi.nlm.nih.gov/projects/SNP/snp_ref.cgi?rs=2741343) variant. This substitution of a single nucleotide is known as a missense mutation.</v>
      </c>
      <c r="C106" s="3" t="str">
        <f>CONCATENATE("  &lt;Genotype hgvs=",CHAR(34),B92,B93,";",B93,CHAR(34)," name=",CHAR(34),B25,CHAR(34),"&gt; ")</f>
        <v xml:space="preserve">  &lt;Genotype hgvs="NC_000008.11:g.27468610A&gt;G[27468610A&gt;G];[27468610A&gt;G]" name="A27468610G"&gt; </v>
      </c>
    </row>
    <row r="107" spans="1:3" x14ac:dyDescent="0.25">
      <c r="A107" s="8" t="s">
        <v>45</v>
      </c>
      <c r="B107" s="9" t="str">
        <f t="shared" ref="B107:B108" si="5">I18</f>
        <v>You are in the Moderate Loss of Function category. See below for more information.</v>
      </c>
      <c r="C107" s="3" t="s">
        <v>26</v>
      </c>
    </row>
    <row r="108" spans="1:3" x14ac:dyDescent="0.25">
      <c r="A108" s="8" t="s">
        <v>41</v>
      </c>
      <c r="B108" s="9">
        <f t="shared" si="5"/>
        <v>48.1</v>
      </c>
      <c r="C108" s="3" t="s">
        <v>38</v>
      </c>
    </row>
    <row r="109" spans="1:3" x14ac:dyDescent="0.25">
      <c r="A109" s="8"/>
    </row>
    <row r="110" spans="1:3" x14ac:dyDescent="0.25">
      <c r="A110" s="15"/>
      <c r="C110" s="3" t="str">
        <f>CONCATENATE("    ",B106)</f>
        <v xml:space="preserve">    People with this variant have two copies of the [A27468610G](https://www.ncbi.nlm.nih.gov/projects/SNP/snp_ref.cgi?rs=2741343) variant. This substitution of a single nucleotide is known as a missense mutation.</v>
      </c>
    </row>
    <row r="111" spans="1:3" x14ac:dyDescent="0.25">
      <c r="A111" s="8"/>
    </row>
    <row r="112" spans="1:3" x14ac:dyDescent="0.25">
      <c r="A112" s="8"/>
      <c r="C112" s="3" t="s">
        <v>42</v>
      </c>
    </row>
    <row r="113" spans="1:3" x14ac:dyDescent="0.25">
      <c r="A113" s="8"/>
    </row>
    <row r="114" spans="1:3" x14ac:dyDescent="0.25">
      <c r="A114" s="8"/>
      <c r="C114" s="3" t="str">
        <f>CONCATENATE("    ",B107)</f>
        <v xml:space="preserve">    You are in the Moderate Loss of Function category. See below for more information.</v>
      </c>
    </row>
    <row r="115" spans="1:3" x14ac:dyDescent="0.25">
      <c r="A115" s="8"/>
    </row>
    <row r="116" spans="1:3" x14ac:dyDescent="0.25">
      <c r="A116" s="15"/>
      <c r="C116" s="3" t="s">
        <v>43</v>
      </c>
    </row>
    <row r="117" spans="1:3" x14ac:dyDescent="0.25">
      <c r="A117" s="15"/>
    </row>
    <row r="118" spans="1:3" x14ac:dyDescent="0.25">
      <c r="A118" s="15"/>
      <c r="C118" s="3" t="str">
        <f>CONCATENATE( "    &lt;piechart percentage=",B108," /&gt;")</f>
        <v xml:space="preserve">    &lt;piechart percentage=48.1 /&gt;</v>
      </c>
    </row>
    <row r="119" spans="1:3" x14ac:dyDescent="0.25">
      <c r="A119" s="15"/>
      <c r="C119" s="3" t="str">
        <f>"  &lt;/Genotype&gt;"</f>
        <v xml:space="preserve">  &lt;/Genotype&gt;</v>
      </c>
    </row>
    <row r="120" spans="1:3" x14ac:dyDescent="0.25">
      <c r="A120" s="15" t="s">
        <v>46</v>
      </c>
      <c r="B120" s="9" t="str">
        <f>I20</f>
        <v>Your CHRNA2 gene has no variants. A normal gene is referred to as a "wild-type" gene.</v>
      </c>
      <c r="C120" s="3" t="str">
        <f>CONCATENATE("  &lt;Genotype hgvs=",CHAR(34),B92,B94,";",B94,CHAR(34)," name=",CHAR(34),B25,CHAR(34),"&gt; ")</f>
        <v xml:space="preserve">  &lt;Genotype hgvs="NC_000008.11:g.27468610A&gt;G[27468610=];[27468610=]" name="A27468610G"&gt; </v>
      </c>
    </row>
    <row r="121" spans="1:3" x14ac:dyDescent="0.25">
      <c r="A121" s="8" t="s">
        <v>47</v>
      </c>
      <c r="B121" s="9" t="str">
        <f t="shared" ref="B121:B122" si="6">I21</f>
        <v>This variant is not associated with increased risk.</v>
      </c>
      <c r="C121" s="3" t="s">
        <v>26</v>
      </c>
    </row>
    <row r="122" spans="1:3" x14ac:dyDescent="0.25">
      <c r="A122" s="8" t="s">
        <v>41</v>
      </c>
      <c r="B122" s="9">
        <f t="shared" si="6"/>
        <v>3.9</v>
      </c>
      <c r="C122" s="3" t="s">
        <v>38</v>
      </c>
    </row>
    <row r="123" spans="1:3" x14ac:dyDescent="0.25">
      <c r="A123" s="15"/>
    </row>
    <row r="124" spans="1:3" x14ac:dyDescent="0.25">
      <c r="A124" s="8"/>
      <c r="C124" s="3" t="str">
        <f>CONCATENATE("    ",B120)</f>
        <v xml:space="preserve">    Your CHRNA2 gene has no variants. A normal gene is referred to as a "wild-type" gene.</v>
      </c>
    </row>
    <row r="125" spans="1:3" x14ac:dyDescent="0.25">
      <c r="A125" s="8"/>
    </row>
    <row r="126" spans="1:3" x14ac:dyDescent="0.25">
      <c r="A126" s="8"/>
      <c r="C126" s="3" t="s">
        <v>42</v>
      </c>
    </row>
    <row r="127" spans="1:3" x14ac:dyDescent="0.25">
      <c r="A127" s="8"/>
    </row>
    <row r="128" spans="1:3" x14ac:dyDescent="0.25">
      <c r="A128" s="8"/>
      <c r="C128" s="3" t="str">
        <f>CONCATENATE("    ",B121)</f>
        <v xml:space="preserve">    This variant is not associated with increased risk.</v>
      </c>
    </row>
    <row r="129" spans="1:3" x14ac:dyDescent="0.25">
      <c r="A129" s="15"/>
    </row>
    <row r="130" spans="1:3" x14ac:dyDescent="0.25">
      <c r="A130" s="15"/>
      <c r="C130" s="3" t="s">
        <v>43</v>
      </c>
    </row>
    <row r="131" spans="1:3" x14ac:dyDescent="0.25">
      <c r="A131" s="15"/>
    </row>
    <row r="132" spans="1:3" x14ac:dyDescent="0.25">
      <c r="A132" s="15"/>
      <c r="C132" s="3" t="str">
        <f>CONCATENATE( "    &lt;piechart percentage=",B122," /&gt;")</f>
        <v xml:space="preserve">    &lt;piechart percentage=3.9 /&gt;</v>
      </c>
    </row>
    <row r="133" spans="1:3" x14ac:dyDescent="0.25">
      <c r="A133" s="15"/>
      <c r="C133" s="3" t="str">
        <f>"  &lt;/Genotype&gt;"</f>
        <v xml:space="preserve">  &lt;/Genotype&gt;</v>
      </c>
    </row>
    <row r="134" spans="1:3" x14ac:dyDescent="0.25">
      <c r="A134" s="15"/>
      <c r="C134" s="3" t="str">
        <f>C29</f>
        <v>&lt;# A373G #&gt;</v>
      </c>
    </row>
    <row r="135" spans="1:3" x14ac:dyDescent="0.25">
      <c r="A135" s="15" t="s">
        <v>37</v>
      </c>
      <c r="B135" s="21" t="str">
        <f>J11</f>
        <v>NC_000008.11:g.</v>
      </c>
      <c r="C135" s="3" t="str">
        <f>CONCATENATE("  &lt;Genotype hgvs=",CHAR(34),B135,B136,";",B137,CHAR(34)," name=",CHAR(34),B31,CHAR(34),"&gt; ")</f>
        <v xml:space="preserve">  &lt;Genotype hgvs="NC_000008.11:g.[27467305T&gt;C];[27467305=]" name="A373G"&gt; </v>
      </c>
    </row>
    <row r="136" spans="1:3" x14ac:dyDescent="0.25">
      <c r="A136" s="15" t="s">
        <v>35</v>
      </c>
      <c r="B136" s="21" t="str">
        <f t="shared" ref="B136:B140" si="7">J12</f>
        <v>[27467305T&gt;C]</v>
      </c>
    </row>
    <row r="137" spans="1:3" x14ac:dyDescent="0.25">
      <c r="A137" s="15" t="s">
        <v>31</v>
      </c>
      <c r="B137" s="21" t="str">
        <f t="shared" si="7"/>
        <v>[27467305=]</v>
      </c>
      <c r="C137" s="3" t="s">
        <v>38</v>
      </c>
    </row>
    <row r="138" spans="1:3" x14ac:dyDescent="0.25">
      <c r="A138" s="15" t="s">
        <v>39</v>
      </c>
      <c r="B138" s="21" t="str">
        <f t="shared" si="7"/>
        <v>People with this variant have one copy of the [A373G (p.Thr125Ala)](https://www.ncbi.nlm.nih.gov/clinvar/variation/128739/) variant. This substitution of a single nucleotide is known as a missense mutation.</v>
      </c>
      <c r="C138" s="3" t="s">
        <v>26</v>
      </c>
    </row>
    <row r="139" spans="1:3" x14ac:dyDescent="0.25">
      <c r="A139" s="8" t="s">
        <v>40</v>
      </c>
      <c r="B139" s="21" t="str">
        <f t="shared" si="7"/>
        <v>This variant is not associated with increased risk.</v>
      </c>
      <c r="C139" s="3" t="str">
        <f>CONCATENATE("    ",B138)</f>
        <v xml:space="preserve">    People with this variant have one copy of the [A373G (p.Thr125Ala)](https://www.ncbi.nlm.nih.gov/clinvar/variation/128739/) variant. This substitution of a single nucleotide is known as a missense mutation.</v>
      </c>
    </row>
    <row r="140" spans="1:3" x14ac:dyDescent="0.25">
      <c r="A140" s="8" t="s">
        <v>41</v>
      </c>
      <c r="B140" s="21">
        <f t="shared" si="7"/>
        <v>49.8</v>
      </c>
    </row>
    <row r="141" spans="1:3" x14ac:dyDescent="0.25">
      <c r="A141" s="15"/>
      <c r="C141" s="3" t="s">
        <v>42</v>
      </c>
    </row>
    <row r="142" spans="1:3" x14ac:dyDescent="0.25">
      <c r="A142" s="8"/>
    </row>
    <row r="143" spans="1:3" x14ac:dyDescent="0.25">
      <c r="A143" s="8"/>
      <c r="C143" s="3" t="str">
        <f>CONCATENATE("    ",B139)</f>
        <v xml:space="preserve">    This variant is not associated with increased risk.</v>
      </c>
    </row>
    <row r="144" spans="1:3" x14ac:dyDescent="0.25">
      <c r="A144" s="8"/>
    </row>
    <row r="145" spans="1:3" x14ac:dyDescent="0.25">
      <c r="A145" s="8"/>
      <c r="C145" s="3" t="s">
        <v>43</v>
      </c>
    </row>
    <row r="146" spans="1:3" x14ac:dyDescent="0.25">
      <c r="A146" s="15"/>
    </row>
    <row r="147" spans="1:3" x14ac:dyDescent="0.25">
      <c r="A147" s="15"/>
      <c r="C147" s="3" t="str">
        <f>CONCATENATE( "    &lt;piechart percentage=",B140," /&gt;")</f>
        <v xml:space="preserve">    &lt;piechart percentage=49.8 /&gt;</v>
      </c>
    </row>
    <row r="148" spans="1:3" x14ac:dyDescent="0.25">
      <c r="A148" s="15"/>
      <c r="C148" s="3" t="str">
        <f>"  &lt;/Genotype&gt;"</f>
        <v xml:space="preserve">  &lt;/Genotype&gt;</v>
      </c>
    </row>
    <row r="149" spans="1:3" x14ac:dyDescent="0.25">
      <c r="A149" s="15" t="s">
        <v>44</v>
      </c>
      <c r="B149" s="9" t="str">
        <f>J17</f>
        <v>People with this variant have two copies of the [A373G (p.Thr125Ala)](https://www.ncbi.nlm.nih.gov/clinvar/variation/128739/) variant. This substitution of a single nucleotide is known as a missense mutation.</v>
      </c>
      <c r="C149" s="3" t="str">
        <f>CONCATENATE("  &lt;Genotype hgvs=",CHAR(34),B135,B136,";",B136,CHAR(34)," name=",CHAR(34),B31,CHAR(34),"&gt; ")</f>
        <v xml:space="preserve">  &lt;Genotype hgvs="NC_000008.11:g.[27467305T&gt;C];[27467305T&gt;C]" name="A373G"&gt; </v>
      </c>
    </row>
    <row r="150" spans="1:3" x14ac:dyDescent="0.25">
      <c r="A150" s="8" t="s">
        <v>45</v>
      </c>
      <c r="B150" s="9" t="str">
        <f t="shared" ref="B150:B151" si="8">J18</f>
        <v>This variant is not associated with increased risk.</v>
      </c>
      <c r="C150" s="3" t="s">
        <v>26</v>
      </c>
    </row>
    <row r="151" spans="1:3" x14ac:dyDescent="0.25">
      <c r="A151" s="8" t="s">
        <v>41</v>
      </c>
      <c r="B151" s="9">
        <f t="shared" si="8"/>
        <v>48.6</v>
      </c>
      <c r="C151" s="3" t="s">
        <v>38</v>
      </c>
    </row>
    <row r="152" spans="1:3" x14ac:dyDescent="0.25">
      <c r="A152" s="8"/>
    </row>
    <row r="153" spans="1:3" x14ac:dyDescent="0.25">
      <c r="A153" s="15"/>
      <c r="C153" s="3" t="str">
        <f>CONCATENATE("    ",B149)</f>
        <v xml:space="preserve">    People with this variant have two copies of the [A373G (p.Thr125Ala)](https://www.ncbi.nlm.nih.gov/clinvar/variation/128739/) variant. This substitution of a single nucleotide is known as a missense mutation.</v>
      </c>
    </row>
    <row r="154" spans="1:3" x14ac:dyDescent="0.25">
      <c r="A154" s="8"/>
    </row>
    <row r="155" spans="1:3" x14ac:dyDescent="0.25">
      <c r="A155" s="8"/>
      <c r="C155" s="3" t="s">
        <v>42</v>
      </c>
    </row>
    <row r="156" spans="1:3" x14ac:dyDescent="0.25">
      <c r="A156" s="8"/>
    </row>
    <row r="157" spans="1:3" x14ac:dyDescent="0.25">
      <c r="A157" s="8"/>
      <c r="C157" s="3" t="str">
        <f>CONCATENATE("    ",B150)</f>
        <v xml:space="preserve">    This variant is not associated with increased risk.</v>
      </c>
    </row>
    <row r="158" spans="1:3" x14ac:dyDescent="0.25">
      <c r="A158" s="8"/>
    </row>
    <row r="159" spans="1:3" x14ac:dyDescent="0.25">
      <c r="A159" s="15"/>
      <c r="C159" s="3" t="s">
        <v>43</v>
      </c>
    </row>
    <row r="160" spans="1:3" x14ac:dyDescent="0.25">
      <c r="A160" s="15"/>
    </row>
    <row r="161" spans="1:3" x14ac:dyDescent="0.25">
      <c r="A161" s="15"/>
      <c r="C161" s="3" t="str">
        <f>CONCATENATE( "    &lt;piechart percentage=",B151," /&gt;")</f>
        <v xml:space="preserve">    &lt;piechart percentage=48.6 /&gt;</v>
      </c>
    </row>
    <row r="162" spans="1:3" x14ac:dyDescent="0.25">
      <c r="A162" s="15"/>
      <c r="C162" s="3" t="str">
        <f>"  &lt;/Genotype&gt;"</f>
        <v xml:space="preserve">  &lt;/Genotype&gt;</v>
      </c>
    </row>
    <row r="163" spans="1:3" x14ac:dyDescent="0.25">
      <c r="A163" s="15" t="s">
        <v>46</v>
      </c>
      <c r="B163" s="9" t="str">
        <f>J20</f>
        <v>Your CHRNA2 gene has no variants. A normal gene is referred to as a "wild-type" gene.</v>
      </c>
      <c r="C163" s="3" t="str">
        <f>CONCATENATE("  &lt;Genotype hgvs=",CHAR(34),B135,B137,";",B137,CHAR(34)," name=",CHAR(34),B31,CHAR(34),"&gt; ")</f>
        <v xml:space="preserve">  &lt;Genotype hgvs="NC_000008.11:g.[27467305=];[27467305=]" name="A373G"&gt; </v>
      </c>
    </row>
    <row r="164" spans="1:3" x14ac:dyDescent="0.25">
      <c r="A164" s="8" t="s">
        <v>47</v>
      </c>
      <c r="B164" s="9" t="str">
        <f t="shared" ref="B164:B165" si="9">J21</f>
        <v>You are in the Moderate Loss of Function category. See below for more information.</v>
      </c>
      <c r="C164" s="3" t="s">
        <v>26</v>
      </c>
    </row>
    <row r="165" spans="1:3" x14ac:dyDescent="0.25">
      <c r="A165" s="8" t="s">
        <v>41</v>
      </c>
      <c r="B165" s="9">
        <f t="shared" si="9"/>
        <v>1.6</v>
      </c>
      <c r="C165" s="3" t="s">
        <v>38</v>
      </c>
    </row>
    <row r="166" spans="1:3" x14ac:dyDescent="0.25">
      <c r="A166" s="15"/>
    </row>
    <row r="167" spans="1:3" x14ac:dyDescent="0.25">
      <c r="A167" s="8"/>
      <c r="C167" s="3" t="str">
        <f>CONCATENATE("    ",B163)</f>
        <v xml:space="preserve">    Your CHRNA2 gene has no variants. A normal gene is referred to as a "wild-type" gene.</v>
      </c>
    </row>
    <row r="168" spans="1:3" x14ac:dyDescent="0.25">
      <c r="A168" s="8"/>
    </row>
    <row r="169" spans="1:3" x14ac:dyDescent="0.25">
      <c r="A169" s="8"/>
      <c r="C169" s="3" t="s">
        <v>42</v>
      </c>
    </row>
    <row r="170" spans="1:3" x14ac:dyDescent="0.25">
      <c r="A170" s="8"/>
    </row>
    <row r="171" spans="1:3" x14ac:dyDescent="0.25">
      <c r="A171" s="8"/>
      <c r="C171" s="3" t="str">
        <f>CONCATENATE("    ",B164)</f>
        <v xml:space="preserve">    You are in the Moderate Loss of Function category. See below for more information.</v>
      </c>
    </row>
    <row r="172" spans="1:3" x14ac:dyDescent="0.25">
      <c r="A172" s="15"/>
    </row>
    <row r="173" spans="1:3" x14ac:dyDescent="0.25">
      <c r="A173" s="15"/>
      <c r="C173" s="3" t="s">
        <v>43</v>
      </c>
    </row>
    <row r="174" spans="1:3" x14ac:dyDescent="0.25">
      <c r="A174" s="15"/>
    </row>
    <row r="175" spans="1:3" x14ac:dyDescent="0.25">
      <c r="A175" s="15"/>
      <c r="C175" s="3" t="str">
        <f>CONCATENATE( "    &lt;piechart percentage=",B165," /&gt;")</f>
        <v xml:space="preserve">    &lt;piechart percentage=1.6 /&gt;</v>
      </c>
    </row>
    <row r="176" spans="1:3" x14ac:dyDescent="0.25">
      <c r="A176" s="15"/>
      <c r="C176" s="3" t="str">
        <f>"  &lt;/Genotype&gt;"</f>
        <v xml:space="preserve">  &lt;/Genotype&gt;</v>
      </c>
    </row>
    <row r="177" spans="1:3" x14ac:dyDescent="0.25">
      <c r="A177" s="15"/>
      <c r="C177" s="3" t="str">
        <f>C35</f>
        <v>&lt;# T836A #&gt;</v>
      </c>
    </row>
    <row r="178" spans="1:3" x14ac:dyDescent="0.25">
      <c r="A178" s="15" t="s">
        <v>37</v>
      </c>
      <c r="B178" s="21" t="str">
        <f>K11</f>
        <v>NC_000005.10:g.</v>
      </c>
      <c r="C178" s="3" t="str">
        <f>CONCATENATE("  &lt;Genotype hgvs=",CHAR(34),B178,B179,";",B180,CHAR(34)," name=",CHAR(34),B37,CHAR(34),"&gt; ")</f>
        <v xml:space="preserve">  &lt;Genotype hgvs="NC_000005.10:g.[143300779C&gt;A];[143300779=]" name="T836A"&gt; </v>
      </c>
    </row>
    <row r="179" spans="1:3" x14ac:dyDescent="0.25">
      <c r="A179" s="15" t="s">
        <v>35</v>
      </c>
      <c r="B179" s="21" t="str">
        <f t="shared" ref="B179:B183" si="10">K12</f>
        <v>[143300779C&gt;A]</v>
      </c>
    </row>
    <row r="180" spans="1:3" x14ac:dyDescent="0.25">
      <c r="A180" s="15" t="s">
        <v>31</v>
      </c>
      <c r="B180" s="21" t="str">
        <f t="shared" si="10"/>
        <v>[143300779=]</v>
      </c>
      <c r="C180" s="3" t="s">
        <v>38</v>
      </c>
    </row>
    <row r="181" spans="1:3" x14ac:dyDescent="0.25">
      <c r="A181" s="15" t="s">
        <v>39</v>
      </c>
      <c r="B181" s="21" t="str">
        <f t="shared" si="10"/>
        <v>People with this variant have one copy of the [T836A (p.Ile279Asn)](https://www.ncbi.nlm.nih.gov/clinvar/variation/17504/) variant. This substitution of a single nucleotide is known as a missense mutation.</v>
      </c>
      <c r="C181" s="3" t="s">
        <v>26</v>
      </c>
    </row>
    <row r="182" spans="1:3" x14ac:dyDescent="0.25">
      <c r="A182" s="8" t="s">
        <v>40</v>
      </c>
      <c r="B182" s="21" t="str">
        <f t="shared" si="10"/>
        <v>This variant is not associated with increased risk.</v>
      </c>
      <c r="C182" s="3" t="str">
        <f>CONCATENATE("    ",B181)</f>
        <v xml:space="preserve">    People with this variant have one copy of the [T836A (p.Ile279Asn)](https://www.ncbi.nlm.nih.gov/clinvar/variation/17504/) variant. This substitution of a single nucleotide is known as a missense mutation.</v>
      </c>
    </row>
    <row r="183" spans="1:3" x14ac:dyDescent="0.25">
      <c r="A183" s="8" t="s">
        <v>41</v>
      </c>
      <c r="B183" s="21" t="str">
        <f t="shared" si="10"/>
        <v xml:space="preserve"> </v>
      </c>
    </row>
    <row r="184" spans="1:3" x14ac:dyDescent="0.25">
      <c r="A184" s="15"/>
      <c r="C184" s="3" t="s">
        <v>42</v>
      </c>
    </row>
    <row r="185" spans="1:3" x14ac:dyDescent="0.25">
      <c r="A185" s="8"/>
    </row>
    <row r="186" spans="1:3" x14ac:dyDescent="0.25">
      <c r="A186" s="8"/>
      <c r="C186" s="3" t="str">
        <f>CONCATENATE("    ",B182)</f>
        <v xml:space="preserve">    This variant is not associated with increased risk.</v>
      </c>
    </row>
    <row r="187" spans="1:3" x14ac:dyDescent="0.25">
      <c r="A187" s="8"/>
    </row>
    <row r="188" spans="1:3" x14ac:dyDescent="0.25">
      <c r="A188" s="8"/>
      <c r="C188" s="3" t="s">
        <v>43</v>
      </c>
    </row>
    <row r="189" spans="1:3" x14ac:dyDescent="0.25">
      <c r="A189" s="15"/>
    </row>
    <row r="190" spans="1:3" x14ac:dyDescent="0.25">
      <c r="A190" s="15"/>
      <c r="C190" s="3" t="str">
        <f>CONCATENATE( "    &lt;piechart percentage=",B183," /&gt;")</f>
        <v xml:space="preserve">    &lt;piechart percentage=  /&gt;</v>
      </c>
    </row>
    <row r="191" spans="1:3" x14ac:dyDescent="0.25">
      <c r="A191" s="15"/>
      <c r="C191" s="3" t="str">
        <f>"  &lt;/Genotype&gt;"</f>
        <v xml:space="preserve">  &lt;/Genotype&gt;</v>
      </c>
    </row>
    <row r="192" spans="1:3" x14ac:dyDescent="0.25">
      <c r="A192" s="15" t="s">
        <v>44</v>
      </c>
      <c r="B192" s="9" t="str">
        <f>K17</f>
        <v>People with this variant have two copies of the [T836A (p.Ile279Asn)](https://www.ncbi.nlm.nih.gov/clinvar/variation/17504/) variant. This substitution of a single nucleotide is known as a missense mutation.</v>
      </c>
      <c r="C192" s="3" t="str">
        <f>CONCATENATE("  &lt;Genotype hgvs=",CHAR(34),B178,B179,";",B179,CHAR(34)," name=",CHAR(34),B37,CHAR(34),"&gt; ")</f>
        <v xml:space="preserve">  &lt;Genotype hgvs="NC_000005.10:g.[143300779C&gt;A];[143300779C&gt;A]" name="T836A"&gt; </v>
      </c>
    </row>
    <row r="193" spans="1:3" x14ac:dyDescent="0.25">
      <c r="A193" s="8" t="s">
        <v>45</v>
      </c>
      <c r="B193" s="9" t="str">
        <f t="shared" ref="B193:B194" si="11">K18</f>
        <v>You are in the Moderate Loss of Function category. See below for more information.</v>
      </c>
      <c r="C193" s="3" t="s">
        <v>26</v>
      </c>
    </row>
    <row r="194" spans="1:3" x14ac:dyDescent="0.25">
      <c r="A194" s="8" t="s">
        <v>41</v>
      </c>
      <c r="B194" s="9" t="str">
        <f t="shared" si="11"/>
        <v xml:space="preserve"> </v>
      </c>
      <c r="C194" s="3" t="s">
        <v>38</v>
      </c>
    </row>
    <row r="195" spans="1:3" x14ac:dyDescent="0.25">
      <c r="A195" s="8"/>
    </row>
    <row r="196" spans="1:3" x14ac:dyDescent="0.25">
      <c r="A196" s="15"/>
      <c r="C196" s="3" t="str">
        <f>CONCATENATE("    ",B192)</f>
        <v xml:space="preserve">    People with this variant have two copies of the [T836A (p.Ile279Asn)](https://www.ncbi.nlm.nih.gov/clinvar/variation/17504/) variant. This substitution of a single nucleotide is known as a missense mutation.</v>
      </c>
    </row>
    <row r="197" spans="1:3" x14ac:dyDescent="0.25">
      <c r="A197" s="8"/>
    </row>
    <row r="198" spans="1:3" x14ac:dyDescent="0.25">
      <c r="A198" s="8"/>
      <c r="C198" s="3" t="s">
        <v>42</v>
      </c>
    </row>
    <row r="199" spans="1:3" x14ac:dyDescent="0.25">
      <c r="A199" s="8"/>
    </row>
    <row r="200" spans="1:3" x14ac:dyDescent="0.25">
      <c r="A200" s="8"/>
      <c r="C200" s="3" t="str">
        <f>CONCATENATE("    ",B193)</f>
        <v xml:space="preserve">    You are in the Moderate Loss of Function category. See below for more information.</v>
      </c>
    </row>
    <row r="201" spans="1:3" x14ac:dyDescent="0.25">
      <c r="A201" s="8"/>
    </row>
    <row r="202" spans="1:3" x14ac:dyDescent="0.25">
      <c r="A202" s="15"/>
      <c r="C202" s="3" t="s">
        <v>43</v>
      </c>
    </row>
    <row r="203" spans="1:3" x14ac:dyDescent="0.25">
      <c r="A203" s="15"/>
    </row>
    <row r="204" spans="1:3" x14ac:dyDescent="0.25">
      <c r="A204" s="15"/>
      <c r="C204" s="3" t="str">
        <f>CONCATENATE( "    &lt;piechart percentage=",B194," /&gt;")</f>
        <v xml:space="preserve">    &lt;piechart percentage=  /&gt;</v>
      </c>
    </row>
    <row r="205" spans="1:3" x14ac:dyDescent="0.25">
      <c r="A205" s="15"/>
      <c r="C205" s="3" t="str">
        <f>"  &lt;/Genotype&gt;"</f>
        <v xml:space="preserve">  &lt;/Genotype&gt;</v>
      </c>
    </row>
    <row r="206" spans="1:3" x14ac:dyDescent="0.25">
      <c r="A206" s="15" t="s">
        <v>46</v>
      </c>
      <c r="B206" s="9" t="str">
        <f>K20</f>
        <v>Your CHRNA2 gene has no variants. A normal gene is referred to as a "wild-type" gene.</v>
      </c>
      <c r="C206" s="3" t="str">
        <f>CONCATENATE("  &lt;Genotype hgvs=",CHAR(34),B178,B180,";",B180,CHAR(34)," name=",CHAR(34),B37,CHAR(34),"&gt; ")</f>
        <v xml:space="preserve">  &lt;Genotype hgvs="NC_000005.10:g.[143300779=];[143300779=]" name="T836A"&gt; </v>
      </c>
    </row>
    <row r="207" spans="1:3" x14ac:dyDescent="0.25">
      <c r="A207" s="8" t="s">
        <v>47</v>
      </c>
      <c r="B207" s="9" t="str">
        <f t="shared" ref="B207:B208" si="12">K21</f>
        <v>This variant is not associated with increased risk.</v>
      </c>
      <c r="C207" s="3" t="s">
        <v>26</v>
      </c>
    </row>
    <row r="208" spans="1:3" x14ac:dyDescent="0.25">
      <c r="A208" s="8" t="s">
        <v>41</v>
      </c>
      <c r="B208" s="9" t="str">
        <f t="shared" si="12"/>
        <v xml:space="preserve"> </v>
      </c>
      <c r="C208" s="3" t="s">
        <v>38</v>
      </c>
    </row>
    <row r="209" spans="1:3" x14ac:dyDescent="0.25">
      <c r="A209" s="15"/>
    </row>
    <row r="210" spans="1:3" x14ac:dyDescent="0.25">
      <c r="A210" s="8"/>
      <c r="C210" s="3" t="str">
        <f>CONCATENATE("    ",B206)</f>
        <v xml:space="preserve">    Your CHRNA2 gene has no variants. A normal gene is referred to as a "wild-type" gene.</v>
      </c>
    </row>
    <row r="211" spans="1:3" x14ac:dyDescent="0.25">
      <c r="A211" s="8"/>
    </row>
    <row r="212" spans="1:3" x14ac:dyDescent="0.25">
      <c r="A212" s="8"/>
      <c r="C212" s="3" t="s">
        <v>42</v>
      </c>
    </row>
    <row r="213" spans="1:3" x14ac:dyDescent="0.25">
      <c r="A213" s="8"/>
    </row>
    <row r="214" spans="1:3" x14ac:dyDescent="0.25">
      <c r="A214" s="8"/>
      <c r="C214" s="3" t="str">
        <f>CONCATENATE("    ",B207)</f>
        <v xml:space="preserve">    This variant is not associated with increased risk.</v>
      </c>
    </row>
    <row r="215" spans="1:3" x14ac:dyDescent="0.25">
      <c r="A215" s="15"/>
    </row>
    <row r="216" spans="1:3" x14ac:dyDescent="0.25">
      <c r="A216" s="15"/>
      <c r="C216" s="3" t="s">
        <v>43</v>
      </c>
    </row>
    <row r="217" spans="1:3" x14ac:dyDescent="0.25">
      <c r="A217" s="15"/>
    </row>
    <row r="218" spans="1:3" x14ac:dyDescent="0.25">
      <c r="A218" s="15"/>
      <c r="C218" s="3" t="str">
        <f>CONCATENATE( "    &lt;piechart percentage=",B208," /&gt;")</f>
        <v xml:space="preserve">    &lt;piechart percentage=  /&gt;</v>
      </c>
    </row>
    <row r="219" spans="1:3" x14ac:dyDescent="0.25">
      <c r="A219" s="15"/>
      <c r="C219" s="3" t="str">
        <f>"  &lt;/Genotype&gt;"</f>
        <v xml:space="preserve">  &lt;/Genotype&gt;</v>
      </c>
    </row>
    <row r="220" spans="1:3" x14ac:dyDescent="0.25">
      <c r="A220" s="15"/>
      <c r="C220" s="3" t="str">
        <f>C41</f>
        <v>&lt;# T889A #&gt;</v>
      </c>
    </row>
    <row r="221" spans="1:3" x14ac:dyDescent="0.25">
      <c r="A221" s="15" t="s">
        <v>37</v>
      </c>
      <c r="B221" s="21" t="str">
        <f>L11</f>
        <v>NC_000005.10:g.</v>
      </c>
      <c r="C221" s="3" t="str">
        <f>CONCATENATE("  &lt;Genotype hgvs=",CHAR(34),B221,B222,";",B223,CHAR(34)," name=",CHAR(34),B43,CHAR(34),"&gt; ")</f>
        <v xml:space="preserve">  &lt;Genotype hgvs="NC_000005.10:g.[143281925A&gt;G];[143281925=]" name="T889A"&gt; </v>
      </c>
    </row>
    <row r="222" spans="1:3" x14ac:dyDescent="0.25">
      <c r="A222" s="15" t="s">
        <v>35</v>
      </c>
      <c r="B222" s="21" t="str">
        <f t="shared" ref="B222:B226" si="13">L12</f>
        <v>[143281925A&gt;G]</v>
      </c>
    </row>
    <row r="223" spans="1:3" x14ac:dyDescent="0.25">
      <c r="A223" s="15" t="s">
        <v>31</v>
      </c>
      <c r="B223" s="21" t="str">
        <f t="shared" si="13"/>
        <v>[143281925=]</v>
      </c>
      <c r="C223" s="3" t="s">
        <v>38</v>
      </c>
    </row>
    <row r="224" spans="1:3" x14ac:dyDescent="0.25">
      <c r="A224" s="15" t="s">
        <v>39</v>
      </c>
      <c r="B224" s="21" t="str">
        <f t="shared" si="13"/>
        <v>People with this variant have one copy of the [889A&gt;T (p.Ile297Phe)](https://www.ncbi.nlm.nih.gov/clinvar/variation/522582/) variant. This substitution of a single nucleotide is known as a missense mutation.</v>
      </c>
      <c r="C224" s="3" t="s">
        <v>26</v>
      </c>
    </row>
    <row r="225" spans="1:3" x14ac:dyDescent="0.25">
      <c r="A225" s="8" t="s">
        <v>40</v>
      </c>
      <c r="B225" s="21" t="str">
        <f t="shared" si="13"/>
        <v>This variant is not associated with increased risk.</v>
      </c>
      <c r="C225" s="3" t="str">
        <f>CONCATENATE("    ",B224)</f>
        <v xml:space="preserve">    People with this variant have one copy of the [889A&gt;T (p.Ile297Phe)](https://www.ncbi.nlm.nih.gov/clinvar/variation/522582/) variant. This substitution of a single nucleotide is known as a missense mutation.</v>
      </c>
    </row>
    <row r="226" spans="1:3" x14ac:dyDescent="0.25">
      <c r="A226" s="8" t="s">
        <v>41</v>
      </c>
      <c r="B226" s="21">
        <f t="shared" si="13"/>
        <v>35.4</v>
      </c>
    </row>
    <row r="227" spans="1:3" x14ac:dyDescent="0.25">
      <c r="A227" s="15"/>
      <c r="C227" s="3" t="s">
        <v>42</v>
      </c>
    </row>
    <row r="228" spans="1:3" x14ac:dyDescent="0.25">
      <c r="A228" s="8"/>
    </row>
    <row r="229" spans="1:3" x14ac:dyDescent="0.25">
      <c r="A229" s="8"/>
      <c r="C229" s="3" t="str">
        <f>CONCATENATE("    ",B225)</f>
        <v xml:space="preserve">    This variant is not associated with increased risk.</v>
      </c>
    </row>
    <row r="230" spans="1:3" x14ac:dyDescent="0.25">
      <c r="A230" s="8"/>
    </row>
    <row r="231" spans="1:3" x14ac:dyDescent="0.25">
      <c r="A231" s="8"/>
      <c r="C231" s="3" t="s">
        <v>43</v>
      </c>
    </row>
    <row r="232" spans="1:3" x14ac:dyDescent="0.25">
      <c r="A232" s="15"/>
    </row>
    <row r="233" spans="1:3" x14ac:dyDescent="0.25">
      <c r="A233" s="15"/>
      <c r="C233" s="3" t="str">
        <f>CONCATENATE( "    &lt;piechart percentage=",B226," /&gt;")</f>
        <v xml:space="preserve">    &lt;piechart percentage=35.4 /&gt;</v>
      </c>
    </row>
    <row r="234" spans="1:3" x14ac:dyDescent="0.25">
      <c r="A234" s="15"/>
      <c r="C234" s="3" t="str">
        <f>"  &lt;/Genotype&gt;"</f>
        <v xml:space="preserve">  &lt;/Genotype&gt;</v>
      </c>
    </row>
    <row r="235" spans="1:3" x14ac:dyDescent="0.25">
      <c r="A235" s="15" t="s">
        <v>44</v>
      </c>
      <c r="B235" s="9" t="str">
        <f>L17</f>
        <v>People with this variant have two copies of the [889A&gt;T (p.Ile297Phe)](https://www.ncbi.nlm.nih.gov/clinvar/variation/522582/) variant. This substitution of a single nucleotide is known as a missense mutation.</v>
      </c>
      <c r="C235" s="3" t="str">
        <f>CONCATENATE("  &lt;Genotype hgvs=",CHAR(34),B221,B222,";",B222,CHAR(34)," name=",CHAR(34),B43,CHAR(34),"&gt; ")</f>
        <v xml:space="preserve">  &lt;Genotype hgvs="NC_000005.10:g.[143281925A&gt;G];[143281925A&gt;G]" name="T889A"&gt; </v>
      </c>
    </row>
    <row r="236" spans="1:3" x14ac:dyDescent="0.25">
      <c r="A236" s="8" t="s">
        <v>45</v>
      </c>
      <c r="B236" s="9" t="str">
        <f t="shared" ref="B236:B237" si="14">L18</f>
        <v>You are in the Moderate Loss of Function category. See below for more information.</v>
      </c>
      <c r="C236" s="3" t="s">
        <v>26</v>
      </c>
    </row>
    <row r="237" spans="1:3" x14ac:dyDescent="0.25">
      <c r="A237" s="8" t="s">
        <v>41</v>
      </c>
      <c r="B237" s="9">
        <f t="shared" si="14"/>
        <v>14.1</v>
      </c>
      <c r="C237" s="3" t="s">
        <v>38</v>
      </c>
    </row>
    <row r="238" spans="1:3" x14ac:dyDescent="0.25">
      <c r="A238" s="8"/>
    </row>
    <row r="239" spans="1:3" x14ac:dyDescent="0.25">
      <c r="A239" s="15"/>
      <c r="C239" s="3" t="str">
        <f>CONCATENATE("    ",B235)</f>
        <v xml:space="preserve">    People with this variant have two copies of the [889A&gt;T (p.Ile297Phe)](https://www.ncbi.nlm.nih.gov/clinvar/variation/522582/) variant. This substitution of a single nucleotide is known as a missense mutation.</v>
      </c>
    </row>
    <row r="240" spans="1:3" x14ac:dyDescent="0.25">
      <c r="A240" s="8"/>
    </row>
    <row r="241" spans="1:3" x14ac:dyDescent="0.25">
      <c r="A241" s="8"/>
      <c r="C241" s="3" t="s">
        <v>42</v>
      </c>
    </row>
    <row r="242" spans="1:3" x14ac:dyDescent="0.25">
      <c r="A242" s="8"/>
    </row>
    <row r="243" spans="1:3" x14ac:dyDescent="0.25">
      <c r="A243" s="8"/>
      <c r="C243" s="3" t="str">
        <f>CONCATENATE("    ",B236)</f>
        <v xml:space="preserve">    You are in the Moderate Loss of Function category. See below for more information.</v>
      </c>
    </row>
    <row r="244" spans="1:3" x14ac:dyDescent="0.25">
      <c r="A244" s="8"/>
    </row>
    <row r="245" spans="1:3" x14ac:dyDescent="0.25">
      <c r="A245" s="15"/>
      <c r="C245" s="3" t="s">
        <v>43</v>
      </c>
    </row>
    <row r="246" spans="1:3" x14ac:dyDescent="0.25">
      <c r="A246" s="15"/>
    </row>
    <row r="247" spans="1:3" x14ac:dyDescent="0.25">
      <c r="A247" s="15"/>
      <c r="C247" s="3" t="str">
        <f>CONCATENATE( "    &lt;piechart percentage=",B237," /&gt;")</f>
        <v xml:space="preserve">    &lt;piechart percentage=14.1 /&gt;</v>
      </c>
    </row>
    <row r="248" spans="1:3" x14ac:dyDescent="0.25">
      <c r="A248" s="15"/>
      <c r="C248" s="3" t="str">
        <f>"  &lt;/Genotype&gt;"</f>
        <v xml:space="preserve">  &lt;/Genotype&gt;</v>
      </c>
    </row>
    <row r="249" spans="1:3" x14ac:dyDescent="0.25">
      <c r="A249" s="15" t="s">
        <v>46</v>
      </c>
      <c r="B249" s="9" t="str">
        <f>L20</f>
        <v>Your CHRNA2 gene has no variants. A normal gene is referred to as a "wild-type" gene.</v>
      </c>
      <c r="C249" s="3" t="str">
        <f>CONCATENATE("  &lt;Genotype hgvs=",CHAR(34),B221,B223,";",B223,CHAR(34)," name=",CHAR(34),B43,CHAR(34),"&gt; ")</f>
        <v xml:space="preserve">  &lt;Genotype hgvs="NC_000005.10:g.[143281925=];[143281925=]" name="T889A"&gt; </v>
      </c>
    </row>
    <row r="250" spans="1:3" x14ac:dyDescent="0.25">
      <c r="A250" s="8" t="s">
        <v>47</v>
      </c>
      <c r="B250" s="9" t="str">
        <f t="shared" ref="B250:B251" si="15">L21</f>
        <v>This variant is not associated with increased risk.</v>
      </c>
      <c r="C250" s="3" t="s">
        <v>26</v>
      </c>
    </row>
    <row r="251" spans="1:3" x14ac:dyDescent="0.25">
      <c r="A251" s="8" t="s">
        <v>41</v>
      </c>
      <c r="B251" s="9">
        <f t="shared" si="15"/>
        <v>50.5</v>
      </c>
      <c r="C251" s="3" t="s">
        <v>38</v>
      </c>
    </row>
    <row r="252" spans="1:3" x14ac:dyDescent="0.25">
      <c r="A252" s="15"/>
    </row>
    <row r="253" spans="1:3" x14ac:dyDescent="0.25">
      <c r="A253" s="8"/>
      <c r="C253" s="3" t="str">
        <f>CONCATENATE("    ",B249)</f>
        <v xml:space="preserve">    Your CHRNA2 gene has no variants. A normal gene is referred to as a "wild-type" gene.</v>
      </c>
    </row>
    <row r="254" spans="1:3" x14ac:dyDescent="0.25">
      <c r="A254" s="8"/>
    </row>
    <row r="255" spans="1:3" x14ac:dyDescent="0.25">
      <c r="A255" s="8"/>
      <c r="C255" s="3" t="s">
        <v>42</v>
      </c>
    </row>
    <row r="256" spans="1:3" x14ac:dyDescent="0.25">
      <c r="A256" s="8"/>
    </row>
    <row r="257" spans="1:3" x14ac:dyDescent="0.25">
      <c r="A257" s="8"/>
      <c r="C257" s="3" t="str">
        <f>CONCATENATE("    ",B250)</f>
        <v xml:space="preserve">    This variant is not associated with increased risk.</v>
      </c>
    </row>
    <row r="258" spans="1:3" x14ac:dyDescent="0.25">
      <c r="A258" s="15"/>
    </row>
    <row r="259" spans="1:3" x14ac:dyDescent="0.25">
      <c r="A259" s="15"/>
      <c r="C259" s="3" t="s">
        <v>43</v>
      </c>
    </row>
    <row r="260" spans="1:3" x14ac:dyDescent="0.25">
      <c r="A260" s="15"/>
    </row>
    <row r="261" spans="1:3" x14ac:dyDescent="0.25">
      <c r="A261" s="15"/>
      <c r="C261" s="3" t="str">
        <f>CONCATENATE( "    &lt;piechart percentage=",B251," /&gt;")</f>
        <v xml:space="preserve">    &lt;piechart percentage=50.5 /&gt;</v>
      </c>
    </row>
    <row r="262" spans="1:3" x14ac:dyDescent="0.25">
      <c r="A262" s="15"/>
      <c r="C262" s="3" t="str">
        <f>"  &lt;/Genotype&gt;"</f>
        <v xml:space="preserve">  &lt;/Genotype&gt;</v>
      </c>
    </row>
    <row r="263" spans="1:3" x14ac:dyDescent="0.25">
      <c r="A263" s="15"/>
      <c r="C263" s="3" t="s">
        <v>48</v>
      </c>
    </row>
    <row r="264" spans="1:3" x14ac:dyDescent="0.25">
      <c r="A264" s="15" t="s">
        <v>49</v>
      </c>
      <c r="B264" s="9" t="str">
        <f>CONCATENATE("Your ",B11," gene has an unknown variant.")</f>
        <v>Your CHRNA2 gene has an unknown variant.</v>
      </c>
      <c r="C264" s="3" t="str">
        <f>CONCATENATE("  &lt;Genotype hgvs=",CHAR(34),"unknown",CHAR(34),"&gt; ")</f>
        <v xml:space="preserve">  &lt;Genotype hgvs="unknown"&gt; </v>
      </c>
    </row>
    <row r="265" spans="1:3" x14ac:dyDescent="0.25">
      <c r="A265" s="8" t="s">
        <v>49</v>
      </c>
      <c r="B265" s="9" t="s">
        <v>50</v>
      </c>
      <c r="C265" s="3" t="s">
        <v>26</v>
      </c>
    </row>
    <row r="266" spans="1:3" x14ac:dyDescent="0.25">
      <c r="A266" s="8" t="s">
        <v>41</v>
      </c>
      <c r="C266" s="3" t="s">
        <v>38</v>
      </c>
    </row>
    <row r="267" spans="1:3" x14ac:dyDescent="0.25">
      <c r="A267" s="8"/>
    </row>
    <row r="268" spans="1:3" x14ac:dyDescent="0.25">
      <c r="A268" s="8"/>
      <c r="C268" s="3" t="str">
        <f>CONCATENATE("    ",B264)</f>
        <v xml:space="preserve">    Your CHRNA2 gene has an unknown variant.</v>
      </c>
    </row>
    <row r="269" spans="1:3" x14ac:dyDescent="0.25">
      <c r="A269" s="8"/>
    </row>
    <row r="270" spans="1:3" x14ac:dyDescent="0.25">
      <c r="A270" s="8"/>
      <c r="C270" s="3" t="s">
        <v>42</v>
      </c>
    </row>
    <row r="271" spans="1:3" x14ac:dyDescent="0.25">
      <c r="A271" s="8"/>
    </row>
    <row r="272" spans="1:3" x14ac:dyDescent="0.25">
      <c r="A272" s="15"/>
      <c r="C272" s="3" t="str">
        <f>CONCATENATE("    ",B265)</f>
        <v xml:space="preserve">    The effect is unknown.</v>
      </c>
    </row>
    <row r="273" spans="1:3" x14ac:dyDescent="0.25">
      <c r="A273" s="8"/>
    </row>
    <row r="274" spans="1:3" x14ac:dyDescent="0.25">
      <c r="A274" s="15"/>
      <c r="C274" s="3" t="s">
        <v>43</v>
      </c>
    </row>
    <row r="275" spans="1:3" x14ac:dyDescent="0.25">
      <c r="A275" s="15"/>
    </row>
    <row r="276" spans="1:3" x14ac:dyDescent="0.25">
      <c r="A276" s="15"/>
      <c r="C276" s="3" t="str">
        <f>CONCATENATE( "    &lt;piechart percentage=",B266," /&gt;")</f>
        <v xml:space="preserve">    &lt;piechart percentage= /&gt;</v>
      </c>
    </row>
    <row r="277" spans="1:3" x14ac:dyDescent="0.25">
      <c r="A277" s="15"/>
      <c r="C277" s="3" t="str">
        <f>"  &lt;/Genotype&gt;"</f>
        <v xml:space="preserve">  &lt;/Genotype&gt;</v>
      </c>
    </row>
    <row r="278" spans="1:3" x14ac:dyDescent="0.25">
      <c r="A278" s="15"/>
      <c r="C278" s="3" t="s">
        <v>51</v>
      </c>
    </row>
    <row r="279" spans="1:3" x14ac:dyDescent="0.25">
      <c r="A279" s="15" t="s">
        <v>46</v>
      </c>
      <c r="B279" s="9" t="str">
        <f>CONCATENATE("Your ",B11," gene has no variants. A normal gene is referred to as a ",CHAR(34),"wild-type",CHAR(34)," gene.")</f>
        <v>Your CHRNA2 gene has no variants. A normal gene is referred to as a "wild-type" gene.</v>
      </c>
      <c r="C279" s="3" t="str">
        <f>CONCATENATE("  &lt;Genotype hgvs=",CHAR(34),"wildtype",CHAR(34),"&gt;")</f>
        <v xml:space="preserve">  &lt;Genotype hgvs="wildtype"&gt;</v>
      </c>
    </row>
    <row r="280" spans="1:3" x14ac:dyDescent="0.25">
      <c r="A280" s="8" t="s">
        <v>47</v>
      </c>
      <c r="B280" s="9" t="s">
        <v>52</v>
      </c>
      <c r="C280" s="3" t="s">
        <v>26</v>
      </c>
    </row>
    <row r="281" spans="1:3" x14ac:dyDescent="0.25">
      <c r="A281" s="8" t="s">
        <v>41</v>
      </c>
      <c r="C281" s="3" t="s">
        <v>38</v>
      </c>
    </row>
    <row r="282" spans="1:3" x14ac:dyDescent="0.25">
      <c r="A282" s="8"/>
    </row>
    <row r="283" spans="1:3" x14ac:dyDescent="0.25">
      <c r="A283" s="8"/>
      <c r="C283" s="3" t="str">
        <f>CONCATENATE("    ",B279)</f>
        <v xml:space="preserve">    Your CHRNA2 gene has no variants. A normal gene is referred to as a "wild-type" gene.</v>
      </c>
    </row>
    <row r="284" spans="1:3" x14ac:dyDescent="0.25">
      <c r="A284" s="8"/>
    </row>
    <row r="285" spans="1:3" x14ac:dyDescent="0.25">
      <c r="A285" s="8"/>
      <c r="C285" s="3" t="s">
        <v>42</v>
      </c>
    </row>
    <row r="286" spans="1:3" x14ac:dyDescent="0.25">
      <c r="A286" s="8"/>
    </row>
    <row r="287" spans="1:3" x14ac:dyDescent="0.25">
      <c r="A287" s="8"/>
      <c r="C287" s="3" t="str">
        <f>CONCATENATE("    ",B280)</f>
        <v xml:space="preserve">    Your variant is not associated with any loss of function.</v>
      </c>
    </row>
    <row r="288" spans="1:3" x14ac:dyDescent="0.25">
      <c r="A288" s="8"/>
    </row>
    <row r="289" spans="1:3" x14ac:dyDescent="0.25">
      <c r="A289" s="8"/>
      <c r="C289" s="3" t="s">
        <v>43</v>
      </c>
    </row>
    <row r="290" spans="1:3" x14ac:dyDescent="0.25">
      <c r="A290" s="15"/>
    </row>
    <row r="291" spans="1:3" x14ac:dyDescent="0.25">
      <c r="A291" s="8"/>
      <c r="C291" s="3" t="str">
        <f>CONCATENATE( "    &lt;piechart percentage=",B281," /&gt;")</f>
        <v xml:space="preserve">    &lt;piechart percentage= /&gt;</v>
      </c>
    </row>
    <row r="292" spans="1:3" x14ac:dyDescent="0.25">
      <c r="A292" s="8"/>
      <c r="C292" s="3" t="str">
        <f>"  &lt;/Genotype&gt;"</f>
        <v xml:space="preserve">  &lt;/Genotype&gt;</v>
      </c>
    </row>
    <row r="293" spans="1:3" x14ac:dyDescent="0.25">
      <c r="A293" s="8"/>
      <c r="C293" s="3" t="str">
        <f>"&lt;/GeneAnalysis&gt;"</f>
        <v>&lt;/GeneAnalysis&gt;</v>
      </c>
    </row>
    <row r="294" spans="1:3" s="18" customFormat="1" x14ac:dyDescent="0.25">
      <c r="A294" s="27"/>
      <c r="B294" s="17"/>
    </row>
    <row r="295" spans="1:3" x14ac:dyDescent="0.25">
      <c r="A295" s="15"/>
      <c r="C295" s="3" t="str">
        <f>CONCATENATE("# How do changes in ",B11," affect people?")</f>
        <v># How do changes in CHRNA2 affect people?</v>
      </c>
    </row>
    <row r="296" spans="1:3" x14ac:dyDescent="0.25">
      <c r="A296" s="15"/>
    </row>
    <row r="297" spans="1:3"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CHRNA2 variants is small and does not impact treatment. It is possible that variants in this gene interact with other gene variants, which is the reason for our inclusion of this gene.</v>
      </c>
      <c r="C297" s="3" t="str">
        <f>B297</f>
        <v>For the vast majority of people, the overall risk associated with the common CHRNA2 variants is small and does not impact treatment. It is possible that variants in this gene interact with other gene variants, which is the reason for our inclusion of this gene.</v>
      </c>
    </row>
    <row r="298" spans="1:3" x14ac:dyDescent="0.25">
      <c r="A298" s="15"/>
    </row>
    <row r="299" spans="1:3" s="18" customFormat="1" x14ac:dyDescent="0.25">
      <c r="A299" s="27"/>
      <c r="B299" s="17"/>
      <c r="C299" s="16" t="s">
        <v>54</v>
      </c>
    </row>
    <row r="300" spans="1:3" s="18" customFormat="1" x14ac:dyDescent="0.25">
      <c r="A300" s="27"/>
      <c r="B300" s="17"/>
      <c r="C300" s="16"/>
    </row>
    <row r="301" spans="1:3" s="18" customFormat="1" x14ac:dyDescent="0.25">
      <c r="A301" s="16"/>
      <c r="B301" s="17"/>
      <c r="C301" s="16" t="s">
        <v>55</v>
      </c>
    </row>
    <row r="302" spans="1:3" s="18" customFormat="1" x14ac:dyDescent="0.25">
      <c r="A302" s="16"/>
      <c r="B302" s="17"/>
      <c r="C302" s="16"/>
    </row>
    <row r="303" spans="1:3" x14ac:dyDescent="0.25">
      <c r="A303" s="15"/>
      <c r="C303" s="3" t="s">
        <v>56</v>
      </c>
    </row>
    <row r="304" spans="1:3" x14ac:dyDescent="0.25">
      <c r="A304" s="15"/>
    </row>
    <row r="305" spans="1:3"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x14ac:dyDescent="0.25">
      <c r="A306" s="15"/>
    </row>
    <row r="307" spans="1:3" x14ac:dyDescent="0.25">
      <c r="A307" s="15"/>
      <c r="C307" s="3" t="s">
        <v>58</v>
      </c>
    </row>
    <row r="308" spans="1:3" x14ac:dyDescent="0.25">
      <c r="A308" s="15"/>
    </row>
    <row r="309" spans="1:3"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x14ac:dyDescent="0.25">
      <c r="A310" s="15"/>
    </row>
    <row r="311" spans="1:3" s="18" customFormat="1" x14ac:dyDescent="0.25">
      <c r="A311" s="27"/>
      <c r="B311" s="17"/>
      <c r="C311" s="16" t="s">
        <v>60</v>
      </c>
    </row>
    <row r="312" spans="1:3" s="18" customFormat="1" x14ac:dyDescent="0.25">
      <c r="A312" s="27"/>
      <c r="B312" s="17"/>
      <c r="C312" s="16"/>
    </row>
    <row r="313" spans="1:3" s="18" customFormat="1" x14ac:dyDescent="0.25">
      <c r="A313" s="16"/>
      <c r="B313" s="17"/>
      <c r="C313" s="16" t="s">
        <v>61</v>
      </c>
    </row>
    <row r="314" spans="1:3" s="18" customFormat="1" x14ac:dyDescent="0.25">
      <c r="A314" s="16"/>
      <c r="B314" s="17"/>
      <c r="C314" s="16"/>
    </row>
    <row r="315" spans="1:3" x14ac:dyDescent="0.25">
      <c r="A315" s="15"/>
      <c r="C315" s="3" t="s">
        <v>56</v>
      </c>
    </row>
    <row r="316" spans="1:3" x14ac:dyDescent="0.25">
      <c r="A316" s="15"/>
    </row>
    <row r="317" spans="1:3"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x14ac:dyDescent="0.25">
      <c r="A318" s="15"/>
    </row>
    <row r="319" spans="1:3" x14ac:dyDescent="0.25">
      <c r="A319" s="15"/>
      <c r="C319" s="3" t="s">
        <v>58</v>
      </c>
    </row>
    <row r="320" spans="1:3" x14ac:dyDescent="0.25">
      <c r="A320" s="15"/>
    </row>
    <row r="321" spans="1:3" x14ac:dyDescent="0.25">
      <c r="A321" s="15"/>
      <c r="B321" s="9" t="s">
        <v>63</v>
      </c>
      <c r="C321" s="3" t="str">
        <f>B321</f>
        <v>[Anti-CD20 intervention](https://www.ncbi.nlm.nih.gov/pubmed/27834303) may help CFS patients, and has shown to increase muscarinic antibody positivity and reduced symptoms.</v>
      </c>
    </row>
    <row r="323" spans="1:3" s="18" customFormat="1" x14ac:dyDescent="0.25">
      <c r="A323" s="27"/>
      <c r="B323" s="17"/>
      <c r="C323" s="16" t="s">
        <v>64</v>
      </c>
    </row>
    <row r="324" spans="1:3" s="18" customFormat="1" x14ac:dyDescent="0.25">
      <c r="A324" s="27"/>
      <c r="B324" s="17"/>
      <c r="C324" s="16"/>
    </row>
    <row r="325" spans="1:3" s="18" customFormat="1" x14ac:dyDescent="0.25">
      <c r="A325" s="16"/>
      <c r="B325" s="17"/>
      <c r="C325" s="16" t="s">
        <v>65</v>
      </c>
    </row>
    <row r="326" spans="1:3" s="18" customFormat="1" x14ac:dyDescent="0.25">
      <c r="A326" s="16"/>
      <c r="B326" s="17"/>
      <c r="C326" s="16"/>
    </row>
    <row r="327" spans="1:3" x14ac:dyDescent="0.25">
      <c r="A327" s="15"/>
      <c r="C327" s="3" t="s">
        <v>56</v>
      </c>
    </row>
    <row r="328" spans="1:3" x14ac:dyDescent="0.25">
      <c r="A328" s="15"/>
    </row>
    <row r="329" spans="1:3"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x14ac:dyDescent="0.25">
      <c r="A330" s="15"/>
    </row>
    <row r="331" spans="1:3" x14ac:dyDescent="0.25">
      <c r="A331" s="15"/>
      <c r="C331" s="3" t="s">
        <v>58</v>
      </c>
    </row>
    <row r="332" spans="1:3" x14ac:dyDescent="0.25">
      <c r="A332" s="15"/>
    </row>
    <row r="333" spans="1:3"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x14ac:dyDescent="0.25">
      <c r="A335" s="27"/>
      <c r="B335" s="17"/>
      <c r="C335" s="16" t="s">
        <v>68</v>
      </c>
    </row>
    <row r="336" spans="1:3" s="18" customFormat="1" x14ac:dyDescent="0.25">
      <c r="A336" s="27"/>
      <c r="B336" s="17"/>
      <c r="C336" s="16"/>
    </row>
    <row r="337" spans="1:3" s="18" customFormat="1" x14ac:dyDescent="0.25">
      <c r="A337" s="16"/>
      <c r="B337" s="17"/>
      <c r="C337" s="16" t="s">
        <v>69</v>
      </c>
    </row>
    <row r="338" spans="1:3" s="18" customFormat="1" x14ac:dyDescent="0.25">
      <c r="A338" s="16"/>
      <c r="B338" s="17"/>
      <c r="C338" s="16"/>
    </row>
    <row r="339" spans="1:3" x14ac:dyDescent="0.25">
      <c r="A339" s="15"/>
      <c r="C339" s="3" t="s">
        <v>70</v>
      </c>
    </row>
    <row r="340" spans="1:3" x14ac:dyDescent="0.25">
      <c r="A340" s="15"/>
    </row>
    <row r="341" spans="1:3"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x14ac:dyDescent="0.25">
      <c r="A342" s="15"/>
    </row>
    <row r="343" spans="1:3" x14ac:dyDescent="0.25">
      <c r="A343" s="15"/>
      <c r="C343" s="3" t="s">
        <v>58</v>
      </c>
    </row>
    <row r="344" spans="1:3" x14ac:dyDescent="0.25">
      <c r="A344" s="15"/>
    </row>
    <row r="345" spans="1:3"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x14ac:dyDescent="0.25">
      <c r="B347" s="17"/>
    </row>
    <row r="349" spans="1:3"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D5772-AEC5-4DF9-8913-BFC3FA6844F8}">
  <dimension ref="A1:AJ2523"/>
  <sheetViews>
    <sheetView topLeftCell="F8" workbookViewId="0">
      <selection activeCell="H11" sqref="H11:L22"/>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379</v>
      </c>
      <c r="C2" s="3" t="str">
        <f>CONCATENATE("# What does the ",B2," gene do?")</f>
        <v># What does the NOS3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7</v>
      </c>
      <c r="C6" s="3" t="str">
        <f>CONCATENATE("This gene is located on chromosome ",B6,". The ",B7," it creates acts in your ",B8)</f>
        <v>This gene is located on chromosome 7. The protein it creates acts in your spleen and placenta.</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405</v>
      </c>
      <c r="H8" s="3" t="s">
        <v>19</v>
      </c>
      <c r="I8" s="11" t="s">
        <v>20</v>
      </c>
      <c r="J8" s="3">
        <v>0.17299999999999999</v>
      </c>
      <c r="K8" s="3">
        <v>0.1</v>
      </c>
      <c r="L8" s="3">
        <f t="shared" si="0"/>
        <v>1.7299999999999998</v>
      </c>
      <c r="Y8" s="6"/>
      <c r="AC8" s="10"/>
    </row>
    <row r="9" spans="1:36" x14ac:dyDescent="0.25">
      <c r="A9" s="15" t="s">
        <v>21</v>
      </c>
      <c r="B9" s="9" t="s">
        <v>407</v>
      </c>
      <c r="C9" s="3" t="str">
        <f>CONCATENATE("&lt;TissueList ",B9," /&gt;")</f>
        <v>&lt;TissueList female tissue D005836 bone marrow and immune system D007107   /&gt;</v>
      </c>
      <c r="H9" s="3" t="s">
        <v>22</v>
      </c>
      <c r="I9" s="11" t="s">
        <v>23</v>
      </c>
      <c r="J9" s="3">
        <v>0.435</v>
      </c>
      <c r="K9" s="3">
        <v>0.33500000000000002</v>
      </c>
      <c r="L9" s="3">
        <f t="shared" si="0"/>
        <v>1.2985074626865671</v>
      </c>
      <c r="Y9" s="6"/>
      <c r="AC9" s="10"/>
    </row>
    <row r="10" spans="1:36" s="18" customFormat="1" x14ac:dyDescent="0.25">
      <c r="A10" s="16"/>
      <c r="B10" s="17"/>
      <c r="H10" s="18" t="str">
        <f>B19</f>
        <v>A150998920G</v>
      </c>
      <c r="I10" s="18" t="str">
        <f>B25</f>
        <v>C151010400T</v>
      </c>
      <c r="J10" s="18" t="str">
        <f>B31</f>
        <v>A2984+15G</v>
      </c>
      <c r="K10" s="18" t="str">
        <f>B37</f>
        <v>-51-762C=</v>
      </c>
      <c r="L10" s="18" t="str">
        <f>B43</f>
        <v>T894G</v>
      </c>
    </row>
    <row r="11" spans="1:36" x14ac:dyDescent="0.25">
      <c r="A11" s="8" t="s">
        <v>3</v>
      </c>
      <c r="B11" s="9" t="s">
        <v>379</v>
      </c>
      <c r="C11" s="3" t="str">
        <f>CONCATENATE("&lt;GeneAnalysis gene=",CHAR(34),B11,CHAR(34)," interval=",CHAR(34),B12,CHAR(34),"&gt; ")</f>
        <v xml:space="preserve">&lt;GeneAnalysis gene="NOS3" interval="NC_000007.14:g.150991056_151014599"&gt; </v>
      </c>
      <c r="H11" s="19" t="s">
        <v>394</v>
      </c>
      <c r="I11" s="19" t="s">
        <v>394</v>
      </c>
      <c r="J11" s="19" t="s">
        <v>394</v>
      </c>
      <c r="K11" s="19" t="s">
        <v>394</v>
      </c>
      <c r="L11" s="19" t="s">
        <v>394</v>
      </c>
      <c r="M11" s="19"/>
      <c r="N11" s="19"/>
      <c r="O11" s="20"/>
      <c r="P11" s="20"/>
      <c r="Q11" s="20"/>
      <c r="R11" s="20"/>
      <c r="S11" s="20"/>
      <c r="T11" s="20"/>
      <c r="U11" s="20"/>
      <c r="V11" s="20"/>
      <c r="W11" s="20"/>
      <c r="X11" s="20"/>
      <c r="Y11" s="20"/>
      <c r="Z11" s="20"/>
    </row>
    <row r="12" spans="1:36" x14ac:dyDescent="0.25">
      <c r="A12" s="8" t="s">
        <v>24</v>
      </c>
      <c r="B12" s="9" t="s">
        <v>406</v>
      </c>
      <c r="H12" s="9" t="s">
        <v>395</v>
      </c>
      <c r="I12" s="9" t="s">
        <v>397</v>
      </c>
      <c r="J12" s="9" t="s">
        <v>399</v>
      </c>
      <c r="K12" s="9" t="s">
        <v>403</v>
      </c>
      <c r="L12" s="9" t="s">
        <v>401</v>
      </c>
      <c r="M12" s="9"/>
      <c r="N12" s="9"/>
      <c r="O12" s="9"/>
      <c r="P12" s="9"/>
      <c r="Q12" s="9"/>
      <c r="R12" s="9"/>
      <c r="S12" s="9"/>
      <c r="T12" s="9"/>
      <c r="U12" s="9"/>
      <c r="V12" s="9"/>
      <c r="W12" s="9"/>
      <c r="X12" s="9"/>
      <c r="Y12" s="9"/>
      <c r="Z12" s="9"/>
    </row>
    <row r="13" spans="1:36" x14ac:dyDescent="0.25">
      <c r="A13" s="8" t="s">
        <v>25</v>
      </c>
      <c r="B13" s="9" t="s">
        <v>330</v>
      </c>
      <c r="C13" s="3" t="str">
        <f>CONCATENATE("# What are some common mutations of ",B11,"?")</f>
        <v># What are some common mutations of NOS3?</v>
      </c>
      <c r="H13" s="9" t="s">
        <v>396</v>
      </c>
      <c r="I13" s="9" t="s">
        <v>398</v>
      </c>
      <c r="J13" s="9" t="s">
        <v>400</v>
      </c>
      <c r="K13" s="9" t="s">
        <v>404</v>
      </c>
      <c r="L13" s="9" t="s">
        <v>402</v>
      </c>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[A150998920G](https://www.ncbi.nlm.nih.gov/projects/SNP/snp_ref.cgi?rs=1007311
)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[C151010400T](https://www.ncbi.nlm.nih.gov/projects/SNP/snp_ref.cgi?rs=2741343)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[A2984+15G](https://www.ncbi.nlm.nih.gov/clinvar/variation/403250/)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[-51-762C=](https://www.ncbi.nlm.nih.gov/clinvar/variation/14016/)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[T894G (p.Asp298Glu)](https://www.ncbi.nlm.nih.gov/clinvar/variation/14015/) variant. This substitution of a single nucleotide is known as a missense mutation.</v>
      </c>
      <c r="M14" s="9"/>
      <c r="N14" s="9"/>
      <c r="O14" s="9"/>
      <c r="P14" s="9"/>
      <c r="Q14" s="9"/>
      <c r="R14" s="9"/>
      <c r="S14" s="9"/>
      <c r="T14" s="9"/>
      <c r="U14" s="9"/>
      <c r="V14" s="9"/>
      <c r="W14" s="9"/>
      <c r="X14" s="9"/>
      <c r="Y14" s="9"/>
      <c r="Z14" s="9"/>
    </row>
    <row r="15" spans="1:36" x14ac:dyDescent="0.25">
      <c r="C15" s="3" t="str">
        <f>CONCATENATE("There are ",B13," common variants in ",B11,": ",B22,", ",B28,", ",B34,", ",B40,", and ",B46,".")</f>
        <v>There are five common variants in NOS3: [A150998920G](https://www.ncbi.nlm.nih.gov/projects/SNP/snp_ref.cgi?rs=1007311
), [C151010400T](https://www.ncbi.nlm.nih.gov/projects/SNP/snp_ref.cgi?rs=2741343), [A2984+15G](https://www.ncbi.nlm.nih.gov/clinvar/variation/403250/), [-51-762C=](https://www.ncbi.nlm.nih.gov/clinvar/variation/14016/), and [T894G (p.Asp298Glu)](https://www.ncbi.nlm.nih.gov/clinvar/variation/14015/).</v>
      </c>
      <c r="H15" s="9" t="s">
        <v>28</v>
      </c>
      <c r="I15" s="9" t="s">
        <v>28</v>
      </c>
      <c r="J15" s="9" t="s">
        <v>28</v>
      </c>
      <c r="K15" s="9" t="s">
        <v>28</v>
      </c>
      <c r="L15" s="9" t="s">
        <v>28</v>
      </c>
      <c r="M15" s="9"/>
      <c r="N15" s="9"/>
      <c r="O15" s="9"/>
      <c r="P15" s="9"/>
      <c r="Q15" s="9"/>
      <c r="R15" s="9"/>
      <c r="S15" s="9"/>
      <c r="T15" s="9"/>
      <c r="U15" s="9"/>
      <c r="V15" s="9"/>
      <c r="W15" s="9"/>
      <c r="X15" s="9"/>
      <c r="Y15" s="9"/>
      <c r="Z15" s="9"/>
    </row>
    <row r="16" spans="1:36" x14ac:dyDescent="0.25">
      <c r="H16" s="9">
        <v>49.4</v>
      </c>
      <c r="I16" s="9">
        <v>0</v>
      </c>
      <c r="J16" s="9">
        <v>23.6</v>
      </c>
      <c r="K16" s="9">
        <v>35.9</v>
      </c>
      <c r="L16" s="9">
        <v>2.9</v>
      </c>
      <c r="M16" s="9"/>
      <c r="N16" s="9"/>
      <c r="O16" s="9"/>
      <c r="P16" s="9"/>
      <c r="Q16" s="9"/>
      <c r="R16" s="9"/>
      <c r="S16" s="9"/>
      <c r="T16" s="9"/>
      <c r="U16" s="9"/>
      <c r="V16" s="9"/>
      <c r="W16" s="9"/>
      <c r="X16" s="9"/>
      <c r="Y16" s="9"/>
      <c r="Z16" s="9"/>
    </row>
    <row r="17" spans="1:26" x14ac:dyDescent="0.25">
      <c r="C17" s="3" t="str">
        <f>CONCATENATE("&lt;# ",B19," #&gt;")</f>
        <v>&lt;# A150998920G #&gt;</v>
      </c>
      <c r="H17" s="9" t="str">
        <f>CONCATENATE("People with this variant have two copies of the ",B22," variant. This substitution of a single nucleotide is known as a missense mutation.")</f>
        <v>People with this variant have two copies of the [A150998920G](https://www.ncbi.nlm.nih.gov/projects/SNP/snp_ref.cgi?rs=1007311
)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[C151010400T](https://www.ncbi.nlm.nih.gov/projects/SNP/snp_ref.cgi?rs=2741343)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[A2984+15G](https://www.ncbi.nlm.nih.gov/clinvar/variation/403250/)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[-51-762C=](https://www.ncbi.nlm.nih.gov/clinvar/variation/14016/)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[T894G (p.Asp298Glu)](https://www.ncbi.nlm.nih.gov/clinvar/variation/14015/) variant. This substitution of a single nucleotide is known as a missense mutation.</v>
      </c>
      <c r="M17" s="9"/>
      <c r="N17" s="9"/>
      <c r="O17" s="9"/>
      <c r="P17" s="9"/>
      <c r="Q17" s="9"/>
      <c r="R17" s="9"/>
      <c r="S17" s="9"/>
      <c r="T17" s="9"/>
      <c r="U17" s="9"/>
      <c r="V17" s="9"/>
      <c r="W17" s="9"/>
      <c r="X17" s="9"/>
      <c r="Y17" s="9"/>
      <c r="Z17" s="9"/>
    </row>
    <row r="18" spans="1:26" x14ac:dyDescent="0.25">
      <c r="A18" s="8" t="s">
        <v>29</v>
      </c>
      <c r="B18" s="28" t="s">
        <v>380</v>
      </c>
      <c r="C18" s="3" t="str">
        <f>CONCATENATE("  &lt;Variant hgvs=",CHAR(34),B18,CHAR(34)," name=",CHAR(34),B19,CHAR(34),"&gt; ")</f>
        <v xml:space="preserve">  &lt;Variant hgvs="NC_000007.14:g.150998920A&gt;G" name="A150998920G"&gt; </v>
      </c>
      <c r="H18" s="9" t="s">
        <v>27</v>
      </c>
      <c r="I18" s="9" t="s">
        <v>27</v>
      </c>
      <c r="J18" s="9" t="s">
        <v>27</v>
      </c>
      <c r="K18" s="9" t="s">
        <v>27</v>
      </c>
      <c r="L18" s="9" t="s">
        <v>27</v>
      </c>
      <c r="M18" s="9"/>
      <c r="N18" s="9"/>
      <c r="O18" s="9"/>
      <c r="P18" s="9"/>
      <c r="Q18" s="9"/>
      <c r="R18" s="9"/>
      <c r="S18" s="9"/>
      <c r="T18" s="9"/>
      <c r="U18" s="9"/>
      <c r="V18" s="9"/>
      <c r="W18" s="9"/>
      <c r="X18" s="9"/>
      <c r="Y18" s="9"/>
      <c r="Z18" s="9"/>
    </row>
    <row r="19" spans="1:26" x14ac:dyDescent="0.25">
      <c r="A19" s="15" t="s">
        <v>30</v>
      </c>
      <c r="B19" s="21" t="s">
        <v>391</v>
      </c>
      <c r="H19" s="9">
        <v>33.6</v>
      </c>
      <c r="I19" s="9">
        <v>22.7</v>
      </c>
      <c r="J19" s="9">
        <v>5.3</v>
      </c>
      <c r="K19" s="9">
        <v>14.5</v>
      </c>
      <c r="L19" s="9">
        <v>0.8</v>
      </c>
      <c r="M19" s="9"/>
      <c r="N19" s="9"/>
      <c r="O19" s="9"/>
      <c r="P19" s="9"/>
      <c r="Q19" s="9"/>
      <c r="R19" s="9"/>
      <c r="S19" s="9"/>
      <c r="T19" s="9"/>
      <c r="U19" s="9"/>
      <c r="V19" s="9"/>
      <c r="W19" s="9"/>
      <c r="X19" s="9"/>
      <c r="Y19" s="9"/>
      <c r="Z19" s="9"/>
    </row>
    <row r="20" spans="1:26" x14ac:dyDescent="0.25">
      <c r="A20" s="15" t="s">
        <v>31</v>
      </c>
      <c r="B20" s="9"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NOS3 gene from adenine (A) to guanine (G) resulting in incorrect protein function. This substitution of a single nucleotide is known as a missense variant.</v>
      </c>
      <c r="H20" s="9" t="str">
        <f>CONCATENATE("Your ",B11," gene has no variants. A normal gene is referred to as a ",CHAR(34),"wild-type",CHAR(34)," gene.")</f>
        <v>Your NOS3 gene has no variants. A normal gene is referred to as a "wild-type" gene.</v>
      </c>
      <c r="I20" s="9" t="str">
        <f>CONCATENATE("Your ",B11," gene has no variants. A normal gene is referred to as a ",CHAR(34),"wild-type",CHAR(34)," gene.")</f>
        <v>Your NOS3 gene has no variants. A normal gene is referred to as a "wild-type" gene.</v>
      </c>
      <c r="J20" s="9" t="str">
        <f>CONCATENATE("Your ",B11," gene has no variants. A normal gene is referred to as a ",CHAR(34),"wild-type",CHAR(34)," gene.")</f>
        <v>Your NOS3 gene has no variants. A normal gene is referred to as a "wild-type" gene.</v>
      </c>
      <c r="K20" s="9" t="str">
        <f>CONCATENATE("Your ",B11," gene has no variants. A normal gene is referred to as a ",CHAR(34),"wild-type",CHAR(34)," gene.")</f>
        <v>Your NOS3 gene has no variants. A normal gene is referred to as a "wild-type" gene.</v>
      </c>
      <c r="L20" s="9" t="str">
        <f>CONCATENATE("Your ",B11," gene has no variants. A normal gene is referred to as a ",CHAR(34),"wild-type",CHAR(34)," gene.")</f>
        <v>Your NOS3 gene has no variants. A normal gene is referred to as a "wild-type" gene.</v>
      </c>
      <c r="M20" s="9"/>
      <c r="N20" s="9"/>
      <c r="O20" s="9"/>
      <c r="P20" s="9"/>
      <c r="Q20" s="9"/>
      <c r="R20" s="9"/>
      <c r="S20" s="9"/>
      <c r="T20" s="9"/>
      <c r="U20" s="9"/>
      <c r="V20" s="9"/>
      <c r="W20" s="9"/>
      <c r="X20" s="9"/>
      <c r="Y20" s="9"/>
      <c r="Z20" s="9"/>
    </row>
    <row r="21" spans="1:26" x14ac:dyDescent="0.25">
      <c r="A21" s="15" t="s">
        <v>33</v>
      </c>
      <c r="B21" s="9" t="s">
        <v>34</v>
      </c>
      <c r="H21" s="9" t="s">
        <v>28</v>
      </c>
      <c r="I21" s="9" t="s">
        <v>28</v>
      </c>
      <c r="J21" s="9" t="s">
        <v>28</v>
      </c>
      <c r="K21" s="9" t="s">
        <v>28</v>
      </c>
      <c r="L21" s="9" t="s">
        <v>28</v>
      </c>
      <c r="M21" s="9"/>
      <c r="N21" s="9"/>
      <c r="O21" s="9"/>
      <c r="P21" s="9"/>
      <c r="Q21" s="9"/>
      <c r="R21" s="9"/>
      <c r="S21" s="9"/>
      <c r="T21" s="9"/>
      <c r="U21" s="9"/>
      <c r="V21" s="9"/>
      <c r="W21" s="9"/>
      <c r="X21" s="9"/>
      <c r="Y21" s="9"/>
      <c r="Z21" s="9"/>
    </row>
    <row r="22" spans="1:26" x14ac:dyDescent="0.25">
      <c r="A22" s="15" t="s">
        <v>35</v>
      </c>
      <c r="B22" s="9" t="s">
        <v>390</v>
      </c>
      <c r="C22" s="3" t="str">
        <f>"  &lt;/Variant&gt;"</f>
        <v xml:space="preserve">  &lt;/Variant&gt;</v>
      </c>
      <c r="H22" s="9">
        <v>17</v>
      </c>
      <c r="I22" s="9">
        <v>77.3</v>
      </c>
      <c r="J22" s="9">
        <v>71.099999999999994</v>
      </c>
      <c r="K22" s="9">
        <v>49.6</v>
      </c>
      <c r="L22" s="9">
        <v>96.3</v>
      </c>
      <c r="M22" s="9"/>
      <c r="N22" s="9"/>
      <c r="O22" s="9"/>
      <c r="P22" s="9"/>
      <c r="Q22" s="9"/>
      <c r="R22" s="9"/>
      <c r="S22" s="9"/>
      <c r="T22" s="9"/>
      <c r="U22" s="9"/>
      <c r="V22" s="9"/>
      <c r="W22" s="9"/>
      <c r="X22" s="9"/>
      <c r="Y22" s="9"/>
      <c r="Z22" s="9"/>
    </row>
    <row r="23" spans="1:26" x14ac:dyDescent="0.25">
      <c r="A23" s="15"/>
      <c r="C23" s="3" t="str">
        <f>CONCATENATE("&lt;# ",B25," #&gt;")</f>
        <v>&lt;# C151010400T #&gt;</v>
      </c>
    </row>
    <row r="24" spans="1:26" x14ac:dyDescent="0.25">
      <c r="A24" s="8" t="s">
        <v>29</v>
      </c>
      <c r="B24" s="28" t="s">
        <v>381</v>
      </c>
      <c r="C24" s="3" t="str">
        <f>CONCATENATE("  &lt;Variant hgvs=",CHAR(34),B24,CHAR(34)," name=",CHAR(34),B25,CHAR(34),"&gt; ")</f>
        <v xml:space="preserve">  &lt;Variant hgvs="NC_000007.14:g.151010400C&gt;T" name="C151010400T"&gt; </v>
      </c>
    </row>
    <row r="25" spans="1:26" x14ac:dyDescent="0.25">
      <c r="A25" s="15" t="s">
        <v>30</v>
      </c>
      <c r="B25" s="9" t="s">
        <v>392</v>
      </c>
    </row>
    <row r="26" spans="1:26" x14ac:dyDescent="0.25">
      <c r="A26" s="15" t="s">
        <v>31</v>
      </c>
      <c r="B26" s="9" t="str">
        <f>"cytosine (C)"</f>
        <v>cytosine (C)</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NOS3 gene from cytosine (C) to thymine (T) resulting in incorrect protein function. This substitution of a single nucleotide is known as a missense variant.</v>
      </c>
    </row>
    <row r="27" spans="1:26" x14ac:dyDescent="0.25">
      <c r="A27" s="15" t="s">
        <v>33</v>
      </c>
      <c r="B27" s="9" t="s">
        <v>36</v>
      </c>
    </row>
    <row r="28" spans="1:26" x14ac:dyDescent="0.25">
      <c r="A28" s="15" t="s">
        <v>35</v>
      </c>
      <c r="B28" s="9" t="s">
        <v>393</v>
      </c>
      <c r="C28" s="3" t="str">
        <f>"  &lt;/Variant&gt;"</f>
        <v xml:space="preserve">  &lt;/Variant&gt;</v>
      </c>
    </row>
    <row r="29" spans="1:26" x14ac:dyDescent="0.25">
      <c r="A29" s="8"/>
      <c r="C29" s="3" t="str">
        <f>CONCATENATE("&lt;# ",B31," #&gt;")</f>
        <v>&lt;# A2984+15G #&gt;</v>
      </c>
    </row>
    <row r="30" spans="1:26" x14ac:dyDescent="0.25">
      <c r="A30" s="8" t="s">
        <v>29</v>
      </c>
      <c r="B30" s="19" t="s">
        <v>382</v>
      </c>
      <c r="C30" s="3" t="str">
        <f>CONCATENATE("  &lt;Variant hgvs=",CHAR(34),B30,CHAR(34)," name=",CHAR(34),B31,CHAR(34),"&gt; ")</f>
        <v xml:space="preserve">  &lt;Variant hgvs="NC_000007.14:g.151011001A&gt;G" name="A2984+15G"&gt; </v>
      </c>
    </row>
    <row r="31" spans="1:26" x14ac:dyDescent="0.25">
      <c r="A31" s="15" t="s">
        <v>30</v>
      </c>
      <c r="B31" s="9" t="s">
        <v>385</v>
      </c>
    </row>
    <row r="32" spans="1:26" x14ac:dyDescent="0.25">
      <c r="A32" s="15" t="s">
        <v>31</v>
      </c>
      <c r="B32" s="9" t="s">
        <v>32</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NOS3 gene from adenine (A) to guanine (G) resulting in incorrect protein function. This substitution of a single nucleotide is known as a missense variant.</v>
      </c>
    </row>
    <row r="33" spans="1:3" x14ac:dyDescent="0.25">
      <c r="A33" s="15" t="s">
        <v>33</v>
      </c>
      <c r="B33" s="9" t="s">
        <v>34</v>
      </c>
    </row>
    <row r="34" spans="1:3" x14ac:dyDescent="0.25">
      <c r="A34" s="15" t="s">
        <v>35</v>
      </c>
      <c r="B34" s="9" t="s">
        <v>386</v>
      </c>
      <c r="C34" s="3" t="str">
        <f>"  &lt;/Variant&gt;"</f>
        <v xml:space="preserve">  &lt;/Variant&gt;</v>
      </c>
    </row>
    <row r="35" spans="1:3" x14ac:dyDescent="0.25">
      <c r="A35" s="15"/>
      <c r="C35" s="3" t="str">
        <f>CONCATENATE("&lt;# ",B37," #&gt;")</f>
        <v>&lt;# -51-762C= #&gt;</v>
      </c>
    </row>
    <row r="36" spans="1:3" x14ac:dyDescent="0.25">
      <c r="A36" s="8" t="s">
        <v>29</v>
      </c>
      <c r="B36" s="31" t="s">
        <v>384</v>
      </c>
      <c r="C36" s="3" t="str">
        <f>CONCATENATE("  &lt;Variant hgvs=",CHAR(34),B36,CHAR(34)," name=",CHAR(34),B37,CHAR(34),"&gt; ")</f>
        <v xml:space="preserve">  &lt;Variant hgvs="NC_000007.14:g.150992991C=" name="-51-762C="&gt; </v>
      </c>
    </row>
    <row r="37" spans="1:3" x14ac:dyDescent="0.25">
      <c r="A37" s="15" t="s">
        <v>30</v>
      </c>
      <c r="B37" s="9" t="str">
        <f>"-51-762C="</f>
        <v>-51-762C=</v>
      </c>
    </row>
    <row r="38" spans="1:3" x14ac:dyDescent="0.25">
      <c r="A38" s="15" t="s">
        <v>31</v>
      </c>
      <c r="B38" s="9" t="str">
        <f>"cytosine (C)"</f>
        <v>cytosine (C)</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NOS3 gene from cytosine (C) to thymine (T) resulting in incorrect protein function. This substitution of a single nucleotide is known as a missense variant.</v>
      </c>
    </row>
    <row r="39" spans="1:3" x14ac:dyDescent="0.25">
      <c r="A39" s="15" t="s">
        <v>33</v>
      </c>
      <c r="B39" s="9" t="s">
        <v>36</v>
      </c>
    </row>
    <row r="40" spans="1:3" x14ac:dyDescent="0.25">
      <c r="A40" s="15" t="s">
        <v>35</v>
      </c>
      <c r="B40" s="9" t="s">
        <v>387</v>
      </c>
      <c r="C40" s="3" t="str">
        <f>"  &lt;/Variant&gt;"</f>
        <v xml:space="preserve">  &lt;/Variant&gt;</v>
      </c>
    </row>
    <row r="41" spans="1:3" x14ac:dyDescent="0.25">
      <c r="A41" s="15"/>
      <c r="C41" s="3" t="str">
        <f>CONCATENATE("&lt;# ",B43," #&gt;")</f>
        <v>&lt;# T894G #&gt;</v>
      </c>
    </row>
    <row r="42" spans="1:3" x14ac:dyDescent="0.25">
      <c r="A42" s="8" t="s">
        <v>29</v>
      </c>
      <c r="B42" s="19" t="s">
        <v>383</v>
      </c>
      <c r="C42" s="3" t="str">
        <f>CONCATENATE("  &lt;Variant hgvs=",CHAR(34),B42,CHAR(34)," name=",CHAR(34),B43,CHAR(34),"&gt; ")</f>
        <v xml:space="preserve">  &lt;Variant hgvs="NC_000007.14:g.150999023T&gt;G" name="T894G"&gt; </v>
      </c>
    </row>
    <row r="43" spans="1:3" x14ac:dyDescent="0.25">
      <c r="A43" s="15" t="s">
        <v>30</v>
      </c>
      <c r="B43" s="9" t="s">
        <v>388</v>
      </c>
    </row>
    <row r="44" spans="1:3" x14ac:dyDescent="0.25">
      <c r="A44" s="15" t="s">
        <v>31</v>
      </c>
      <c r="B44" s="9" t="s">
        <v>36</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NOS3 gene from thymine (T) to guanine (G) resulting in incorrect protein function. This substitution of a single nucleotide is known as a missense variant.</v>
      </c>
    </row>
    <row r="45" spans="1:3" x14ac:dyDescent="0.25">
      <c r="A45" s="15" t="s">
        <v>33</v>
      </c>
      <c r="B45" s="9" t="s">
        <v>34</v>
      </c>
    </row>
    <row r="46" spans="1:3" x14ac:dyDescent="0.25">
      <c r="A46" s="15" t="s">
        <v>35</v>
      </c>
      <c r="B46" s="9" t="s">
        <v>389</v>
      </c>
      <c r="C46" s="3" t="str">
        <f>"  &lt;/Variant&gt;"</f>
        <v xml:space="preserve">  &lt;/Variant&gt;</v>
      </c>
    </row>
    <row r="47" spans="1:3" s="18" customFormat="1" x14ac:dyDescent="0.25">
      <c r="A47" s="27"/>
      <c r="B47" s="17"/>
    </row>
    <row r="48" spans="1:3" s="18" customFormat="1" x14ac:dyDescent="0.25">
      <c r="A48" s="27"/>
      <c r="B48" s="17"/>
      <c r="C48" s="18" t="str">
        <f>C17</f>
        <v>&lt;# A150998920G #&gt;</v>
      </c>
    </row>
    <row r="49" spans="1:3" x14ac:dyDescent="0.25">
      <c r="A49" s="15" t="s">
        <v>37</v>
      </c>
      <c r="B49" s="21" t="str">
        <f>H11</f>
        <v>NC_000007.14:g.</v>
      </c>
      <c r="C49" s="3" t="str">
        <f>CONCATENATE("  &lt;Genotype hgvs=",CHAR(34),B49,B50,";",B51,CHAR(34)," name=",CHAR(34),B19,CHAR(34),"&gt; ")</f>
        <v xml:space="preserve">  &lt;Genotype hgvs="NC_000007.14:g.[150998920A&gt;G];[150998920=]" name="A150998920G"&gt; </v>
      </c>
    </row>
    <row r="50" spans="1:3" x14ac:dyDescent="0.25">
      <c r="A50" s="15" t="s">
        <v>35</v>
      </c>
      <c r="B50" s="21" t="str">
        <f t="shared" ref="B50:B54" si="1">H12</f>
        <v>[150998920A&gt;G]</v>
      </c>
    </row>
    <row r="51" spans="1:3" x14ac:dyDescent="0.25">
      <c r="A51" s="15" t="s">
        <v>31</v>
      </c>
      <c r="B51" s="21" t="str">
        <f t="shared" si="1"/>
        <v>[150998920=]</v>
      </c>
      <c r="C51" s="3" t="s">
        <v>38</v>
      </c>
    </row>
    <row r="52" spans="1:3" x14ac:dyDescent="0.25">
      <c r="A52" s="15" t="s">
        <v>39</v>
      </c>
      <c r="B52" s="21" t="str">
        <f t="shared" si="1"/>
        <v>People with this variant have one copy of the [A150998920G](https://www.ncbi.nlm.nih.gov/projects/SNP/snp_ref.cgi?rs=1007311
) variant. This substitution of a single nucleotide is known as a missense mutation.</v>
      </c>
      <c r="C52" s="3" t="s">
        <v>26</v>
      </c>
    </row>
    <row r="53" spans="1:3" x14ac:dyDescent="0.25">
      <c r="A53" s="8" t="s">
        <v>40</v>
      </c>
      <c r="B53" s="21" t="str">
        <f t="shared" si="1"/>
        <v>This variant is not associated with increased risk.</v>
      </c>
      <c r="C53" s="3" t="str">
        <f>CONCATENATE("    ",B52)</f>
        <v xml:space="preserve">    People with this variant have one copy of the [A150998920G](https://www.ncbi.nlm.nih.gov/projects/SNP/snp_ref.cgi?rs=1007311
) variant. This substitution of a single nucleotide is known as a missense mutation.</v>
      </c>
    </row>
    <row r="54" spans="1:3" x14ac:dyDescent="0.25">
      <c r="A54" s="8" t="s">
        <v>41</v>
      </c>
      <c r="B54" s="21">
        <f t="shared" si="1"/>
        <v>49.4</v>
      </c>
    </row>
    <row r="55" spans="1:3" x14ac:dyDescent="0.25">
      <c r="A55" s="15"/>
      <c r="C55" s="3" t="s">
        <v>42</v>
      </c>
    </row>
    <row r="56" spans="1:3" x14ac:dyDescent="0.25">
      <c r="A56" s="8"/>
    </row>
    <row r="57" spans="1:3" x14ac:dyDescent="0.25">
      <c r="A57" s="8"/>
      <c r="C57" s="3" t="str">
        <f>CONCATENATE("    ",B53)</f>
        <v xml:space="preserve">    This variant is not associated with increased risk.</v>
      </c>
    </row>
    <row r="58" spans="1:3" x14ac:dyDescent="0.25">
      <c r="A58" s="8"/>
    </row>
    <row r="59" spans="1:3" x14ac:dyDescent="0.25">
      <c r="A59" s="8"/>
      <c r="C59" s="3" t="s">
        <v>43</v>
      </c>
    </row>
    <row r="60" spans="1:3" x14ac:dyDescent="0.25">
      <c r="A60" s="15"/>
    </row>
    <row r="61" spans="1:3" x14ac:dyDescent="0.25">
      <c r="A61" s="15"/>
      <c r="C61" s="3" t="str">
        <f>CONCATENATE( "    &lt;piechart percentage=",B54," /&gt;")</f>
        <v xml:space="preserve">    &lt;piechart percentage=49.4 /&gt;</v>
      </c>
    </row>
    <row r="62" spans="1:3" x14ac:dyDescent="0.25">
      <c r="A62" s="15"/>
      <c r="C62" s="3" t="str">
        <f>"  &lt;/Genotype&gt;"</f>
        <v xml:space="preserve">  &lt;/Genotype&gt;</v>
      </c>
    </row>
    <row r="63" spans="1:3" x14ac:dyDescent="0.25">
      <c r="A63" s="15" t="s">
        <v>44</v>
      </c>
      <c r="B63" s="9" t="str">
        <f>H17</f>
        <v>People with this variant have two copies of the [A150998920G](https://www.ncbi.nlm.nih.gov/projects/SNP/snp_ref.cgi?rs=1007311
) variant. This substitution of a single nucleotide is known as a missense mutation.</v>
      </c>
      <c r="C63" s="3" t="str">
        <f>CONCATENATE("  &lt;Genotype hgvs=",CHAR(34),B49,B50,";",B50,CHAR(34)," name=",CHAR(34),B19,CHAR(34),"&gt; ")</f>
        <v xml:space="preserve">  &lt;Genotype hgvs="NC_000007.14:g.[150998920A&gt;G];[150998920A&gt;G]" name="A150998920G"&gt; </v>
      </c>
    </row>
    <row r="64" spans="1:3" x14ac:dyDescent="0.25">
      <c r="A64" s="8" t="s">
        <v>45</v>
      </c>
      <c r="B64" s="9" t="str">
        <f t="shared" ref="B64:B65" si="2">H18</f>
        <v>You are in the Moderate Loss of Function category. See below for more information.</v>
      </c>
      <c r="C64" s="3" t="s">
        <v>26</v>
      </c>
    </row>
    <row r="65" spans="1:3" x14ac:dyDescent="0.25">
      <c r="A65" s="8" t="s">
        <v>41</v>
      </c>
      <c r="B65" s="9">
        <f t="shared" si="2"/>
        <v>33.6</v>
      </c>
      <c r="C65" s="3" t="s">
        <v>38</v>
      </c>
    </row>
    <row r="66" spans="1:3" x14ac:dyDescent="0.25">
      <c r="A66" s="8"/>
    </row>
    <row r="67" spans="1:3" x14ac:dyDescent="0.25">
      <c r="A67" s="15"/>
      <c r="C67" s="3" t="str">
        <f>CONCATENATE("    ",B63)</f>
        <v xml:space="preserve">    People with this variant have two copies of the [A150998920G](https://www.ncbi.nlm.nih.gov/projects/SNP/snp_ref.cgi?rs=1007311
) variant. This substitution of a single nucleotide is known as a missense mutation.</v>
      </c>
    </row>
    <row r="68" spans="1:3" x14ac:dyDescent="0.25">
      <c r="A68" s="8"/>
    </row>
    <row r="69" spans="1:3" x14ac:dyDescent="0.25">
      <c r="A69" s="8"/>
      <c r="C69" s="3" t="s">
        <v>42</v>
      </c>
    </row>
    <row r="70" spans="1:3" x14ac:dyDescent="0.25">
      <c r="A70" s="8"/>
    </row>
    <row r="71" spans="1:3" x14ac:dyDescent="0.25">
      <c r="A71" s="8"/>
      <c r="C71" s="3" t="str">
        <f>CONCATENATE("    ",B64)</f>
        <v xml:space="preserve">    You are in the Moderate Loss of Function category. See below for more information.</v>
      </c>
    </row>
    <row r="72" spans="1:3" x14ac:dyDescent="0.25">
      <c r="A72" s="8"/>
    </row>
    <row r="73" spans="1:3" x14ac:dyDescent="0.25">
      <c r="A73" s="15"/>
      <c r="C73" s="3" t="s">
        <v>43</v>
      </c>
    </row>
    <row r="74" spans="1:3" x14ac:dyDescent="0.25">
      <c r="A74" s="15"/>
    </row>
    <row r="75" spans="1:3" x14ac:dyDescent="0.25">
      <c r="A75" s="15"/>
      <c r="C75" s="3" t="str">
        <f>CONCATENATE( "    &lt;piechart percentage=",B65," /&gt;")</f>
        <v xml:space="preserve">    &lt;piechart percentage=33.6 /&gt;</v>
      </c>
    </row>
    <row r="76" spans="1:3" x14ac:dyDescent="0.25">
      <c r="A76" s="15"/>
      <c r="C76" s="3" t="str">
        <f>"  &lt;/Genotype&gt;"</f>
        <v xml:space="preserve">  &lt;/Genotype&gt;</v>
      </c>
    </row>
    <row r="77" spans="1:3" x14ac:dyDescent="0.25">
      <c r="A77" s="15" t="s">
        <v>46</v>
      </c>
      <c r="B77" s="9" t="str">
        <f>H20</f>
        <v>Your NOS3 gene has no variants. A normal gene is referred to as a "wild-type" gene.</v>
      </c>
      <c r="C77" s="3" t="str">
        <f>CONCATENATE("  &lt;Genotype hgvs=",CHAR(34),B49,B51,";",B51,CHAR(34)," name=",CHAR(34),B19,CHAR(34),"&gt; ")</f>
        <v xml:space="preserve">  &lt;Genotype hgvs="NC_000007.14:g.[150998920=];[150998920=]" name="A150998920G"&gt; </v>
      </c>
    </row>
    <row r="78" spans="1:3" x14ac:dyDescent="0.25">
      <c r="A78" s="8" t="s">
        <v>47</v>
      </c>
      <c r="B78" s="9" t="str">
        <f t="shared" ref="B78:B79" si="3">H21</f>
        <v>This variant is not associated with increased risk.</v>
      </c>
      <c r="C78" s="3" t="s">
        <v>26</v>
      </c>
    </row>
    <row r="79" spans="1:3" x14ac:dyDescent="0.25">
      <c r="A79" s="8" t="s">
        <v>41</v>
      </c>
      <c r="B79" s="9">
        <f t="shared" si="3"/>
        <v>17</v>
      </c>
      <c r="C79" s="3" t="s">
        <v>38</v>
      </c>
    </row>
    <row r="80" spans="1:3" x14ac:dyDescent="0.25">
      <c r="A80" s="15"/>
    </row>
    <row r="81" spans="1:3" x14ac:dyDescent="0.25">
      <c r="A81" s="8"/>
      <c r="C81" s="3" t="str">
        <f>CONCATENATE("    ",B77)</f>
        <v xml:space="preserve">    Your NOS3 gene has no variants. A normal gene is referred to as a "wild-type" gene.</v>
      </c>
    </row>
    <row r="82" spans="1:3" x14ac:dyDescent="0.25">
      <c r="A82" s="8"/>
    </row>
    <row r="83" spans="1:3" x14ac:dyDescent="0.25">
      <c r="A83" s="8"/>
      <c r="C83" s="3" t="s">
        <v>42</v>
      </c>
    </row>
    <row r="84" spans="1:3" x14ac:dyDescent="0.25">
      <c r="A84" s="8"/>
    </row>
    <row r="85" spans="1:3" x14ac:dyDescent="0.25">
      <c r="A85" s="8"/>
      <c r="C85" s="3" t="str">
        <f>CONCATENATE("    ",B78)</f>
        <v xml:space="preserve">    This variant is not associated with increased risk.</v>
      </c>
    </row>
    <row r="86" spans="1:3" x14ac:dyDescent="0.25">
      <c r="A86" s="15"/>
    </row>
    <row r="87" spans="1:3" x14ac:dyDescent="0.25">
      <c r="A87" s="15"/>
      <c r="C87" s="3" t="s">
        <v>43</v>
      </c>
    </row>
    <row r="88" spans="1:3" x14ac:dyDescent="0.25">
      <c r="A88" s="15"/>
    </row>
    <row r="89" spans="1:3" x14ac:dyDescent="0.25">
      <c r="A89" s="15"/>
      <c r="C89" s="3" t="str">
        <f>CONCATENATE( "    &lt;piechart percentage=",B79," /&gt;")</f>
        <v xml:space="preserve">    &lt;piechart percentage=17 /&gt;</v>
      </c>
    </row>
    <row r="90" spans="1:3" x14ac:dyDescent="0.25">
      <c r="A90" s="15"/>
      <c r="C90" s="3" t="str">
        <f>"  &lt;/Genotype&gt;"</f>
        <v xml:space="preserve">  &lt;/Genotype&gt;</v>
      </c>
    </row>
    <row r="91" spans="1:3" x14ac:dyDescent="0.25">
      <c r="A91" s="15"/>
      <c r="C91" s="3" t="str">
        <f>C23</f>
        <v>&lt;# C151010400T #&gt;</v>
      </c>
    </row>
    <row r="92" spans="1:3" x14ac:dyDescent="0.25">
      <c r="A92" s="15" t="s">
        <v>37</v>
      </c>
      <c r="B92" s="21" t="str">
        <f>I11</f>
        <v>NC_000007.14:g.</v>
      </c>
      <c r="C92" s="3" t="str">
        <f>CONCATENATE("  &lt;Genotype hgvs=",CHAR(34),B92,B93,";",B94,CHAR(34)," name=",CHAR(34),B25,CHAR(34),"&gt; ")</f>
        <v xml:space="preserve">  &lt;Genotype hgvs="NC_000007.14:g.[151010400C&gt;T];[151010400=]" name="C151010400T"&gt; </v>
      </c>
    </row>
    <row r="93" spans="1:3" x14ac:dyDescent="0.25">
      <c r="A93" s="15" t="s">
        <v>35</v>
      </c>
      <c r="B93" s="21" t="str">
        <f t="shared" ref="B93:B97" si="4">I12</f>
        <v>[151010400C&gt;T]</v>
      </c>
    </row>
    <row r="94" spans="1:3" x14ac:dyDescent="0.25">
      <c r="A94" s="15" t="s">
        <v>31</v>
      </c>
      <c r="B94" s="21" t="str">
        <f t="shared" si="4"/>
        <v>[151010400=]</v>
      </c>
      <c r="C94" s="3" t="s">
        <v>38</v>
      </c>
    </row>
    <row r="95" spans="1:3" x14ac:dyDescent="0.25">
      <c r="A95" s="15" t="s">
        <v>39</v>
      </c>
      <c r="B95" s="21" t="str">
        <f t="shared" si="4"/>
        <v>People with this variant have one copy of the [C151010400T](https://www.ncbi.nlm.nih.gov/projects/SNP/snp_ref.cgi?rs=2741343) variant. This substitution of a single nucleotide is known as a missense mutation.</v>
      </c>
      <c r="C95" s="3" t="s">
        <v>26</v>
      </c>
    </row>
    <row r="96" spans="1:3" x14ac:dyDescent="0.25">
      <c r="A96" s="8" t="s">
        <v>40</v>
      </c>
      <c r="B96" s="21" t="str">
        <f t="shared" si="4"/>
        <v>This variant is not associated with increased risk.</v>
      </c>
      <c r="C96" s="3" t="str">
        <f>CONCATENATE("    ",B95)</f>
        <v xml:space="preserve">    People with this variant have one copy of the [C151010400T](https://www.ncbi.nlm.nih.gov/projects/SNP/snp_ref.cgi?rs=2741343) variant. This substitution of a single nucleotide is known as a missense mutation.</v>
      </c>
    </row>
    <row r="97" spans="1:3" x14ac:dyDescent="0.25">
      <c r="A97" s="8" t="s">
        <v>41</v>
      </c>
      <c r="B97" s="21">
        <f t="shared" si="4"/>
        <v>0</v>
      </c>
    </row>
    <row r="98" spans="1:3" x14ac:dyDescent="0.25">
      <c r="A98" s="15"/>
      <c r="C98" s="3" t="s">
        <v>42</v>
      </c>
    </row>
    <row r="99" spans="1:3" x14ac:dyDescent="0.25">
      <c r="A99" s="8"/>
    </row>
    <row r="100" spans="1:3" x14ac:dyDescent="0.25">
      <c r="A100" s="8"/>
      <c r="C100" s="3" t="str">
        <f>CONCATENATE("    ",B96)</f>
        <v xml:space="preserve">    This variant is not associated with increased risk.</v>
      </c>
    </row>
    <row r="101" spans="1:3" x14ac:dyDescent="0.25">
      <c r="A101" s="8"/>
    </row>
    <row r="102" spans="1:3" x14ac:dyDescent="0.25">
      <c r="A102" s="8"/>
      <c r="C102" s="3" t="s">
        <v>43</v>
      </c>
    </row>
    <row r="103" spans="1:3" x14ac:dyDescent="0.25">
      <c r="A103" s="15"/>
    </row>
    <row r="104" spans="1:3" x14ac:dyDescent="0.25">
      <c r="A104" s="15"/>
      <c r="C104" s="3" t="str">
        <f>CONCATENATE( "    &lt;piechart percentage=",B97," /&gt;")</f>
        <v xml:space="preserve">    &lt;piechart percentage=0 /&gt;</v>
      </c>
    </row>
    <row r="105" spans="1:3" x14ac:dyDescent="0.25">
      <c r="A105" s="15"/>
      <c r="C105" s="3" t="str">
        <f>"  &lt;/Genotype&gt;"</f>
        <v xml:space="preserve">  &lt;/Genotype&gt;</v>
      </c>
    </row>
    <row r="106" spans="1:3" x14ac:dyDescent="0.25">
      <c r="A106" s="15" t="s">
        <v>44</v>
      </c>
      <c r="B106" s="9" t="str">
        <f>I17</f>
        <v>People with this variant have two copies of the [C151010400T](https://www.ncbi.nlm.nih.gov/projects/SNP/snp_ref.cgi?rs=2741343) variant. This substitution of a single nucleotide is known as a missense mutation.</v>
      </c>
      <c r="C106" s="3" t="str">
        <f>CONCATENATE("  &lt;Genotype hgvs=",CHAR(34),B92,B93,";",B93,CHAR(34)," name=",CHAR(34),B25,CHAR(34),"&gt; ")</f>
        <v xml:space="preserve">  &lt;Genotype hgvs="NC_000007.14:g.[151010400C&gt;T];[151010400C&gt;T]" name="C151010400T"&gt; </v>
      </c>
    </row>
    <row r="107" spans="1:3" x14ac:dyDescent="0.25">
      <c r="A107" s="8" t="s">
        <v>45</v>
      </c>
      <c r="B107" s="9" t="str">
        <f t="shared" ref="B107:B108" si="5">I18</f>
        <v>You are in the Moderate Loss of Function category. See below for more information.</v>
      </c>
      <c r="C107" s="3" t="s">
        <v>26</v>
      </c>
    </row>
    <row r="108" spans="1:3" x14ac:dyDescent="0.25">
      <c r="A108" s="8" t="s">
        <v>41</v>
      </c>
      <c r="B108" s="9">
        <f t="shared" si="5"/>
        <v>22.7</v>
      </c>
      <c r="C108" s="3" t="s">
        <v>38</v>
      </c>
    </row>
    <row r="109" spans="1:3" x14ac:dyDescent="0.25">
      <c r="A109" s="8"/>
    </row>
    <row r="110" spans="1:3" x14ac:dyDescent="0.25">
      <c r="A110" s="15"/>
      <c r="C110" s="3" t="str">
        <f>CONCATENATE("    ",B106)</f>
        <v xml:space="preserve">    People with this variant have two copies of the [C151010400T](https://www.ncbi.nlm.nih.gov/projects/SNP/snp_ref.cgi?rs=2741343) variant. This substitution of a single nucleotide is known as a missense mutation.</v>
      </c>
    </row>
    <row r="111" spans="1:3" x14ac:dyDescent="0.25">
      <c r="A111" s="8"/>
    </row>
    <row r="112" spans="1:3" x14ac:dyDescent="0.25">
      <c r="A112" s="8"/>
      <c r="C112" s="3" t="s">
        <v>42</v>
      </c>
    </row>
    <row r="113" spans="1:3" x14ac:dyDescent="0.25">
      <c r="A113" s="8"/>
    </row>
    <row r="114" spans="1:3" x14ac:dyDescent="0.25">
      <c r="A114" s="8"/>
      <c r="C114" s="3" t="str">
        <f>CONCATENATE("    ",B107)</f>
        <v xml:space="preserve">    You are in the Moderate Loss of Function category. See below for more information.</v>
      </c>
    </row>
    <row r="115" spans="1:3" x14ac:dyDescent="0.25">
      <c r="A115" s="8"/>
    </row>
    <row r="116" spans="1:3" x14ac:dyDescent="0.25">
      <c r="A116" s="15"/>
      <c r="C116" s="3" t="s">
        <v>43</v>
      </c>
    </row>
    <row r="117" spans="1:3" x14ac:dyDescent="0.25">
      <c r="A117" s="15"/>
    </row>
    <row r="118" spans="1:3" x14ac:dyDescent="0.25">
      <c r="A118" s="15"/>
      <c r="C118" s="3" t="str">
        <f>CONCATENATE( "    &lt;piechart percentage=",B108," /&gt;")</f>
        <v xml:space="preserve">    &lt;piechart percentage=22.7 /&gt;</v>
      </c>
    </row>
    <row r="119" spans="1:3" x14ac:dyDescent="0.25">
      <c r="A119" s="15"/>
      <c r="C119" s="3" t="str">
        <f>"  &lt;/Genotype&gt;"</f>
        <v xml:space="preserve">  &lt;/Genotype&gt;</v>
      </c>
    </row>
    <row r="120" spans="1:3" x14ac:dyDescent="0.25">
      <c r="A120" s="15" t="s">
        <v>46</v>
      </c>
      <c r="B120" s="9" t="str">
        <f>I20</f>
        <v>Your NOS3 gene has no variants. A normal gene is referred to as a "wild-type" gene.</v>
      </c>
      <c r="C120" s="3" t="str">
        <f>CONCATENATE("  &lt;Genotype hgvs=",CHAR(34),B92,B94,";",B94,CHAR(34)," name=",CHAR(34),B25,CHAR(34),"&gt; ")</f>
        <v xml:space="preserve">  &lt;Genotype hgvs="NC_000007.14:g.[151010400=];[151010400=]" name="C151010400T"&gt; </v>
      </c>
    </row>
    <row r="121" spans="1:3" x14ac:dyDescent="0.25">
      <c r="A121" s="8" t="s">
        <v>47</v>
      </c>
      <c r="B121" s="9" t="str">
        <f t="shared" ref="B121:B122" si="6">I21</f>
        <v>This variant is not associated with increased risk.</v>
      </c>
      <c r="C121" s="3" t="s">
        <v>26</v>
      </c>
    </row>
    <row r="122" spans="1:3" x14ac:dyDescent="0.25">
      <c r="A122" s="8" t="s">
        <v>41</v>
      </c>
      <c r="B122" s="9">
        <f t="shared" si="6"/>
        <v>77.3</v>
      </c>
      <c r="C122" s="3" t="s">
        <v>38</v>
      </c>
    </row>
    <row r="123" spans="1:3" x14ac:dyDescent="0.25">
      <c r="A123" s="15"/>
    </row>
    <row r="124" spans="1:3" x14ac:dyDescent="0.25">
      <c r="A124" s="8"/>
      <c r="C124" s="3" t="str">
        <f>CONCATENATE("    ",B120)</f>
        <v xml:space="preserve">    Your NOS3 gene has no variants. A normal gene is referred to as a "wild-type" gene.</v>
      </c>
    </row>
    <row r="125" spans="1:3" x14ac:dyDescent="0.25">
      <c r="A125" s="8"/>
    </row>
    <row r="126" spans="1:3" x14ac:dyDescent="0.25">
      <c r="A126" s="8"/>
      <c r="C126" s="3" t="s">
        <v>42</v>
      </c>
    </row>
    <row r="127" spans="1:3" x14ac:dyDescent="0.25">
      <c r="A127" s="8"/>
    </row>
    <row r="128" spans="1:3" x14ac:dyDescent="0.25">
      <c r="A128" s="8"/>
      <c r="C128" s="3" t="str">
        <f>CONCATENATE("    ",B121)</f>
        <v xml:space="preserve">    This variant is not associated with increased risk.</v>
      </c>
    </row>
    <row r="129" spans="1:3" x14ac:dyDescent="0.25">
      <c r="A129" s="15"/>
    </row>
    <row r="130" spans="1:3" x14ac:dyDescent="0.25">
      <c r="A130" s="15"/>
      <c r="C130" s="3" t="s">
        <v>43</v>
      </c>
    </row>
    <row r="131" spans="1:3" x14ac:dyDescent="0.25">
      <c r="A131" s="15"/>
    </row>
    <row r="132" spans="1:3" x14ac:dyDescent="0.25">
      <c r="A132" s="15"/>
      <c r="C132" s="3" t="str">
        <f>CONCATENATE( "    &lt;piechart percentage=",B122," /&gt;")</f>
        <v xml:space="preserve">    &lt;piechart percentage=77.3 /&gt;</v>
      </c>
    </row>
    <row r="133" spans="1:3" x14ac:dyDescent="0.25">
      <c r="A133" s="15"/>
      <c r="C133" s="3" t="str">
        <f>"  &lt;/Genotype&gt;"</f>
        <v xml:space="preserve">  &lt;/Genotype&gt;</v>
      </c>
    </row>
    <row r="134" spans="1:3" x14ac:dyDescent="0.25">
      <c r="A134" s="15"/>
      <c r="C134" s="3" t="str">
        <f>C29</f>
        <v>&lt;# A2984+15G #&gt;</v>
      </c>
    </row>
    <row r="135" spans="1:3" x14ac:dyDescent="0.25">
      <c r="A135" s="15" t="s">
        <v>37</v>
      </c>
      <c r="B135" s="21" t="str">
        <f>J11</f>
        <v>NC_000007.14:g.</v>
      </c>
      <c r="C135" s="3" t="str">
        <f>CONCATENATE("  &lt;Genotype hgvs=",CHAR(34),B135,B136,";",B137,CHAR(34)," name=",CHAR(34),B31,CHAR(34),"&gt; ")</f>
        <v xml:space="preserve">  &lt;Genotype hgvs="NC_000007.14:g.[151011001A&gt;G];[151011001=]" name="A2984+15G"&gt; </v>
      </c>
    </row>
    <row r="136" spans="1:3" x14ac:dyDescent="0.25">
      <c r="A136" s="15" t="s">
        <v>35</v>
      </c>
      <c r="B136" s="21" t="str">
        <f t="shared" ref="B136:B140" si="7">J12</f>
        <v>[151011001A&gt;G]</v>
      </c>
    </row>
    <row r="137" spans="1:3" x14ac:dyDescent="0.25">
      <c r="A137" s="15" t="s">
        <v>31</v>
      </c>
      <c r="B137" s="21" t="str">
        <f t="shared" si="7"/>
        <v>[151011001=]</v>
      </c>
      <c r="C137" s="3" t="s">
        <v>38</v>
      </c>
    </row>
    <row r="138" spans="1:3" x14ac:dyDescent="0.25">
      <c r="A138" s="15" t="s">
        <v>39</v>
      </c>
      <c r="B138" s="21" t="str">
        <f t="shared" si="7"/>
        <v>People with this variant have one copy of the [A2984+15G](https://www.ncbi.nlm.nih.gov/clinvar/variation/403250/) variant. This substitution of a single nucleotide is known as a missense mutation.</v>
      </c>
      <c r="C138" s="3" t="s">
        <v>26</v>
      </c>
    </row>
    <row r="139" spans="1:3" x14ac:dyDescent="0.25">
      <c r="A139" s="8" t="s">
        <v>40</v>
      </c>
      <c r="B139" s="21" t="str">
        <f t="shared" si="7"/>
        <v>This variant is not associated with increased risk.</v>
      </c>
      <c r="C139" s="3" t="str">
        <f>CONCATENATE("    ",B138)</f>
        <v xml:space="preserve">    People with this variant have one copy of the [A2984+15G](https://www.ncbi.nlm.nih.gov/clinvar/variation/403250/) variant. This substitution of a single nucleotide is known as a missense mutation.</v>
      </c>
    </row>
    <row r="140" spans="1:3" x14ac:dyDescent="0.25">
      <c r="A140" s="8" t="s">
        <v>41</v>
      </c>
      <c r="B140" s="21">
        <f t="shared" si="7"/>
        <v>23.6</v>
      </c>
    </row>
    <row r="141" spans="1:3" x14ac:dyDescent="0.25">
      <c r="A141" s="15"/>
      <c r="C141" s="3" t="s">
        <v>42</v>
      </c>
    </row>
    <row r="142" spans="1:3" x14ac:dyDescent="0.25">
      <c r="A142" s="8"/>
    </row>
    <row r="143" spans="1:3" x14ac:dyDescent="0.25">
      <c r="A143" s="8"/>
      <c r="C143" s="3" t="str">
        <f>CONCATENATE("    ",B139)</f>
        <v xml:space="preserve">    This variant is not associated with increased risk.</v>
      </c>
    </row>
    <row r="144" spans="1:3" x14ac:dyDescent="0.25">
      <c r="A144" s="8"/>
    </row>
    <row r="145" spans="1:3" x14ac:dyDescent="0.25">
      <c r="A145" s="8"/>
      <c r="C145" s="3" t="s">
        <v>43</v>
      </c>
    </row>
    <row r="146" spans="1:3" x14ac:dyDescent="0.25">
      <c r="A146" s="15"/>
    </row>
    <row r="147" spans="1:3" x14ac:dyDescent="0.25">
      <c r="A147" s="15"/>
      <c r="C147" s="3" t="str">
        <f>CONCATENATE( "    &lt;piechart percentage=",B140," /&gt;")</f>
        <v xml:space="preserve">    &lt;piechart percentage=23.6 /&gt;</v>
      </c>
    </row>
    <row r="148" spans="1:3" x14ac:dyDescent="0.25">
      <c r="A148" s="15"/>
      <c r="C148" s="3" t="str">
        <f>"  &lt;/Genotype&gt;"</f>
        <v xml:space="preserve">  &lt;/Genotype&gt;</v>
      </c>
    </row>
    <row r="149" spans="1:3" x14ac:dyDescent="0.25">
      <c r="A149" s="15" t="s">
        <v>44</v>
      </c>
      <c r="B149" s="9" t="str">
        <f>J17</f>
        <v>People with this variant have two copies of the [A2984+15G](https://www.ncbi.nlm.nih.gov/clinvar/variation/403250/) variant. This substitution of a single nucleotide is known as a missense mutation.</v>
      </c>
      <c r="C149" s="3" t="str">
        <f>CONCATENATE("  &lt;Genotype hgvs=",CHAR(34),B135,B136,";",B136,CHAR(34)," name=",CHAR(34),B31,CHAR(34),"&gt; ")</f>
        <v xml:space="preserve">  &lt;Genotype hgvs="NC_000007.14:g.[151011001A&gt;G];[151011001A&gt;G]" name="A2984+15G"&gt; </v>
      </c>
    </row>
    <row r="150" spans="1:3" x14ac:dyDescent="0.25">
      <c r="A150" s="8" t="s">
        <v>45</v>
      </c>
      <c r="B150" s="9" t="str">
        <f t="shared" ref="B150:B151" si="8">J18</f>
        <v>You are in the Moderate Loss of Function category. See below for more information.</v>
      </c>
      <c r="C150" s="3" t="s">
        <v>26</v>
      </c>
    </row>
    <row r="151" spans="1:3" x14ac:dyDescent="0.25">
      <c r="A151" s="8" t="s">
        <v>41</v>
      </c>
      <c r="B151" s="9">
        <f t="shared" si="8"/>
        <v>5.3</v>
      </c>
      <c r="C151" s="3" t="s">
        <v>38</v>
      </c>
    </row>
    <row r="152" spans="1:3" x14ac:dyDescent="0.25">
      <c r="A152" s="8"/>
    </row>
    <row r="153" spans="1:3" x14ac:dyDescent="0.25">
      <c r="A153" s="15"/>
      <c r="C153" s="3" t="str">
        <f>CONCATENATE("    ",B149)</f>
        <v xml:space="preserve">    People with this variant have two copies of the [A2984+15G](https://www.ncbi.nlm.nih.gov/clinvar/variation/403250/) variant. This substitution of a single nucleotide is known as a missense mutation.</v>
      </c>
    </row>
    <row r="154" spans="1:3" x14ac:dyDescent="0.25">
      <c r="A154" s="8"/>
    </row>
    <row r="155" spans="1:3" x14ac:dyDescent="0.25">
      <c r="A155" s="8"/>
      <c r="C155" s="3" t="s">
        <v>42</v>
      </c>
    </row>
    <row r="156" spans="1:3" x14ac:dyDescent="0.25">
      <c r="A156" s="8"/>
    </row>
    <row r="157" spans="1:3" x14ac:dyDescent="0.25">
      <c r="A157" s="8"/>
      <c r="C157" s="3" t="str">
        <f>CONCATENATE("    ",B150)</f>
        <v xml:space="preserve">    You are in the Moderate Loss of Function category. See below for more information.</v>
      </c>
    </row>
    <row r="158" spans="1:3" x14ac:dyDescent="0.25">
      <c r="A158" s="8"/>
    </row>
    <row r="159" spans="1:3" x14ac:dyDescent="0.25">
      <c r="A159" s="15"/>
      <c r="C159" s="3" t="s">
        <v>43</v>
      </c>
    </row>
    <row r="160" spans="1:3" x14ac:dyDescent="0.25">
      <c r="A160" s="15"/>
    </row>
    <row r="161" spans="1:3" x14ac:dyDescent="0.25">
      <c r="A161" s="15"/>
      <c r="C161" s="3" t="str">
        <f>CONCATENATE( "    &lt;piechart percentage=",B151," /&gt;")</f>
        <v xml:space="preserve">    &lt;piechart percentage=5.3 /&gt;</v>
      </c>
    </row>
    <row r="162" spans="1:3" x14ac:dyDescent="0.25">
      <c r="A162" s="15"/>
      <c r="C162" s="3" t="str">
        <f>"  &lt;/Genotype&gt;"</f>
        <v xml:space="preserve">  &lt;/Genotype&gt;</v>
      </c>
    </row>
    <row r="163" spans="1:3" x14ac:dyDescent="0.25">
      <c r="A163" s="15" t="s">
        <v>46</v>
      </c>
      <c r="B163" s="9" t="str">
        <f>J20</f>
        <v>Your NOS3 gene has no variants. A normal gene is referred to as a "wild-type" gene.</v>
      </c>
      <c r="C163" s="3" t="str">
        <f>CONCATENATE("  &lt;Genotype hgvs=",CHAR(34),B135,B137,";",B137,CHAR(34)," name=",CHAR(34),B31,CHAR(34),"&gt; ")</f>
        <v xml:space="preserve">  &lt;Genotype hgvs="NC_000007.14:g.[151011001=];[151011001=]" name="A2984+15G"&gt; </v>
      </c>
    </row>
    <row r="164" spans="1:3" x14ac:dyDescent="0.25">
      <c r="A164" s="8" t="s">
        <v>47</v>
      </c>
      <c r="B164" s="9" t="str">
        <f t="shared" ref="B164:B165" si="9">J21</f>
        <v>This variant is not associated with increased risk.</v>
      </c>
      <c r="C164" s="3" t="s">
        <v>26</v>
      </c>
    </row>
    <row r="165" spans="1:3" x14ac:dyDescent="0.25">
      <c r="A165" s="8" t="s">
        <v>41</v>
      </c>
      <c r="B165" s="9">
        <f t="shared" si="9"/>
        <v>71.099999999999994</v>
      </c>
      <c r="C165" s="3" t="s">
        <v>38</v>
      </c>
    </row>
    <row r="166" spans="1:3" x14ac:dyDescent="0.25">
      <c r="A166" s="15"/>
    </row>
    <row r="167" spans="1:3" x14ac:dyDescent="0.25">
      <c r="A167" s="8"/>
      <c r="C167" s="3" t="str">
        <f>CONCATENATE("    ",B163)</f>
        <v xml:space="preserve">    Your NOS3 gene has no variants. A normal gene is referred to as a "wild-type" gene.</v>
      </c>
    </row>
    <row r="168" spans="1:3" x14ac:dyDescent="0.25">
      <c r="A168" s="8"/>
    </row>
    <row r="169" spans="1:3" x14ac:dyDescent="0.25">
      <c r="A169" s="8"/>
      <c r="C169" s="3" t="s">
        <v>42</v>
      </c>
    </row>
    <row r="170" spans="1:3" x14ac:dyDescent="0.25">
      <c r="A170" s="8"/>
    </row>
    <row r="171" spans="1:3" x14ac:dyDescent="0.25">
      <c r="A171" s="8"/>
      <c r="C171" s="3" t="str">
        <f>CONCATENATE("    ",B164)</f>
        <v xml:space="preserve">    This variant is not associated with increased risk.</v>
      </c>
    </row>
    <row r="172" spans="1:3" x14ac:dyDescent="0.25">
      <c r="A172" s="15"/>
    </row>
    <row r="173" spans="1:3" x14ac:dyDescent="0.25">
      <c r="A173" s="15"/>
      <c r="C173" s="3" t="s">
        <v>43</v>
      </c>
    </row>
    <row r="174" spans="1:3" x14ac:dyDescent="0.25">
      <c r="A174" s="15"/>
    </row>
    <row r="175" spans="1:3" x14ac:dyDescent="0.25">
      <c r="A175" s="15"/>
      <c r="C175" s="3" t="str">
        <f>CONCATENATE( "    &lt;piechart percentage=",B165," /&gt;")</f>
        <v xml:space="preserve">    &lt;piechart percentage=71.1 /&gt;</v>
      </c>
    </row>
    <row r="176" spans="1:3" x14ac:dyDescent="0.25">
      <c r="A176" s="15"/>
      <c r="C176" s="3" t="str">
        <f>"  &lt;/Genotype&gt;"</f>
        <v xml:space="preserve">  &lt;/Genotype&gt;</v>
      </c>
    </row>
    <row r="177" spans="1:3" x14ac:dyDescent="0.25">
      <c r="A177" s="15"/>
      <c r="C177" s="3" t="str">
        <f>C35</f>
        <v>&lt;# -51-762C= #&gt;</v>
      </c>
    </row>
    <row r="178" spans="1:3" x14ac:dyDescent="0.25">
      <c r="A178" s="15" t="s">
        <v>37</v>
      </c>
      <c r="B178" s="21" t="str">
        <f>K11</f>
        <v>NC_000007.14:g.</v>
      </c>
      <c r="C178" s="3" t="str">
        <f>CONCATENATE("  &lt;Genotype hgvs=",CHAR(34),B178,B179,";",B180,CHAR(34)," name=",CHAR(34),B37,CHAR(34),"&gt; ")</f>
        <v xml:space="preserve">  &lt;Genotype hgvs="NC_000007.14:g.[150992991C=];[150992991=]" name="-51-762C="&gt; </v>
      </c>
    </row>
    <row r="179" spans="1:3" x14ac:dyDescent="0.25">
      <c r="A179" s="15" t="s">
        <v>35</v>
      </c>
      <c r="B179" s="21" t="str">
        <f t="shared" ref="B179:B183" si="10">K12</f>
        <v>[150992991C=]</v>
      </c>
    </row>
    <row r="180" spans="1:3" x14ac:dyDescent="0.25">
      <c r="A180" s="15" t="s">
        <v>31</v>
      </c>
      <c r="B180" s="21" t="str">
        <f t="shared" si="10"/>
        <v>[150992991=]</v>
      </c>
      <c r="C180" s="3" t="s">
        <v>38</v>
      </c>
    </row>
    <row r="181" spans="1:3" x14ac:dyDescent="0.25">
      <c r="A181" s="15" t="s">
        <v>39</v>
      </c>
      <c r="B181" s="21" t="str">
        <f t="shared" si="10"/>
        <v>People with this variant have one copy of the [-51-762C=](https://www.ncbi.nlm.nih.gov/clinvar/variation/14016/) variant. This substitution of a single nucleotide is known as a missense mutation.</v>
      </c>
      <c r="C181" s="3" t="s">
        <v>26</v>
      </c>
    </row>
    <row r="182" spans="1:3" x14ac:dyDescent="0.25">
      <c r="A182" s="8" t="s">
        <v>40</v>
      </c>
      <c r="B182" s="21" t="str">
        <f t="shared" si="10"/>
        <v>This variant is not associated with increased risk.</v>
      </c>
      <c r="C182" s="3" t="str">
        <f>CONCATENATE("    ",B181)</f>
        <v xml:space="preserve">    People with this variant have one copy of the [-51-762C=](https://www.ncbi.nlm.nih.gov/clinvar/variation/14016/) variant. This substitution of a single nucleotide is known as a missense mutation.</v>
      </c>
    </row>
    <row r="183" spans="1:3" x14ac:dyDescent="0.25">
      <c r="A183" s="8" t="s">
        <v>41</v>
      </c>
      <c r="B183" s="21">
        <f t="shared" si="10"/>
        <v>35.9</v>
      </c>
    </row>
    <row r="184" spans="1:3" x14ac:dyDescent="0.25">
      <c r="A184" s="15"/>
      <c r="C184" s="3" t="s">
        <v>42</v>
      </c>
    </row>
    <row r="185" spans="1:3" x14ac:dyDescent="0.25">
      <c r="A185" s="8"/>
    </row>
    <row r="186" spans="1:3" x14ac:dyDescent="0.25">
      <c r="A186" s="8"/>
      <c r="C186" s="3" t="str">
        <f>CONCATENATE("    ",B182)</f>
        <v xml:space="preserve">    This variant is not associated with increased risk.</v>
      </c>
    </row>
    <row r="187" spans="1:3" x14ac:dyDescent="0.25">
      <c r="A187" s="8"/>
    </row>
    <row r="188" spans="1:3" x14ac:dyDescent="0.25">
      <c r="A188" s="8"/>
      <c r="C188" s="3" t="s">
        <v>43</v>
      </c>
    </row>
    <row r="189" spans="1:3" x14ac:dyDescent="0.25">
      <c r="A189" s="15"/>
    </row>
    <row r="190" spans="1:3" x14ac:dyDescent="0.25">
      <c r="A190" s="15"/>
      <c r="C190" s="3" t="str">
        <f>CONCATENATE( "    &lt;piechart percentage=",B183," /&gt;")</f>
        <v xml:space="preserve">    &lt;piechart percentage=35.9 /&gt;</v>
      </c>
    </row>
    <row r="191" spans="1:3" x14ac:dyDescent="0.25">
      <c r="A191" s="15"/>
      <c r="C191" s="3" t="str">
        <f>"  &lt;/Genotype&gt;"</f>
        <v xml:space="preserve">  &lt;/Genotype&gt;</v>
      </c>
    </row>
    <row r="192" spans="1:3" x14ac:dyDescent="0.25">
      <c r="A192" s="15" t="s">
        <v>44</v>
      </c>
      <c r="B192" s="9" t="str">
        <f>K17</f>
        <v>People with this variant have two copies of the [-51-762C=](https://www.ncbi.nlm.nih.gov/clinvar/variation/14016/) variant. This substitution of a single nucleotide is known as a missense mutation.</v>
      </c>
      <c r="C192" s="3" t="str">
        <f>CONCATENATE("  &lt;Genotype hgvs=",CHAR(34),B178,B179,";",B179,CHAR(34)," name=",CHAR(34),B37,CHAR(34),"&gt; ")</f>
        <v xml:space="preserve">  &lt;Genotype hgvs="NC_000007.14:g.[150992991C=];[150992991C=]" name="-51-762C="&gt; </v>
      </c>
    </row>
    <row r="193" spans="1:3" x14ac:dyDescent="0.25">
      <c r="A193" s="8" t="s">
        <v>45</v>
      </c>
      <c r="B193" s="9" t="str">
        <f t="shared" ref="B193:B194" si="11">K18</f>
        <v>You are in the Moderate Loss of Function category. See below for more information.</v>
      </c>
      <c r="C193" s="3" t="s">
        <v>26</v>
      </c>
    </row>
    <row r="194" spans="1:3" x14ac:dyDescent="0.25">
      <c r="A194" s="8" t="s">
        <v>41</v>
      </c>
      <c r="B194" s="9">
        <f t="shared" si="11"/>
        <v>14.5</v>
      </c>
      <c r="C194" s="3" t="s">
        <v>38</v>
      </c>
    </row>
    <row r="195" spans="1:3" x14ac:dyDescent="0.25">
      <c r="A195" s="8"/>
    </row>
    <row r="196" spans="1:3" x14ac:dyDescent="0.25">
      <c r="A196" s="15"/>
      <c r="C196" s="3" t="str">
        <f>CONCATENATE("    ",B192)</f>
        <v xml:space="preserve">    People with this variant have two copies of the [-51-762C=](https://www.ncbi.nlm.nih.gov/clinvar/variation/14016/) variant. This substitution of a single nucleotide is known as a missense mutation.</v>
      </c>
    </row>
    <row r="197" spans="1:3" x14ac:dyDescent="0.25">
      <c r="A197" s="8"/>
    </row>
    <row r="198" spans="1:3" x14ac:dyDescent="0.25">
      <c r="A198" s="8"/>
      <c r="C198" s="3" t="s">
        <v>42</v>
      </c>
    </row>
    <row r="199" spans="1:3" x14ac:dyDescent="0.25">
      <c r="A199" s="8"/>
    </row>
    <row r="200" spans="1:3" x14ac:dyDescent="0.25">
      <c r="A200" s="8"/>
      <c r="C200" s="3" t="str">
        <f>CONCATENATE("    ",B193)</f>
        <v xml:space="preserve">    You are in the Moderate Loss of Function category. See below for more information.</v>
      </c>
    </row>
    <row r="201" spans="1:3" x14ac:dyDescent="0.25">
      <c r="A201" s="8"/>
    </row>
    <row r="202" spans="1:3" x14ac:dyDescent="0.25">
      <c r="A202" s="15"/>
      <c r="C202" s="3" t="s">
        <v>43</v>
      </c>
    </row>
    <row r="203" spans="1:3" x14ac:dyDescent="0.25">
      <c r="A203" s="15"/>
    </row>
    <row r="204" spans="1:3" x14ac:dyDescent="0.25">
      <c r="A204" s="15"/>
      <c r="C204" s="3" t="str">
        <f>CONCATENATE( "    &lt;piechart percentage=",B194," /&gt;")</f>
        <v xml:space="preserve">    &lt;piechart percentage=14.5 /&gt;</v>
      </c>
    </row>
    <row r="205" spans="1:3" x14ac:dyDescent="0.25">
      <c r="A205" s="15"/>
      <c r="C205" s="3" t="str">
        <f>"  &lt;/Genotype&gt;"</f>
        <v xml:space="preserve">  &lt;/Genotype&gt;</v>
      </c>
    </row>
    <row r="206" spans="1:3" x14ac:dyDescent="0.25">
      <c r="A206" s="15" t="s">
        <v>46</v>
      </c>
      <c r="B206" s="9" t="str">
        <f>K20</f>
        <v>Your NOS3 gene has no variants. A normal gene is referred to as a "wild-type" gene.</v>
      </c>
      <c r="C206" s="3" t="str">
        <f>CONCATENATE("  &lt;Genotype hgvs=",CHAR(34),B178,B180,";",B180,CHAR(34)," name=",CHAR(34),B37,CHAR(34),"&gt; ")</f>
        <v xml:space="preserve">  &lt;Genotype hgvs="NC_000007.14:g.[150992991=];[150992991=]" name="-51-762C="&gt; </v>
      </c>
    </row>
    <row r="207" spans="1:3" x14ac:dyDescent="0.25">
      <c r="A207" s="8" t="s">
        <v>47</v>
      </c>
      <c r="B207" s="9" t="str">
        <f t="shared" ref="B207:B208" si="12">K21</f>
        <v>This variant is not associated with increased risk.</v>
      </c>
      <c r="C207" s="3" t="s">
        <v>26</v>
      </c>
    </row>
    <row r="208" spans="1:3" x14ac:dyDescent="0.25">
      <c r="A208" s="8" t="s">
        <v>41</v>
      </c>
      <c r="B208" s="9">
        <f t="shared" si="12"/>
        <v>49.6</v>
      </c>
      <c r="C208" s="3" t="s">
        <v>38</v>
      </c>
    </row>
    <row r="209" spans="1:3" x14ac:dyDescent="0.25">
      <c r="A209" s="15"/>
    </row>
    <row r="210" spans="1:3" x14ac:dyDescent="0.25">
      <c r="A210" s="8"/>
      <c r="C210" s="3" t="str">
        <f>CONCATENATE("    ",B206)</f>
        <v xml:space="preserve">    Your NOS3 gene has no variants. A normal gene is referred to as a "wild-type" gene.</v>
      </c>
    </row>
    <row r="211" spans="1:3" x14ac:dyDescent="0.25">
      <c r="A211" s="8"/>
    </row>
    <row r="212" spans="1:3" x14ac:dyDescent="0.25">
      <c r="A212" s="8"/>
      <c r="C212" s="3" t="s">
        <v>42</v>
      </c>
    </row>
    <row r="213" spans="1:3" x14ac:dyDescent="0.25">
      <c r="A213" s="8"/>
    </row>
    <row r="214" spans="1:3" x14ac:dyDescent="0.25">
      <c r="A214" s="8"/>
      <c r="C214" s="3" t="str">
        <f>CONCATENATE("    ",B207)</f>
        <v xml:space="preserve">    This variant is not associated with increased risk.</v>
      </c>
    </row>
    <row r="215" spans="1:3" x14ac:dyDescent="0.25">
      <c r="A215" s="15"/>
    </row>
    <row r="216" spans="1:3" x14ac:dyDescent="0.25">
      <c r="A216" s="15"/>
      <c r="C216" s="3" t="s">
        <v>43</v>
      </c>
    </row>
    <row r="217" spans="1:3" x14ac:dyDescent="0.25">
      <c r="A217" s="15"/>
    </row>
    <row r="218" spans="1:3" x14ac:dyDescent="0.25">
      <c r="A218" s="15"/>
      <c r="C218" s="3" t="str">
        <f>CONCATENATE( "    &lt;piechart percentage=",B208," /&gt;")</f>
        <v xml:space="preserve">    &lt;piechart percentage=49.6 /&gt;</v>
      </c>
    </row>
    <row r="219" spans="1:3" x14ac:dyDescent="0.25">
      <c r="A219" s="15"/>
      <c r="C219" s="3" t="str">
        <f>"  &lt;/Genotype&gt;"</f>
        <v xml:space="preserve">  &lt;/Genotype&gt;</v>
      </c>
    </row>
    <row r="220" spans="1:3" x14ac:dyDescent="0.25">
      <c r="A220" s="15"/>
      <c r="C220" s="3" t="str">
        <f>C41</f>
        <v>&lt;# T894G #&gt;</v>
      </c>
    </row>
    <row r="221" spans="1:3" x14ac:dyDescent="0.25">
      <c r="A221" s="15" t="s">
        <v>37</v>
      </c>
      <c r="B221" s="21" t="str">
        <f>L11</f>
        <v>NC_000007.14:g.</v>
      </c>
      <c r="C221" s="3" t="str">
        <f>CONCATENATE("  &lt;Genotype hgvs=",CHAR(34),B221,B222,";",B223,CHAR(34)," name=",CHAR(34),B43,CHAR(34),"&gt; ")</f>
        <v xml:space="preserve">  &lt;Genotype hgvs="NC_000007.14:g.[150999023T&gt;G];[150999023=]" name="T894G"&gt; </v>
      </c>
    </row>
    <row r="222" spans="1:3" x14ac:dyDescent="0.25">
      <c r="A222" s="15" t="s">
        <v>35</v>
      </c>
      <c r="B222" s="21" t="str">
        <f t="shared" ref="B222:B226" si="13">L12</f>
        <v>[150999023T&gt;G]</v>
      </c>
    </row>
    <row r="223" spans="1:3" x14ac:dyDescent="0.25">
      <c r="A223" s="15" t="s">
        <v>31</v>
      </c>
      <c r="B223" s="21" t="str">
        <f t="shared" si="13"/>
        <v>[150999023=]</v>
      </c>
      <c r="C223" s="3" t="s">
        <v>38</v>
      </c>
    </row>
    <row r="224" spans="1:3" x14ac:dyDescent="0.25">
      <c r="A224" s="15" t="s">
        <v>39</v>
      </c>
      <c r="B224" s="21" t="str">
        <f t="shared" si="13"/>
        <v>People with this variant have one copy of the [T894G (p.Asp298Glu)](https://www.ncbi.nlm.nih.gov/clinvar/variation/14015/) variant. This substitution of a single nucleotide is known as a missense mutation.</v>
      </c>
      <c r="C224" s="3" t="s">
        <v>26</v>
      </c>
    </row>
    <row r="225" spans="1:3" x14ac:dyDescent="0.25">
      <c r="A225" s="8" t="s">
        <v>40</v>
      </c>
      <c r="B225" s="21" t="str">
        <f t="shared" si="13"/>
        <v>This variant is not associated with increased risk.</v>
      </c>
      <c r="C225" s="3" t="str">
        <f>CONCATENATE("    ",B224)</f>
        <v xml:space="preserve">    People with this variant have one copy of the [T894G (p.Asp298Glu)](https://www.ncbi.nlm.nih.gov/clinvar/variation/14015/) variant. This substitution of a single nucleotide is known as a missense mutation.</v>
      </c>
    </row>
    <row r="226" spans="1:3" x14ac:dyDescent="0.25">
      <c r="A226" s="8" t="s">
        <v>41</v>
      </c>
      <c r="B226" s="21">
        <f t="shared" si="13"/>
        <v>2.9</v>
      </c>
    </row>
    <row r="227" spans="1:3" x14ac:dyDescent="0.25">
      <c r="A227" s="15"/>
      <c r="C227" s="3" t="s">
        <v>42</v>
      </c>
    </row>
    <row r="228" spans="1:3" x14ac:dyDescent="0.25">
      <c r="A228" s="8"/>
    </row>
    <row r="229" spans="1:3" x14ac:dyDescent="0.25">
      <c r="A229" s="8"/>
      <c r="C229" s="3" t="str">
        <f>CONCATENATE("    ",B225)</f>
        <v xml:space="preserve">    This variant is not associated with increased risk.</v>
      </c>
    </row>
    <row r="230" spans="1:3" x14ac:dyDescent="0.25">
      <c r="A230" s="8"/>
    </row>
    <row r="231" spans="1:3" x14ac:dyDescent="0.25">
      <c r="A231" s="8"/>
      <c r="C231" s="3" t="s">
        <v>43</v>
      </c>
    </row>
    <row r="232" spans="1:3" x14ac:dyDescent="0.25">
      <c r="A232" s="15"/>
    </row>
    <row r="233" spans="1:3" x14ac:dyDescent="0.25">
      <c r="A233" s="15"/>
      <c r="C233" s="3" t="str">
        <f>CONCATENATE( "    &lt;piechart percentage=",B226," /&gt;")</f>
        <v xml:space="preserve">    &lt;piechart percentage=2.9 /&gt;</v>
      </c>
    </row>
    <row r="234" spans="1:3" x14ac:dyDescent="0.25">
      <c r="A234" s="15"/>
      <c r="C234" s="3" t="str">
        <f>"  &lt;/Genotype&gt;"</f>
        <v xml:space="preserve">  &lt;/Genotype&gt;</v>
      </c>
    </row>
    <row r="235" spans="1:3" x14ac:dyDescent="0.25">
      <c r="A235" s="15" t="s">
        <v>44</v>
      </c>
      <c r="B235" s="9" t="str">
        <f>L17</f>
        <v>People with this variant have two copies of the [T894G (p.Asp298Glu)](https://www.ncbi.nlm.nih.gov/clinvar/variation/14015/) variant. This substitution of a single nucleotide is known as a missense mutation.</v>
      </c>
      <c r="C235" s="3" t="str">
        <f>CONCATENATE("  &lt;Genotype hgvs=",CHAR(34),B221,B222,";",B222,CHAR(34)," name=",CHAR(34),B43,CHAR(34),"&gt; ")</f>
        <v xml:space="preserve">  &lt;Genotype hgvs="NC_000007.14:g.[150999023T&gt;G];[150999023T&gt;G]" name="T894G"&gt; </v>
      </c>
    </row>
    <row r="236" spans="1:3" x14ac:dyDescent="0.25">
      <c r="A236" s="8" t="s">
        <v>45</v>
      </c>
      <c r="B236" s="9" t="str">
        <f t="shared" ref="B236:B237" si="14">L18</f>
        <v>You are in the Moderate Loss of Function category. See below for more information.</v>
      </c>
      <c r="C236" s="3" t="s">
        <v>26</v>
      </c>
    </row>
    <row r="237" spans="1:3" x14ac:dyDescent="0.25">
      <c r="A237" s="8" t="s">
        <v>41</v>
      </c>
      <c r="B237" s="9">
        <f t="shared" si="14"/>
        <v>0.8</v>
      </c>
      <c r="C237" s="3" t="s">
        <v>38</v>
      </c>
    </row>
    <row r="238" spans="1:3" x14ac:dyDescent="0.25">
      <c r="A238" s="8"/>
    </row>
    <row r="239" spans="1:3" x14ac:dyDescent="0.25">
      <c r="A239" s="15"/>
      <c r="C239" s="3" t="str">
        <f>CONCATENATE("    ",B235)</f>
        <v xml:space="preserve">    People with this variant have two copies of the [T894G (p.Asp298Glu)](https://www.ncbi.nlm.nih.gov/clinvar/variation/14015/) variant. This substitution of a single nucleotide is known as a missense mutation.</v>
      </c>
    </row>
    <row r="240" spans="1:3" x14ac:dyDescent="0.25">
      <c r="A240" s="8"/>
    </row>
    <row r="241" spans="1:3" x14ac:dyDescent="0.25">
      <c r="A241" s="8"/>
      <c r="C241" s="3" t="s">
        <v>42</v>
      </c>
    </row>
    <row r="242" spans="1:3" x14ac:dyDescent="0.25">
      <c r="A242" s="8"/>
    </row>
    <row r="243" spans="1:3" x14ac:dyDescent="0.25">
      <c r="A243" s="8"/>
      <c r="C243" s="3" t="str">
        <f>CONCATENATE("    ",B236)</f>
        <v xml:space="preserve">    You are in the Moderate Loss of Function category. See below for more information.</v>
      </c>
    </row>
    <row r="244" spans="1:3" x14ac:dyDescent="0.25">
      <c r="A244" s="8"/>
    </row>
    <row r="245" spans="1:3" x14ac:dyDescent="0.25">
      <c r="A245" s="15"/>
      <c r="C245" s="3" t="s">
        <v>43</v>
      </c>
    </row>
    <row r="246" spans="1:3" x14ac:dyDescent="0.25">
      <c r="A246" s="15"/>
    </row>
    <row r="247" spans="1:3" x14ac:dyDescent="0.25">
      <c r="A247" s="15"/>
      <c r="C247" s="3" t="str">
        <f>CONCATENATE( "    &lt;piechart percentage=",B237," /&gt;")</f>
        <v xml:space="preserve">    &lt;piechart percentage=0.8 /&gt;</v>
      </c>
    </row>
    <row r="248" spans="1:3" x14ac:dyDescent="0.25">
      <c r="A248" s="15"/>
      <c r="C248" s="3" t="str">
        <f>"  &lt;/Genotype&gt;"</f>
        <v xml:space="preserve">  &lt;/Genotype&gt;</v>
      </c>
    </row>
    <row r="249" spans="1:3" x14ac:dyDescent="0.25">
      <c r="A249" s="15" t="s">
        <v>46</v>
      </c>
      <c r="B249" s="9" t="str">
        <f>L20</f>
        <v>Your NOS3 gene has no variants. A normal gene is referred to as a "wild-type" gene.</v>
      </c>
      <c r="C249" s="3" t="str">
        <f>CONCATENATE("  &lt;Genotype hgvs=",CHAR(34),B221,B223,";",B223,CHAR(34)," name=",CHAR(34),B43,CHAR(34),"&gt; ")</f>
        <v xml:space="preserve">  &lt;Genotype hgvs="NC_000007.14:g.[150999023=];[150999023=]" name="T894G"&gt; </v>
      </c>
    </row>
    <row r="250" spans="1:3" x14ac:dyDescent="0.25">
      <c r="A250" s="8" t="s">
        <v>47</v>
      </c>
      <c r="B250" s="9" t="str">
        <f t="shared" ref="B250:B251" si="15">L21</f>
        <v>This variant is not associated with increased risk.</v>
      </c>
      <c r="C250" s="3" t="s">
        <v>26</v>
      </c>
    </row>
    <row r="251" spans="1:3" x14ac:dyDescent="0.25">
      <c r="A251" s="8" t="s">
        <v>41</v>
      </c>
      <c r="B251" s="9">
        <f t="shared" si="15"/>
        <v>96.3</v>
      </c>
      <c r="C251" s="3" t="s">
        <v>38</v>
      </c>
    </row>
    <row r="252" spans="1:3" x14ac:dyDescent="0.25">
      <c r="A252" s="15"/>
    </row>
    <row r="253" spans="1:3" x14ac:dyDescent="0.25">
      <c r="A253" s="8"/>
      <c r="C253" s="3" t="str">
        <f>CONCATENATE("    ",B249)</f>
        <v xml:space="preserve">    Your NOS3 gene has no variants. A normal gene is referred to as a "wild-type" gene.</v>
      </c>
    </row>
    <row r="254" spans="1:3" x14ac:dyDescent="0.25">
      <c r="A254" s="8"/>
    </row>
    <row r="255" spans="1:3" x14ac:dyDescent="0.25">
      <c r="A255" s="8"/>
      <c r="C255" s="3" t="s">
        <v>42</v>
      </c>
    </row>
    <row r="256" spans="1:3" x14ac:dyDescent="0.25">
      <c r="A256" s="8"/>
    </row>
    <row r="257" spans="1:3" x14ac:dyDescent="0.25">
      <c r="A257" s="8"/>
      <c r="C257" s="3" t="str">
        <f>CONCATENATE("    ",B250)</f>
        <v xml:space="preserve">    This variant is not associated with increased risk.</v>
      </c>
    </row>
    <row r="258" spans="1:3" x14ac:dyDescent="0.25">
      <c r="A258" s="15"/>
    </row>
    <row r="259" spans="1:3" x14ac:dyDescent="0.25">
      <c r="A259" s="15"/>
      <c r="C259" s="3" t="s">
        <v>43</v>
      </c>
    </row>
    <row r="260" spans="1:3" x14ac:dyDescent="0.25">
      <c r="A260" s="15"/>
    </row>
    <row r="261" spans="1:3" x14ac:dyDescent="0.25">
      <c r="A261" s="15"/>
      <c r="C261" s="3" t="str">
        <f>CONCATENATE( "    &lt;piechart percentage=",B251," /&gt;")</f>
        <v xml:space="preserve">    &lt;piechart percentage=96.3 /&gt;</v>
      </c>
    </row>
    <row r="262" spans="1:3" x14ac:dyDescent="0.25">
      <c r="A262" s="15"/>
      <c r="C262" s="3" t="str">
        <f>"  &lt;/Genotype&gt;"</f>
        <v xml:space="preserve">  &lt;/Genotype&gt;</v>
      </c>
    </row>
    <row r="263" spans="1:3" x14ac:dyDescent="0.25">
      <c r="A263" s="15"/>
      <c r="C263" s="3" t="s">
        <v>48</v>
      </c>
    </row>
    <row r="264" spans="1:3" x14ac:dyDescent="0.25">
      <c r="A264" s="15" t="s">
        <v>49</v>
      </c>
      <c r="B264" s="9" t="str">
        <f>CONCATENATE("Your ",B11," gene has an unknown variant.")</f>
        <v>Your NOS3 gene has an unknown variant.</v>
      </c>
      <c r="C264" s="3" t="str">
        <f>CONCATENATE("  &lt;Genotype hgvs=",CHAR(34),"unknown",CHAR(34),"&gt; ")</f>
        <v xml:space="preserve">  &lt;Genotype hgvs="unknown"&gt; </v>
      </c>
    </row>
    <row r="265" spans="1:3" x14ac:dyDescent="0.25">
      <c r="A265" s="8" t="s">
        <v>49</v>
      </c>
      <c r="B265" s="9" t="s">
        <v>50</v>
      </c>
      <c r="C265" s="3" t="s">
        <v>26</v>
      </c>
    </row>
    <row r="266" spans="1:3" x14ac:dyDescent="0.25">
      <c r="A266" s="8" t="s">
        <v>41</v>
      </c>
      <c r="C266" s="3" t="s">
        <v>38</v>
      </c>
    </row>
    <row r="267" spans="1:3" x14ac:dyDescent="0.25">
      <c r="A267" s="8"/>
    </row>
    <row r="268" spans="1:3" x14ac:dyDescent="0.25">
      <c r="A268" s="8"/>
      <c r="C268" s="3" t="str">
        <f>CONCATENATE("    ",B264)</f>
        <v xml:space="preserve">    Your NOS3 gene has an unknown variant.</v>
      </c>
    </row>
    <row r="269" spans="1:3" x14ac:dyDescent="0.25">
      <c r="A269" s="8"/>
    </row>
    <row r="270" spans="1:3" x14ac:dyDescent="0.25">
      <c r="A270" s="8"/>
      <c r="C270" s="3" t="s">
        <v>42</v>
      </c>
    </row>
    <row r="271" spans="1:3" x14ac:dyDescent="0.25">
      <c r="A271" s="8"/>
    </row>
    <row r="272" spans="1:3" x14ac:dyDescent="0.25">
      <c r="A272" s="15"/>
      <c r="C272" s="3" t="str">
        <f>CONCATENATE("    ",B265)</f>
        <v xml:space="preserve">    The effect is unknown.</v>
      </c>
    </row>
    <row r="273" spans="1:3" x14ac:dyDescent="0.25">
      <c r="A273" s="8"/>
    </row>
    <row r="274" spans="1:3" x14ac:dyDescent="0.25">
      <c r="A274" s="15"/>
      <c r="C274" s="3" t="s">
        <v>43</v>
      </c>
    </row>
    <row r="275" spans="1:3" x14ac:dyDescent="0.25">
      <c r="A275" s="15"/>
    </row>
    <row r="276" spans="1:3" x14ac:dyDescent="0.25">
      <c r="A276" s="15"/>
      <c r="C276" s="3" t="str">
        <f>CONCATENATE( "    &lt;piechart percentage=",B266," /&gt;")</f>
        <v xml:space="preserve">    &lt;piechart percentage= /&gt;</v>
      </c>
    </row>
    <row r="277" spans="1:3" x14ac:dyDescent="0.25">
      <c r="A277" s="15"/>
      <c r="C277" s="3" t="str">
        <f>"  &lt;/Genotype&gt;"</f>
        <v xml:space="preserve">  &lt;/Genotype&gt;</v>
      </c>
    </row>
    <row r="278" spans="1:3" x14ac:dyDescent="0.25">
      <c r="A278" s="15"/>
      <c r="C278" s="3" t="s">
        <v>51</v>
      </c>
    </row>
    <row r="279" spans="1:3" x14ac:dyDescent="0.25">
      <c r="A279" s="15" t="s">
        <v>46</v>
      </c>
      <c r="B279" s="9" t="str">
        <f>CONCATENATE("Your ",B11," gene has no variants. A normal gene is referred to as a ",CHAR(34),"wild-type",CHAR(34)," gene.")</f>
        <v>Your NOS3 gene has no variants. A normal gene is referred to as a "wild-type" gene.</v>
      </c>
      <c r="C279" s="3" t="str">
        <f>CONCATENATE("  &lt;Genotype hgvs=",CHAR(34),"wildtype",CHAR(34),"&gt;")</f>
        <v xml:space="preserve">  &lt;Genotype hgvs="wildtype"&gt;</v>
      </c>
    </row>
    <row r="280" spans="1:3" x14ac:dyDescent="0.25">
      <c r="A280" s="8" t="s">
        <v>47</v>
      </c>
      <c r="B280" s="9" t="s">
        <v>52</v>
      </c>
      <c r="C280" s="3" t="s">
        <v>26</v>
      </c>
    </row>
    <row r="281" spans="1:3" x14ac:dyDescent="0.25">
      <c r="A281" s="8" t="s">
        <v>41</v>
      </c>
      <c r="C281" s="3" t="s">
        <v>38</v>
      </c>
    </row>
    <row r="282" spans="1:3" x14ac:dyDescent="0.25">
      <c r="A282" s="8"/>
    </row>
    <row r="283" spans="1:3" x14ac:dyDescent="0.25">
      <c r="A283" s="8"/>
      <c r="C283" s="3" t="str">
        <f>CONCATENATE("    ",B279)</f>
        <v xml:space="preserve">    Your NOS3 gene has no variants. A normal gene is referred to as a "wild-type" gene.</v>
      </c>
    </row>
    <row r="284" spans="1:3" x14ac:dyDescent="0.25">
      <c r="A284" s="8"/>
    </row>
    <row r="285" spans="1:3" x14ac:dyDescent="0.25">
      <c r="A285" s="8"/>
      <c r="C285" s="3" t="s">
        <v>42</v>
      </c>
    </row>
    <row r="286" spans="1:3" x14ac:dyDescent="0.25">
      <c r="A286" s="8"/>
    </row>
    <row r="287" spans="1:3" x14ac:dyDescent="0.25">
      <c r="A287" s="8"/>
      <c r="C287" s="3" t="str">
        <f>CONCATENATE("    ",B280)</f>
        <v xml:space="preserve">    Your variant is not associated with any loss of function.</v>
      </c>
    </row>
    <row r="288" spans="1:3" x14ac:dyDescent="0.25">
      <c r="A288" s="8"/>
    </row>
    <row r="289" spans="1:3" x14ac:dyDescent="0.25">
      <c r="A289" s="8"/>
      <c r="C289" s="3" t="s">
        <v>43</v>
      </c>
    </row>
    <row r="290" spans="1:3" x14ac:dyDescent="0.25">
      <c r="A290" s="15"/>
    </row>
    <row r="291" spans="1:3" x14ac:dyDescent="0.25">
      <c r="A291" s="8"/>
      <c r="C291" s="3" t="str">
        <f>CONCATENATE( "    &lt;piechart percentage=",B281," /&gt;")</f>
        <v xml:space="preserve">    &lt;piechart percentage= /&gt;</v>
      </c>
    </row>
    <row r="292" spans="1:3" x14ac:dyDescent="0.25">
      <c r="A292" s="8"/>
      <c r="C292" s="3" t="str">
        <f>"  &lt;/Genotype&gt;"</f>
        <v xml:space="preserve">  &lt;/Genotype&gt;</v>
      </c>
    </row>
    <row r="293" spans="1:3" x14ac:dyDescent="0.25">
      <c r="A293" s="8"/>
      <c r="C293" s="3" t="str">
        <f>"&lt;/GeneAnalysis&gt;"</f>
        <v>&lt;/GeneAnalysis&gt;</v>
      </c>
    </row>
    <row r="294" spans="1:3" s="18" customFormat="1" x14ac:dyDescent="0.25">
      <c r="A294" s="27"/>
      <c r="B294" s="17"/>
    </row>
    <row r="295" spans="1:3" x14ac:dyDescent="0.25">
      <c r="A295" s="15"/>
      <c r="C295" s="3" t="str">
        <f>CONCATENATE("# How do changes in ",B11," affect people?")</f>
        <v># How do changes in NOS3 affect people?</v>
      </c>
    </row>
    <row r="296" spans="1:3" x14ac:dyDescent="0.25">
      <c r="A296" s="15"/>
    </row>
    <row r="297" spans="1:3"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NOS3 variants is small and does not impact treatment. It is possible that variants in this gene interact with other gene variants, which is the reason for our inclusion of this gene.</v>
      </c>
      <c r="C297" s="3" t="str">
        <f>B297</f>
        <v>For the vast majority of people, the overall risk associated with the common NOS3 variants is small and does not impact treatment. It is possible that variants in this gene interact with other gene variants, which is the reason for our inclusion of this gene.</v>
      </c>
    </row>
    <row r="298" spans="1:3" x14ac:dyDescent="0.25">
      <c r="A298" s="15"/>
    </row>
    <row r="299" spans="1:3" s="18" customFormat="1" x14ac:dyDescent="0.25">
      <c r="A299" s="27"/>
      <c r="B299" s="17"/>
      <c r="C299" s="16" t="s">
        <v>54</v>
      </c>
    </row>
    <row r="300" spans="1:3" s="18" customFormat="1" x14ac:dyDescent="0.25">
      <c r="A300" s="27"/>
      <c r="B300" s="17"/>
      <c r="C300" s="16"/>
    </row>
    <row r="301" spans="1:3" s="18" customFormat="1" x14ac:dyDescent="0.25">
      <c r="A301" s="16"/>
      <c r="B301" s="17"/>
      <c r="C301" s="16" t="s">
        <v>55</v>
      </c>
    </row>
    <row r="302" spans="1:3" s="18" customFormat="1" x14ac:dyDescent="0.25">
      <c r="A302" s="16"/>
      <c r="B302" s="17"/>
      <c r="C302" s="16"/>
    </row>
    <row r="303" spans="1:3" x14ac:dyDescent="0.25">
      <c r="A303" s="15"/>
      <c r="C303" s="3" t="s">
        <v>56</v>
      </c>
    </row>
    <row r="304" spans="1:3" x14ac:dyDescent="0.25">
      <c r="A304" s="15"/>
    </row>
    <row r="305" spans="1:3"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x14ac:dyDescent="0.25">
      <c r="A306" s="15"/>
    </row>
    <row r="307" spans="1:3" x14ac:dyDescent="0.25">
      <c r="A307" s="15"/>
      <c r="C307" s="3" t="s">
        <v>58</v>
      </c>
    </row>
    <row r="308" spans="1:3" x14ac:dyDescent="0.25">
      <c r="A308" s="15"/>
    </row>
    <row r="309" spans="1:3"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x14ac:dyDescent="0.25">
      <c r="A310" s="15"/>
    </row>
    <row r="311" spans="1:3" s="18" customFormat="1" x14ac:dyDescent="0.25">
      <c r="A311" s="27"/>
      <c r="B311" s="17"/>
      <c r="C311" s="16" t="s">
        <v>60</v>
      </c>
    </row>
    <row r="312" spans="1:3" s="18" customFormat="1" x14ac:dyDescent="0.25">
      <c r="A312" s="27"/>
      <c r="B312" s="17"/>
      <c r="C312" s="16"/>
    </row>
    <row r="313" spans="1:3" s="18" customFormat="1" x14ac:dyDescent="0.25">
      <c r="A313" s="16"/>
      <c r="B313" s="17"/>
      <c r="C313" s="16" t="s">
        <v>61</v>
      </c>
    </row>
    <row r="314" spans="1:3" s="18" customFormat="1" x14ac:dyDescent="0.25">
      <c r="A314" s="16"/>
      <c r="B314" s="17"/>
      <c r="C314" s="16"/>
    </row>
    <row r="315" spans="1:3" x14ac:dyDescent="0.25">
      <c r="A315" s="15"/>
      <c r="C315" s="3" t="s">
        <v>56</v>
      </c>
    </row>
    <row r="316" spans="1:3" x14ac:dyDescent="0.25">
      <c r="A316" s="15"/>
    </row>
    <row r="317" spans="1:3"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x14ac:dyDescent="0.25">
      <c r="A318" s="15"/>
    </row>
    <row r="319" spans="1:3" x14ac:dyDescent="0.25">
      <c r="A319" s="15"/>
      <c r="C319" s="3" t="s">
        <v>58</v>
      </c>
    </row>
    <row r="320" spans="1:3" x14ac:dyDescent="0.25">
      <c r="A320" s="15"/>
    </row>
    <row r="321" spans="1:3" x14ac:dyDescent="0.25">
      <c r="A321" s="15"/>
      <c r="B321" s="9" t="s">
        <v>63</v>
      </c>
      <c r="C321" s="3" t="str">
        <f>B321</f>
        <v>[Anti-CD20 intervention](https://www.ncbi.nlm.nih.gov/pubmed/27834303) may help CFS patients, and has shown to increase muscarinic antibody positivity and reduced symptoms.</v>
      </c>
    </row>
    <row r="323" spans="1:3" s="18" customFormat="1" x14ac:dyDescent="0.25">
      <c r="A323" s="27"/>
      <c r="B323" s="17"/>
      <c r="C323" s="16" t="s">
        <v>64</v>
      </c>
    </row>
    <row r="324" spans="1:3" s="18" customFormat="1" x14ac:dyDescent="0.25">
      <c r="A324" s="27"/>
      <c r="B324" s="17"/>
      <c r="C324" s="16"/>
    </row>
    <row r="325" spans="1:3" s="18" customFormat="1" x14ac:dyDescent="0.25">
      <c r="A325" s="16"/>
      <c r="B325" s="17"/>
      <c r="C325" s="16" t="s">
        <v>65</v>
      </c>
    </row>
    <row r="326" spans="1:3" s="18" customFormat="1" x14ac:dyDescent="0.25">
      <c r="A326" s="16"/>
      <c r="B326" s="17"/>
      <c r="C326" s="16"/>
    </row>
    <row r="327" spans="1:3" x14ac:dyDescent="0.25">
      <c r="A327" s="15"/>
      <c r="C327" s="3" t="s">
        <v>56</v>
      </c>
    </row>
    <row r="328" spans="1:3" x14ac:dyDescent="0.25">
      <c r="A328" s="15"/>
    </row>
    <row r="329" spans="1:3"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x14ac:dyDescent="0.25">
      <c r="A330" s="15"/>
    </row>
    <row r="331" spans="1:3" x14ac:dyDescent="0.25">
      <c r="A331" s="15"/>
      <c r="C331" s="3" t="s">
        <v>58</v>
      </c>
    </row>
    <row r="332" spans="1:3" x14ac:dyDescent="0.25">
      <c r="A332" s="15"/>
    </row>
    <row r="333" spans="1:3"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x14ac:dyDescent="0.25">
      <c r="A335" s="27"/>
      <c r="B335" s="17"/>
      <c r="C335" s="16" t="s">
        <v>68</v>
      </c>
    </row>
    <row r="336" spans="1:3" s="18" customFormat="1" x14ac:dyDescent="0.25">
      <c r="A336" s="27"/>
      <c r="B336" s="17"/>
      <c r="C336" s="16"/>
    </row>
    <row r="337" spans="1:3" s="18" customFormat="1" x14ac:dyDescent="0.25">
      <c r="A337" s="16"/>
      <c r="B337" s="17"/>
      <c r="C337" s="16" t="s">
        <v>69</v>
      </c>
    </row>
    <row r="338" spans="1:3" s="18" customFormat="1" x14ac:dyDescent="0.25">
      <c r="A338" s="16"/>
      <c r="B338" s="17"/>
      <c r="C338" s="16"/>
    </row>
    <row r="339" spans="1:3" x14ac:dyDescent="0.25">
      <c r="A339" s="15"/>
      <c r="C339" s="3" t="s">
        <v>70</v>
      </c>
    </row>
    <row r="340" spans="1:3" x14ac:dyDescent="0.25">
      <c r="A340" s="15"/>
    </row>
    <row r="341" spans="1:3"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x14ac:dyDescent="0.25">
      <c r="A342" s="15"/>
    </row>
    <row r="343" spans="1:3" x14ac:dyDescent="0.25">
      <c r="A343" s="15"/>
      <c r="C343" s="3" t="s">
        <v>58</v>
      </c>
    </row>
    <row r="344" spans="1:3" x14ac:dyDescent="0.25">
      <c r="A344" s="15"/>
    </row>
    <row r="345" spans="1:3"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x14ac:dyDescent="0.25">
      <c r="B347" s="17"/>
    </row>
    <row r="349" spans="1:3"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FF655-504B-4860-B8CD-F21B4E36E43F}">
  <dimension ref="A1:AJ2474"/>
  <sheetViews>
    <sheetView topLeftCell="A9" workbookViewId="0">
      <selection activeCell="B9" sqref="B9"/>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32" t="s">
        <v>290</v>
      </c>
      <c r="C2" s="3" t="str">
        <f>CONCATENATE("# What does the ",B2," gene do?")</f>
        <v># What does the TRPC4 gene do?</v>
      </c>
      <c r="H2" s="4"/>
      <c r="I2" s="5"/>
      <c r="J2" s="4"/>
      <c r="K2" s="4"/>
      <c r="L2" s="4"/>
      <c r="Y2" s="10"/>
      <c r="Z2" s="10"/>
      <c r="AA2" s="10"/>
      <c r="AC2" s="10"/>
      <c r="AF2" s="7"/>
      <c r="AJ2" s="7"/>
    </row>
    <row r="3" spans="1:36" x14ac:dyDescent="0.25">
      <c r="A3" s="8"/>
      <c r="B3" s="34"/>
      <c r="H3" s="3" t="s">
        <v>4</v>
      </c>
      <c r="I3" s="11" t="s">
        <v>5</v>
      </c>
      <c r="J3" s="3">
        <v>0.47</v>
      </c>
      <c r="K3" s="3">
        <v>0.33300000000000002</v>
      </c>
      <c r="L3" s="3">
        <f t="shared" ref="L3:L9" si="0">J3/K3</f>
        <v>1.4114114114114114</v>
      </c>
      <c r="Y3" s="10"/>
      <c r="Z3" s="10"/>
      <c r="AA3" s="10"/>
      <c r="AC3" s="10"/>
      <c r="AF3" s="7"/>
      <c r="AJ3" s="7"/>
    </row>
    <row r="4" spans="1:36" x14ac:dyDescent="0.25">
      <c r="A4" s="8" t="s">
        <v>7</v>
      </c>
      <c r="B4" s="33"/>
      <c r="C4" s="3">
        <f>B4</f>
        <v>0</v>
      </c>
      <c r="H4" s="3" t="s">
        <v>8</v>
      </c>
      <c r="I4" s="11" t="s">
        <v>9</v>
      </c>
      <c r="J4" s="3">
        <v>0.24</v>
      </c>
      <c r="K4" s="3">
        <v>0.13700000000000001</v>
      </c>
      <c r="L4" s="3">
        <f t="shared" si="0"/>
        <v>1.751824817518248</v>
      </c>
      <c r="X4" s="13"/>
      <c r="Y4" s="10"/>
      <c r="Z4" s="10"/>
      <c r="AA4" s="10"/>
      <c r="AC4" s="10"/>
    </row>
    <row r="5" spans="1:36" x14ac:dyDescent="0.25">
      <c r="A5" s="8"/>
      <c r="B5" s="36"/>
      <c r="H5" s="3" t="s">
        <v>10</v>
      </c>
      <c r="I5" s="11" t="s">
        <v>11</v>
      </c>
      <c r="J5" s="3">
        <v>0.24</v>
      </c>
      <c r="K5" s="3">
        <v>0.13700000000000001</v>
      </c>
      <c r="L5" s="3">
        <f t="shared" si="0"/>
        <v>1.751824817518248</v>
      </c>
      <c r="Y5" s="10"/>
      <c r="Z5" s="10"/>
      <c r="AA5" s="10"/>
      <c r="AC5" s="10"/>
    </row>
    <row r="6" spans="1:36" x14ac:dyDescent="0.25">
      <c r="A6" s="8" t="s">
        <v>12</v>
      </c>
      <c r="B6" s="15">
        <v>13</v>
      </c>
      <c r="C6" s="3" t="str">
        <f>CONCATENATE("This gene is located on chromosome ",B6,". The ",B7," it creates acts in your ",B8)</f>
        <v>This gene is located on chromosome 13. The protein it creates acts in your endometrium and prostate.</v>
      </c>
      <c r="H6" s="3" t="s">
        <v>13</v>
      </c>
      <c r="I6" s="11" t="s">
        <v>6</v>
      </c>
      <c r="J6" s="3">
        <v>0.44</v>
      </c>
      <c r="K6" s="3">
        <v>0.316</v>
      </c>
      <c r="L6" s="3">
        <f t="shared" si="0"/>
        <v>1.3924050632911393</v>
      </c>
      <c r="Y6" s="10"/>
      <c r="Z6" s="10"/>
      <c r="AA6" s="10"/>
      <c r="AC6" s="10"/>
    </row>
    <row r="7" spans="1:36" x14ac:dyDescent="0.25">
      <c r="A7" s="8" t="s">
        <v>14</v>
      </c>
      <c r="B7" s="34" t="s">
        <v>15</v>
      </c>
      <c r="H7" s="3" t="s">
        <v>16</v>
      </c>
      <c r="I7" s="11" t="s">
        <v>17</v>
      </c>
      <c r="J7" s="3">
        <v>0.45</v>
      </c>
      <c r="K7" s="3">
        <v>0.33100000000000002</v>
      </c>
      <c r="L7" s="3">
        <f t="shared" si="0"/>
        <v>1.3595166163141994</v>
      </c>
      <c r="Y7" s="6"/>
      <c r="AC7" s="10"/>
    </row>
    <row r="8" spans="1:36" x14ac:dyDescent="0.25">
      <c r="A8" s="8" t="s">
        <v>18</v>
      </c>
      <c r="B8" s="34" t="s">
        <v>302</v>
      </c>
      <c r="H8" s="3" t="s">
        <v>19</v>
      </c>
      <c r="I8" s="11" t="s">
        <v>20</v>
      </c>
      <c r="J8" s="3">
        <v>0.17299999999999999</v>
      </c>
      <c r="K8" s="3">
        <v>0.1</v>
      </c>
      <c r="L8" s="3">
        <f t="shared" si="0"/>
        <v>1.7299999999999998</v>
      </c>
      <c r="Y8" s="6"/>
      <c r="AC8" s="10"/>
    </row>
    <row r="9" spans="1:36" x14ac:dyDescent="0.25">
      <c r="A9" s="15" t="s">
        <v>21</v>
      </c>
      <c r="B9" s="34" t="s">
        <v>304</v>
      </c>
      <c r="C9" s="3" t="str">
        <f>CONCATENATE("&lt;TissueList ",B9," /&gt;")</f>
        <v>&lt;TissueList male tissue D005837 female tissue D005836 /&gt;</v>
      </c>
      <c r="H9" s="3" t="s">
        <v>22</v>
      </c>
      <c r="I9" s="11" t="s">
        <v>23</v>
      </c>
      <c r="J9" s="3">
        <v>0.435</v>
      </c>
      <c r="K9" s="3">
        <v>0.33500000000000002</v>
      </c>
      <c r="L9" s="3">
        <f t="shared" si="0"/>
        <v>1.2985074626865671</v>
      </c>
      <c r="Y9" s="6"/>
      <c r="AC9" s="10"/>
    </row>
    <row r="10" spans="1:36" s="18" customFormat="1" x14ac:dyDescent="0.25">
      <c r="A10" s="16"/>
      <c r="B10" s="37"/>
      <c r="H10" s="18" t="str">
        <f>B19</f>
        <v>G37668344T</v>
      </c>
      <c r="I10" s="18" t="str">
        <f>B25</f>
        <v>T159323005C</v>
      </c>
      <c r="J10" s="18" t="str">
        <f>B31</f>
        <v>G37793875T</v>
      </c>
      <c r="K10" s="18" t="str">
        <f>B37</f>
        <v>C37793812T</v>
      </c>
    </row>
    <row r="11" spans="1:36" x14ac:dyDescent="0.25">
      <c r="A11" s="8" t="s">
        <v>3</v>
      </c>
      <c r="B11" s="32" t="s">
        <v>290</v>
      </c>
      <c r="C11" s="3" t="str">
        <f>CONCATENATE("&lt;GeneAnalysis gene=",CHAR(34),B11,CHAR(34)," interval=",CHAR(34),B12,CHAR(34),"&gt; ")</f>
        <v xml:space="preserve">&lt;GeneAnalysis gene="TRPC4" interval="NC_000013.11:g.37632063_37870425"&gt; </v>
      </c>
      <c r="H11" s="31" t="s">
        <v>253</v>
      </c>
      <c r="I11" s="19" t="s">
        <v>253</v>
      </c>
      <c r="J11" s="19" t="s">
        <v>253</v>
      </c>
      <c r="K11" s="19" t="s">
        <v>253</v>
      </c>
      <c r="L11" s="19"/>
      <c r="M11" s="19"/>
      <c r="N11" s="19"/>
      <c r="O11" s="20"/>
      <c r="P11" s="20"/>
      <c r="Q11" s="20"/>
      <c r="R11" s="20"/>
      <c r="S11" s="20"/>
      <c r="T11" s="20"/>
      <c r="U11" s="20"/>
      <c r="V11" s="20"/>
      <c r="W11" s="20"/>
      <c r="X11" s="20"/>
      <c r="Y11" s="20"/>
      <c r="Z11" s="20"/>
    </row>
    <row r="12" spans="1:36" x14ac:dyDescent="0.25">
      <c r="A12" s="8" t="s">
        <v>24</v>
      </c>
      <c r="B12" s="34" t="s">
        <v>303</v>
      </c>
      <c r="H12" s="9" t="s">
        <v>294</v>
      </c>
      <c r="I12" s="9" t="s">
        <v>296</v>
      </c>
      <c r="J12" s="9" t="s">
        <v>298</v>
      </c>
      <c r="K12" s="9" t="s">
        <v>486</v>
      </c>
      <c r="L12" s="9"/>
      <c r="M12" s="9"/>
      <c r="N12" s="9"/>
      <c r="O12" s="9"/>
      <c r="P12" s="9"/>
      <c r="Q12" s="9"/>
      <c r="R12" s="9"/>
      <c r="S12" s="9"/>
      <c r="T12" s="9"/>
      <c r="U12" s="9"/>
      <c r="V12" s="9"/>
      <c r="W12" s="9"/>
      <c r="X12" s="9"/>
      <c r="Y12" s="9"/>
      <c r="Z12" s="9"/>
    </row>
    <row r="13" spans="1:36" x14ac:dyDescent="0.25">
      <c r="A13" s="8" t="s">
        <v>25</v>
      </c>
      <c r="B13" s="34" t="s">
        <v>448</v>
      </c>
      <c r="C13" s="3" t="str">
        <f>CONCATENATE("# What are some common mutations of ",B11,"?")</f>
        <v># What are some common mutations of TRPC4?</v>
      </c>
      <c r="H13" s="9" t="s">
        <v>295</v>
      </c>
      <c r="I13" s="9" t="s">
        <v>297</v>
      </c>
      <c r="J13" s="9" t="s">
        <v>299</v>
      </c>
      <c r="K13" s="9" t="s">
        <v>487</v>
      </c>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[G37668344T](https://www.ncbi.nlm.nih.gov/projects/SNP/snp_ref.cgi?rs=1570612)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[T159323005C](https://www.ncbi.nlm.nih.gov/projects/SNP/snp_ref.cgi?rs=2985167)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[G37793875T](https://www.ncbi.nlm.nih.gov/projects/SNP/snp_ref.cgi?rs=655207)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[C37793812T](https://www.ncbi.nlm.nih.gov/SNP/snp_ref.cgi?rs=6650469) variant. This substitution of a single nucleotide is known as a missense mutation.</v>
      </c>
      <c r="L14" s="9"/>
      <c r="M14" s="9"/>
      <c r="N14" s="9"/>
      <c r="O14" s="9"/>
      <c r="P14" s="9"/>
      <c r="Q14" s="9"/>
      <c r="R14" s="9"/>
      <c r="S14" s="9"/>
      <c r="T14" s="9"/>
      <c r="U14" s="9"/>
      <c r="V14" s="9"/>
      <c r="W14" s="9"/>
      <c r="X14" s="9"/>
      <c r="Y14" s="9"/>
      <c r="Z14" s="9"/>
    </row>
    <row r="15" spans="1:36" x14ac:dyDescent="0.25">
      <c r="C15" s="3" t="str">
        <f>CONCATENATE("There are ",B13," common variants in ",B11,": ",B22,", ",B28,", ",B34,", and ",B40,".")</f>
        <v>There are four common variants in TRPC4: [G37668344T](https://www.ncbi.nlm.nih.gov/projects/SNP/snp_ref.cgi?rs=1570612), [T159323005C](https://www.ncbi.nlm.nih.gov/projects/SNP/snp_ref.cgi?rs=2985167), [G37793875T](https://www.ncbi.nlm.nih.gov/projects/SNP/snp_ref.cgi?rs=655207), and [C37793812T](https://www.ncbi.nlm.nih.gov/SNP/snp_ref.cgi?rs=6650469).</v>
      </c>
      <c r="H15" s="9" t="s">
        <v>28</v>
      </c>
      <c r="I15" s="9" t="s">
        <v>28</v>
      </c>
      <c r="J15" s="9" t="s">
        <v>28</v>
      </c>
      <c r="K15" s="9" t="s">
        <v>28</v>
      </c>
      <c r="L15" s="9"/>
      <c r="M15" s="9"/>
      <c r="N15" s="9"/>
      <c r="O15" s="9"/>
      <c r="P15" s="9"/>
      <c r="Q15" s="9"/>
      <c r="R15" s="9"/>
      <c r="S15" s="9"/>
      <c r="T15" s="9"/>
      <c r="U15" s="9"/>
      <c r="V15" s="9"/>
      <c r="W15" s="9"/>
      <c r="X15" s="9"/>
      <c r="Y15" s="9"/>
      <c r="Z15" s="9"/>
    </row>
    <row r="16" spans="1:36" x14ac:dyDescent="0.25">
      <c r="H16" s="9">
        <v>46.2</v>
      </c>
      <c r="I16" s="9">
        <v>49.8</v>
      </c>
      <c r="J16" s="9">
        <v>47.5</v>
      </c>
      <c r="K16" s="9">
        <v>48</v>
      </c>
      <c r="L16" s="9"/>
      <c r="M16" s="9"/>
      <c r="N16" s="9"/>
      <c r="O16" s="9"/>
      <c r="P16" s="9"/>
      <c r="Q16" s="9"/>
      <c r="R16" s="9"/>
      <c r="S16" s="9"/>
      <c r="T16" s="9"/>
      <c r="U16" s="9"/>
      <c r="V16" s="9"/>
      <c r="W16" s="9"/>
      <c r="X16" s="9"/>
      <c r="Y16" s="9"/>
      <c r="Z16" s="9"/>
    </row>
    <row r="17" spans="1:26" x14ac:dyDescent="0.25">
      <c r="C17" s="3" t="str">
        <f>CONCATENATE("&lt;# ",B19," #&gt;")</f>
        <v>&lt;# G37668344T #&gt;</v>
      </c>
      <c r="H17" s="9" t="str">
        <f>CONCATENATE("People with this variant have two copies of the ",B22," variant. This substitution of a single nucleotide is known as a missense mutation.")</f>
        <v>People with this variant have two copies of the [G37668344T](https://www.ncbi.nlm.nih.gov/projects/SNP/snp_ref.cgi?rs=1570612)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[T159323005C](https://www.ncbi.nlm.nih.gov/projects/SNP/snp_ref.cgi?rs=2985167)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[G37793875T](https://www.ncbi.nlm.nih.gov/projects/SNP/snp_ref.cgi?rs=655207)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[C37793812T](https://www.ncbi.nlm.nih.gov/SNP/snp_ref.cgi?rs=6650469) variant. This substitution of a single nucleotide is known as a missense mutation.</v>
      </c>
      <c r="L17" s="9"/>
      <c r="M17" s="9"/>
      <c r="N17" s="9"/>
      <c r="O17" s="9"/>
      <c r="P17" s="9"/>
      <c r="Q17" s="9"/>
      <c r="R17" s="9"/>
      <c r="S17" s="9"/>
      <c r="T17" s="9"/>
      <c r="U17" s="9"/>
      <c r="V17" s="9"/>
      <c r="W17" s="9"/>
      <c r="X17" s="9"/>
      <c r="Y17" s="9"/>
      <c r="Z17" s="9"/>
    </row>
    <row r="18" spans="1:26" x14ac:dyDescent="0.25">
      <c r="A18" s="8" t="s">
        <v>29</v>
      </c>
      <c r="B18" s="38" t="s">
        <v>291</v>
      </c>
      <c r="C18" s="3" t="str">
        <f>CONCATENATE("  &lt;Variant hgvs=",CHAR(34),B18,CHAR(34)," name=",CHAR(34),B19,CHAR(34),"&gt; ")</f>
        <v xml:space="preserve">  &lt;Variant hgvs="NC_000013.11:g.37668344G&gt;T" name="G37668344T"&gt; </v>
      </c>
      <c r="H18" s="9" t="s">
        <v>28</v>
      </c>
      <c r="I18" s="9" t="s">
        <v>28</v>
      </c>
      <c r="J18" s="9" t="s">
        <v>27</v>
      </c>
      <c r="K18" s="9" t="s">
        <v>27</v>
      </c>
      <c r="L18" s="9"/>
      <c r="M18" s="9"/>
      <c r="N18" s="9"/>
      <c r="O18" s="9"/>
      <c r="P18" s="9"/>
      <c r="Q18" s="9"/>
      <c r="R18" s="9"/>
      <c r="S18" s="9"/>
      <c r="T18" s="9"/>
      <c r="U18" s="9"/>
      <c r="V18" s="9"/>
      <c r="W18" s="9"/>
      <c r="X18" s="9"/>
      <c r="Y18" s="9"/>
      <c r="Z18" s="9"/>
    </row>
    <row r="19" spans="1:26" x14ac:dyDescent="0.25">
      <c r="A19" s="15" t="s">
        <v>30</v>
      </c>
      <c r="B19" s="39" t="s">
        <v>308</v>
      </c>
      <c r="H19" s="9">
        <v>24.7</v>
      </c>
      <c r="I19" s="9">
        <v>34.4</v>
      </c>
      <c r="J19" s="9">
        <v>26.9</v>
      </c>
      <c r="K19" s="9">
        <v>28</v>
      </c>
      <c r="L19" s="9"/>
      <c r="M19" s="9"/>
      <c r="N19" s="9"/>
      <c r="O19" s="9"/>
      <c r="P19" s="9"/>
      <c r="Q19" s="9"/>
      <c r="R19" s="9"/>
      <c r="S19" s="9"/>
      <c r="T19" s="9"/>
      <c r="U19" s="9"/>
      <c r="V19" s="9"/>
      <c r="W19" s="9"/>
      <c r="X19" s="9"/>
      <c r="Y19" s="9"/>
      <c r="Z19" s="9"/>
    </row>
    <row r="20" spans="1:26" x14ac:dyDescent="0.25">
      <c r="A20" s="15" t="s">
        <v>31</v>
      </c>
      <c r="B20" s="34" t="s">
        <v>34</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TRPC4 gene from guanine (G) to thymine (T) resulting in incorrect protein function. This substitution of a single nucleotide is known as a missense variant.</v>
      </c>
      <c r="H20" s="9" t="str">
        <f>CONCATENATE("Your ",B11," gene has no variants. A normal gene is referred to as a ",CHAR(34),"wild-type",CHAR(34)," gene.")</f>
        <v>Your TRPC4 gene has no variants. A normal gene is referred to as a "wild-type" gene.</v>
      </c>
      <c r="I20" s="9" t="str">
        <f>CONCATENATE("Your ",B11," gene has no variants. A normal gene is referred to as a ",CHAR(34),"wild-type",CHAR(34)," gene.")</f>
        <v>Your TRPC4 gene has no variants. A normal gene is referred to as a "wild-type" gene.</v>
      </c>
      <c r="J20" s="9" t="str">
        <f>CONCATENATE("Your ",B11," gene has no variants. A normal gene is referred to as a ",CHAR(34),"wild-type",CHAR(34)," gene.")</f>
        <v>Your TRPC4 gene has no variants. A normal gene is referred to as a "wild-type" gene.</v>
      </c>
      <c r="K20" s="9" t="str">
        <f>CONCATENATE("Your ",B11," gene has no variants. A normal gene is referred to as a ",CHAR(34),"wild-type",CHAR(34)," gene.")</f>
        <v>Your TRPC4 gene has no variants. A normal gene is referred to as a "wild-type" gene.</v>
      </c>
      <c r="L20" s="9"/>
      <c r="M20" s="9"/>
      <c r="N20" s="9"/>
      <c r="O20" s="9"/>
      <c r="P20" s="9"/>
      <c r="Q20" s="9"/>
      <c r="R20" s="9"/>
      <c r="S20" s="9"/>
      <c r="T20" s="9"/>
      <c r="U20" s="9"/>
      <c r="V20" s="9"/>
      <c r="W20" s="9"/>
      <c r="X20" s="9"/>
      <c r="Y20" s="9"/>
      <c r="Z20" s="9"/>
    </row>
    <row r="21" spans="1:26" x14ac:dyDescent="0.25">
      <c r="A21" s="15" t="s">
        <v>33</v>
      </c>
      <c r="B21" s="34" t="s">
        <v>36</v>
      </c>
      <c r="H21" s="9" t="s">
        <v>27</v>
      </c>
      <c r="I21" s="9" t="s">
        <v>27</v>
      </c>
      <c r="J21" s="9" t="s">
        <v>28</v>
      </c>
      <c r="K21" s="9" t="s">
        <v>28</v>
      </c>
      <c r="L21" s="9"/>
      <c r="M21" s="9"/>
      <c r="N21" s="9"/>
      <c r="O21" s="9"/>
      <c r="P21" s="9"/>
      <c r="Q21" s="9"/>
      <c r="R21" s="9"/>
      <c r="S21" s="9"/>
      <c r="T21" s="9"/>
      <c r="U21" s="9"/>
      <c r="V21" s="9"/>
      <c r="W21" s="9"/>
      <c r="X21" s="9"/>
      <c r="Y21" s="9"/>
      <c r="Z21" s="9"/>
    </row>
    <row r="22" spans="1:26" x14ac:dyDescent="0.25">
      <c r="A22" s="15" t="s">
        <v>35</v>
      </c>
      <c r="B22" s="34" t="s">
        <v>309</v>
      </c>
      <c r="C22" s="3" t="str">
        <f>"  &lt;/Variant&gt;"</f>
        <v xml:space="preserve">  &lt;/Variant&gt;</v>
      </c>
      <c r="H22" s="9">
        <v>29.1</v>
      </c>
      <c r="I22" s="9">
        <v>15.8</v>
      </c>
      <c r="J22" s="9">
        <v>25.6</v>
      </c>
      <c r="K22" s="9">
        <v>24</v>
      </c>
      <c r="L22" s="9"/>
      <c r="M22" s="9"/>
      <c r="N22" s="9"/>
      <c r="O22" s="9"/>
      <c r="P22" s="9"/>
      <c r="Q22" s="9"/>
      <c r="R22" s="9"/>
      <c r="S22" s="9"/>
      <c r="T22" s="9"/>
      <c r="U22" s="9"/>
      <c r="V22" s="9"/>
      <c r="W22" s="9"/>
      <c r="X22" s="9"/>
      <c r="Y22" s="9"/>
      <c r="Z22" s="9"/>
    </row>
    <row r="23" spans="1:26" x14ac:dyDescent="0.25">
      <c r="A23" s="15"/>
      <c r="B23" s="34"/>
      <c r="C23" s="3" t="str">
        <f>CONCATENATE("&lt;# ",B25," #&gt;")</f>
        <v>&lt;# T159323005C #&gt;</v>
      </c>
    </row>
    <row r="24" spans="1:26" x14ac:dyDescent="0.25">
      <c r="A24" s="8" t="s">
        <v>29</v>
      </c>
      <c r="B24" s="38" t="s">
        <v>292</v>
      </c>
      <c r="C24" s="3" t="str">
        <f>CONCATENATE("  &lt;Variant hgvs=",CHAR(34),B24,CHAR(34)," name=",CHAR(34),B25,CHAR(34),"&gt; ")</f>
        <v xml:space="preserve">  &lt;Variant hgvs="NC_000013.11:g.37656405G&gt;A" name="T159323005C"&gt; </v>
      </c>
    </row>
    <row r="25" spans="1:26" x14ac:dyDescent="0.25">
      <c r="A25" s="15" t="s">
        <v>30</v>
      </c>
      <c r="B25" s="34" t="s">
        <v>286</v>
      </c>
    </row>
    <row r="26" spans="1:26" x14ac:dyDescent="0.25">
      <c r="A26" s="15" t="s">
        <v>31</v>
      </c>
      <c r="B26" s="34" t="s">
        <v>34</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TRPC4 gene from guanine (G) to adenine (A) resulting in incorrect protein function. This substitution of a single nucleotide is known as a missense variant.</v>
      </c>
    </row>
    <row r="27" spans="1:26" x14ac:dyDescent="0.25">
      <c r="A27" s="15" t="s">
        <v>33</v>
      </c>
      <c r="B27" s="34" t="s">
        <v>32</v>
      </c>
    </row>
    <row r="28" spans="1:26" x14ac:dyDescent="0.25">
      <c r="A28" s="15" t="s">
        <v>35</v>
      </c>
      <c r="B28" s="34" t="s">
        <v>310</v>
      </c>
      <c r="C28" s="3" t="str">
        <f>"  &lt;/Variant&gt;"</f>
        <v xml:space="preserve">  &lt;/Variant&gt;</v>
      </c>
    </row>
    <row r="29" spans="1:26" x14ac:dyDescent="0.25">
      <c r="A29" s="8"/>
      <c r="B29" s="34"/>
      <c r="C29" s="3" t="str">
        <f>CONCATENATE("&lt;# ",B31," #&gt;")</f>
        <v>&lt;# G37793875T #&gt;</v>
      </c>
    </row>
    <row r="30" spans="1:26" x14ac:dyDescent="0.25">
      <c r="A30" s="8" t="s">
        <v>29</v>
      </c>
      <c r="B30" s="38" t="s">
        <v>293</v>
      </c>
      <c r="C30" s="3" t="str">
        <f>CONCATENATE("  &lt;Variant hgvs=",CHAR(34),B30,CHAR(34)," name=",CHAR(34),B31,CHAR(34),"&gt; ")</f>
        <v xml:space="preserve">  &lt;Variant hgvs="NC_000013.11:g.37793875G&gt;T" name="G37793875T"&gt; </v>
      </c>
    </row>
    <row r="31" spans="1:26" x14ac:dyDescent="0.25">
      <c r="A31" s="15" t="s">
        <v>30</v>
      </c>
      <c r="B31" s="34" t="s">
        <v>307</v>
      </c>
    </row>
    <row r="32" spans="1:26" x14ac:dyDescent="0.25">
      <c r="A32" s="15" t="s">
        <v>31</v>
      </c>
      <c r="B32" s="34" t="str">
        <f>"cytosine (C)"</f>
        <v>cytosine (C)</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TRPC4 gene from cytosine (C) to adenine (A) resulting in incorrect protein function. This substitution of a single nucleotide is known as a missense variant.</v>
      </c>
    </row>
    <row r="33" spans="1:3" x14ac:dyDescent="0.25">
      <c r="A33" s="15" t="s">
        <v>33</v>
      </c>
      <c r="B33" s="34" t="s">
        <v>32</v>
      </c>
    </row>
    <row r="34" spans="1:3" x14ac:dyDescent="0.25">
      <c r="A34" s="15" t="s">
        <v>35</v>
      </c>
      <c r="B34" s="34" t="s">
        <v>311</v>
      </c>
      <c r="C34" s="3" t="str">
        <f>"  &lt;/Variant&gt;"</f>
        <v xml:space="preserve">  &lt;/Variant&gt;</v>
      </c>
    </row>
    <row r="35" spans="1:3" x14ac:dyDescent="0.25">
      <c r="A35" s="15"/>
      <c r="C35" s="3" t="str">
        <f>CONCATENATE("&lt;# ",B37," #&gt;")</f>
        <v>&lt;# C37793812T #&gt;</v>
      </c>
    </row>
    <row r="36" spans="1:3" x14ac:dyDescent="0.25">
      <c r="A36" s="8" t="s">
        <v>29</v>
      </c>
      <c r="B36" s="31" t="s">
        <v>485</v>
      </c>
      <c r="C36" s="3" t="str">
        <f>CONCATENATE("  &lt;Variant hgvs=",CHAR(34),B36,CHAR(34)," name=",CHAR(34),B37,CHAR(34),"&gt; ")</f>
        <v xml:space="preserve">  &lt;Variant hgvs="NC_000013.11:g.37793812C&gt;T" name="C37793812T"&gt; </v>
      </c>
    </row>
    <row r="37" spans="1:3" x14ac:dyDescent="0.25">
      <c r="A37" s="15" t="s">
        <v>30</v>
      </c>
      <c r="B37" s="9" t="s">
        <v>488</v>
      </c>
    </row>
    <row r="38" spans="1:3" x14ac:dyDescent="0.25">
      <c r="A38" s="15" t="s">
        <v>31</v>
      </c>
      <c r="B38" s="9" t="str">
        <f>"cytosine (C)"</f>
        <v>cytosine (C)</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TRPC4 gene from cytosine (C) to thymine (T) resulting in incorrect protein function. This substitution of a single nucleotide is known as a missense variant.</v>
      </c>
    </row>
    <row r="39" spans="1:3" x14ac:dyDescent="0.25">
      <c r="A39" s="15" t="s">
        <v>33</v>
      </c>
      <c r="B39" s="9" t="s">
        <v>36</v>
      </c>
    </row>
    <row r="40" spans="1:3" x14ac:dyDescent="0.25">
      <c r="A40" s="15" t="s">
        <v>35</v>
      </c>
      <c r="B40" s="9" t="s">
        <v>489</v>
      </c>
      <c r="C40" s="3" t="str">
        <f>"  &lt;/Variant&gt;"</f>
        <v xml:space="preserve">  &lt;/Variant&gt;</v>
      </c>
    </row>
    <row r="41" spans="1:3" s="18" customFormat="1" x14ac:dyDescent="0.25">
      <c r="A41" s="27"/>
      <c r="B41" s="17"/>
    </row>
    <row r="42" spans="1:3" s="18" customFormat="1" x14ac:dyDescent="0.25">
      <c r="A42" s="27"/>
      <c r="B42" s="17"/>
      <c r="C42" s="18" t="str">
        <f>C17</f>
        <v>&lt;# G37668344T #&gt;</v>
      </c>
    </row>
    <row r="43" spans="1:3" x14ac:dyDescent="0.25">
      <c r="A43" s="15" t="s">
        <v>37</v>
      </c>
      <c r="B43" s="21" t="str">
        <f>H11</f>
        <v>NC_000013.11:g.</v>
      </c>
      <c r="C43" s="3" t="str">
        <f>CONCATENATE("  &lt;Genotype hgvs=",CHAR(34),B43,B44,";",B45,CHAR(34)," name=",CHAR(34),B19,CHAR(34),"&gt; ")</f>
        <v xml:space="preserve">  &lt;Genotype hgvs="NC_000013.11:g.[37668344G&gt;T];[37668344=]" name="G37668344T"&gt; </v>
      </c>
    </row>
    <row r="44" spans="1:3" x14ac:dyDescent="0.25">
      <c r="A44" s="15" t="s">
        <v>35</v>
      </c>
      <c r="B44" s="21" t="str">
        <f t="shared" ref="B44:B48" si="1">H12</f>
        <v>[37668344G&gt;T]</v>
      </c>
    </row>
    <row r="45" spans="1:3" x14ac:dyDescent="0.25">
      <c r="A45" s="15" t="s">
        <v>31</v>
      </c>
      <c r="B45" s="21" t="str">
        <f t="shared" si="1"/>
        <v>[37668344=]</v>
      </c>
      <c r="C45" s="3" t="s">
        <v>38</v>
      </c>
    </row>
    <row r="46" spans="1:3" x14ac:dyDescent="0.25">
      <c r="A46" s="15" t="s">
        <v>39</v>
      </c>
      <c r="B46" s="21" t="str">
        <f t="shared" si="1"/>
        <v>People with this variant have one copy of the [G37668344T](https://www.ncbi.nlm.nih.gov/projects/SNP/snp_ref.cgi?rs=1570612) variant. This substitution of a single nucleotide is known as a missense mutation.</v>
      </c>
      <c r="C46" s="3" t="s">
        <v>26</v>
      </c>
    </row>
    <row r="47" spans="1:3" x14ac:dyDescent="0.25">
      <c r="A47" s="8" t="s">
        <v>40</v>
      </c>
      <c r="B47" s="21" t="str">
        <f t="shared" si="1"/>
        <v>This variant is not associated with increased risk.</v>
      </c>
      <c r="C47" s="3" t="str">
        <f>CONCATENATE("    ",B46)</f>
        <v xml:space="preserve">    People with this variant have one copy of the [G37668344T](https://www.ncbi.nlm.nih.gov/projects/SNP/snp_ref.cgi?rs=1570612) variant. This substitution of a single nucleotide is known as a missense mutation.</v>
      </c>
    </row>
    <row r="48" spans="1:3" x14ac:dyDescent="0.25">
      <c r="A48" s="8" t="s">
        <v>41</v>
      </c>
      <c r="B48" s="21">
        <f t="shared" si="1"/>
        <v>46.2</v>
      </c>
    </row>
    <row r="49" spans="1:3" x14ac:dyDescent="0.25">
      <c r="A49" s="15"/>
      <c r="C49" s="3" t="s">
        <v>42</v>
      </c>
    </row>
    <row r="50" spans="1:3" x14ac:dyDescent="0.25">
      <c r="A50" s="8"/>
    </row>
    <row r="51" spans="1:3" x14ac:dyDescent="0.25">
      <c r="A51" s="8"/>
      <c r="C51" s="3" t="str">
        <f>CONCATENATE("    ",B47)</f>
        <v xml:space="preserve">    This variant is not associated with increased risk.</v>
      </c>
    </row>
    <row r="52" spans="1:3" x14ac:dyDescent="0.25">
      <c r="A52" s="8"/>
    </row>
    <row r="53" spans="1:3" x14ac:dyDescent="0.25">
      <c r="A53" s="8"/>
      <c r="C53" s="3" t="s">
        <v>43</v>
      </c>
    </row>
    <row r="54" spans="1:3" x14ac:dyDescent="0.25">
      <c r="A54" s="15"/>
    </row>
    <row r="55" spans="1:3" x14ac:dyDescent="0.25">
      <c r="A55" s="15"/>
      <c r="C55" s="3" t="str">
        <f>CONCATENATE( "    &lt;piechart percentage=",B48," /&gt;")</f>
        <v xml:space="preserve">    &lt;piechart percentage=46.2 /&gt;</v>
      </c>
    </row>
    <row r="56" spans="1:3" x14ac:dyDescent="0.25">
      <c r="A56" s="15"/>
      <c r="C56" s="3" t="str">
        <f>"  &lt;/Genotype&gt;"</f>
        <v xml:space="preserve">  &lt;/Genotype&gt;</v>
      </c>
    </row>
    <row r="57" spans="1:3" x14ac:dyDescent="0.25">
      <c r="A57" s="15" t="s">
        <v>44</v>
      </c>
      <c r="B57" s="9" t="str">
        <f>H17</f>
        <v>People with this variant have two copies of the [G37668344T](https://www.ncbi.nlm.nih.gov/projects/SNP/snp_ref.cgi?rs=1570612) variant. This substitution of a single nucleotide is known as a missense mutation.</v>
      </c>
      <c r="C57" s="3" t="str">
        <f>CONCATENATE("  &lt;Genotype hgvs=",CHAR(34),B43,B44,";",B44,CHAR(34)," name=",CHAR(34),B19,CHAR(34),"&gt; ")</f>
        <v xml:space="preserve">  &lt;Genotype hgvs="NC_000013.11:g.[37668344G&gt;T];[37668344G&gt;T]" name="G37668344T"&gt; </v>
      </c>
    </row>
    <row r="58" spans="1:3" x14ac:dyDescent="0.25">
      <c r="A58" s="8" t="s">
        <v>45</v>
      </c>
      <c r="B58" s="9" t="str">
        <f t="shared" ref="B58:B59" si="2">H18</f>
        <v>This variant is not associated with increased risk.</v>
      </c>
      <c r="C58" s="3" t="s">
        <v>26</v>
      </c>
    </row>
    <row r="59" spans="1:3" x14ac:dyDescent="0.25">
      <c r="A59" s="8" t="s">
        <v>41</v>
      </c>
      <c r="B59" s="9">
        <f t="shared" si="2"/>
        <v>24.7</v>
      </c>
      <c r="C59" s="3" t="s">
        <v>38</v>
      </c>
    </row>
    <row r="60" spans="1:3" x14ac:dyDescent="0.25">
      <c r="A60" s="8"/>
    </row>
    <row r="61" spans="1:3" x14ac:dyDescent="0.25">
      <c r="A61" s="15"/>
      <c r="C61" s="3" t="str">
        <f>CONCATENATE("    ",B57)</f>
        <v xml:space="preserve">    People with this variant have two copies of the [G37668344T](https://www.ncbi.nlm.nih.gov/projects/SNP/snp_ref.cgi?rs=1570612) variant. This substitution of a single nucleotide is known as a missense mutation.</v>
      </c>
    </row>
    <row r="62" spans="1:3" x14ac:dyDescent="0.25">
      <c r="A62" s="8"/>
    </row>
    <row r="63" spans="1:3" x14ac:dyDescent="0.25">
      <c r="A63" s="8"/>
      <c r="C63" s="3" t="s">
        <v>42</v>
      </c>
    </row>
    <row r="64" spans="1:3" x14ac:dyDescent="0.25">
      <c r="A64" s="8"/>
    </row>
    <row r="65" spans="1:3" x14ac:dyDescent="0.25">
      <c r="A65" s="8"/>
      <c r="C65" s="3" t="str">
        <f>CONCATENATE("    ",B58)</f>
        <v xml:space="preserve">    This variant is not associated with increased risk.</v>
      </c>
    </row>
    <row r="66" spans="1:3" x14ac:dyDescent="0.25">
      <c r="A66" s="8"/>
    </row>
    <row r="67" spans="1:3" x14ac:dyDescent="0.25">
      <c r="A67" s="15"/>
      <c r="C67" s="3" t="s">
        <v>43</v>
      </c>
    </row>
    <row r="68" spans="1:3" x14ac:dyDescent="0.25">
      <c r="A68" s="15"/>
    </row>
    <row r="69" spans="1:3" x14ac:dyDescent="0.25">
      <c r="A69" s="15"/>
      <c r="C69" s="3" t="str">
        <f>CONCATENATE( "    &lt;piechart percentage=",B59," /&gt;")</f>
        <v xml:space="preserve">    &lt;piechart percentage=24.7 /&gt;</v>
      </c>
    </row>
    <row r="70" spans="1:3" x14ac:dyDescent="0.25">
      <c r="A70" s="15"/>
      <c r="C70" s="3" t="str">
        <f>"  &lt;/Genotype&gt;"</f>
        <v xml:space="preserve">  &lt;/Genotype&gt;</v>
      </c>
    </row>
    <row r="71" spans="1:3" x14ac:dyDescent="0.25">
      <c r="A71" s="15" t="s">
        <v>46</v>
      </c>
      <c r="B71" s="9" t="str">
        <f>H20</f>
        <v>Your TRPC4 gene has no variants. A normal gene is referred to as a "wild-type" gene.</v>
      </c>
      <c r="C71" s="3" t="str">
        <f>CONCATENATE("  &lt;Genotype hgvs=",CHAR(34),B43,B45,";",B45,CHAR(34)," name=",CHAR(34),B19,CHAR(34),"&gt; ")</f>
        <v xml:space="preserve">  &lt;Genotype hgvs="NC_000013.11:g.[37668344=];[37668344=]" name="G37668344T"&gt; </v>
      </c>
    </row>
    <row r="72" spans="1:3" x14ac:dyDescent="0.25">
      <c r="A72" s="8" t="s">
        <v>47</v>
      </c>
      <c r="B72" s="9" t="str">
        <f t="shared" ref="B72:B73" si="3">H21</f>
        <v>You are in the Moderate Loss of Function category. See below for more information.</v>
      </c>
      <c r="C72" s="3" t="s">
        <v>26</v>
      </c>
    </row>
    <row r="73" spans="1:3" x14ac:dyDescent="0.25">
      <c r="A73" s="8" t="s">
        <v>41</v>
      </c>
      <c r="B73" s="9">
        <f t="shared" si="3"/>
        <v>29.1</v>
      </c>
      <c r="C73" s="3" t="s">
        <v>38</v>
      </c>
    </row>
    <row r="74" spans="1:3" x14ac:dyDescent="0.25">
      <c r="A74" s="15"/>
    </row>
    <row r="75" spans="1:3" x14ac:dyDescent="0.25">
      <c r="A75" s="8"/>
      <c r="C75" s="3" t="str">
        <f>CONCATENATE("    ",B71)</f>
        <v xml:space="preserve">    Your TRPC4 gene has no variants. A normal gene is referred to as a "wild-type" gene.</v>
      </c>
    </row>
    <row r="76" spans="1:3" x14ac:dyDescent="0.25">
      <c r="A76" s="8"/>
    </row>
    <row r="77" spans="1:3" x14ac:dyDescent="0.25">
      <c r="A77" s="8"/>
      <c r="C77" s="3" t="s">
        <v>42</v>
      </c>
    </row>
    <row r="78" spans="1:3" x14ac:dyDescent="0.25">
      <c r="A78" s="8"/>
    </row>
    <row r="79" spans="1:3" x14ac:dyDescent="0.25">
      <c r="A79" s="8"/>
      <c r="C79" s="3" t="str">
        <f>CONCATENATE("    ",B72)</f>
        <v xml:space="preserve">    You are in the Moderate Loss of Function category. See below for more information.</v>
      </c>
    </row>
    <row r="80" spans="1:3" x14ac:dyDescent="0.25">
      <c r="A80" s="15"/>
    </row>
    <row r="81" spans="1:3" x14ac:dyDescent="0.25">
      <c r="A81" s="15"/>
      <c r="C81" s="3" t="s">
        <v>43</v>
      </c>
    </row>
    <row r="82" spans="1:3" x14ac:dyDescent="0.25">
      <c r="A82" s="15"/>
    </row>
    <row r="83" spans="1:3" x14ac:dyDescent="0.25">
      <c r="A83" s="15"/>
      <c r="C83" s="3" t="str">
        <f>CONCATENATE( "    &lt;piechart percentage=",B73," /&gt;")</f>
        <v xml:space="preserve">    &lt;piechart percentage=29.1 /&gt;</v>
      </c>
    </row>
    <row r="84" spans="1:3" x14ac:dyDescent="0.25">
      <c r="A84" s="15"/>
      <c r="C84" s="3" t="str">
        <f>"  &lt;/Genotype&gt;"</f>
        <v xml:space="preserve">  &lt;/Genotype&gt;</v>
      </c>
    </row>
    <row r="85" spans="1:3" x14ac:dyDescent="0.25">
      <c r="A85" s="15"/>
      <c r="C85" s="3" t="str">
        <f>C23</f>
        <v>&lt;# T159323005C #&gt;</v>
      </c>
    </row>
    <row r="86" spans="1:3" x14ac:dyDescent="0.25">
      <c r="A86" s="15" t="s">
        <v>37</v>
      </c>
      <c r="B86" s="21" t="str">
        <f>I11</f>
        <v>NC_000013.11:g.</v>
      </c>
      <c r="C86" s="3" t="str">
        <f>CONCATENATE("  &lt;Genotype hgvs=",CHAR(34),B86,B87,";",B88,CHAR(34)," name=",CHAR(34),B25,CHAR(34),"&gt; ")</f>
        <v xml:space="preserve">  &lt;Genotype hgvs="NC_000013.11:g.[37656405G&gt;A];[37656405=]" name="T159323005C"&gt; </v>
      </c>
    </row>
    <row r="87" spans="1:3" x14ac:dyDescent="0.25">
      <c r="A87" s="15" t="s">
        <v>35</v>
      </c>
      <c r="B87" s="21" t="str">
        <f t="shared" ref="B87:B91" si="4">I12</f>
        <v>[37656405G&gt;A]</v>
      </c>
    </row>
    <row r="88" spans="1:3" x14ac:dyDescent="0.25">
      <c r="A88" s="15" t="s">
        <v>31</v>
      </c>
      <c r="B88" s="21" t="str">
        <f t="shared" si="4"/>
        <v>[37656405=]</v>
      </c>
      <c r="C88" s="3" t="s">
        <v>38</v>
      </c>
    </row>
    <row r="89" spans="1:3" x14ac:dyDescent="0.25">
      <c r="A89" s="15" t="s">
        <v>39</v>
      </c>
      <c r="B89" s="21" t="str">
        <f t="shared" si="4"/>
        <v>People with this variant have one copy of the [T159323005C](https://www.ncbi.nlm.nih.gov/projects/SNP/snp_ref.cgi?rs=2985167) variant. This substitution of a single nucleotide is known as a missense mutation.</v>
      </c>
      <c r="C89" s="3" t="s">
        <v>26</v>
      </c>
    </row>
    <row r="90" spans="1:3" x14ac:dyDescent="0.25">
      <c r="A90" s="8" t="s">
        <v>40</v>
      </c>
      <c r="B90" s="21" t="str">
        <f t="shared" si="4"/>
        <v>This variant is not associated with increased risk.</v>
      </c>
      <c r="C90" s="3" t="str">
        <f>CONCATENATE("    ",B89)</f>
        <v xml:space="preserve">    People with this variant have one copy of the [T159323005C](https://www.ncbi.nlm.nih.gov/projects/SNP/snp_ref.cgi?rs=2985167) variant. This substitution of a single nucleotide is known as a missense mutation.</v>
      </c>
    </row>
    <row r="91" spans="1:3" x14ac:dyDescent="0.25">
      <c r="A91" s="8" t="s">
        <v>41</v>
      </c>
      <c r="B91" s="21">
        <f t="shared" si="4"/>
        <v>49.8</v>
      </c>
    </row>
    <row r="92" spans="1:3" x14ac:dyDescent="0.25">
      <c r="A92" s="15"/>
      <c r="C92" s="3" t="s">
        <v>42</v>
      </c>
    </row>
    <row r="93" spans="1:3" x14ac:dyDescent="0.25">
      <c r="A93" s="8"/>
    </row>
    <row r="94" spans="1:3" x14ac:dyDescent="0.25">
      <c r="A94" s="8"/>
      <c r="C94" s="3" t="str">
        <f>CONCATENATE("    ",B90)</f>
        <v xml:space="preserve">    This variant is not associated with increased risk.</v>
      </c>
    </row>
    <row r="95" spans="1:3" x14ac:dyDescent="0.25">
      <c r="A95" s="8"/>
    </row>
    <row r="96" spans="1:3" x14ac:dyDescent="0.25">
      <c r="A96" s="8"/>
      <c r="C96" s="3" t="s">
        <v>43</v>
      </c>
    </row>
    <row r="97" spans="1:3" x14ac:dyDescent="0.25">
      <c r="A97" s="15"/>
    </row>
    <row r="98" spans="1:3" x14ac:dyDescent="0.25">
      <c r="A98" s="15"/>
      <c r="C98" s="3" t="str">
        <f>CONCATENATE( "    &lt;piechart percentage=",B91," /&gt;")</f>
        <v xml:space="preserve">    &lt;piechart percentage=49.8 /&gt;</v>
      </c>
    </row>
    <row r="99" spans="1:3" x14ac:dyDescent="0.25">
      <c r="A99" s="15"/>
      <c r="C99" s="3" t="str">
        <f>"  &lt;/Genotype&gt;"</f>
        <v xml:space="preserve">  &lt;/Genotype&gt;</v>
      </c>
    </row>
    <row r="100" spans="1:3" x14ac:dyDescent="0.25">
      <c r="A100" s="15" t="s">
        <v>44</v>
      </c>
      <c r="B100" s="9" t="str">
        <f>I17</f>
        <v>People with this variant have two copies of the [T159323005C](https://www.ncbi.nlm.nih.gov/projects/SNP/snp_ref.cgi?rs=2985167) variant. This substitution of a single nucleotide is known as a missense mutation.</v>
      </c>
      <c r="C100" s="3" t="str">
        <f>CONCATENATE("  &lt;Genotype hgvs=",CHAR(34),B86,B87,";",B87,CHAR(34)," name=",CHAR(34),B25,CHAR(34),"&gt; ")</f>
        <v xml:space="preserve">  &lt;Genotype hgvs="NC_000013.11:g.[37656405G&gt;A];[37656405G&gt;A]" name="T159323005C"&gt; </v>
      </c>
    </row>
    <row r="101" spans="1:3" x14ac:dyDescent="0.25">
      <c r="A101" s="8" t="s">
        <v>45</v>
      </c>
      <c r="B101" s="9" t="str">
        <f t="shared" ref="B101:B102" si="5">I18</f>
        <v>This variant is not associated with increased risk.</v>
      </c>
      <c r="C101" s="3" t="s">
        <v>26</v>
      </c>
    </row>
    <row r="102" spans="1:3" x14ac:dyDescent="0.25">
      <c r="A102" s="8" t="s">
        <v>41</v>
      </c>
      <c r="B102" s="9">
        <f t="shared" si="5"/>
        <v>34.4</v>
      </c>
      <c r="C102" s="3" t="s">
        <v>38</v>
      </c>
    </row>
    <row r="103" spans="1:3" x14ac:dyDescent="0.25">
      <c r="A103" s="8"/>
    </row>
    <row r="104" spans="1:3" x14ac:dyDescent="0.25">
      <c r="A104" s="15"/>
      <c r="C104" s="3" t="str">
        <f>CONCATENATE("    ",B100)</f>
        <v xml:space="preserve">    People with this variant have two copies of the [T159323005C](https://www.ncbi.nlm.nih.gov/projects/SNP/snp_ref.cgi?rs=2985167) variant. This substitution of a single nucleotide is known as a missense mutation.</v>
      </c>
    </row>
    <row r="105" spans="1:3" x14ac:dyDescent="0.25">
      <c r="A105" s="8"/>
    </row>
    <row r="106" spans="1:3" x14ac:dyDescent="0.25">
      <c r="A106" s="8"/>
      <c r="C106" s="3" t="s">
        <v>42</v>
      </c>
    </row>
    <row r="107" spans="1:3" x14ac:dyDescent="0.25">
      <c r="A107" s="8"/>
    </row>
    <row r="108" spans="1:3" x14ac:dyDescent="0.25">
      <c r="A108" s="8"/>
      <c r="C108" s="3" t="str">
        <f>CONCATENATE("    ",B101)</f>
        <v xml:space="preserve">    This variant is not associated with increased risk.</v>
      </c>
    </row>
    <row r="109" spans="1:3" x14ac:dyDescent="0.25">
      <c r="A109" s="8"/>
    </row>
    <row r="110" spans="1:3" x14ac:dyDescent="0.25">
      <c r="A110" s="15"/>
      <c r="C110" s="3" t="s">
        <v>43</v>
      </c>
    </row>
    <row r="111" spans="1:3" x14ac:dyDescent="0.25">
      <c r="A111" s="15"/>
    </row>
    <row r="112" spans="1:3" x14ac:dyDescent="0.25">
      <c r="A112" s="15"/>
      <c r="C112" s="3" t="str">
        <f>CONCATENATE( "    &lt;piechart percentage=",B102," /&gt;")</f>
        <v xml:space="preserve">    &lt;piechart percentage=34.4 /&gt;</v>
      </c>
    </row>
    <row r="113" spans="1:3" x14ac:dyDescent="0.25">
      <c r="A113" s="15"/>
      <c r="C113" s="3" t="str">
        <f>"  &lt;/Genotype&gt;"</f>
        <v xml:space="preserve">  &lt;/Genotype&gt;</v>
      </c>
    </row>
    <row r="114" spans="1:3" x14ac:dyDescent="0.25">
      <c r="A114" s="15" t="s">
        <v>46</v>
      </c>
      <c r="B114" s="9" t="str">
        <f>I20</f>
        <v>Your TRPC4 gene has no variants. A normal gene is referred to as a "wild-type" gene.</v>
      </c>
      <c r="C114" s="3" t="str">
        <f>CONCATENATE("  &lt;Genotype hgvs=",CHAR(34),B86,B88,";",B88,CHAR(34)," name=",CHAR(34),B25,CHAR(34),"&gt; ")</f>
        <v xml:space="preserve">  &lt;Genotype hgvs="NC_000013.11:g.[37656405=];[37656405=]" name="T159323005C"&gt; </v>
      </c>
    </row>
    <row r="115" spans="1:3" x14ac:dyDescent="0.25">
      <c r="A115" s="8" t="s">
        <v>47</v>
      </c>
      <c r="B115" s="9" t="str">
        <f t="shared" ref="B115:B116" si="6">I21</f>
        <v>You are in the Moderate Loss of Function category. See below for more information.</v>
      </c>
      <c r="C115" s="3" t="s">
        <v>26</v>
      </c>
    </row>
    <row r="116" spans="1:3" x14ac:dyDescent="0.25">
      <c r="A116" s="8" t="s">
        <v>41</v>
      </c>
      <c r="B116" s="9">
        <f t="shared" si="6"/>
        <v>15.8</v>
      </c>
      <c r="C116" s="3" t="s">
        <v>38</v>
      </c>
    </row>
    <row r="117" spans="1:3" x14ac:dyDescent="0.25">
      <c r="A117" s="15"/>
    </row>
    <row r="118" spans="1:3" x14ac:dyDescent="0.25">
      <c r="A118" s="8"/>
      <c r="C118" s="3" t="str">
        <f>CONCATENATE("    ",B114)</f>
        <v xml:space="preserve">    Your TRPC4 gene has no variants. A normal gene is referred to as a "wild-type" gene.</v>
      </c>
    </row>
    <row r="119" spans="1:3" x14ac:dyDescent="0.25">
      <c r="A119" s="8"/>
    </row>
    <row r="120" spans="1:3" x14ac:dyDescent="0.25">
      <c r="A120" s="8"/>
      <c r="C120" s="3" t="s">
        <v>42</v>
      </c>
    </row>
    <row r="121" spans="1:3" x14ac:dyDescent="0.25">
      <c r="A121" s="8"/>
    </row>
    <row r="122" spans="1:3" x14ac:dyDescent="0.25">
      <c r="A122" s="8"/>
      <c r="C122" s="3" t="str">
        <f>CONCATENATE("    ",B115)</f>
        <v xml:space="preserve">    You are in the Moderate Loss of Function category. See below for more information.</v>
      </c>
    </row>
    <row r="123" spans="1:3" x14ac:dyDescent="0.25">
      <c r="A123" s="15"/>
    </row>
    <row r="124" spans="1:3" x14ac:dyDescent="0.25">
      <c r="A124" s="15"/>
      <c r="C124" s="3" t="s">
        <v>43</v>
      </c>
    </row>
    <row r="125" spans="1:3" x14ac:dyDescent="0.25">
      <c r="A125" s="15"/>
    </row>
    <row r="126" spans="1:3" x14ac:dyDescent="0.25">
      <c r="A126" s="15"/>
      <c r="C126" s="3" t="str">
        <f>CONCATENATE( "    &lt;piechart percentage=",B116," /&gt;")</f>
        <v xml:space="preserve">    &lt;piechart percentage=15.8 /&gt;</v>
      </c>
    </row>
    <row r="127" spans="1:3" x14ac:dyDescent="0.25">
      <c r="A127" s="15"/>
      <c r="C127" s="3" t="str">
        <f>"  &lt;/Genotype&gt;"</f>
        <v xml:space="preserve">  &lt;/Genotype&gt;</v>
      </c>
    </row>
    <row r="128" spans="1:3" x14ac:dyDescent="0.25">
      <c r="A128" s="15"/>
      <c r="C128" s="3" t="str">
        <f>C29</f>
        <v>&lt;# G37793875T #&gt;</v>
      </c>
    </row>
    <row r="129" spans="1:3" x14ac:dyDescent="0.25">
      <c r="A129" s="15" t="s">
        <v>37</v>
      </c>
      <c r="B129" s="21" t="str">
        <f>J11</f>
        <v>NC_000013.11:g.</v>
      </c>
      <c r="C129" s="3" t="str">
        <f>CONCATENATE("  &lt;Genotype hgvs=",CHAR(34),B129,B130,";",B131,CHAR(34)," name=",CHAR(34),B31,CHAR(34),"&gt; ")</f>
        <v xml:space="preserve">  &lt;Genotype hgvs="NC_000013.11:g.[37793875G&gt;T];[37793875=]" name="G37793875T"&gt; </v>
      </c>
    </row>
    <row r="130" spans="1:3" x14ac:dyDescent="0.25">
      <c r="A130" s="15" t="s">
        <v>35</v>
      </c>
      <c r="B130" s="21" t="str">
        <f t="shared" ref="B130:B134" si="7">J12</f>
        <v>[37793875G&gt;T]</v>
      </c>
    </row>
    <row r="131" spans="1:3" x14ac:dyDescent="0.25">
      <c r="A131" s="15" t="s">
        <v>31</v>
      </c>
      <c r="B131" s="21" t="str">
        <f t="shared" si="7"/>
        <v>[37793875=]</v>
      </c>
      <c r="C131" s="3" t="s">
        <v>38</v>
      </c>
    </row>
    <row r="132" spans="1:3" x14ac:dyDescent="0.25">
      <c r="A132" s="15" t="s">
        <v>39</v>
      </c>
      <c r="B132" s="21" t="str">
        <f t="shared" si="7"/>
        <v>People with this variant have one copy of the [G37793875T](https://www.ncbi.nlm.nih.gov/projects/SNP/snp_ref.cgi?rs=655207) variant. This substitution of a single nucleotide is known as a missense mutation.</v>
      </c>
      <c r="C132" s="3" t="s">
        <v>26</v>
      </c>
    </row>
    <row r="133" spans="1:3" x14ac:dyDescent="0.25">
      <c r="A133" s="8" t="s">
        <v>40</v>
      </c>
      <c r="B133" s="21" t="str">
        <f t="shared" si="7"/>
        <v>This variant is not associated with increased risk.</v>
      </c>
      <c r="C133" s="3" t="str">
        <f>CONCATENATE("    ",B132)</f>
        <v xml:space="preserve">    People with this variant have one copy of the [G37793875T](https://www.ncbi.nlm.nih.gov/projects/SNP/snp_ref.cgi?rs=655207) variant. This substitution of a single nucleotide is known as a missense mutation.</v>
      </c>
    </row>
    <row r="134" spans="1:3" x14ac:dyDescent="0.25">
      <c r="A134" s="8" t="s">
        <v>41</v>
      </c>
      <c r="B134" s="21">
        <f t="shared" si="7"/>
        <v>47.5</v>
      </c>
    </row>
    <row r="135" spans="1:3" x14ac:dyDescent="0.25">
      <c r="A135" s="15"/>
      <c r="C135" s="3" t="s">
        <v>42</v>
      </c>
    </row>
    <row r="136" spans="1:3" x14ac:dyDescent="0.25">
      <c r="A136" s="8"/>
    </row>
    <row r="137" spans="1:3" x14ac:dyDescent="0.25">
      <c r="A137" s="8"/>
      <c r="C137" s="3" t="str">
        <f>CONCATENATE("    ",B133)</f>
        <v xml:space="preserve">    This variant is not associated with increased risk.</v>
      </c>
    </row>
    <row r="138" spans="1:3" x14ac:dyDescent="0.25">
      <c r="A138" s="8"/>
    </row>
    <row r="139" spans="1:3" x14ac:dyDescent="0.25">
      <c r="A139" s="8"/>
      <c r="C139" s="3" t="s">
        <v>43</v>
      </c>
    </row>
    <row r="140" spans="1:3" x14ac:dyDescent="0.25">
      <c r="A140" s="15"/>
    </row>
    <row r="141" spans="1:3" x14ac:dyDescent="0.25">
      <c r="A141" s="15"/>
      <c r="C141" s="3" t="str">
        <f>CONCATENATE( "    &lt;piechart percentage=",B134," /&gt;")</f>
        <v xml:space="preserve">    &lt;piechart percentage=47.5 /&gt;</v>
      </c>
    </row>
    <row r="142" spans="1:3" x14ac:dyDescent="0.25">
      <c r="A142" s="15"/>
      <c r="C142" s="3" t="str">
        <f>"  &lt;/Genotype&gt;"</f>
        <v xml:space="preserve">  &lt;/Genotype&gt;</v>
      </c>
    </row>
    <row r="143" spans="1:3" x14ac:dyDescent="0.25">
      <c r="A143" s="15" t="s">
        <v>44</v>
      </c>
      <c r="B143" s="9" t="str">
        <f>J17</f>
        <v>People with this variant have two copies of the [G37793875T](https://www.ncbi.nlm.nih.gov/projects/SNP/snp_ref.cgi?rs=655207) variant. This substitution of a single nucleotide is known as a missense mutation.</v>
      </c>
      <c r="C143" s="3" t="str">
        <f>CONCATENATE("  &lt;Genotype hgvs=",CHAR(34),B129,B130,";",B130,CHAR(34)," name=",CHAR(34),B31,CHAR(34),"&gt; ")</f>
        <v xml:space="preserve">  &lt;Genotype hgvs="NC_000013.11:g.[37793875G&gt;T];[37793875G&gt;T]" name="G37793875T"&gt; </v>
      </c>
    </row>
    <row r="144" spans="1:3" x14ac:dyDescent="0.25">
      <c r="A144" s="8" t="s">
        <v>45</v>
      </c>
      <c r="B144" s="9" t="str">
        <f t="shared" ref="B144:B145" si="8">J18</f>
        <v>You are in the Moderate Loss of Function category. See below for more information.</v>
      </c>
      <c r="C144" s="3" t="s">
        <v>26</v>
      </c>
    </row>
    <row r="145" spans="1:3" x14ac:dyDescent="0.25">
      <c r="A145" s="8" t="s">
        <v>41</v>
      </c>
      <c r="B145" s="9">
        <f t="shared" si="8"/>
        <v>26.9</v>
      </c>
      <c r="C145" s="3" t="s">
        <v>38</v>
      </c>
    </row>
    <row r="146" spans="1:3" x14ac:dyDescent="0.25">
      <c r="A146" s="8"/>
    </row>
    <row r="147" spans="1:3" x14ac:dyDescent="0.25">
      <c r="A147" s="15"/>
      <c r="C147" s="3" t="str">
        <f>CONCATENATE("    ",B143)</f>
        <v xml:space="preserve">    People with this variant have two copies of the [G37793875T](https://www.ncbi.nlm.nih.gov/projects/SNP/snp_ref.cgi?rs=655207) variant. This substitution of a single nucleotide is known as a missense mutation.</v>
      </c>
    </row>
    <row r="148" spans="1:3" x14ac:dyDescent="0.25">
      <c r="A148" s="8"/>
    </row>
    <row r="149" spans="1:3" x14ac:dyDescent="0.25">
      <c r="A149" s="8"/>
      <c r="C149" s="3" t="s">
        <v>42</v>
      </c>
    </row>
    <row r="150" spans="1:3" x14ac:dyDescent="0.25">
      <c r="A150" s="8"/>
    </row>
    <row r="151" spans="1:3" x14ac:dyDescent="0.25">
      <c r="A151" s="8"/>
      <c r="C151" s="3" t="str">
        <f>CONCATENATE("    ",B144)</f>
        <v xml:space="preserve">    You are in the Moderate Loss of Function category. See below for more information.</v>
      </c>
    </row>
    <row r="152" spans="1:3" x14ac:dyDescent="0.25">
      <c r="A152" s="8"/>
    </row>
    <row r="153" spans="1:3" x14ac:dyDescent="0.25">
      <c r="A153" s="15"/>
      <c r="C153" s="3" t="s">
        <v>43</v>
      </c>
    </row>
    <row r="154" spans="1:3" x14ac:dyDescent="0.25">
      <c r="A154" s="15"/>
    </row>
    <row r="155" spans="1:3" x14ac:dyDescent="0.25">
      <c r="A155" s="15"/>
      <c r="C155" s="3" t="str">
        <f>CONCATENATE( "    &lt;piechart percentage=",B145," /&gt;")</f>
        <v xml:space="preserve">    &lt;piechart percentage=26.9 /&gt;</v>
      </c>
    </row>
    <row r="156" spans="1:3" x14ac:dyDescent="0.25">
      <c r="A156" s="15"/>
      <c r="C156" s="3" t="str">
        <f>"  &lt;/Genotype&gt;"</f>
        <v xml:space="preserve">  &lt;/Genotype&gt;</v>
      </c>
    </row>
    <row r="157" spans="1:3" x14ac:dyDescent="0.25">
      <c r="A157" s="15" t="s">
        <v>46</v>
      </c>
      <c r="B157" s="9" t="str">
        <f>J20</f>
        <v>Your TRPC4 gene has no variants. A normal gene is referred to as a "wild-type" gene.</v>
      </c>
      <c r="C157" s="3" t="str">
        <f>CONCATENATE("  &lt;Genotype hgvs=",CHAR(34),B129,B131,";",B131,CHAR(34)," name=",CHAR(34),B31,CHAR(34),"&gt; ")</f>
        <v xml:space="preserve">  &lt;Genotype hgvs="NC_000013.11:g.[37793875=];[37793875=]" name="G37793875T"&gt; </v>
      </c>
    </row>
    <row r="158" spans="1:3" x14ac:dyDescent="0.25">
      <c r="A158" s="8" t="s">
        <v>47</v>
      </c>
      <c r="B158" s="9" t="str">
        <f t="shared" ref="B158:B159" si="9">J21</f>
        <v>This variant is not associated with increased risk.</v>
      </c>
      <c r="C158" s="3" t="s">
        <v>26</v>
      </c>
    </row>
    <row r="159" spans="1:3" x14ac:dyDescent="0.25">
      <c r="A159" s="8" t="s">
        <v>41</v>
      </c>
      <c r="B159" s="9">
        <f t="shared" si="9"/>
        <v>25.6</v>
      </c>
      <c r="C159" s="3" t="s">
        <v>38</v>
      </c>
    </row>
    <row r="160" spans="1:3" x14ac:dyDescent="0.25">
      <c r="A160" s="15"/>
    </row>
    <row r="161" spans="1:3" x14ac:dyDescent="0.25">
      <c r="A161" s="8"/>
      <c r="C161" s="3" t="str">
        <f>CONCATENATE("    ",B157)</f>
        <v xml:space="preserve">    Your TRPC4 gene has no variants. A normal gene is referred to as a "wild-type" gene.</v>
      </c>
    </row>
    <row r="162" spans="1:3" x14ac:dyDescent="0.25">
      <c r="A162" s="8"/>
    </row>
    <row r="163" spans="1:3" x14ac:dyDescent="0.25">
      <c r="A163" s="8"/>
      <c r="C163" s="3" t="s">
        <v>42</v>
      </c>
    </row>
    <row r="164" spans="1:3" x14ac:dyDescent="0.25">
      <c r="A164" s="8"/>
    </row>
    <row r="165" spans="1:3" x14ac:dyDescent="0.25">
      <c r="A165" s="8"/>
      <c r="C165" s="3" t="str">
        <f>CONCATENATE("    ",B158)</f>
        <v xml:space="preserve">    This variant is not associated with increased risk.</v>
      </c>
    </row>
    <row r="166" spans="1:3" x14ac:dyDescent="0.25">
      <c r="A166" s="15"/>
    </row>
    <row r="167" spans="1:3" x14ac:dyDescent="0.25">
      <c r="A167" s="15"/>
      <c r="C167" s="3" t="s">
        <v>43</v>
      </c>
    </row>
    <row r="168" spans="1:3" x14ac:dyDescent="0.25">
      <c r="A168" s="15"/>
    </row>
    <row r="169" spans="1:3" x14ac:dyDescent="0.25">
      <c r="A169" s="15"/>
      <c r="C169" s="3" t="str">
        <f>CONCATENATE( "    &lt;piechart percentage=",B159," /&gt;")</f>
        <v xml:space="preserve">    &lt;piechart percentage=25.6 /&gt;</v>
      </c>
    </row>
    <row r="170" spans="1:3" x14ac:dyDescent="0.25">
      <c r="A170" s="15"/>
      <c r="C170" s="3" t="str">
        <f>"  &lt;/Genotype&gt;"</f>
        <v xml:space="preserve">  &lt;/Genotype&gt;</v>
      </c>
    </row>
    <row r="171" spans="1:3" x14ac:dyDescent="0.25">
      <c r="A171" s="15"/>
      <c r="C171" s="3" t="str">
        <f>C35</f>
        <v>&lt;# C37793812T #&gt;</v>
      </c>
    </row>
    <row r="172" spans="1:3" x14ac:dyDescent="0.25">
      <c r="A172" s="15" t="s">
        <v>37</v>
      </c>
      <c r="B172" s="21" t="str">
        <f>K11</f>
        <v>NC_000013.11:g.</v>
      </c>
      <c r="C172" s="3" t="str">
        <f>CONCATENATE("  &lt;Genotype hgvs=",CHAR(34),B172,B173,";",B174,CHAR(34)," name=",CHAR(34),B37,CHAR(34),"&gt; ")</f>
        <v xml:space="preserve">  &lt;Genotype hgvs="NC_000013.11:g.[37793812C&gt;T];[37793812=]" name="C37793812T"&gt; </v>
      </c>
    </row>
    <row r="173" spans="1:3" x14ac:dyDescent="0.25">
      <c r="A173" s="15" t="s">
        <v>35</v>
      </c>
      <c r="B173" s="21" t="str">
        <f t="shared" ref="B173:B177" si="10">K12</f>
        <v>[37793812C&gt;T]</v>
      </c>
    </row>
    <row r="174" spans="1:3" x14ac:dyDescent="0.25">
      <c r="A174" s="15" t="s">
        <v>31</v>
      </c>
      <c r="B174" s="21" t="str">
        <f t="shared" si="10"/>
        <v>[37793812=]</v>
      </c>
      <c r="C174" s="3" t="s">
        <v>38</v>
      </c>
    </row>
    <row r="175" spans="1:3" x14ac:dyDescent="0.25">
      <c r="A175" s="15" t="s">
        <v>39</v>
      </c>
      <c r="B175" s="21" t="str">
        <f t="shared" si="10"/>
        <v>People with this variant have one copy of the [C37793812T](https://www.ncbi.nlm.nih.gov/SNP/snp_ref.cgi?rs=6650469) variant. This substitution of a single nucleotide is known as a missense mutation.</v>
      </c>
      <c r="C175" s="3" t="s">
        <v>26</v>
      </c>
    </row>
    <row r="176" spans="1:3" x14ac:dyDescent="0.25">
      <c r="A176" s="8" t="s">
        <v>40</v>
      </c>
      <c r="B176" s="21" t="str">
        <f t="shared" si="10"/>
        <v>This variant is not associated with increased risk.</v>
      </c>
      <c r="C176" s="3" t="str">
        <f>CONCATENATE("    ",B175)</f>
        <v xml:space="preserve">    People with this variant have one copy of the [C37793812T](https://www.ncbi.nlm.nih.gov/SNP/snp_ref.cgi?rs=6650469) variant. This substitution of a single nucleotide is known as a missense mutation.</v>
      </c>
    </row>
    <row r="177" spans="1:3" x14ac:dyDescent="0.25">
      <c r="A177" s="8" t="s">
        <v>41</v>
      </c>
      <c r="B177" s="21">
        <f t="shared" si="10"/>
        <v>48</v>
      </c>
    </row>
    <row r="178" spans="1:3" x14ac:dyDescent="0.25">
      <c r="A178" s="15"/>
      <c r="C178" s="3" t="s">
        <v>42</v>
      </c>
    </row>
    <row r="179" spans="1:3" x14ac:dyDescent="0.25">
      <c r="A179" s="8"/>
    </row>
    <row r="180" spans="1:3" x14ac:dyDescent="0.25">
      <c r="A180" s="8"/>
      <c r="C180" s="3" t="str">
        <f>CONCATENATE("    ",B176)</f>
        <v xml:space="preserve">    This variant is not associated with increased risk.</v>
      </c>
    </row>
    <row r="181" spans="1:3" x14ac:dyDescent="0.25">
      <c r="A181" s="8"/>
    </row>
    <row r="182" spans="1:3" x14ac:dyDescent="0.25">
      <c r="A182" s="8"/>
      <c r="C182" s="3" t="s">
        <v>43</v>
      </c>
    </row>
    <row r="183" spans="1:3" x14ac:dyDescent="0.25">
      <c r="A183" s="15"/>
    </row>
    <row r="184" spans="1:3" x14ac:dyDescent="0.25">
      <c r="A184" s="15"/>
      <c r="C184" s="3" t="str">
        <f>CONCATENATE( "    &lt;piechart percentage=",B177," /&gt;")</f>
        <v xml:space="preserve">    &lt;piechart percentage=48 /&gt;</v>
      </c>
    </row>
    <row r="185" spans="1:3" x14ac:dyDescent="0.25">
      <c r="A185" s="15"/>
      <c r="C185" s="3" t="str">
        <f>"  &lt;/Genotype&gt;"</f>
        <v xml:space="preserve">  &lt;/Genotype&gt;</v>
      </c>
    </row>
    <row r="186" spans="1:3" x14ac:dyDescent="0.25">
      <c r="A186" s="15" t="s">
        <v>44</v>
      </c>
      <c r="B186" s="9" t="str">
        <f>K17</f>
        <v>People with this variant have two copies of the [C37793812T](https://www.ncbi.nlm.nih.gov/SNP/snp_ref.cgi?rs=6650469) variant. This substitution of a single nucleotide is known as a missense mutation.</v>
      </c>
      <c r="C186" s="3" t="str">
        <f>CONCATENATE("  &lt;Genotype hgvs=",CHAR(34),B172,B173,";",B173,CHAR(34)," name=",CHAR(34),B37,CHAR(34),"&gt; ")</f>
        <v xml:space="preserve">  &lt;Genotype hgvs="NC_000013.11:g.[37793812C&gt;T];[37793812C&gt;T]" name="C37793812T"&gt; </v>
      </c>
    </row>
    <row r="187" spans="1:3" x14ac:dyDescent="0.25">
      <c r="A187" s="8" t="s">
        <v>45</v>
      </c>
      <c r="B187" s="9" t="str">
        <f t="shared" ref="B187:B188" si="11">K18</f>
        <v>You are in the Moderate Loss of Function category. See below for more information.</v>
      </c>
      <c r="C187" s="3" t="s">
        <v>26</v>
      </c>
    </row>
    <row r="188" spans="1:3" x14ac:dyDescent="0.25">
      <c r="A188" s="8" t="s">
        <v>41</v>
      </c>
      <c r="B188" s="9">
        <f t="shared" si="11"/>
        <v>28</v>
      </c>
      <c r="C188" s="3" t="s">
        <v>38</v>
      </c>
    </row>
    <row r="189" spans="1:3" x14ac:dyDescent="0.25">
      <c r="A189" s="8"/>
    </row>
    <row r="190" spans="1:3" x14ac:dyDescent="0.25">
      <c r="A190" s="15"/>
      <c r="C190" s="3" t="str">
        <f>CONCATENATE("    ",B186)</f>
        <v xml:space="preserve">    People with this variant have two copies of the [C37793812T](https://www.ncbi.nlm.nih.gov/SNP/snp_ref.cgi?rs=6650469) variant. This substitution of a single nucleotide is known as a missense mutation.</v>
      </c>
    </row>
    <row r="191" spans="1:3" x14ac:dyDescent="0.25">
      <c r="A191" s="8"/>
    </row>
    <row r="192" spans="1:3" x14ac:dyDescent="0.25">
      <c r="A192" s="8"/>
      <c r="C192" s="3" t="s">
        <v>42</v>
      </c>
    </row>
    <row r="193" spans="1:3" x14ac:dyDescent="0.25">
      <c r="A193" s="8"/>
    </row>
    <row r="194" spans="1:3" x14ac:dyDescent="0.25">
      <c r="A194" s="8"/>
      <c r="C194" s="3" t="str">
        <f>CONCATENATE("    ",B187)</f>
        <v xml:space="preserve">    You are in the Moderate Loss of Function category. See below for more information.</v>
      </c>
    </row>
    <row r="195" spans="1:3" x14ac:dyDescent="0.25">
      <c r="A195" s="8"/>
    </row>
    <row r="196" spans="1:3" x14ac:dyDescent="0.25">
      <c r="A196" s="15"/>
      <c r="C196" s="3" t="s">
        <v>43</v>
      </c>
    </row>
    <row r="197" spans="1:3" x14ac:dyDescent="0.25">
      <c r="A197" s="15"/>
    </row>
    <row r="198" spans="1:3" x14ac:dyDescent="0.25">
      <c r="A198" s="15"/>
      <c r="C198" s="3" t="str">
        <f>CONCATENATE( "    &lt;piechart percentage=",B188," /&gt;")</f>
        <v xml:space="preserve">    &lt;piechart percentage=28 /&gt;</v>
      </c>
    </row>
    <row r="199" spans="1:3" x14ac:dyDescent="0.25">
      <c r="A199" s="15"/>
      <c r="C199" s="3" t="str">
        <f>"  &lt;/Genotype&gt;"</f>
        <v xml:space="preserve">  &lt;/Genotype&gt;</v>
      </c>
    </row>
    <row r="200" spans="1:3" x14ac:dyDescent="0.25">
      <c r="A200" s="15" t="s">
        <v>46</v>
      </c>
      <c r="B200" s="9" t="str">
        <f>K20</f>
        <v>Your TRPC4 gene has no variants. A normal gene is referred to as a "wild-type" gene.</v>
      </c>
      <c r="C200" s="3" t="str">
        <f>CONCATENATE("  &lt;Genotype hgvs=",CHAR(34),B172,B174,";",B174,CHAR(34)," name=",CHAR(34),B37,CHAR(34),"&gt; ")</f>
        <v xml:space="preserve">  &lt;Genotype hgvs="NC_000013.11:g.[37793812=];[37793812=]" name="C37793812T"&gt; </v>
      </c>
    </row>
    <row r="201" spans="1:3" x14ac:dyDescent="0.25">
      <c r="A201" s="8" t="s">
        <v>47</v>
      </c>
      <c r="B201" s="9" t="str">
        <f t="shared" ref="B201:B202" si="12">K21</f>
        <v>This variant is not associated with increased risk.</v>
      </c>
      <c r="C201" s="3" t="s">
        <v>26</v>
      </c>
    </row>
    <row r="202" spans="1:3" x14ac:dyDescent="0.25">
      <c r="A202" s="8" t="s">
        <v>41</v>
      </c>
      <c r="B202" s="9">
        <f t="shared" si="12"/>
        <v>24</v>
      </c>
      <c r="C202" s="3" t="s">
        <v>38</v>
      </c>
    </row>
    <row r="203" spans="1:3" x14ac:dyDescent="0.25">
      <c r="A203" s="15"/>
    </row>
    <row r="204" spans="1:3" x14ac:dyDescent="0.25">
      <c r="A204" s="8"/>
      <c r="C204" s="3" t="str">
        <f>CONCATENATE("    ",B200)</f>
        <v xml:space="preserve">    Your TRPC4 gene has no variants. A normal gene is referred to as a "wild-type" gene.</v>
      </c>
    </row>
    <row r="205" spans="1:3" x14ac:dyDescent="0.25">
      <c r="A205" s="8"/>
    </row>
    <row r="206" spans="1:3" x14ac:dyDescent="0.25">
      <c r="A206" s="8"/>
      <c r="C206" s="3" t="s">
        <v>42</v>
      </c>
    </row>
    <row r="207" spans="1:3" x14ac:dyDescent="0.25">
      <c r="A207" s="8"/>
    </row>
    <row r="208" spans="1:3" x14ac:dyDescent="0.25">
      <c r="A208" s="8"/>
      <c r="C208" s="3" t="str">
        <f>CONCATENATE("    ",B201)</f>
        <v xml:space="preserve">    This variant is not associated with increased risk.</v>
      </c>
    </row>
    <row r="209" spans="1:3" x14ac:dyDescent="0.25">
      <c r="A209" s="15"/>
    </row>
    <row r="210" spans="1:3" x14ac:dyDescent="0.25">
      <c r="A210" s="15"/>
      <c r="C210" s="3" t="s">
        <v>43</v>
      </c>
    </row>
    <row r="211" spans="1:3" x14ac:dyDescent="0.25">
      <c r="A211" s="15"/>
    </row>
    <row r="212" spans="1:3" x14ac:dyDescent="0.25">
      <c r="A212" s="15"/>
      <c r="C212" s="3" t="str">
        <f>CONCATENATE( "    &lt;piechart percentage=",B202," /&gt;")</f>
        <v xml:space="preserve">    &lt;piechart percentage=24 /&gt;</v>
      </c>
    </row>
    <row r="213" spans="1:3" x14ac:dyDescent="0.25">
      <c r="A213" s="15"/>
      <c r="C213" s="3" t="str">
        <f>"  &lt;/Genotype&gt;"</f>
        <v xml:space="preserve">  &lt;/Genotype&gt;</v>
      </c>
    </row>
    <row r="214" spans="1:3" x14ac:dyDescent="0.25">
      <c r="A214" s="15"/>
      <c r="C214" s="3" t="s">
        <v>48</v>
      </c>
    </row>
    <row r="215" spans="1:3" x14ac:dyDescent="0.25">
      <c r="A215" s="15" t="s">
        <v>49</v>
      </c>
      <c r="B215" s="9" t="str">
        <f>CONCATENATE("Your ",B11," gene has an unknown variant.")</f>
        <v>Your TRPC4 gene has an unknown variant.</v>
      </c>
      <c r="C215" s="3" t="str">
        <f>CONCATENATE("  &lt;Genotype hgvs=",CHAR(34),"unknown",CHAR(34),"&gt; ")</f>
        <v xml:space="preserve">  &lt;Genotype hgvs="unknown"&gt; </v>
      </c>
    </row>
    <row r="216" spans="1:3" x14ac:dyDescent="0.25">
      <c r="A216" s="8" t="s">
        <v>49</v>
      </c>
      <c r="B216" s="9" t="s">
        <v>50</v>
      </c>
      <c r="C216" s="3" t="s">
        <v>26</v>
      </c>
    </row>
    <row r="217" spans="1:3" x14ac:dyDescent="0.25">
      <c r="A217" s="8" t="s">
        <v>41</v>
      </c>
      <c r="C217" s="3" t="s">
        <v>38</v>
      </c>
    </row>
    <row r="218" spans="1:3" x14ac:dyDescent="0.25">
      <c r="A218" s="8"/>
    </row>
    <row r="219" spans="1:3" x14ac:dyDescent="0.25">
      <c r="A219" s="8"/>
      <c r="C219" s="3" t="str">
        <f>CONCATENATE("    ",B215)</f>
        <v xml:space="preserve">    Your TRPC4 gene has an unknown variant.</v>
      </c>
    </row>
    <row r="220" spans="1:3" x14ac:dyDescent="0.25">
      <c r="A220" s="8"/>
    </row>
    <row r="221" spans="1:3" x14ac:dyDescent="0.25">
      <c r="A221" s="8"/>
      <c r="C221" s="3" t="s">
        <v>42</v>
      </c>
    </row>
    <row r="222" spans="1:3" x14ac:dyDescent="0.25">
      <c r="A222" s="8"/>
    </row>
    <row r="223" spans="1:3" x14ac:dyDescent="0.25">
      <c r="A223" s="15"/>
      <c r="C223" s="3" t="str">
        <f>CONCATENATE("    ",B216)</f>
        <v xml:space="preserve">    The effect is unknown.</v>
      </c>
    </row>
    <row r="224" spans="1:3" x14ac:dyDescent="0.25">
      <c r="A224" s="8"/>
    </row>
    <row r="225" spans="1:3" x14ac:dyDescent="0.25">
      <c r="A225" s="15"/>
      <c r="C225" s="3" t="s">
        <v>43</v>
      </c>
    </row>
    <row r="226" spans="1:3" x14ac:dyDescent="0.25">
      <c r="A226" s="15"/>
    </row>
    <row r="227" spans="1:3" x14ac:dyDescent="0.25">
      <c r="A227" s="15"/>
      <c r="C227" s="3" t="str">
        <f>CONCATENATE( "    &lt;piechart percentage=",B217," /&gt;")</f>
        <v xml:space="preserve">    &lt;piechart percentage= /&gt;</v>
      </c>
    </row>
    <row r="228" spans="1:3" x14ac:dyDescent="0.25">
      <c r="A228" s="15"/>
      <c r="C228" s="3" t="str">
        <f>"  &lt;/Genotype&gt;"</f>
        <v xml:space="preserve">  &lt;/Genotype&gt;</v>
      </c>
    </row>
    <row r="229" spans="1:3" x14ac:dyDescent="0.25">
      <c r="A229" s="15"/>
      <c r="C229" s="3" t="s">
        <v>51</v>
      </c>
    </row>
    <row r="230" spans="1:3" x14ac:dyDescent="0.25">
      <c r="A230" s="15" t="s">
        <v>46</v>
      </c>
      <c r="B230" s="9" t="str">
        <f>CONCATENATE("Your ",B11," gene has no variants. A normal gene is referred to as a ",CHAR(34),"wild-type",CHAR(34)," gene.")</f>
        <v>Your TRPC4 gene has no variants. A normal gene is referred to as a "wild-type" gene.</v>
      </c>
      <c r="C230" s="3" t="str">
        <f>CONCATENATE("  &lt;Genotype hgvs=",CHAR(34),"wildtype",CHAR(34),"&gt;")</f>
        <v xml:space="preserve">  &lt;Genotype hgvs="wildtype"&gt;</v>
      </c>
    </row>
    <row r="231" spans="1:3" x14ac:dyDescent="0.25">
      <c r="A231" s="8" t="s">
        <v>47</v>
      </c>
      <c r="B231" s="9" t="s">
        <v>52</v>
      </c>
      <c r="C231" s="3" t="s">
        <v>26</v>
      </c>
    </row>
    <row r="232" spans="1:3" x14ac:dyDescent="0.25">
      <c r="A232" s="8" t="s">
        <v>41</v>
      </c>
      <c r="C232" s="3" t="s">
        <v>38</v>
      </c>
    </row>
    <row r="233" spans="1:3" x14ac:dyDescent="0.25">
      <c r="A233" s="8"/>
    </row>
    <row r="234" spans="1:3" x14ac:dyDescent="0.25">
      <c r="A234" s="8"/>
      <c r="C234" s="3" t="str">
        <f>CONCATENATE("    ",B230)</f>
        <v xml:space="preserve">    Your TRPC4 gene has no variants. A normal gene is referred to as a "wild-type" gene.</v>
      </c>
    </row>
    <row r="235" spans="1:3" x14ac:dyDescent="0.25">
      <c r="A235" s="8"/>
    </row>
    <row r="236" spans="1:3" x14ac:dyDescent="0.25">
      <c r="A236" s="8"/>
      <c r="C236" s="3" t="s">
        <v>42</v>
      </c>
    </row>
    <row r="237" spans="1:3" x14ac:dyDescent="0.25">
      <c r="A237" s="8"/>
    </row>
    <row r="238" spans="1:3" x14ac:dyDescent="0.25">
      <c r="A238" s="8"/>
      <c r="C238" s="3" t="str">
        <f>CONCATENATE("    ",B231)</f>
        <v xml:space="preserve">    Your variant is not associated with any loss of function.</v>
      </c>
    </row>
    <row r="239" spans="1:3" x14ac:dyDescent="0.25">
      <c r="A239" s="8"/>
    </row>
    <row r="240" spans="1:3" x14ac:dyDescent="0.25">
      <c r="A240" s="8"/>
      <c r="C240" s="3" t="s">
        <v>43</v>
      </c>
    </row>
    <row r="241" spans="1:3" x14ac:dyDescent="0.25">
      <c r="A241" s="15"/>
    </row>
    <row r="242" spans="1:3" x14ac:dyDescent="0.25">
      <c r="A242" s="8"/>
      <c r="C242" s="3" t="str">
        <f>CONCATENATE( "    &lt;piechart percentage=",B232," /&gt;")</f>
        <v xml:space="preserve">    &lt;piechart percentage= /&gt;</v>
      </c>
    </row>
    <row r="243" spans="1:3" x14ac:dyDescent="0.25">
      <c r="A243" s="8"/>
      <c r="C243" s="3" t="str">
        <f>"  &lt;/Genotype&gt;"</f>
        <v xml:space="preserve">  &lt;/Genotype&gt;</v>
      </c>
    </row>
    <row r="244" spans="1:3" x14ac:dyDescent="0.25">
      <c r="A244" s="8"/>
      <c r="C244" s="3" t="str">
        <f>"&lt;/GeneAnalysis&gt;"</f>
        <v>&lt;/GeneAnalysis&gt;</v>
      </c>
    </row>
    <row r="245" spans="1:3" s="18" customFormat="1" x14ac:dyDescent="0.25">
      <c r="A245" s="27"/>
      <c r="B245" s="17"/>
    </row>
    <row r="246" spans="1:3" x14ac:dyDescent="0.25">
      <c r="A246" s="15"/>
      <c r="C246" s="3" t="str">
        <f>CONCATENATE("# How do changes in ",B11," affect people?")</f>
        <v># How do changes in TRPC4 affect people?</v>
      </c>
    </row>
    <row r="247" spans="1:3" x14ac:dyDescent="0.25">
      <c r="A247" s="15"/>
    </row>
    <row r="248" spans="1:3" x14ac:dyDescent="0.25">
      <c r="A248" s="15" t="s">
        <v>53</v>
      </c>
      <c r="B248"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TRPC4 variants is small and does not impact treatment. It is possible that variants in this gene interact with other gene variants, which is the reason for our inclusion of this gene.</v>
      </c>
      <c r="C248" s="3" t="str">
        <f>B248</f>
        <v>For the vast majority of people, the overall risk associated with the common TRPC4 variants is small and does not impact treatment. It is possible that variants in this gene interact with other gene variants, which is the reason for our inclusion of this gene.</v>
      </c>
    </row>
    <row r="249" spans="1:3" x14ac:dyDescent="0.25">
      <c r="A249" s="15"/>
    </row>
    <row r="250" spans="1:3" s="18" customFormat="1" x14ac:dyDescent="0.25">
      <c r="A250" s="27"/>
      <c r="B250" s="17"/>
      <c r="C250" s="16" t="s">
        <v>54</v>
      </c>
    </row>
    <row r="251" spans="1:3" s="18" customFormat="1" x14ac:dyDescent="0.25">
      <c r="A251" s="27"/>
      <c r="B251" s="17"/>
      <c r="C251" s="16"/>
    </row>
    <row r="252" spans="1:3" s="18" customFormat="1" x14ac:dyDescent="0.25">
      <c r="A252" s="16"/>
      <c r="B252" s="17"/>
      <c r="C252" s="16" t="s">
        <v>55</v>
      </c>
    </row>
    <row r="253" spans="1:3" s="18" customFormat="1" x14ac:dyDescent="0.25">
      <c r="A253" s="16"/>
      <c r="B253" s="17"/>
      <c r="C253" s="16"/>
    </row>
    <row r="254" spans="1:3" x14ac:dyDescent="0.25">
      <c r="A254" s="15"/>
      <c r="C254" s="3" t="s">
        <v>56</v>
      </c>
    </row>
    <row r="255" spans="1:3" x14ac:dyDescent="0.25">
      <c r="A255" s="15"/>
    </row>
    <row r="256" spans="1:3" x14ac:dyDescent="0.25">
      <c r="A256" s="15" t="s">
        <v>26</v>
      </c>
      <c r="B256" s="3" t="s">
        <v>57</v>
      </c>
      <c r="C256" s="3" t="str">
        <f>B256</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257" spans="1:3" x14ac:dyDescent="0.25">
      <c r="A257" s="15"/>
    </row>
    <row r="258" spans="1:3" x14ac:dyDescent="0.25">
      <c r="A258" s="15"/>
      <c r="C258" s="3" t="s">
        <v>58</v>
      </c>
    </row>
    <row r="259" spans="1:3" x14ac:dyDescent="0.25">
      <c r="A259" s="15"/>
    </row>
    <row r="260" spans="1:3" x14ac:dyDescent="0.25">
      <c r="B260" s="3" t="s">
        <v>59</v>
      </c>
      <c r="C260" s="3" t="str">
        <f>B260</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261" spans="1:3" x14ac:dyDescent="0.25">
      <c r="A261" s="15"/>
    </row>
    <row r="262" spans="1:3" s="18" customFormat="1" x14ac:dyDescent="0.25">
      <c r="A262" s="27"/>
      <c r="B262" s="17"/>
      <c r="C262" s="16" t="s">
        <v>60</v>
      </c>
    </row>
    <row r="263" spans="1:3" s="18" customFormat="1" x14ac:dyDescent="0.25">
      <c r="A263" s="27"/>
      <c r="B263" s="17"/>
      <c r="C263" s="16"/>
    </row>
    <row r="264" spans="1:3" s="18" customFormat="1" x14ac:dyDescent="0.25">
      <c r="A264" s="16"/>
      <c r="B264" s="17"/>
      <c r="C264" s="16" t="s">
        <v>61</v>
      </c>
    </row>
    <row r="265" spans="1:3" s="18" customFormat="1" x14ac:dyDescent="0.25">
      <c r="A265" s="16"/>
      <c r="B265" s="17"/>
      <c r="C265" s="16"/>
    </row>
    <row r="266" spans="1:3" x14ac:dyDescent="0.25">
      <c r="A266" s="15"/>
      <c r="C266" s="3" t="s">
        <v>56</v>
      </c>
    </row>
    <row r="267" spans="1:3" x14ac:dyDescent="0.25">
      <c r="A267" s="15"/>
    </row>
    <row r="268" spans="1:3" x14ac:dyDescent="0.25">
      <c r="A268" s="15" t="s">
        <v>26</v>
      </c>
      <c r="B268" s="9" t="s">
        <v>62</v>
      </c>
      <c r="C268" s="3" t="str">
        <f>B268</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269" spans="1:3" x14ac:dyDescent="0.25">
      <c r="A269" s="15"/>
    </row>
    <row r="270" spans="1:3" x14ac:dyDescent="0.25">
      <c r="A270" s="15"/>
      <c r="C270" s="3" t="s">
        <v>58</v>
      </c>
    </row>
    <row r="271" spans="1:3" x14ac:dyDescent="0.25">
      <c r="A271" s="15"/>
    </row>
    <row r="272" spans="1:3" x14ac:dyDescent="0.25">
      <c r="A272" s="15"/>
      <c r="B272" s="9" t="s">
        <v>63</v>
      </c>
      <c r="C272" s="3" t="str">
        <f>B272</f>
        <v>[Anti-CD20 intervention](https://www.ncbi.nlm.nih.gov/pubmed/27834303) may help CFS patients, and has shown to increase muscarinic antibody positivity and reduced symptoms.</v>
      </c>
    </row>
    <row r="274" spans="1:3" s="18" customFormat="1" x14ac:dyDescent="0.25">
      <c r="A274" s="27"/>
      <c r="B274" s="17"/>
      <c r="C274" s="16" t="s">
        <v>64</v>
      </c>
    </row>
    <row r="275" spans="1:3" s="18" customFormat="1" x14ac:dyDescent="0.25">
      <c r="A275" s="27"/>
      <c r="B275" s="17"/>
      <c r="C275" s="16"/>
    </row>
    <row r="276" spans="1:3" s="18" customFormat="1" x14ac:dyDescent="0.25">
      <c r="A276" s="16"/>
      <c r="B276" s="17"/>
      <c r="C276" s="16" t="s">
        <v>65</v>
      </c>
    </row>
    <row r="277" spans="1:3" s="18" customFormat="1" x14ac:dyDescent="0.25">
      <c r="A277" s="16"/>
      <c r="B277" s="17"/>
      <c r="C277" s="16"/>
    </row>
    <row r="278" spans="1:3" x14ac:dyDescent="0.25">
      <c r="A278" s="15"/>
      <c r="C278" s="3" t="s">
        <v>56</v>
      </c>
    </row>
    <row r="279" spans="1:3" x14ac:dyDescent="0.25">
      <c r="A279" s="15"/>
    </row>
    <row r="280" spans="1:3" x14ac:dyDescent="0.25">
      <c r="A280" s="15" t="s">
        <v>26</v>
      </c>
      <c r="B280" s="3" t="s">
        <v>66</v>
      </c>
      <c r="C280" s="3" t="str">
        <f>B280</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281" spans="1:3" x14ac:dyDescent="0.25">
      <c r="A281" s="15"/>
    </row>
    <row r="282" spans="1:3" x14ac:dyDescent="0.25">
      <c r="A282" s="15"/>
      <c r="C282" s="3" t="s">
        <v>58</v>
      </c>
    </row>
    <row r="283" spans="1:3" x14ac:dyDescent="0.25">
      <c r="A283" s="15"/>
    </row>
    <row r="284" spans="1:3" x14ac:dyDescent="0.25">
      <c r="A284" s="15"/>
      <c r="B284" s="3" t="s">
        <v>67</v>
      </c>
      <c r="C284" s="3" t="str">
        <f>B284</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86" spans="1:3" s="18" customFormat="1" x14ac:dyDescent="0.25">
      <c r="A286" s="27"/>
      <c r="B286" s="17"/>
      <c r="C286" s="16" t="s">
        <v>68</v>
      </c>
    </row>
    <row r="287" spans="1:3" s="18" customFormat="1" x14ac:dyDescent="0.25">
      <c r="A287" s="27"/>
      <c r="B287" s="17"/>
      <c r="C287" s="16"/>
    </row>
    <row r="288" spans="1:3" s="18" customFormat="1" x14ac:dyDescent="0.25">
      <c r="A288" s="16"/>
      <c r="B288" s="17"/>
      <c r="C288" s="16" t="s">
        <v>69</v>
      </c>
    </row>
    <row r="289" spans="1:3" s="18" customFormat="1" x14ac:dyDescent="0.25">
      <c r="A289" s="16"/>
      <c r="B289" s="17"/>
      <c r="C289" s="16"/>
    </row>
    <row r="290" spans="1:3" x14ac:dyDescent="0.25">
      <c r="A290" s="15"/>
      <c r="C290" s="3" t="s">
        <v>70</v>
      </c>
    </row>
    <row r="291" spans="1:3" x14ac:dyDescent="0.25">
      <c r="A291" s="15"/>
    </row>
    <row r="292" spans="1:3" x14ac:dyDescent="0.25">
      <c r="A292" s="15" t="s">
        <v>26</v>
      </c>
      <c r="B292" s="9" t="s">
        <v>71</v>
      </c>
      <c r="C292" s="3" t="str">
        <f>B292</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293" spans="1:3" x14ac:dyDescent="0.25">
      <c r="A293" s="15"/>
    </row>
    <row r="294" spans="1:3" x14ac:dyDescent="0.25">
      <c r="A294" s="15"/>
      <c r="C294" s="3" t="s">
        <v>58</v>
      </c>
    </row>
    <row r="295" spans="1:3" x14ac:dyDescent="0.25">
      <c r="A295" s="15"/>
    </row>
    <row r="296" spans="1:3" x14ac:dyDescent="0.25">
      <c r="A296" s="15"/>
      <c r="B296" s="9" t="s">
        <v>72</v>
      </c>
      <c r="C296" s="3" t="str">
        <f>B296</f>
        <v>Symptoms may improve after removal of cataracts, and should be monitored carefully to prevent further lens and iris adhesion due to [incorrect surgery](https://www.ncbi.nlm.nih.gov/pubmed/19246951).</v>
      </c>
    </row>
    <row r="298" spans="1:3" s="18" customFormat="1" x14ac:dyDescent="0.25">
      <c r="B298" s="17"/>
    </row>
    <row r="300" spans="1:3" x14ac:dyDescent="0.25">
      <c r="A300" s="3" t="s">
        <v>73</v>
      </c>
      <c r="B300" s="9" t="s">
        <v>74</v>
      </c>
      <c r="C300" s="3" t="str">
        <f>CONCATENATE("&lt;symptoms ",B300," /&gt;")</f>
        <v>&lt;symptoms  vision problems D014786 pain D010146 chills and night sweats D023341 multiple chemical sensitivity/allergies D018777 inflamation D007249 /&gt;</v>
      </c>
    </row>
    <row r="972" spans="3:3" x14ac:dyDescent="0.25">
      <c r="C972" s="3" t="str">
        <f>CONCATENATE("    This variant is a change at a specific point in the ",B963," gene from ",B972," to ",B973," resulting in incorrect ",B966,"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78" spans="3:3" x14ac:dyDescent="0.25">
      <c r="C978" s="3" t="str">
        <f>CONCATENATE("    This variant is a change at a specific point in the ",B963," gene from ",B978," to ",B979," resulting in incorrect ",B966,"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8" spans="3:3" x14ac:dyDescent="0.25">
      <c r="C1108" s="3" t="str">
        <f>CONCATENATE("    This variant is a change at a specific point in the ",B1099," gene from ",B1108," to ",B1109," resulting in incorrect ",B1102,"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14" spans="3:3" x14ac:dyDescent="0.25">
      <c r="C1114" s="3" t="str">
        <f>CONCATENATE("    This variant is a change at a specific point in the ",B1099," gene from ",B1114," to ",B1115," resulting in incorrect ",B1102,"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6" spans="3:3" x14ac:dyDescent="0.25">
      <c r="C1516" s="3" t="str">
        <f>CONCATENATE("    This variant is a change at a specific point in the ",B1507," gene from ",B1516," to ",B1517," resulting in incorrect ",B1510,"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22" spans="3:3" x14ac:dyDescent="0.25">
      <c r="C1522" s="3" t="str">
        <f>CONCATENATE("    This variant is a change at a specific point in the ",B1507," gene from ",B1522," to ",B1523," resulting in incorrect ",B1510,"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2" spans="3:3" x14ac:dyDescent="0.25">
      <c r="C1652" s="3" t="str">
        <f>CONCATENATE("    This variant is a change at a specific point in the ",B1643," gene from ",B1652," to ",B1653," resulting in incorrect ",B1646,"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8" spans="3:3" x14ac:dyDescent="0.25">
      <c r="C1658" s="3" t="str">
        <f>CONCATENATE("    This variant is a change at a specific point in the ",B1643," gene from ",B1658," to ",B1659," resulting in incorrect ",B1646,"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8" spans="3:3" x14ac:dyDescent="0.25">
      <c r="C1788" s="3" t="str">
        <f>CONCATENATE("    This variant is a change at a specific point in the ",B1779," gene from ",B1788," to ",B1789," resulting in incorrect ",B1782,"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94" spans="3:3" x14ac:dyDescent="0.25">
      <c r="C1794" s="3" t="str">
        <f>CONCATENATE("    This variant is a change at a specific point in the ",B1779," gene from ",B1794," to ",B1795," resulting in incorrect ",B1782,"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24" spans="3:3" x14ac:dyDescent="0.25">
      <c r="C1924" s="3" t="str">
        <f>CONCATENATE("    This variant is a change at a specific point in the ",B1915," gene from ",B1924," to ",B1925," resulting in incorrect ",B1918,"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30" spans="3:3" x14ac:dyDescent="0.25">
      <c r="C1930" s="3" t="str">
        <f>CONCATENATE("    This variant is a change at a specific point in the ",B1915," gene from ",B1930," to ",B1931," resulting in incorrect ",B1918,"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0" spans="3:3" x14ac:dyDescent="0.25">
      <c r="C2060" s="3" t="str">
        <f>CONCATENATE("    This variant is a change at a specific point in the ",B2051," gene from ",B2060," to ",B2061," resulting in incorrect ",B2054,"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6" spans="3:3" x14ac:dyDescent="0.25">
      <c r="C2066" s="3" t="str">
        <f>CONCATENATE("    This variant is a change at a specific point in the ",B2051," gene from ",B2066," to ",B2067," resulting in incorrect ",B2054,"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6" spans="3:3" x14ac:dyDescent="0.25">
      <c r="C2196" s="3" t="str">
        <f>CONCATENATE("    This variant is a change at a specific point in the ",B2187," gene from ",B2196," to ",B2197," resulting in incorrect ",B2190,"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02" spans="3:3" x14ac:dyDescent="0.25">
      <c r="C2202" s="3" t="str">
        <f>CONCATENATE("    This variant is a change at a specific point in the ",B2187," gene from ",B2202," to ",B2203," resulting in incorrect ",B2190,"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2" spans="3:3" x14ac:dyDescent="0.25">
      <c r="C2332" s="3" t="str">
        <f>CONCATENATE("    This variant is a change at a specific point in the ",B2323," gene from ",B2332," to ",B2333," resulting in incorrect ",B2326,"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8" spans="3:3" x14ac:dyDescent="0.25">
      <c r="C2338" s="3" t="str">
        <f>CONCATENATE("    This variant is a change at a specific point in the ",B2323," gene from ",B2338," to ",B2339," resulting in incorrect ",B2326,"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8" spans="3:3" x14ac:dyDescent="0.25">
      <c r="C2468" s="3" t="str">
        <f>CONCATENATE("    This variant is a change at a specific point in the ",B2459," gene from ",B2468," to ",B2469," resulting in incorrect ",B2462,"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74" spans="3:3" x14ac:dyDescent="0.25">
      <c r="C2474" s="3" t="str">
        <f>CONCATENATE("    This variant is a change at a specific point in the ",B2459," gene from ",B2474," to ",B2475," resulting in incorrect ",B2462,"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4AA5F-388B-43B4-92AF-AA30CA4C21B4}">
  <dimension ref="A1:AJ2352"/>
  <sheetViews>
    <sheetView topLeftCell="A162" workbookViewId="0">
      <selection activeCell="C168" sqref="C168:C174"/>
    </sheetView>
  </sheetViews>
  <sheetFormatPr defaultRowHeight="15.75" x14ac:dyDescent="0.25"/>
  <cols>
    <col min="1" max="1" width="16.28515625" style="3" customWidth="1"/>
    <col min="2" max="2" width="35.28515625" style="34"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35" t="s">
        <v>1</v>
      </c>
      <c r="C1" s="1" t="s">
        <v>2</v>
      </c>
      <c r="H1" s="4"/>
      <c r="I1" s="5"/>
      <c r="J1" s="4"/>
      <c r="K1" s="4"/>
      <c r="L1" s="4"/>
      <c r="Y1" s="6"/>
      <c r="AC1" s="6"/>
      <c r="AF1" s="7"/>
      <c r="AG1" s="7"/>
      <c r="AJ1" s="7"/>
    </row>
    <row r="2" spans="1:36" x14ac:dyDescent="0.25">
      <c r="A2" s="8" t="s">
        <v>3</v>
      </c>
      <c r="B2" s="32" t="s">
        <v>472</v>
      </c>
      <c r="C2" s="3" t="str">
        <f>CONCATENATE("# What does the ",B2," gene do?")</f>
        <v># What does the IFNG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33" t="s">
        <v>490</v>
      </c>
      <c r="C4" s="3" t="str">
        <f>B4</f>
        <v>IFNG [(Interferon gamma)](http://www.uniprot.org/uniprot/P01579) encodes a cytokine, also known as a small protein, that is involved in cell signaling and immunomodulating. The INF-gamma cytokine is produced by lymphocytes (a type of white blood cell) when activated by antigens such as viruses or microbial infections. It has antiviral properties, immunoregulatory functions, and antitumor effects. Variations in this gene are associated with autoimmune disorders including [systemic lupus erythematosus](https://www.ncbi.nlm.nih.gov/pubmed/19919944), [increased susceptibility to viral, bacterial, and parasitical infections](https://www.ncbi.nlm.nih.gov/gene/3458) such as [tuberculosis](https://www.ncbi.nlm.nih.gov/pubmed/24529854), [asthma](https://www.ncbi.nlm.nih.gov/pubmed/18385742), [aplastic anemia](http://www.uniprot.org/citations/15327519), [increased progression of acquired immunodeficiency syndrome](https://www.ncbi.nlm.nih.gov/pubmed/12854077) and [ME/CFS]( https://www.ncbi.nlm.nih.gov/pubmed/26063326).</v>
      </c>
      <c r="H4" s="3" t="s">
        <v>8</v>
      </c>
      <c r="I4" s="11" t="s">
        <v>9</v>
      </c>
      <c r="J4" s="3">
        <v>0.24</v>
      </c>
      <c r="K4" s="3">
        <v>0.13700000000000001</v>
      </c>
      <c r="L4" s="3">
        <f t="shared" si="0"/>
        <v>1.751824817518248</v>
      </c>
      <c r="X4" s="13"/>
      <c r="Y4" s="10"/>
      <c r="Z4" s="10"/>
      <c r="AA4" s="10"/>
      <c r="AC4" s="10"/>
    </row>
    <row r="5" spans="1:36" x14ac:dyDescent="0.25">
      <c r="A5" s="8"/>
      <c r="B5" s="36"/>
      <c r="H5" s="3" t="s">
        <v>10</v>
      </c>
      <c r="I5" s="11" t="s">
        <v>11</v>
      </c>
      <c r="J5" s="3">
        <v>0.24</v>
      </c>
      <c r="K5" s="3">
        <v>0.13700000000000001</v>
      </c>
      <c r="L5" s="3">
        <f t="shared" si="0"/>
        <v>1.751824817518248</v>
      </c>
      <c r="Y5" s="10"/>
      <c r="Z5" s="10"/>
      <c r="AA5" s="10"/>
      <c r="AC5" s="10"/>
    </row>
    <row r="6" spans="1:36" x14ac:dyDescent="0.25">
      <c r="A6" s="8" t="s">
        <v>12</v>
      </c>
      <c r="B6" s="15">
        <v>12</v>
      </c>
      <c r="C6" s="3" t="str">
        <f>CONCATENATE("This gene is located on chromosome ",B6,". The ",B7," it creates acts in your ",B8)</f>
        <v>This gene is located on chromosome 12. The protein it creates acts in your bone marrow and lymph nodes.</v>
      </c>
      <c r="H6" s="3" t="s">
        <v>13</v>
      </c>
      <c r="I6" s="11" t="s">
        <v>6</v>
      </c>
      <c r="J6" s="3">
        <v>0.44</v>
      </c>
      <c r="K6" s="3">
        <v>0.316</v>
      </c>
      <c r="L6" s="3">
        <f t="shared" si="0"/>
        <v>1.3924050632911393</v>
      </c>
      <c r="Y6" s="10"/>
      <c r="Z6" s="10"/>
      <c r="AA6" s="10"/>
      <c r="AC6" s="10"/>
    </row>
    <row r="7" spans="1:36" x14ac:dyDescent="0.25">
      <c r="A7" s="8" t="s">
        <v>14</v>
      </c>
      <c r="B7" s="34" t="s">
        <v>15</v>
      </c>
      <c r="H7" s="3" t="s">
        <v>16</v>
      </c>
      <c r="I7" s="11" t="s">
        <v>17</v>
      </c>
      <c r="J7" s="3">
        <v>0.45</v>
      </c>
      <c r="K7" s="3">
        <v>0.33100000000000002</v>
      </c>
      <c r="L7" s="3">
        <f t="shared" si="0"/>
        <v>1.3595166163141994</v>
      </c>
      <c r="Y7" s="6"/>
      <c r="AC7" s="10"/>
    </row>
    <row r="8" spans="1:36" x14ac:dyDescent="0.25">
      <c r="A8" s="8" t="s">
        <v>18</v>
      </c>
      <c r="B8" s="34" t="s">
        <v>473</v>
      </c>
      <c r="H8" s="3" t="s">
        <v>19</v>
      </c>
      <c r="I8" s="11" t="s">
        <v>20</v>
      </c>
      <c r="J8" s="3">
        <v>0.17299999999999999</v>
      </c>
      <c r="K8" s="3">
        <v>0.1</v>
      </c>
      <c r="L8" s="3">
        <f t="shared" si="0"/>
        <v>1.7299999999999998</v>
      </c>
      <c r="Y8" s="6"/>
      <c r="AC8" s="10"/>
    </row>
    <row r="9" spans="1:36" x14ac:dyDescent="0.25">
      <c r="A9" s="15" t="s">
        <v>21</v>
      </c>
      <c r="B9" s="34" t="s">
        <v>474</v>
      </c>
      <c r="C9" s="3" t="str">
        <f>CONCATENATE("&lt;TissueList ",B9," /&gt;")</f>
        <v>&lt;TissueList endocrine tissues D004703   bone marrow and immune system D007107   /&gt;</v>
      </c>
      <c r="H9" s="3" t="s">
        <v>22</v>
      </c>
      <c r="I9" s="11" t="s">
        <v>23</v>
      </c>
      <c r="J9" s="3">
        <v>0.435</v>
      </c>
      <c r="K9" s="3">
        <v>0.33500000000000002</v>
      </c>
      <c r="L9" s="3">
        <f t="shared" si="0"/>
        <v>1.2985074626865671</v>
      </c>
      <c r="Y9" s="6"/>
      <c r="AC9" s="10"/>
    </row>
    <row r="10" spans="1:36" s="18" customFormat="1" x14ac:dyDescent="0.25">
      <c r="A10" s="16"/>
      <c r="B10" s="37"/>
      <c r="H10" s="18" t="str">
        <f>B19</f>
        <v>A68156382G</v>
      </c>
      <c r="I10" s="18" t="str">
        <f>B25</f>
        <v>G-179T</v>
      </c>
    </row>
    <row r="11" spans="1:36" x14ac:dyDescent="0.25">
      <c r="A11" s="8" t="s">
        <v>3</v>
      </c>
      <c r="B11" s="32" t="s">
        <v>472</v>
      </c>
      <c r="C11" s="3" t="str">
        <f>CONCATENATE("&lt;GeneAnalysis gene=",CHAR(34),B11,CHAR(34)," interval=",CHAR(34),B12,CHAR(34),"&gt; ")</f>
        <v xml:space="preserve">&lt;GeneAnalysis gene="IFNG" interval="NC_000012.12:g.68154770_68159741"&gt; </v>
      </c>
      <c r="H11" s="31" t="s">
        <v>453</v>
      </c>
      <c r="I11" s="19" t="s">
        <v>78</v>
      </c>
      <c r="J11" s="19"/>
      <c r="K11" s="19"/>
      <c r="L11" s="19"/>
      <c r="M11" s="19"/>
      <c r="N11" s="19"/>
      <c r="O11" s="20"/>
      <c r="P11" s="20"/>
      <c r="Q11" s="20"/>
      <c r="R11" s="20"/>
      <c r="S11" s="20"/>
      <c r="T11" s="20"/>
      <c r="U11" s="20"/>
      <c r="V11" s="20"/>
      <c r="W11" s="20"/>
      <c r="X11" s="20"/>
      <c r="Y11" s="20"/>
      <c r="Z11" s="20"/>
    </row>
    <row r="12" spans="1:36" x14ac:dyDescent="0.25">
      <c r="A12" s="8" t="s">
        <v>24</v>
      </c>
      <c r="B12" s="34" t="s">
        <v>475</v>
      </c>
      <c r="H12" s="9" t="s">
        <v>483</v>
      </c>
      <c r="I12" s="9" t="s">
        <v>481</v>
      </c>
      <c r="J12" s="9"/>
      <c r="K12" s="9"/>
      <c r="L12" s="9"/>
      <c r="M12" s="9"/>
      <c r="N12" s="9"/>
      <c r="O12" s="9"/>
      <c r="P12" s="9"/>
      <c r="Q12" s="9"/>
      <c r="R12" s="9"/>
      <c r="S12" s="9"/>
      <c r="T12" s="9"/>
      <c r="U12" s="9"/>
      <c r="V12" s="9"/>
      <c r="W12" s="9"/>
      <c r="X12" s="9"/>
      <c r="Y12" s="9"/>
      <c r="Z12" s="9"/>
    </row>
    <row r="13" spans="1:36" x14ac:dyDescent="0.25">
      <c r="A13" s="8" t="s">
        <v>25</v>
      </c>
      <c r="B13" s="34" t="s">
        <v>476</v>
      </c>
      <c r="C13" s="3" t="str">
        <f>CONCATENATE("# What are some common mutations of ",B11,"?")</f>
        <v># What are some common mutations of IFNG?</v>
      </c>
      <c r="H13" s="9" t="s">
        <v>484</v>
      </c>
      <c r="I13" s="9" t="s">
        <v>482</v>
      </c>
      <c r="J13" s="9"/>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[A68156382G](https://www.ncbi.nlm.nih.gov/projects/SNP/snp_ref.cgi?rs=2069718)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[G-179T](https://www.ncbi.nlm.nih.gov/clinvar/variation/14724/) variant. This substitution of a single nucleotide is known as a missense mutation.</v>
      </c>
      <c r="J14" s="9"/>
      <c r="K14" s="9"/>
      <c r="L14" s="9"/>
      <c r="M14" s="9"/>
      <c r="N14" s="9"/>
      <c r="O14" s="9"/>
      <c r="P14" s="9"/>
      <c r="Q14" s="9"/>
      <c r="R14" s="9"/>
      <c r="S14" s="9"/>
      <c r="T14" s="9"/>
      <c r="U14" s="9"/>
      <c r="V14" s="9"/>
      <c r="W14" s="9"/>
      <c r="X14" s="9"/>
      <c r="Y14" s="9"/>
      <c r="Z14" s="9"/>
    </row>
    <row r="15" spans="1:36" x14ac:dyDescent="0.25">
      <c r="C15" s="3" t="str">
        <f>CONCATENATE("There are ",B13," common variants in ",B11,": ",B22," and ",B28,".")</f>
        <v>There are two common variants in IFNG: [A68156382G](https://www.ncbi.nlm.nih.gov/projects/SNP/snp_ref.cgi?rs=2069718) and [G-179T](https://www.ncbi.nlm.nih.gov/clinvar/variation/14724/).</v>
      </c>
      <c r="H15" s="9" t="s">
        <v>28</v>
      </c>
      <c r="I15" s="9" t="s">
        <v>27</v>
      </c>
      <c r="J15" s="9"/>
      <c r="K15" s="9"/>
      <c r="L15" s="9"/>
      <c r="M15" s="9"/>
      <c r="N15" s="9"/>
      <c r="O15" s="9"/>
      <c r="P15" s="9"/>
      <c r="Q15" s="9"/>
      <c r="R15" s="9"/>
      <c r="S15" s="9"/>
      <c r="T15" s="9"/>
      <c r="U15" s="9"/>
      <c r="V15" s="9"/>
      <c r="W15" s="9"/>
      <c r="X15" s="9"/>
      <c r="Y15" s="9"/>
      <c r="Z15" s="9"/>
    </row>
    <row r="16" spans="1:36" x14ac:dyDescent="0.25">
      <c r="H16" s="9">
        <v>47.3</v>
      </c>
      <c r="I16" s="9">
        <v>1.7</v>
      </c>
      <c r="J16" s="9"/>
      <c r="K16" s="9"/>
      <c r="L16" s="9"/>
      <c r="M16" s="9"/>
      <c r="N16" s="9"/>
      <c r="O16" s="9"/>
      <c r="P16" s="9"/>
      <c r="Q16" s="9"/>
      <c r="R16" s="9"/>
      <c r="S16" s="9"/>
      <c r="T16" s="9"/>
      <c r="U16" s="9"/>
      <c r="V16" s="9"/>
      <c r="W16" s="9"/>
      <c r="X16" s="9"/>
      <c r="Y16" s="9"/>
      <c r="Z16" s="9"/>
    </row>
    <row r="17" spans="1:26" x14ac:dyDescent="0.25">
      <c r="C17" s="3" t="str">
        <f>CONCATENATE("&lt;# ",B19," #&gt;")</f>
        <v>&lt;# A68156382G #&gt;</v>
      </c>
      <c r="H17" s="9" t="str">
        <f>CONCATENATE("People with this variant have two copies of the ",B22," variant. This substitution of a single nucleotide is known as a missense mutation.")</f>
        <v>People with this variant have two copies of the [A68156382G](https://www.ncbi.nlm.nih.gov/projects/SNP/snp_ref.cgi?rs=2069718)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[G-179T](https://www.ncbi.nlm.nih.gov/clinvar/variation/14724/) variant. This substitution of a single nucleotide is known as a missense mutation.</v>
      </c>
      <c r="J17" s="9"/>
      <c r="K17" s="9"/>
      <c r="L17" s="9"/>
      <c r="M17" s="9"/>
      <c r="N17" s="9"/>
      <c r="O17" s="9"/>
      <c r="P17" s="9"/>
      <c r="Q17" s="9"/>
      <c r="R17" s="9"/>
      <c r="S17" s="9"/>
      <c r="T17" s="9"/>
      <c r="U17" s="9"/>
      <c r="V17" s="9"/>
      <c r="W17" s="9"/>
      <c r="X17" s="9"/>
      <c r="Y17" s="9"/>
      <c r="Z17" s="9"/>
    </row>
    <row r="18" spans="1:26" x14ac:dyDescent="0.25">
      <c r="A18" s="8" t="s">
        <v>29</v>
      </c>
      <c r="B18" s="38" t="s">
        <v>428</v>
      </c>
      <c r="C18" s="3" t="str">
        <f>CONCATENATE("  &lt;Variant hgvs=",CHAR(34),B18,CHAR(34)," name=",CHAR(34),B19,CHAR(34),"&gt; ")</f>
        <v xml:space="preserve">  &lt;Variant hgvs="NC_000012.12:g.68156382A&gt;G" name="A68156382G"&gt; </v>
      </c>
      <c r="H18" s="9" t="s">
        <v>27</v>
      </c>
      <c r="I18" s="9" t="s">
        <v>27</v>
      </c>
      <c r="J18" s="9"/>
      <c r="K18" s="9"/>
      <c r="L18" s="9"/>
      <c r="M18" s="9"/>
      <c r="N18" s="9"/>
      <c r="O18" s="9"/>
      <c r="P18" s="9"/>
      <c r="Q18" s="9"/>
      <c r="R18" s="9"/>
      <c r="S18" s="9"/>
      <c r="T18" s="9"/>
      <c r="U18" s="9"/>
      <c r="V18" s="9"/>
      <c r="W18" s="9"/>
      <c r="X18" s="9"/>
      <c r="Y18" s="9"/>
      <c r="Z18" s="9"/>
    </row>
    <row r="19" spans="1:26" x14ac:dyDescent="0.25">
      <c r="A19" s="15" t="s">
        <v>30</v>
      </c>
      <c r="B19" s="39" t="s">
        <v>479</v>
      </c>
      <c r="H19" s="9">
        <v>26.5</v>
      </c>
      <c r="I19" s="9">
        <v>0.5</v>
      </c>
      <c r="J19" s="9"/>
      <c r="K19" s="9"/>
      <c r="L19" s="9"/>
      <c r="M19" s="9"/>
      <c r="N19" s="9"/>
      <c r="O19" s="9"/>
      <c r="P19" s="9"/>
      <c r="Q19" s="9"/>
      <c r="R19" s="9"/>
      <c r="S19" s="9"/>
      <c r="T19" s="9"/>
      <c r="U19" s="9"/>
      <c r="V19" s="9"/>
      <c r="W19" s="9"/>
      <c r="X19" s="9"/>
      <c r="Y19" s="9"/>
      <c r="Z19" s="9"/>
    </row>
    <row r="20" spans="1:26" x14ac:dyDescent="0.25">
      <c r="A20" s="15" t="s">
        <v>31</v>
      </c>
      <c r="B20" s="34" t="s">
        <v>36</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IFNG gene from thymine (T) to cytosine (C) resulting in incorrect protein function. This substitution of a single nucleotide is known as a missense variant.</v>
      </c>
      <c r="H20" s="9" t="str">
        <f>CONCATENATE("Your ",B11," gene has no variants. A normal gene is referred to as a ",CHAR(34),"wild-type",CHAR(34)," gene.")</f>
        <v>Your IFNG gene has no variants. A normal gene is referred to as a "wild-type" gene.</v>
      </c>
      <c r="I20" s="9" t="str">
        <f>CONCATENATE("Your ",B11," gene has no variants. A normal gene is referred to as a ",CHAR(34),"wild-type",CHAR(34)," gene.")</f>
        <v>Your IFNG gene has no variants. A normal gene is referred to as a "wild-type" gene.</v>
      </c>
      <c r="J20" s="9"/>
      <c r="K20" s="9"/>
      <c r="L20" s="9"/>
      <c r="M20" s="9"/>
      <c r="N20" s="9"/>
      <c r="O20" s="9"/>
      <c r="P20" s="9"/>
      <c r="Q20" s="9"/>
      <c r="R20" s="9"/>
      <c r="S20" s="9"/>
      <c r="T20" s="9"/>
      <c r="U20" s="9"/>
      <c r="V20" s="9"/>
      <c r="W20" s="9"/>
      <c r="X20" s="9"/>
      <c r="Y20" s="9"/>
      <c r="Z20" s="9"/>
    </row>
    <row r="21" spans="1:26" x14ac:dyDescent="0.25">
      <c r="A21" s="15" t="s">
        <v>33</v>
      </c>
      <c r="B21" s="34" t="s">
        <v>93</v>
      </c>
      <c r="H21" s="9" t="s">
        <v>28</v>
      </c>
      <c r="I21" s="9" t="s">
        <v>28</v>
      </c>
      <c r="J21" s="9"/>
      <c r="K21" s="9"/>
      <c r="L21" s="9"/>
      <c r="M21" s="9"/>
      <c r="N21" s="9"/>
      <c r="O21" s="9"/>
      <c r="P21" s="9"/>
      <c r="Q21" s="9"/>
      <c r="R21" s="9"/>
      <c r="S21" s="9"/>
      <c r="T21" s="9"/>
      <c r="U21" s="9"/>
      <c r="V21" s="9"/>
      <c r="W21" s="9"/>
      <c r="X21" s="9"/>
      <c r="Y21" s="9"/>
      <c r="Z21" s="9"/>
    </row>
    <row r="22" spans="1:26" x14ac:dyDescent="0.25">
      <c r="A22" s="15" t="s">
        <v>35</v>
      </c>
      <c r="B22" s="34" t="s">
        <v>480</v>
      </c>
      <c r="C22" s="3" t="str">
        <f>"  &lt;/Variant&gt;"</f>
        <v xml:space="preserve">  &lt;/Variant&gt;</v>
      </c>
      <c r="H22" s="9">
        <v>26.2</v>
      </c>
      <c r="I22" s="9">
        <v>97.8</v>
      </c>
      <c r="J22" s="9"/>
      <c r="K22" s="9"/>
      <c r="L22" s="9"/>
      <c r="M22" s="9"/>
      <c r="N22" s="9"/>
      <c r="O22" s="9"/>
      <c r="P22" s="9"/>
      <c r="Q22" s="9"/>
      <c r="R22" s="9"/>
      <c r="S22" s="9"/>
      <c r="T22" s="9"/>
      <c r="U22" s="9"/>
      <c r="V22" s="9"/>
      <c r="W22" s="9"/>
      <c r="X22" s="9"/>
      <c r="Y22" s="9"/>
      <c r="Z22" s="9"/>
    </row>
    <row r="23" spans="1:26" x14ac:dyDescent="0.25">
      <c r="A23" s="15"/>
      <c r="C23" s="3" t="str">
        <f>CONCATENATE("&lt;# ",B25," #&gt;")</f>
        <v>&lt;# G-179T #&gt;</v>
      </c>
    </row>
    <row r="24" spans="1:26" x14ac:dyDescent="0.25">
      <c r="A24" s="8" t="s">
        <v>29</v>
      </c>
      <c r="B24" s="38" t="s">
        <v>429</v>
      </c>
      <c r="C24" s="3" t="str">
        <f>CONCATENATE("  &lt;Variant hgvs=",CHAR(34),B24,CHAR(34)," name=",CHAR(34),B25,CHAR(34),"&gt; ")</f>
        <v xml:space="preserve">  &lt;Variant hgvs="NC_000005.10:g.40831840C&gt;T" name="G-179T"&gt; </v>
      </c>
    </row>
    <row r="25" spans="1:26" x14ac:dyDescent="0.25">
      <c r="A25" s="15" t="s">
        <v>30</v>
      </c>
      <c r="B25" s="34" t="s">
        <v>477</v>
      </c>
    </row>
    <row r="26" spans="1:26" x14ac:dyDescent="0.25">
      <c r="A26" s="15" t="s">
        <v>31</v>
      </c>
      <c r="B26" s="34" t="s">
        <v>93</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IFNG gene from cytosine (C) to thymine (T) resulting in incorrect protein function. This substitution of a single nucleotide is known as a missense variant.</v>
      </c>
    </row>
    <row r="27" spans="1:26" x14ac:dyDescent="0.25">
      <c r="A27" s="15" t="s">
        <v>33</v>
      </c>
      <c r="B27" s="34" t="s">
        <v>36</v>
      </c>
    </row>
    <row r="28" spans="1:26" x14ac:dyDescent="0.25">
      <c r="A28" s="15" t="s">
        <v>35</v>
      </c>
      <c r="B28" s="34" t="s">
        <v>478</v>
      </c>
      <c r="C28" s="3" t="str">
        <f>"  &lt;/Variant&gt;"</f>
        <v xml:space="preserve">  &lt;/Variant&gt;</v>
      </c>
    </row>
    <row r="29" spans="1:26" s="18" customFormat="1" x14ac:dyDescent="0.25">
      <c r="A29" s="27"/>
      <c r="B29" s="37"/>
    </row>
    <row r="30" spans="1:26" s="18" customFormat="1" x14ac:dyDescent="0.25">
      <c r="A30" s="27"/>
      <c r="B30" s="37"/>
      <c r="C30" s="18" t="str">
        <f>C17</f>
        <v>&lt;# A68156382G #&gt;</v>
      </c>
    </row>
    <row r="31" spans="1:26" x14ac:dyDescent="0.25">
      <c r="A31" s="15" t="s">
        <v>37</v>
      </c>
      <c r="B31" s="39" t="str">
        <f>H11</f>
        <v>NC_000012.12:g.</v>
      </c>
      <c r="C31" s="3" t="str">
        <f>CONCATENATE("  &lt;Genotype hgvs=",CHAR(34),B31,B32,";",B33,CHAR(34)," name=",CHAR(34),B19,CHAR(34),"&gt; ")</f>
        <v xml:space="preserve">  &lt;Genotype hgvs="NC_000012.12:g.[68156382A&gt;G];[68156382=]" name="A68156382G"&gt; </v>
      </c>
    </row>
    <row r="32" spans="1:26" x14ac:dyDescent="0.25">
      <c r="A32" s="15" t="s">
        <v>35</v>
      </c>
      <c r="B32" s="39" t="str">
        <f t="shared" ref="B32:B36" si="1">H12</f>
        <v>[68156382A&gt;G]</v>
      </c>
    </row>
    <row r="33" spans="1:3" x14ac:dyDescent="0.25">
      <c r="A33" s="15" t="s">
        <v>31</v>
      </c>
      <c r="B33" s="39" t="str">
        <f t="shared" si="1"/>
        <v>[68156382=]</v>
      </c>
      <c r="C33" s="3" t="s">
        <v>38</v>
      </c>
    </row>
    <row r="34" spans="1:3" x14ac:dyDescent="0.25">
      <c r="A34" s="15" t="s">
        <v>39</v>
      </c>
      <c r="B34" s="39" t="str">
        <f t="shared" si="1"/>
        <v>People with this variant have one copy of the [A68156382G](https://www.ncbi.nlm.nih.gov/projects/SNP/snp_ref.cgi?rs=2069718) variant. This substitution of a single nucleotide is known as a missense mutation.</v>
      </c>
      <c r="C34" s="3" t="s">
        <v>26</v>
      </c>
    </row>
    <row r="35" spans="1:3" x14ac:dyDescent="0.25">
      <c r="A35" s="8" t="s">
        <v>40</v>
      </c>
      <c r="B35" s="39" t="str">
        <f t="shared" si="1"/>
        <v>This variant is not associated with increased risk.</v>
      </c>
      <c r="C35" s="3" t="str">
        <f>CONCATENATE("    ",B34)</f>
        <v xml:space="preserve">    People with this variant have one copy of the [A68156382G](https://www.ncbi.nlm.nih.gov/projects/SNP/snp_ref.cgi?rs=2069718) variant. This substitution of a single nucleotide is known as a missense mutation.</v>
      </c>
    </row>
    <row r="36" spans="1:3" x14ac:dyDescent="0.25">
      <c r="A36" s="8" t="s">
        <v>41</v>
      </c>
      <c r="B36" s="39">
        <f t="shared" si="1"/>
        <v>47.3</v>
      </c>
    </row>
    <row r="37" spans="1:3" x14ac:dyDescent="0.25">
      <c r="A37" s="15"/>
      <c r="C37" s="3" t="s">
        <v>42</v>
      </c>
    </row>
    <row r="38" spans="1:3" x14ac:dyDescent="0.25">
      <c r="A38" s="8"/>
    </row>
    <row r="39" spans="1:3" x14ac:dyDescent="0.25">
      <c r="A39" s="8"/>
      <c r="C39" s="3" t="str">
        <f>CONCATENATE("    ",B35)</f>
        <v xml:space="preserve">    This variant is not associated with increased risk.</v>
      </c>
    </row>
    <row r="40" spans="1:3" x14ac:dyDescent="0.25">
      <c r="A40" s="8"/>
    </row>
    <row r="41" spans="1:3" x14ac:dyDescent="0.25">
      <c r="A41" s="8"/>
      <c r="C41" s="3" t="s">
        <v>43</v>
      </c>
    </row>
    <row r="42" spans="1:3" x14ac:dyDescent="0.25">
      <c r="A42" s="15"/>
    </row>
    <row r="43" spans="1:3" x14ac:dyDescent="0.25">
      <c r="A43" s="15"/>
      <c r="C43" s="3" t="str">
        <f>CONCATENATE( "    &lt;piechart percentage=",B36," /&gt;")</f>
        <v xml:space="preserve">    &lt;piechart percentage=47.3 /&gt;</v>
      </c>
    </row>
    <row r="44" spans="1:3" x14ac:dyDescent="0.25">
      <c r="A44" s="15"/>
      <c r="C44" s="3" t="str">
        <f>"  &lt;/Genotype&gt;"</f>
        <v xml:space="preserve">  &lt;/Genotype&gt;</v>
      </c>
    </row>
    <row r="45" spans="1:3" x14ac:dyDescent="0.25">
      <c r="A45" s="15" t="s">
        <v>44</v>
      </c>
      <c r="B45" s="34" t="str">
        <f>H17</f>
        <v>People with this variant have two copies of the [A68156382G](https://www.ncbi.nlm.nih.gov/projects/SNP/snp_ref.cgi?rs=2069718) variant. This substitution of a single nucleotide is known as a missense mutation.</v>
      </c>
      <c r="C45" s="3" t="str">
        <f>CONCATENATE("  &lt;Genotype hgvs=",CHAR(34),B31,B32,";",B32,CHAR(34)," name=",CHAR(34),B19,CHAR(34),"&gt; ")</f>
        <v xml:space="preserve">  &lt;Genotype hgvs="NC_000012.12:g.[68156382A&gt;G];[68156382A&gt;G]" name="A68156382G"&gt; </v>
      </c>
    </row>
    <row r="46" spans="1:3" x14ac:dyDescent="0.25">
      <c r="A46" s="8" t="s">
        <v>45</v>
      </c>
      <c r="B46" s="34" t="str">
        <f t="shared" ref="B46:B47" si="2">H18</f>
        <v>You are in the Moderate Loss of Function category. See below for more information.</v>
      </c>
      <c r="C46" s="3" t="s">
        <v>26</v>
      </c>
    </row>
    <row r="47" spans="1:3" x14ac:dyDescent="0.25">
      <c r="A47" s="8" t="s">
        <v>41</v>
      </c>
      <c r="B47" s="34">
        <f t="shared" si="2"/>
        <v>26.5</v>
      </c>
      <c r="C47" s="3" t="s">
        <v>38</v>
      </c>
    </row>
    <row r="48" spans="1:3" x14ac:dyDescent="0.25">
      <c r="A48" s="8"/>
    </row>
    <row r="49" spans="1:3" x14ac:dyDescent="0.25">
      <c r="A49" s="15"/>
      <c r="C49" s="3" t="str">
        <f>CONCATENATE("    ",B45)</f>
        <v xml:space="preserve">    People with this variant have two copies of the [A68156382G](https://www.ncbi.nlm.nih.gov/projects/SNP/snp_ref.cgi?rs=2069718) variant. This substitution of a single nucleotide is known as a missense mutation.</v>
      </c>
    </row>
    <row r="50" spans="1:3" x14ac:dyDescent="0.25">
      <c r="A50" s="8"/>
    </row>
    <row r="51" spans="1:3" x14ac:dyDescent="0.25">
      <c r="A51" s="8"/>
      <c r="C51" s="3" t="s">
        <v>42</v>
      </c>
    </row>
    <row r="52" spans="1:3" x14ac:dyDescent="0.25">
      <c r="A52" s="8"/>
    </row>
    <row r="53" spans="1:3" x14ac:dyDescent="0.25">
      <c r="A53" s="8"/>
      <c r="C53" s="3" t="str">
        <f>CONCATENATE("    ",B46)</f>
        <v xml:space="preserve">    You are in the Moderate Loss of Function category. See below for more information.</v>
      </c>
    </row>
    <row r="54" spans="1:3" x14ac:dyDescent="0.25">
      <c r="A54" s="8"/>
    </row>
    <row r="55" spans="1:3" x14ac:dyDescent="0.25">
      <c r="A55" s="15"/>
      <c r="C55" s="3" t="s">
        <v>43</v>
      </c>
    </row>
    <row r="56" spans="1:3" x14ac:dyDescent="0.25">
      <c r="A56" s="15"/>
    </row>
    <row r="57" spans="1:3" x14ac:dyDescent="0.25">
      <c r="A57" s="15"/>
      <c r="C57" s="3" t="str">
        <f>CONCATENATE( "    &lt;piechart percentage=",B47," /&gt;")</f>
        <v xml:space="preserve">    &lt;piechart percentage=26.5 /&gt;</v>
      </c>
    </row>
    <row r="58" spans="1:3" x14ac:dyDescent="0.25">
      <c r="A58" s="15"/>
      <c r="C58" s="3" t="str">
        <f>"  &lt;/Genotype&gt;"</f>
        <v xml:space="preserve">  &lt;/Genotype&gt;</v>
      </c>
    </row>
    <row r="59" spans="1:3" x14ac:dyDescent="0.25">
      <c r="A59" s="15" t="s">
        <v>46</v>
      </c>
      <c r="B59" s="34" t="str">
        <f>H20</f>
        <v>Your IFNG gene has no variants. A normal gene is referred to as a "wild-type" gene.</v>
      </c>
      <c r="C59" s="3" t="str">
        <f>CONCATENATE("  &lt;Genotype hgvs=",CHAR(34),B31,B33,";",B33,CHAR(34)," name=",CHAR(34),B19,CHAR(34),"&gt; ")</f>
        <v xml:space="preserve">  &lt;Genotype hgvs="NC_000012.12:g.[68156382=];[68156382=]" name="A68156382G"&gt; </v>
      </c>
    </row>
    <row r="60" spans="1:3" x14ac:dyDescent="0.25">
      <c r="A60" s="8" t="s">
        <v>47</v>
      </c>
      <c r="B60" s="34" t="str">
        <f t="shared" ref="B60:B61" si="3">H21</f>
        <v>This variant is not associated with increased risk.</v>
      </c>
      <c r="C60" s="3" t="s">
        <v>26</v>
      </c>
    </row>
    <row r="61" spans="1:3" x14ac:dyDescent="0.25">
      <c r="A61" s="8" t="s">
        <v>41</v>
      </c>
      <c r="B61" s="34">
        <f t="shared" si="3"/>
        <v>26.2</v>
      </c>
      <c r="C61" s="3" t="s">
        <v>38</v>
      </c>
    </row>
    <row r="62" spans="1:3" x14ac:dyDescent="0.25">
      <c r="A62" s="15"/>
    </row>
    <row r="63" spans="1:3" x14ac:dyDescent="0.25">
      <c r="A63" s="8"/>
      <c r="C63" s="3" t="str">
        <f>CONCATENATE("    ",B59)</f>
        <v xml:space="preserve">    Your IFNG gene has no variants. A normal gene is referred to as a "wild-type" gene.</v>
      </c>
    </row>
    <row r="64" spans="1:3" x14ac:dyDescent="0.25">
      <c r="A64" s="8"/>
    </row>
    <row r="65" spans="1:3" x14ac:dyDescent="0.25">
      <c r="A65" s="8"/>
      <c r="C65" s="3" t="s">
        <v>42</v>
      </c>
    </row>
    <row r="66" spans="1:3" x14ac:dyDescent="0.25">
      <c r="A66" s="8"/>
    </row>
    <row r="67" spans="1:3" x14ac:dyDescent="0.25">
      <c r="A67" s="8"/>
      <c r="C67" s="3" t="str">
        <f>CONCATENATE("    ",B60)</f>
        <v xml:space="preserve">    This variant is not associated with increased risk.</v>
      </c>
    </row>
    <row r="68" spans="1:3" x14ac:dyDescent="0.25">
      <c r="A68" s="15"/>
    </row>
    <row r="69" spans="1:3" x14ac:dyDescent="0.25">
      <c r="A69" s="15"/>
      <c r="C69" s="3" t="s">
        <v>43</v>
      </c>
    </row>
    <row r="70" spans="1:3" x14ac:dyDescent="0.25">
      <c r="A70" s="15"/>
    </row>
    <row r="71" spans="1:3" x14ac:dyDescent="0.25">
      <c r="A71" s="15"/>
      <c r="C71" s="3" t="str">
        <f>CONCATENATE( "    &lt;piechart percentage=",B61," /&gt;")</f>
        <v xml:space="preserve">    &lt;piechart percentage=26.2 /&gt;</v>
      </c>
    </row>
    <row r="72" spans="1:3" x14ac:dyDescent="0.25">
      <c r="A72" s="15"/>
      <c r="C72" s="3" t="str">
        <f>"  &lt;/Genotype&gt;"</f>
        <v xml:space="preserve">  &lt;/Genotype&gt;</v>
      </c>
    </row>
    <row r="73" spans="1:3" x14ac:dyDescent="0.25">
      <c r="A73" s="15"/>
      <c r="C73" s="3" t="str">
        <f>C23</f>
        <v>&lt;# G-179T #&gt;</v>
      </c>
    </row>
    <row r="74" spans="1:3" x14ac:dyDescent="0.25">
      <c r="A74" s="15" t="s">
        <v>37</v>
      </c>
      <c r="B74" s="39" t="str">
        <f>I11</f>
        <v>NC_000005.10:g.</v>
      </c>
      <c r="C74" s="3" t="str">
        <f>CONCATENATE("  &lt;Genotype hgvs=",CHAR(34),B74,B75,";",B76,CHAR(34)," name=",CHAR(34),B25,CHAR(34),"&gt; ")</f>
        <v xml:space="preserve">  &lt;Genotype hgvs="NC_000005.10:g.[40831840C&gt;T];[40831840=]" name="G-179T"&gt; </v>
      </c>
    </row>
    <row r="75" spans="1:3" x14ac:dyDescent="0.25">
      <c r="A75" s="15" t="s">
        <v>35</v>
      </c>
      <c r="B75" s="39" t="str">
        <f t="shared" ref="B75:B79" si="4">I12</f>
        <v>[40831840C&gt;T]</v>
      </c>
    </row>
    <row r="76" spans="1:3" x14ac:dyDescent="0.25">
      <c r="A76" s="15" t="s">
        <v>31</v>
      </c>
      <c r="B76" s="39" t="str">
        <f t="shared" si="4"/>
        <v>[40831840=]</v>
      </c>
      <c r="C76" s="3" t="s">
        <v>38</v>
      </c>
    </row>
    <row r="77" spans="1:3" x14ac:dyDescent="0.25">
      <c r="A77" s="15" t="s">
        <v>39</v>
      </c>
      <c r="B77" s="39" t="str">
        <f t="shared" si="4"/>
        <v>People with this variant have one copy of the [G-179T](https://www.ncbi.nlm.nih.gov/clinvar/variation/14724/) variant. This substitution of a single nucleotide is known as a missense mutation.</v>
      </c>
      <c r="C77" s="3" t="s">
        <v>26</v>
      </c>
    </row>
    <row r="78" spans="1:3" x14ac:dyDescent="0.25">
      <c r="A78" s="8" t="s">
        <v>40</v>
      </c>
      <c r="B78" s="39" t="str">
        <f t="shared" si="4"/>
        <v>You are in the Moderate Loss of Function category. See below for more information.</v>
      </c>
      <c r="C78" s="3" t="str">
        <f>CONCATENATE("    ",B77)</f>
        <v xml:space="preserve">    People with this variant have one copy of the [G-179T](https://www.ncbi.nlm.nih.gov/clinvar/variation/14724/) variant. This substitution of a single nucleotide is known as a missense mutation.</v>
      </c>
    </row>
    <row r="79" spans="1:3" x14ac:dyDescent="0.25">
      <c r="A79" s="8" t="s">
        <v>41</v>
      </c>
      <c r="B79" s="39">
        <f t="shared" si="4"/>
        <v>1.7</v>
      </c>
    </row>
    <row r="80" spans="1:3" x14ac:dyDescent="0.25">
      <c r="A80" s="15"/>
      <c r="C80" s="3" t="s">
        <v>42</v>
      </c>
    </row>
    <row r="81" spans="1:3" x14ac:dyDescent="0.25">
      <c r="A81" s="8"/>
    </row>
    <row r="82" spans="1:3" x14ac:dyDescent="0.25">
      <c r="A82" s="8"/>
      <c r="C82" s="3" t="str">
        <f>CONCATENATE("    ",B78)</f>
        <v xml:space="preserve">    You are in the Moderate Loss of Function category. See below for more information.</v>
      </c>
    </row>
    <row r="83" spans="1:3" x14ac:dyDescent="0.25">
      <c r="A83" s="8"/>
    </row>
    <row r="84" spans="1:3" x14ac:dyDescent="0.25">
      <c r="A84" s="8"/>
      <c r="C84" s="3" t="s">
        <v>43</v>
      </c>
    </row>
    <row r="85" spans="1:3" x14ac:dyDescent="0.25">
      <c r="A85" s="15"/>
    </row>
    <row r="86" spans="1:3" x14ac:dyDescent="0.25">
      <c r="A86" s="15"/>
      <c r="C86" s="3" t="str">
        <f>CONCATENATE( "    &lt;piechart percentage=",B79," /&gt;")</f>
        <v xml:space="preserve">    &lt;piechart percentage=1.7 /&gt;</v>
      </c>
    </row>
    <row r="87" spans="1:3" x14ac:dyDescent="0.25">
      <c r="A87" s="15"/>
      <c r="C87" s="3" t="str">
        <f>"  &lt;/Genotype&gt;"</f>
        <v xml:space="preserve">  &lt;/Genotype&gt;</v>
      </c>
    </row>
    <row r="88" spans="1:3" x14ac:dyDescent="0.25">
      <c r="A88" s="15" t="s">
        <v>44</v>
      </c>
      <c r="B88" s="34" t="str">
        <f>I17</f>
        <v>People with this variant have two copies of the [G-179T](https://www.ncbi.nlm.nih.gov/clinvar/variation/14724/) variant. This substitution of a single nucleotide is known as a missense mutation.</v>
      </c>
      <c r="C88" s="3" t="str">
        <f>CONCATENATE("  &lt;Genotype hgvs=",CHAR(34),B74,B75,";",B75,CHAR(34)," name=",CHAR(34),B25,CHAR(34),"&gt; ")</f>
        <v xml:space="preserve">  &lt;Genotype hgvs="NC_000005.10:g.[40831840C&gt;T];[40831840C&gt;T]" name="G-179T"&gt; </v>
      </c>
    </row>
    <row r="89" spans="1:3" x14ac:dyDescent="0.25">
      <c r="A89" s="8" t="s">
        <v>45</v>
      </c>
      <c r="B89" s="34" t="str">
        <f t="shared" ref="B89:B90" si="5">I18</f>
        <v>You are in the Moderate Loss of Function category. See below for more information.</v>
      </c>
      <c r="C89" s="3" t="s">
        <v>26</v>
      </c>
    </row>
    <row r="90" spans="1:3" x14ac:dyDescent="0.25">
      <c r="A90" s="8" t="s">
        <v>41</v>
      </c>
      <c r="B90" s="34">
        <f t="shared" si="5"/>
        <v>0.5</v>
      </c>
      <c r="C90" s="3" t="s">
        <v>38</v>
      </c>
    </row>
    <row r="91" spans="1:3" x14ac:dyDescent="0.25">
      <c r="A91" s="8"/>
    </row>
    <row r="92" spans="1:3" x14ac:dyDescent="0.25">
      <c r="A92" s="15"/>
      <c r="C92" s="3" t="str">
        <f>CONCATENATE("    ",B88)</f>
        <v xml:space="preserve">    People with this variant have two copies of the [G-179T](https://www.ncbi.nlm.nih.gov/clinvar/variation/14724/) variant. This substitution of a single nucleotide is known as a missense mutation.</v>
      </c>
    </row>
    <row r="93" spans="1:3" x14ac:dyDescent="0.25">
      <c r="A93" s="8"/>
    </row>
    <row r="94" spans="1:3" x14ac:dyDescent="0.25">
      <c r="A94" s="8"/>
      <c r="C94" s="3" t="s">
        <v>42</v>
      </c>
    </row>
    <row r="95" spans="1:3" x14ac:dyDescent="0.25">
      <c r="A95" s="8"/>
    </row>
    <row r="96" spans="1:3" x14ac:dyDescent="0.25">
      <c r="A96" s="8"/>
      <c r="C96" s="3" t="str">
        <f>CONCATENATE("    ",B89)</f>
        <v xml:space="preserve">    You are in the Moderate Loss of Function category. See below for more information.</v>
      </c>
    </row>
    <row r="97" spans="1:3" x14ac:dyDescent="0.25">
      <c r="A97" s="8"/>
    </row>
    <row r="98" spans="1:3" x14ac:dyDescent="0.25">
      <c r="A98" s="15"/>
      <c r="C98" s="3" t="s">
        <v>43</v>
      </c>
    </row>
    <row r="99" spans="1:3" x14ac:dyDescent="0.25">
      <c r="A99" s="15"/>
    </row>
    <row r="100" spans="1:3" x14ac:dyDescent="0.25">
      <c r="A100" s="15"/>
      <c r="C100" s="3" t="str">
        <f>CONCATENATE( "    &lt;piechart percentage=",B90," /&gt;")</f>
        <v xml:space="preserve">    &lt;piechart percentage=0.5 /&gt;</v>
      </c>
    </row>
    <row r="101" spans="1:3" x14ac:dyDescent="0.25">
      <c r="A101" s="15"/>
      <c r="C101" s="3" t="str">
        <f>"  &lt;/Genotype&gt;"</f>
        <v xml:space="preserve">  &lt;/Genotype&gt;</v>
      </c>
    </row>
    <row r="102" spans="1:3" x14ac:dyDescent="0.25">
      <c r="A102" s="15" t="s">
        <v>46</v>
      </c>
      <c r="B102" s="34" t="str">
        <f>I20</f>
        <v>Your IFNG gene has no variants. A normal gene is referred to as a "wild-type" gene.</v>
      </c>
      <c r="C102" s="3" t="str">
        <f>CONCATENATE("  &lt;Genotype hgvs=",CHAR(34),B74,B76,";",B76,CHAR(34)," name=",CHAR(34),B25,CHAR(34),"&gt; ")</f>
        <v xml:space="preserve">  &lt;Genotype hgvs="NC_000005.10:g.[40831840=];[40831840=]" name="G-179T"&gt; </v>
      </c>
    </row>
    <row r="103" spans="1:3" x14ac:dyDescent="0.25">
      <c r="A103" s="8" t="s">
        <v>47</v>
      </c>
      <c r="B103" s="34" t="str">
        <f t="shared" ref="B103:B104" si="6">I21</f>
        <v>This variant is not associated with increased risk.</v>
      </c>
      <c r="C103" s="3" t="s">
        <v>26</v>
      </c>
    </row>
    <row r="104" spans="1:3" x14ac:dyDescent="0.25">
      <c r="A104" s="8" t="s">
        <v>41</v>
      </c>
      <c r="B104" s="34">
        <f t="shared" si="6"/>
        <v>97.8</v>
      </c>
      <c r="C104" s="3" t="s">
        <v>38</v>
      </c>
    </row>
    <row r="105" spans="1:3" x14ac:dyDescent="0.25">
      <c r="A105" s="15"/>
    </row>
    <row r="106" spans="1:3" x14ac:dyDescent="0.25">
      <c r="A106" s="8"/>
      <c r="C106" s="3" t="str">
        <f>CONCATENATE("    ",B102)</f>
        <v xml:space="preserve">    Your IFNG gene has no variants. A normal gene is referred to as a "wild-type" gene.</v>
      </c>
    </row>
    <row r="107" spans="1:3" x14ac:dyDescent="0.25">
      <c r="A107" s="8"/>
    </row>
    <row r="108" spans="1:3" x14ac:dyDescent="0.25">
      <c r="A108" s="8"/>
      <c r="C108" s="3" t="s">
        <v>42</v>
      </c>
    </row>
    <row r="109" spans="1:3" x14ac:dyDescent="0.25">
      <c r="A109" s="8"/>
    </row>
    <row r="110" spans="1:3" x14ac:dyDescent="0.25">
      <c r="A110" s="8"/>
      <c r="C110" s="3" t="str">
        <f>CONCATENATE("    ",B103)</f>
        <v xml:space="preserve">    This variant is not associated with increased risk.</v>
      </c>
    </row>
    <row r="111" spans="1:3" x14ac:dyDescent="0.25">
      <c r="A111" s="15"/>
    </row>
    <row r="112" spans="1:3" x14ac:dyDescent="0.25">
      <c r="A112" s="15"/>
      <c r="C112" s="3" t="s">
        <v>43</v>
      </c>
    </row>
    <row r="113" spans="1:3" x14ac:dyDescent="0.25">
      <c r="A113" s="15"/>
    </row>
    <row r="114" spans="1:3" x14ac:dyDescent="0.25">
      <c r="A114" s="15"/>
      <c r="C114" s="3" t="str">
        <f>CONCATENATE( "    &lt;piechart percentage=",B104," /&gt;")</f>
        <v xml:space="preserve">    &lt;piechart percentage=97.8 /&gt;</v>
      </c>
    </row>
    <row r="115" spans="1:3" x14ac:dyDescent="0.25">
      <c r="A115" s="15"/>
      <c r="C115" s="3" t="str">
        <f>"  &lt;/Genotype&gt;"</f>
        <v xml:space="preserve">  &lt;/Genotype&gt;</v>
      </c>
    </row>
    <row r="116" spans="1:3" x14ac:dyDescent="0.25">
      <c r="A116" s="15"/>
      <c r="C116" s="3" t="s">
        <v>48</v>
      </c>
    </row>
    <row r="117" spans="1:3" x14ac:dyDescent="0.25">
      <c r="A117" s="15" t="s">
        <v>49</v>
      </c>
      <c r="B117" s="34" t="str">
        <f>CONCATENATE("Your ",B11," gene has an unknown variant.")</f>
        <v>Your IFNG gene has an unknown variant.</v>
      </c>
      <c r="C117" s="3" t="str">
        <f>CONCATENATE("  &lt;Genotype hgvs=",CHAR(34),"unknown",CHAR(34),"&gt; ")</f>
        <v xml:space="preserve">  &lt;Genotype hgvs="unknown"&gt; </v>
      </c>
    </row>
    <row r="118" spans="1:3" x14ac:dyDescent="0.25">
      <c r="A118" s="8" t="s">
        <v>49</v>
      </c>
      <c r="B118" s="34" t="s">
        <v>50</v>
      </c>
      <c r="C118" s="3" t="s">
        <v>26</v>
      </c>
    </row>
    <row r="119" spans="1:3" x14ac:dyDescent="0.25">
      <c r="A119" s="8" t="s">
        <v>41</v>
      </c>
      <c r="C119" s="3" t="s">
        <v>38</v>
      </c>
    </row>
    <row r="120" spans="1:3" x14ac:dyDescent="0.25">
      <c r="A120" s="8"/>
    </row>
    <row r="121" spans="1:3" x14ac:dyDescent="0.25">
      <c r="A121" s="8"/>
      <c r="C121" s="3" t="str">
        <f>CONCATENATE("    ",B117)</f>
        <v xml:space="preserve">    Your IFNG gene has an unknown variant.</v>
      </c>
    </row>
    <row r="122" spans="1:3" x14ac:dyDescent="0.25">
      <c r="A122" s="8"/>
    </row>
    <row r="123" spans="1:3" x14ac:dyDescent="0.25">
      <c r="A123" s="8"/>
      <c r="C123" s="3" t="s">
        <v>42</v>
      </c>
    </row>
    <row r="124" spans="1:3" x14ac:dyDescent="0.25">
      <c r="A124" s="8"/>
    </row>
    <row r="125" spans="1:3" x14ac:dyDescent="0.25">
      <c r="A125" s="15"/>
      <c r="C125" s="3" t="str">
        <f>CONCATENATE("    ",B118)</f>
        <v xml:space="preserve">    The effect is unknown.</v>
      </c>
    </row>
    <row r="126" spans="1:3" x14ac:dyDescent="0.25">
      <c r="A126" s="8"/>
    </row>
    <row r="127" spans="1:3" x14ac:dyDescent="0.25">
      <c r="A127" s="15"/>
      <c r="C127" s="3" t="s">
        <v>43</v>
      </c>
    </row>
    <row r="128" spans="1:3" x14ac:dyDescent="0.25">
      <c r="A128" s="15"/>
    </row>
    <row r="129" spans="1:3" x14ac:dyDescent="0.25">
      <c r="A129" s="15"/>
      <c r="C129" s="3" t="str">
        <f>CONCATENATE( "    &lt;piechart percentage=",B119," /&gt;")</f>
        <v xml:space="preserve">    &lt;piechart percentage= /&gt;</v>
      </c>
    </row>
    <row r="130" spans="1:3" x14ac:dyDescent="0.25">
      <c r="A130" s="15"/>
      <c r="C130" s="3" t="str">
        <f>"  &lt;/Genotype&gt;"</f>
        <v xml:space="preserve">  &lt;/Genotype&gt;</v>
      </c>
    </row>
    <row r="131" spans="1:3" x14ac:dyDescent="0.25">
      <c r="A131" s="15"/>
      <c r="C131" s="3" t="s">
        <v>51</v>
      </c>
    </row>
    <row r="132" spans="1:3" x14ac:dyDescent="0.25">
      <c r="A132" s="15" t="s">
        <v>46</v>
      </c>
      <c r="B132" s="34" t="str">
        <f>CONCATENATE("Your ",B11," gene has no variants. A normal gene is referred to as a ",CHAR(34),"wild-type",CHAR(34)," gene.")</f>
        <v>Your IFNG gene has no variants. A normal gene is referred to as a "wild-type" gene.</v>
      </c>
      <c r="C132" s="3" t="str">
        <f>CONCATENATE("  &lt;Genotype hgvs=",CHAR(34),"wildtype",CHAR(34),"&gt;")</f>
        <v xml:space="preserve">  &lt;Genotype hgvs="wildtype"&gt;</v>
      </c>
    </row>
    <row r="133" spans="1:3" x14ac:dyDescent="0.25">
      <c r="A133" s="8" t="s">
        <v>47</v>
      </c>
      <c r="B133" s="34" t="s">
        <v>52</v>
      </c>
      <c r="C133" s="3" t="s">
        <v>26</v>
      </c>
    </row>
    <row r="134" spans="1:3" x14ac:dyDescent="0.25">
      <c r="A134" s="8" t="s">
        <v>41</v>
      </c>
      <c r="C134" s="3" t="s">
        <v>38</v>
      </c>
    </row>
    <row r="135" spans="1:3" x14ac:dyDescent="0.25">
      <c r="A135" s="8"/>
    </row>
    <row r="136" spans="1:3" x14ac:dyDescent="0.25">
      <c r="A136" s="8"/>
      <c r="C136" s="3" t="str">
        <f>CONCATENATE("    ",B132)</f>
        <v xml:space="preserve">    Your IFNG gene has no variants. A normal gene is referred to as a "wild-type" gene.</v>
      </c>
    </row>
    <row r="137" spans="1:3" x14ac:dyDescent="0.25">
      <c r="A137" s="8"/>
    </row>
    <row r="138" spans="1:3" x14ac:dyDescent="0.25">
      <c r="A138" s="8"/>
      <c r="C138" s="3" t="s">
        <v>42</v>
      </c>
    </row>
    <row r="139" spans="1:3" x14ac:dyDescent="0.25">
      <c r="A139" s="8"/>
    </row>
    <row r="140" spans="1:3" x14ac:dyDescent="0.25">
      <c r="A140" s="8"/>
      <c r="C140" s="3" t="str">
        <f>CONCATENATE("    ",B133)</f>
        <v xml:space="preserve">    Your variant is not associated with any loss of function.</v>
      </c>
    </row>
    <row r="141" spans="1:3" x14ac:dyDescent="0.25">
      <c r="A141" s="8"/>
    </row>
    <row r="142" spans="1:3" x14ac:dyDescent="0.25">
      <c r="A142" s="8"/>
      <c r="C142" s="3" t="s">
        <v>43</v>
      </c>
    </row>
    <row r="143" spans="1:3" x14ac:dyDescent="0.25">
      <c r="A143" s="15"/>
    </row>
    <row r="144" spans="1:3" x14ac:dyDescent="0.25">
      <c r="A144" s="8"/>
      <c r="C144" s="3" t="str">
        <f>CONCATENATE( "    &lt;piechart percentage=",B134," /&gt;")</f>
        <v xml:space="preserve">    &lt;piechart percentage= /&gt;</v>
      </c>
    </row>
    <row r="145" spans="1:3" x14ac:dyDescent="0.25">
      <c r="A145" s="8"/>
      <c r="C145" s="3" t="str">
        <f>"  &lt;/Genotype&gt;"</f>
        <v xml:space="preserve">  &lt;/Genotype&gt;</v>
      </c>
    </row>
    <row r="146" spans="1:3" x14ac:dyDescent="0.25">
      <c r="A146" s="8"/>
      <c r="C146" s="3" t="str">
        <f>"&lt;/GeneAnalysis&gt;"</f>
        <v>&lt;/GeneAnalysis&gt;</v>
      </c>
    </row>
    <row r="147" spans="1:3" s="18" customFormat="1" x14ac:dyDescent="0.25">
      <c r="A147" s="27"/>
      <c r="B147" s="37"/>
    </row>
    <row r="148" spans="1:3" x14ac:dyDescent="0.25">
      <c r="A148" s="15"/>
      <c r="C148" s="3" t="str">
        <f>CONCATENATE("# How do changes in ",B11," affect people?")</f>
        <v># How do changes in IFNG affect people?</v>
      </c>
    </row>
    <row r="149" spans="1:3" x14ac:dyDescent="0.25">
      <c r="A149" s="15"/>
    </row>
    <row r="150" spans="1:3" x14ac:dyDescent="0.25">
      <c r="A150" s="15" t="s">
        <v>53</v>
      </c>
      <c r="B150" s="34"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IFNG variants is small and does not impact treatment. It is possible that variants in this gene interact with other gene variants, which is the reason for our inclusion of this gene.</v>
      </c>
      <c r="C150" s="3" t="str">
        <f>B150</f>
        <v>For the vast majority of people, the overall risk associated with the common IFNG variants is small and does not impact treatment. It is possible that variants in this gene interact with other gene variants, which is the reason for our inclusion of this gene.</v>
      </c>
    </row>
    <row r="151" spans="1:3" x14ac:dyDescent="0.25">
      <c r="A151" s="15"/>
    </row>
    <row r="152" spans="1:3" s="18" customFormat="1" x14ac:dyDescent="0.25">
      <c r="A152" s="27"/>
      <c r="B152" s="37"/>
      <c r="C152" s="16" t="s">
        <v>493</v>
      </c>
    </row>
    <row r="153" spans="1:3" s="18" customFormat="1" x14ac:dyDescent="0.25">
      <c r="A153" s="27"/>
      <c r="B153" s="37"/>
      <c r="C153" s="16"/>
    </row>
    <row r="154" spans="1:3" s="18" customFormat="1" x14ac:dyDescent="0.25">
      <c r="A154" s="16"/>
      <c r="B154" s="37"/>
      <c r="C154" s="16" t="s">
        <v>499</v>
      </c>
    </row>
    <row r="155" spans="1:3" s="18" customFormat="1" x14ac:dyDescent="0.25">
      <c r="A155" s="16"/>
      <c r="B155" s="37"/>
      <c r="C155" s="16"/>
    </row>
    <row r="156" spans="1:3" x14ac:dyDescent="0.25">
      <c r="A156" s="15"/>
      <c r="C156" s="3" t="s">
        <v>56</v>
      </c>
    </row>
    <row r="157" spans="1:3" x14ac:dyDescent="0.25">
      <c r="A157" s="15"/>
    </row>
    <row r="158" spans="1:3" x14ac:dyDescent="0.25">
      <c r="A158" s="15" t="s">
        <v>26</v>
      </c>
      <c r="B158" s="34" t="s">
        <v>491</v>
      </c>
      <c r="C158" s="3" t="str">
        <f>B158</f>
        <v>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v>
      </c>
    </row>
    <row r="159" spans="1:3" x14ac:dyDescent="0.25">
      <c r="A159" s="15"/>
    </row>
    <row r="160" spans="1:3" x14ac:dyDescent="0.25">
      <c r="A160" s="15"/>
      <c r="C160" s="3" t="s">
        <v>58</v>
      </c>
    </row>
    <row r="161" spans="1:3" x14ac:dyDescent="0.25">
      <c r="A161" s="15"/>
    </row>
    <row r="162" spans="1:3" x14ac:dyDescent="0.25">
      <c r="B162" s="34" t="s">
        <v>492</v>
      </c>
      <c r="C162" s="3" t="str">
        <f>B162</f>
        <v>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row>
    <row r="163" spans="1:3" x14ac:dyDescent="0.25">
      <c r="A163" s="15"/>
    </row>
    <row r="164" spans="1:3" s="18" customFormat="1" x14ac:dyDescent="0.25">
      <c r="A164" s="27"/>
      <c r="B164" s="37"/>
      <c r="C164" s="16" t="s">
        <v>494</v>
      </c>
    </row>
    <row r="165" spans="1:3" s="18" customFormat="1" x14ac:dyDescent="0.25">
      <c r="A165" s="27"/>
      <c r="B165" s="37"/>
      <c r="C165" s="16"/>
    </row>
    <row r="166" spans="1:3" s="18" customFormat="1" x14ac:dyDescent="0.25">
      <c r="A166" s="16"/>
      <c r="B166" s="37"/>
      <c r="C166" s="16" t="s">
        <v>498</v>
      </c>
    </row>
    <row r="167" spans="1:3" s="18" customFormat="1" x14ac:dyDescent="0.25">
      <c r="A167" s="16"/>
      <c r="B167" s="37"/>
      <c r="C167" s="16"/>
    </row>
    <row r="168" spans="1:3" x14ac:dyDescent="0.25">
      <c r="A168" s="15"/>
      <c r="C168" s="3" t="s">
        <v>56</v>
      </c>
    </row>
    <row r="169" spans="1:3" x14ac:dyDescent="0.25">
      <c r="A169" s="15"/>
    </row>
    <row r="170" spans="1:3" x14ac:dyDescent="0.25">
      <c r="A170" s="15" t="s">
        <v>26</v>
      </c>
      <c r="B170" s="34" t="s">
        <v>495</v>
      </c>
      <c r="C170" s="3" t="str">
        <f>B170</f>
        <v>This pathogenic, or disease causing variant, is associated with [rapid progression to acquired immunodeficiency syndrome](https://www.ncbi.nlm.nih.gov/medgen/C4016227).  The -179T allele is a risk factor, as IFN-gamma production is increased, causing CD4 cell depletion. This reduction weakens the immune system and [hastens the onset of AIDS after infection with HIV](https://www.ncbi.nlm.nih.gov/pubmed/16724074).</v>
      </c>
    </row>
    <row r="171" spans="1:3" x14ac:dyDescent="0.25">
      <c r="A171" s="15"/>
    </row>
    <row r="172" spans="1:3" x14ac:dyDescent="0.25">
      <c r="A172" s="15"/>
      <c r="C172" s="3" t="s">
        <v>58</v>
      </c>
    </row>
    <row r="173" spans="1:3" x14ac:dyDescent="0.25">
      <c r="A173" s="15"/>
    </row>
    <row r="174" spans="1:3" x14ac:dyDescent="0.25">
      <c r="A174" s="15"/>
      <c r="B174" s="34" t="s">
        <v>496</v>
      </c>
      <c r="C174" s="3" t="str">
        <f>B174</f>
        <v>People who are HIV positive should carefully monitor CD4 levels.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row>
    <row r="176" spans="1:3" s="18" customFormat="1" x14ac:dyDescent="0.25">
      <c r="B176" s="37"/>
    </row>
    <row r="178" spans="1:3" x14ac:dyDescent="0.25">
      <c r="A178" s="3" t="s">
        <v>73</v>
      </c>
      <c r="B178" s="34" t="s">
        <v>497</v>
      </c>
      <c r="C178" s="3" t="str">
        <f>CONCATENATE("&lt;symptoms ",B178," /&gt;")</f>
        <v>&lt;symptoms fatigue D005221 pain D010146 muscle aches and pain D063806 tender lymph nodes D000072281 inflamation D007249 /&gt;</v>
      </c>
    </row>
    <row r="850" spans="3:3" x14ac:dyDescent="0.25">
      <c r="C850" s="3" t="str">
        <f>CONCATENATE("    This variant is a change at a specific point in the ",B841," gene from ",B850," to ",B851," resulting in incorrect ",B844,"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56" spans="3:3" x14ac:dyDescent="0.25">
      <c r="C856" s="3" t="str">
        <f>CONCATENATE("    This variant is a change at a specific point in the ",B841," gene from ",B856," to ",B857," resulting in incorrect ",B844,"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86" spans="3:3" x14ac:dyDescent="0.25">
      <c r="C986" s="3" t="str">
        <f>CONCATENATE("    This variant is a change at a specific point in the ",B977," gene from ",B986," to ",B987," resulting in incorrect ",B980,"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92" spans="3:3" x14ac:dyDescent="0.25">
      <c r="C992" s="3" t="str">
        <f>CONCATENATE("    This variant is a change at a specific point in the ",B977," gene from ",B992," to ",B993," resulting in incorrect ",B980,"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94" spans="3:3" x14ac:dyDescent="0.25">
      <c r="C1394" s="3" t="str">
        <f>CONCATENATE("    This variant is a change at a specific point in the ",B1385," gene from ",B1394," to ",B1395," resulting in incorrect ",B1388,"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00" spans="3:3" x14ac:dyDescent="0.25">
      <c r="C1400" s="3" t="str">
        <f>CONCATENATE("    This variant is a change at a specific point in the ",B1385," gene from ",B1400," to ",B1401," resulting in incorrect ",B1388,"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30" spans="3:3" x14ac:dyDescent="0.25">
      <c r="C1530" s="3" t="str">
        <f>CONCATENATE("    This variant is a change at a specific point in the ",B1521," gene from ",B1530," to ",B1531," resulting in incorrect ",B1524,"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36" spans="3:3" x14ac:dyDescent="0.25">
      <c r="C1536" s="3" t="str">
        <f>CONCATENATE("    This variant is a change at a specific point in the ",B1521," gene from ",B1536," to ",B1537," resulting in incorrect ",B1524,"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66" spans="3:3" x14ac:dyDescent="0.25">
      <c r="C1666" s="3" t="str">
        <f>CONCATENATE("    This variant is a change at a specific point in the ",B1657," gene from ",B1666," to ",B1667," resulting in incorrect ",B1660,"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72" spans="3:3" x14ac:dyDescent="0.25">
      <c r="C1672" s="3" t="str">
        <f>CONCATENATE("    This variant is a change at a specific point in the ",B1657," gene from ",B1672," to ",B1673," resulting in incorrect ",B1660,"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02" spans="3:3" x14ac:dyDescent="0.25">
      <c r="C1802" s="3" t="str">
        <f>CONCATENATE("    This variant is a change at a specific point in the ",B1793," gene from ",B1802," to ",B1803," resulting in incorrect ",B1796,"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08" spans="3:3" x14ac:dyDescent="0.25">
      <c r="C1808" s="3" t="str">
        <f>CONCATENATE("    This variant is a change at a specific point in the ",B1793," gene from ",B1808," to ",B1809," resulting in incorrect ",B1796,"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38" spans="3:3" x14ac:dyDescent="0.25">
      <c r="C1938" s="3" t="str">
        <f>CONCATENATE("    This variant is a change at a specific point in the ",B1929," gene from ",B1938," to ",B1939," resulting in incorrect ",B1932,"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44" spans="3:3" x14ac:dyDescent="0.25">
      <c r="C1944" s="3" t="str">
        <f>CONCATENATE("    This variant is a change at a specific point in the ",B1929," gene from ",B1944," to ",B1945," resulting in incorrect ",B1932,"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74" spans="3:3" x14ac:dyDescent="0.25">
      <c r="C2074" s="3" t="str">
        <f>CONCATENATE("    This variant is a change at a specific point in the ",B2065," gene from ",B2074," to ",B2075," resulting in incorrect ",B2068,"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80" spans="3:3" x14ac:dyDescent="0.25">
      <c r="C2080" s="3" t="str">
        <f>CONCATENATE("    This variant is a change at a specific point in the ",B2065," gene from ",B2080," to ",B2081," resulting in incorrect ",B2068,"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10" spans="3:3" x14ac:dyDescent="0.25">
      <c r="C2210" s="3" t="str">
        <f>CONCATENATE("    This variant is a change at a specific point in the ",B2201," gene from ",B2210," to ",B2211," resulting in incorrect ",B2204,"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16" spans="3:3" x14ac:dyDescent="0.25">
      <c r="C2216" s="3" t="str">
        <f>CONCATENATE("    This variant is a change at a specific point in the ",B2201," gene from ",B2216," to ",B2217," resulting in incorrect ",B2204,"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46" spans="3:3" x14ac:dyDescent="0.25">
      <c r="C2346" s="3" t="str">
        <f>CONCATENATE("    This variant is a change at a specific point in the ",B2337," gene from ",B2346," to ",B2347," resulting in incorrect ",B2340,"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52" spans="3:3" x14ac:dyDescent="0.25">
      <c r="C2352" s="3" t="str">
        <f>CONCATENATE("    This variant is a change at a specific point in the ",B2337," gene from ",B2352," to ",B2353," resulting in incorrect ",B2340,"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5C080-F7E3-4876-9655-BA4DCF4AF34A}">
  <dimension ref="A1:AJ2340"/>
  <sheetViews>
    <sheetView topLeftCell="A148" workbookViewId="0">
      <selection activeCell="C156" sqref="C156:C162"/>
    </sheetView>
  </sheetViews>
  <sheetFormatPr defaultRowHeight="15.75" x14ac:dyDescent="0.25"/>
  <cols>
    <col min="1" max="1" width="16.28515625" style="3" customWidth="1"/>
    <col min="2" max="2" width="35.28515625" style="34"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35" t="s">
        <v>1</v>
      </c>
      <c r="C1" s="1" t="s">
        <v>2</v>
      </c>
      <c r="H1" s="4"/>
      <c r="I1" s="5"/>
      <c r="J1" s="4"/>
      <c r="K1" s="4"/>
      <c r="L1" s="4"/>
      <c r="Y1" s="6"/>
      <c r="AC1" s="6"/>
      <c r="AF1" s="7"/>
      <c r="AG1" s="7"/>
      <c r="AJ1" s="7"/>
    </row>
    <row r="2" spans="1:36" x14ac:dyDescent="0.25">
      <c r="A2" s="8" t="s">
        <v>3</v>
      </c>
      <c r="B2" s="9" t="s">
        <v>423</v>
      </c>
      <c r="C2" s="3" t="str">
        <f>CONCATENATE("# What does the ",B2," gene do?")</f>
        <v># What does the TRPC2 gene do?</v>
      </c>
      <c r="H2" s="4"/>
      <c r="I2" s="5"/>
      <c r="J2" s="4"/>
      <c r="K2" s="4"/>
      <c r="L2" s="4"/>
      <c r="Y2" s="10"/>
      <c r="Z2" s="10"/>
      <c r="AA2" s="10"/>
      <c r="AC2" s="10"/>
      <c r="AF2" s="7"/>
      <c r="AJ2" s="7"/>
    </row>
    <row r="3" spans="1:36" x14ac:dyDescent="0.25">
      <c r="A3" s="8"/>
      <c r="B3" s="9"/>
      <c r="H3" s="3" t="s">
        <v>4</v>
      </c>
      <c r="I3" s="11" t="s">
        <v>5</v>
      </c>
      <c r="J3" s="3">
        <v>78.900000000000006</v>
      </c>
      <c r="K3" s="3">
        <v>21.1</v>
      </c>
      <c r="L3" s="3">
        <f t="shared" ref="L3:L9" si="0">J3/K3</f>
        <v>3.7393364928909953</v>
      </c>
      <c r="Y3" s="10"/>
      <c r="Z3" s="10"/>
      <c r="AA3" s="10"/>
      <c r="AC3" s="10"/>
      <c r="AF3" s="7"/>
      <c r="AJ3" s="7"/>
    </row>
    <row r="4" spans="1:36" x14ac:dyDescent="0.25">
      <c r="A4" s="8" t="s">
        <v>7</v>
      </c>
      <c r="B4" s="12" t="s">
        <v>510</v>
      </c>
      <c r="C4" s="3" t="str">
        <f>B4</f>
        <v>TPRC [(transient receptor potential cation channel, subfamily C, member 2)](https://www.ncbi.nlm.nih.gov/gene/7221) is a pseudogene, or partially functional gene found in other species such as mouse and monkey, that encodes a protein. This may help form [permeable calcium cation channels](https://www.ncbi.nlm.nih.gov/pubmed/17517433) that are active in [neurons and sperm cells](https://www.ncbi.nlm.nih.gov/pubmed/17217050). These pathways are activated by pheromones and moderate [aggression and the immune system](https://www.ncbi.nlm.nih.gov/pubmed/17217050). Variants have been linked to [ME/CFS](https://www.ncbi.nlm.nih.gov/pubmed/27099524) due to impaired natural killer cell activity.</v>
      </c>
      <c r="H4" s="3" t="s">
        <v>8</v>
      </c>
      <c r="I4" s="11" t="s">
        <v>9</v>
      </c>
      <c r="J4" s="3">
        <v>0.34620000000000001</v>
      </c>
      <c r="K4" s="3">
        <v>0.18329999999999999</v>
      </c>
      <c r="L4" s="3">
        <f t="shared" si="0"/>
        <v>1.888707037643208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11</v>
      </c>
      <c r="C6" s="3" t="str">
        <f>CONCATENATE("This gene is located on chromosome ",B6,". The ",B7," it creates acts in your ",B8)</f>
        <v>This gene is located on chromosome 11. The protein it creates acts in your bone marrow and lungs.</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424</v>
      </c>
      <c r="H8" s="3" t="s">
        <v>19</v>
      </c>
      <c r="I8" s="11" t="s">
        <v>20</v>
      </c>
      <c r="J8" s="3">
        <v>0.17299999999999999</v>
      </c>
      <c r="K8" s="3">
        <v>0.1</v>
      </c>
      <c r="L8" s="3">
        <f t="shared" si="0"/>
        <v>1.7299999999999998</v>
      </c>
      <c r="Y8" s="6"/>
      <c r="AC8" s="10"/>
    </row>
    <row r="9" spans="1:36" x14ac:dyDescent="0.25">
      <c r="A9" s="15" t="s">
        <v>21</v>
      </c>
      <c r="B9" s="9" t="s">
        <v>425</v>
      </c>
      <c r="C9" s="3" t="str">
        <f>CONCATENATE("&lt;TissueList ",B9," /&gt;")</f>
        <v>&lt;TissueList respiratory system and lung D012137  bone marrow and immune system D007107   /&gt;</v>
      </c>
      <c r="H9" s="3" t="s">
        <v>22</v>
      </c>
      <c r="I9" s="11" t="s">
        <v>23</v>
      </c>
      <c r="J9" s="3">
        <v>0.435</v>
      </c>
      <c r="K9" s="3">
        <v>0.33500000000000002</v>
      </c>
      <c r="L9" s="3">
        <f t="shared" si="0"/>
        <v>1.2985074626865671</v>
      </c>
      <c r="Y9" s="6"/>
      <c r="AC9" s="10"/>
    </row>
    <row r="10" spans="1:36" s="18" customFormat="1" x14ac:dyDescent="0.25">
      <c r="A10" s="16"/>
      <c r="B10" s="37"/>
      <c r="H10" s="18" t="str">
        <f>B19</f>
        <v>G3628856T</v>
      </c>
      <c r="I10" s="18" t="str">
        <f>B25</f>
        <v>G3638061A</v>
      </c>
    </row>
    <row r="11" spans="1:36" x14ac:dyDescent="0.25">
      <c r="A11" s="8" t="s">
        <v>3</v>
      </c>
      <c r="B11" s="9" t="s">
        <v>423</v>
      </c>
      <c r="C11" s="3" t="str">
        <f>CONCATENATE("&lt;GeneAnalysis gene=",CHAR(34),B11,CHAR(34)," interval=",CHAR(34),B12,CHAR(34),"&gt; ")</f>
        <v xml:space="preserve">&lt;GeneAnalysis gene="TRPC2" interval="NC_000011.10:g.3626460_3637559"&gt; </v>
      </c>
      <c r="H11" s="19" t="s">
        <v>168</v>
      </c>
      <c r="I11" s="19" t="s">
        <v>179</v>
      </c>
      <c r="J11" s="19"/>
      <c r="K11" s="19"/>
      <c r="L11" s="19"/>
      <c r="M11" s="19"/>
      <c r="N11" s="19"/>
      <c r="O11" s="20"/>
      <c r="P11" s="20"/>
      <c r="Q11" s="20"/>
      <c r="R11" s="20"/>
      <c r="S11" s="20"/>
      <c r="T11" s="20"/>
      <c r="U11" s="20"/>
      <c r="V11" s="20"/>
      <c r="W11" s="20"/>
      <c r="X11" s="20"/>
      <c r="Y11" s="20"/>
      <c r="Z11" s="20"/>
    </row>
    <row r="12" spans="1:36" x14ac:dyDescent="0.25">
      <c r="A12" s="8" t="s">
        <v>24</v>
      </c>
      <c r="B12" s="9" t="s">
        <v>426</v>
      </c>
      <c r="H12" s="9" t="s">
        <v>420</v>
      </c>
      <c r="I12" s="9" t="s">
        <v>502</v>
      </c>
      <c r="J12" s="9"/>
      <c r="K12" s="9"/>
      <c r="L12" s="9"/>
      <c r="M12" s="9"/>
      <c r="N12" s="9"/>
      <c r="O12" s="9"/>
      <c r="P12" s="9"/>
      <c r="Q12" s="9"/>
      <c r="R12" s="9"/>
      <c r="S12" s="9"/>
      <c r="T12" s="9"/>
      <c r="U12" s="9"/>
      <c r="V12" s="9"/>
      <c r="W12" s="9"/>
      <c r="X12" s="9"/>
      <c r="Y12" s="9"/>
      <c r="Z12" s="9"/>
    </row>
    <row r="13" spans="1:36" x14ac:dyDescent="0.25">
      <c r="A13" s="8" t="s">
        <v>25</v>
      </c>
      <c r="B13" s="9" t="s">
        <v>476</v>
      </c>
      <c r="C13" s="3" t="str">
        <f>CONCATENATE("# What are some common mutations of ",B11,"?")</f>
        <v># What are some common mutations of TRPC2?</v>
      </c>
      <c r="H13" s="9" t="s">
        <v>421</v>
      </c>
      <c r="I13" s="9" t="s">
        <v>503</v>
      </c>
      <c r="J13" s="9"/>
      <c r="K13" s="9"/>
      <c r="L13" s="9"/>
      <c r="M13" s="9"/>
      <c r="N13" s="9"/>
      <c r="O13" s="9"/>
      <c r="P13" s="9"/>
      <c r="Q13" s="9"/>
      <c r="R13" s="9"/>
      <c r="S13" s="9"/>
      <c r="T13" s="9"/>
      <c r="U13" s="9"/>
      <c r="V13" s="9"/>
      <c r="W13" s="9"/>
      <c r="X13" s="9"/>
      <c r="Y13" s="9"/>
      <c r="Z13" s="9"/>
    </row>
    <row r="14" spans="1:36" x14ac:dyDescent="0.25">
      <c r="A14" s="8"/>
      <c r="B14" s="9"/>
      <c r="C14" s="3" t="s">
        <v>26</v>
      </c>
      <c r="H14" s="9" t="str">
        <f>CONCATENATE("People with this variant have one copy of the ",B22," variant. This substitution of a single nucleotide is known as a missense mutation.")</f>
        <v>People with this variant have one copy of the [G3628856T](https://www.ncbi.nlm.nih.gov/projects/SNP/snp_ref.cgi?rs=7108612)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[G3638061A](https://www.ncbi.nlm.nih.gov/projects/SNP/snp_ref.cgi?rs=6578398) variant. This substitution of a single nucleotide is known as a missense mutation.</v>
      </c>
      <c r="J14" s="9"/>
      <c r="K14" s="9"/>
      <c r="L14" s="9"/>
      <c r="M14" s="9"/>
      <c r="N14" s="9"/>
      <c r="O14" s="9"/>
      <c r="P14" s="9"/>
      <c r="Q14" s="9"/>
      <c r="R14" s="9"/>
      <c r="S14" s="9"/>
      <c r="T14" s="9"/>
      <c r="U14" s="9"/>
      <c r="V14" s="9"/>
      <c r="W14" s="9"/>
      <c r="X14" s="9"/>
      <c r="Y14" s="9"/>
      <c r="Z14" s="9"/>
    </row>
    <row r="15" spans="1:36" x14ac:dyDescent="0.25">
      <c r="B15" s="9"/>
      <c r="C15" s="3" t="str">
        <f>CONCATENATE("There are ",B13," common variants in ",B11,": ",B22," and ",B28,".")</f>
        <v>There are two common variants in TRPC2: [G3628856T](https://www.ncbi.nlm.nih.gov/projects/SNP/snp_ref.cgi?rs=7108612) and [G3638061A](https://www.ncbi.nlm.nih.gov/projects/SNP/snp_ref.cgi?rs=6578398).</v>
      </c>
      <c r="H15" s="9" t="s">
        <v>27</v>
      </c>
      <c r="I15" s="9" t="s">
        <v>28</v>
      </c>
      <c r="J15" s="9"/>
      <c r="K15" s="9"/>
      <c r="L15" s="9"/>
      <c r="M15" s="9"/>
      <c r="N15" s="9"/>
      <c r="O15" s="9"/>
      <c r="P15" s="9"/>
      <c r="Q15" s="9"/>
      <c r="R15" s="9"/>
      <c r="S15" s="9"/>
      <c r="T15" s="9"/>
      <c r="U15" s="9"/>
      <c r="V15" s="9"/>
      <c r="W15" s="9"/>
      <c r="X15" s="9"/>
      <c r="Y15" s="9"/>
      <c r="Z15" s="9"/>
    </row>
    <row r="16" spans="1:36" x14ac:dyDescent="0.25">
      <c r="B16" s="9"/>
      <c r="H16" s="9">
        <v>26.7</v>
      </c>
      <c r="I16" s="9">
        <v>45.6</v>
      </c>
      <c r="J16" s="9"/>
      <c r="K16" s="9"/>
      <c r="L16" s="9"/>
      <c r="M16" s="9"/>
      <c r="N16" s="9"/>
      <c r="O16" s="9"/>
      <c r="P16" s="9"/>
      <c r="Q16" s="9"/>
      <c r="R16" s="9"/>
      <c r="S16" s="9"/>
      <c r="T16" s="9"/>
      <c r="U16" s="9"/>
      <c r="V16" s="9"/>
      <c r="W16" s="9"/>
      <c r="X16" s="9"/>
      <c r="Y16" s="9"/>
      <c r="Z16" s="9"/>
    </row>
    <row r="17" spans="1:26" x14ac:dyDescent="0.25">
      <c r="B17" s="9"/>
      <c r="C17" s="3" t="str">
        <f>CONCATENATE("&lt;# ",B19," #&gt;")</f>
        <v>&lt;# G3628856T #&gt;</v>
      </c>
      <c r="H17" s="9" t="str">
        <f>CONCATENATE("People with this variant have two copies of the ",B22," variant. This substitution of a single nucleotide is known as a missense mutation.")</f>
        <v>People with this variant have two copies of the [G3628856T](https://www.ncbi.nlm.nih.gov/projects/SNP/snp_ref.cgi?rs=7108612)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[G3638061A](https://www.ncbi.nlm.nih.gov/projects/SNP/snp_ref.cgi?rs=6578398) variant. This substitution of a single nucleotide is known as a missense mutation.</v>
      </c>
      <c r="J17" s="9"/>
      <c r="K17" s="9"/>
      <c r="L17" s="9"/>
      <c r="M17" s="9"/>
      <c r="N17" s="9"/>
      <c r="O17" s="9"/>
      <c r="P17" s="9"/>
      <c r="Q17" s="9"/>
      <c r="R17" s="9"/>
      <c r="S17" s="9"/>
      <c r="T17" s="9"/>
      <c r="U17" s="9"/>
      <c r="V17" s="9"/>
      <c r="W17" s="9"/>
      <c r="X17" s="9"/>
      <c r="Y17" s="9"/>
      <c r="Z17" s="9"/>
    </row>
    <row r="18" spans="1:26" x14ac:dyDescent="0.25">
      <c r="A18" s="8" t="s">
        <v>29</v>
      </c>
      <c r="B18" s="19" t="s">
        <v>419</v>
      </c>
      <c r="C18" s="3" t="str">
        <f>CONCATENATE("  &lt;Variant hgvs=",CHAR(34),B18,CHAR(34)," name=",CHAR(34),B19,CHAR(34),"&gt; ")</f>
        <v xml:space="preserve">  &lt;Variant hgvs="NC_000011.10:g.3628856G&gt;T" name="G3628856T"&gt; </v>
      </c>
      <c r="H18" s="9" t="s">
        <v>28</v>
      </c>
      <c r="I18" s="9" t="s">
        <v>27</v>
      </c>
      <c r="J18" s="9"/>
      <c r="K18" s="9"/>
      <c r="L18" s="9"/>
      <c r="M18" s="9"/>
      <c r="N18" s="9"/>
      <c r="O18" s="9"/>
      <c r="P18" s="9"/>
      <c r="Q18" s="9"/>
      <c r="R18" s="9"/>
      <c r="S18" s="9"/>
      <c r="T18" s="9"/>
      <c r="U18" s="9"/>
      <c r="V18" s="9"/>
      <c r="W18" s="9"/>
      <c r="X18" s="9"/>
      <c r="Y18" s="9"/>
      <c r="Z18" s="9"/>
    </row>
    <row r="19" spans="1:26" x14ac:dyDescent="0.25">
      <c r="A19" s="15" t="s">
        <v>30</v>
      </c>
      <c r="B19" s="21" t="s">
        <v>306</v>
      </c>
      <c r="H19" s="9">
        <v>9.1999999999999993</v>
      </c>
      <c r="I19" s="9">
        <v>23.8</v>
      </c>
      <c r="J19" s="9"/>
      <c r="K19" s="9"/>
      <c r="L19" s="9"/>
      <c r="M19" s="9"/>
      <c r="N19" s="9"/>
      <c r="O19" s="9"/>
      <c r="P19" s="9"/>
      <c r="Q19" s="9"/>
      <c r="R19" s="9"/>
      <c r="S19" s="9"/>
      <c r="T19" s="9"/>
      <c r="U19" s="9"/>
      <c r="V19" s="9"/>
      <c r="W19" s="9"/>
      <c r="X19" s="9"/>
      <c r="Y19" s="9"/>
      <c r="Z19" s="9"/>
    </row>
    <row r="20" spans="1:26" x14ac:dyDescent="0.25">
      <c r="A20" s="15" t="s">
        <v>31</v>
      </c>
      <c r="B20" s="9" t="s">
        <v>34</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TRPC2 gene from guanine (G) to thymine (T) resulting in incorrect protein function. This substitution of a single nucleotide is known as a missense variant.</v>
      </c>
      <c r="H20" s="9" t="str">
        <f>CONCATENATE("Your ",B11," gene has no variants. A normal gene is referred to as a ",CHAR(34),"wild-type",CHAR(34)," gene.")</f>
        <v>Your TRPC2 gene has no variants. A normal gene is referred to as a "wild-type" gene.</v>
      </c>
      <c r="I20" s="9" t="str">
        <f>CONCATENATE("Your ",B11," gene has no variants. A normal gene is referred to as a ",CHAR(34),"wild-type",CHAR(34)," gene.")</f>
        <v>Your TRPC2 gene has no variants. A normal gene is referred to as a "wild-type" gene.</v>
      </c>
      <c r="J20" s="9"/>
      <c r="K20" s="9"/>
      <c r="L20" s="9"/>
      <c r="M20" s="9"/>
      <c r="N20" s="9"/>
      <c r="O20" s="9"/>
      <c r="P20" s="9"/>
      <c r="Q20" s="9"/>
      <c r="R20" s="9"/>
      <c r="S20" s="9"/>
      <c r="T20" s="9"/>
      <c r="U20" s="9"/>
      <c r="V20" s="9"/>
      <c r="W20" s="9"/>
      <c r="X20" s="9"/>
      <c r="Y20" s="9"/>
      <c r="Z20" s="9"/>
    </row>
    <row r="21" spans="1:26" x14ac:dyDescent="0.25">
      <c r="A21" s="15" t="s">
        <v>33</v>
      </c>
      <c r="B21" s="9" t="s">
        <v>36</v>
      </c>
      <c r="H21" s="9" t="s">
        <v>28</v>
      </c>
      <c r="I21" s="9" t="s">
        <v>28</v>
      </c>
      <c r="J21" s="9"/>
      <c r="K21" s="9"/>
      <c r="L21" s="9"/>
      <c r="M21" s="9"/>
      <c r="N21" s="9"/>
      <c r="O21" s="9"/>
      <c r="P21" s="9"/>
      <c r="Q21" s="9"/>
      <c r="R21" s="9"/>
      <c r="S21" s="9"/>
      <c r="T21" s="9"/>
      <c r="U21" s="9"/>
      <c r="V21" s="9"/>
      <c r="W21" s="9"/>
      <c r="X21" s="9"/>
      <c r="Y21" s="9"/>
      <c r="Z21" s="9"/>
    </row>
    <row r="22" spans="1:26" x14ac:dyDescent="0.25">
      <c r="A22" s="15" t="s">
        <v>35</v>
      </c>
      <c r="B22" s="9" t="s">
        <v>422</v>
      </c>
      <c r="C22" s="3" t="str">
        <f>"  &lt;/Variant&gt;"</f>
        <v xml:space="preserve">  &lt;/Variant&gt;</v>
      </c>
      <c r="H22" s="9">
        <v>64.099999999999994</v>
      </c>
      <c r="I22" s="9">
        <v>30.6</v>
      </c>
      <c r="J22" s="9"/>
      <c r="K22" s="9"/>
      <c r="L22" s="9"/>
      <c r="M22" s="9"/>
      <c r="N22" s="9"/>
      <c r="O22" s="9"/>
      <c r="P22" s="9"/>
      <c r="Q22" s="9"/>
      <c r="R22" s="9"/>
      <c r="S22" s="9"/>
      <c r="T22" s="9"/>
      <c r="U22" s="9"/>
      <c r="V22" s="9"/>
      <c r="W22" s="9"/>
      <c r="X22" s="9"/>
      <c r="Y22" s="9"/>
      <c r="Z22" s="9"/>
    </row>
    <row r="23" spans="1:26" x14ac:dyDescent="0.25">
      <c r="A23" s="15"/>
      <c r="C23" s="3" t="str">
        <f>CONCATENATE("&lt;# ",B25," #&gt;")</f>
        <v>&lt;# G3638061A #&gt;</v>
      </c>
    </row>
    <row r="24" spans="1:26" x14ac:dyDescent="0.25">
      <c r="A24" s="8" t="s">
        <v>29</v>
      </c>
      <c r="B24" s="38" t="s">
        <v>500</v>
      </c>
      <c r="C24" s="3" t="str">
        <f>CONCATENATE("  &lt;Variant hgvs=",CHAR(34),B24,CHAR(34)," name=",CHAR(34),B25,CHAR(34),"&gt; ")</f>
        <v xml:space="preserve">  &lt;Variant hgvs="NC_000011.9:g.3638061G&gt;A" name="G3638061A"&gt; </v>
      </c>
    </row>
    <row r="25" spans="1:26" x14ac:dyDescent="0.25">
      <c r="A25" s="15" t="s">
        <v>30</v>
      </c>
      <c r="B25" s="34" t="s">
        <v>501</v>
      </c>
    </row>
    <row r="26" spans="1:26" x14ac:dyDescent="0.25">
      <c r="A26" s="15" t="s">
        <v>31</v>
      </c>
      <c r="B26" s="34" t="s">
        <v>34</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TRPC2 gene from guanine (G) to adenine (A) resulting in incorrect protein function. This substitution of a single nucleotide is known as a missense variant.</v>
      </c>
    </row>
    <row r="27" spans="1:26" x14ac:dyDescent="0.25">
      <c r="A27" s="15" t="s">
        <v>33</v>
      </c>
      <c r="B27" s="34" t="s">
        <v>32</v>
      </c>
    </row>
    <row r="28" spans="1:26" x14ac:dyDescent="0.25">
      <c r="A28" s="15" t="s">
        <v>35</v>
      </c>
      <c r="B28" s="34" t="s">
        <v>504</v>
      </c>
      <c r="C28" s="3" t="str">
        <f>"  &lt;/Variant&gt;"</f>
        <v xml:space="preserve">  &lt;/Variant&gt;</v>
      </c>
    </row>
    <row r="29" spans="1:26" s="18" customFormat="1" x14ac:dyDescent="0.25">
      <c r="A29" s="27"/>
      <c r="B29" s="37"/>
    </row>
    <row r="30" spans="1:26" s="18" customFormat="1" x14ac:dyDescent="0.25">
      <c r="A30" s="27"/>
      <c r="B30" s="37"/>
      <c r="C30" s="18" t="str">
        <f>C17</f>
        <v>&lt;# G3628856T #&gt;</v>
      </c>
    </row>
    <row r="31" spans="1:26" x14ac:dyDescent="0.25">
      <c r="A31" s="15" t="s">
        <v>37</v>
      </c>
      <c r="B31" s="39" t="str">
        <f>H11</f>
        <v>NC_000011.10:g.</v>
      </c>
      <c r="C31" s="3" t="str">
        <f>CONCATENATE("  &lt;Genotype hgvs=",CHAR(34),B31,B32,";",B33,CHAR(34)," name=",CHAR(34),B19,CHAR(34),"&gt; ")</f>
        <v xml:space="preserve">  &lt;Genotype hgvs="NC_000011.10:g.[3628856G&gt;T];[3628856=]" name="G3628856T"&gt; </v>
      </c>
    </row>
    <row r="32" spans="1:26" x14ac:dyDescent="0.25">
      <c r="A32" s="15" t="s">
        <v>35</v>
      </c>
      <c r="B32" s="39" t="str">
        <f t="shared" ref="B32:B36" si="1">H12</f>
        <v>[3628856G&gt;T]</v>
      </c>
    </row>
    <row r="33" spans="1:3" x14ac:dyDescent="0.25">
      <c r="A33" s="15" t="s">
        <v>31</v>
      </c>
      <c r="B33" s="39" t="str">
        <f t="shared" si="1"/>
        <v>[3628856=]</v>
      </c>
      <c r="C33" s="3" t="s">
        <v>38</v>
      </c>
    </row>
    <row r="34" spans="1:3" x14ac:dyDescent="0.25">
      <c r="A34" s="15" t="s">
        <v>39</v>
      </c>
      <c r="B34" s="39" t="str">
        <f t="shared" si="1"/>
        <v>People with this variant have one copy of the [G3628856T](https://www.ncbi.nlm.nih.gov/projects/SNP/snp_ref.cgi?rs=7108612) variant. This substitution of a single nucleotide is known as a missense mutation.</v>
      </c>
      <c r="C34" s="3" t="s">
        <v>26</v>
      </c>
    </row>
    <row r="35" spans="1:3" x14ac:dyDescent="0.25">
      <c r="A35" s="8" t="s">
        <v>40</v>
      </c>
      <c r="B35" s="39" t="str">
        <f t="shared" si="1"/>
        <v>You are in the Moderate Loss of Function category. See below for more information.</v>
      </c>
      <c r="C35" s="3" t="str">
        <f>CONCATENATE("    ",B34)</f>
        <v xml:space="preserve">    People with this variant have one copy of the [G3628856T](https://www.ncbi.nlm.nih.gov/projects/SNP/snp_ref.cgi?rs=7108612) variant. This substitution of a single nucleotide is known as a missense mutation.</v>
      </c>
    </row>
    <row r="36" spans="1:3" x14ac:dyDescent="0.25">
      <c r="A36" s="8" t="s">
        <v>41</v>
      </c>
      <c r="B36" s="39">
        <f t="shared" si="1"/>
        <v>26.7</v>
      </c>
    </row>
    <row r="37" spans="1:3" x14ac:dyDescent="0.25">
      <c r="A37" s="15"/>
      <c r="C37" s="3" t="s">
        <v>42</v>
      </c>
    </row>
    <row r="38" spans="1:3" x14ac:dyDescent="0.25">
      <c r="A38" s="8"/>
    </row>
    <row r="39" spans="1:3" x14ac:dyDescent="0.25">
      <c r="A39" s="8"/>
      <c r="C39" s="3" t="str">
        <f>CONCATENATE("    ",B35)</f>
        <v xml:space="preserve">    You are in the Moderate Loss of Function category. See below for more information.</v>
      </c>
    </row>
    <row r="40" spans="1:3" x14ac:dyDescent="0.25">
      <c r="A40" s="8"/>
    </row>
    <row r="41" spans="1:3" x14ac:dyDescent="0.25">
      <c r="A41" s="8"/>
      <c r="C41" s="3" t="s">
        <v>43</v>
      </c>
    </row>
    <row r="42" spans="1:3" x14ac:dyDescent="0.25">
      <c r="A42" s="15"/>
    </row>
    <row r="43" spans="1:3" x14ac:dyDescent="0.25">
      <c r="A43" s="15"/>
      <c r="C43" s="3" t="str">
        <f>CONCATENATE( "    &lt;piechart percentage=",B36," /&gt;")</f>
        <v xml:space="preserve">    &lt;piechart percentage=26.7 /&gt;</v>
      </c>
    </row>
    <row r="44" spans="1:3" x14ac:dyDescent="0.25">
      <c r="A44" s="15"/>
      <c r="C44" s="3" t="str">
        <f>"  &lt;/Genotype&gt;"</f>
        <v xml:space="preserve">  &lt;/Genotype&gt;</v>
      </c>
    </row>
    <row r="45" spans="1:3" x14ac:dyDescent="0.25">
      <c r="A45" s="15" t="s">
        <v>44</v>
      </c>
      <c r="B45" s="34" t="str">
        <f>H17</f>
        <v>People with this variant have two copies of the [G3628856T](https://www.ncbi.nlm.nih.gov/projects/SNP/snp_ref.cgi?rs=7108612) variant. This substitution of a single nucleotide is known as a missense mutation.</v>
      </c>
      <c r="C45" s="3" t="str">
        <f>CONCATENATE("  &lt;Genotype hgvs=",CHAR(34),B31,B32,";",B32,CHAR(34)," name=",CHAR(34),B19,CHAR(34),"&gt; ")</f>
        <v xml:space="preserve">  &lt;Genotype hgvs="NC_000011.10:g.[3628856G&gt;T];[3628856G&gt;T]" name="G3628856T"&gt; </v>
      </c>
    </row>
    <row r="46" spans="1:3" x14ac:dyDescent="0.25">
      <c r="A46" s="8" t="s">
        <v>45</v>
      </c>
      <c r="B46" s="34" t="str">
        <f t="shared" ref="B46:B47" si="2">H18</f>
        <v>This variant is not associated with increased risk.</v>
      </c>
      <c r="C46" s="3" t="s">
        <v>26</v>
      </c>
    </row>
    <row r="47" spans="1:3" x14ac:dyDescent="0.25">
      <c r="A47" s="8" t="s">
        <v>41</v>
      </c>
      <c r="B47" s="34">
        <f t="shared" si="2"/>
        <v>9.1999999999999993</v>
      </c>
      <c r="C47" s="3" t="s">
        <v>38</v>
      </c>
    </row>
    <row r="48" spans="1:3" x14ac:dyDescent="0.25">
      <c r="A48" s="8"/>
    </row>
    <row r="49" spans="1:3" x14ac:dyDescent="0.25">
      <c r="A49" s="15"/>
      <c r="C49" s="3" t="str">
        <f>CONCATENATE("    ",B45)</f>
        <v xml:space="preserve">    People with this variant have two copies of the [G3628856T](https://www.ncbi.nlm.nih.gov/projects/SNP/snp_ref.cgi?rs=7108612) variant. This substitution of a single nucleotide is known as a missense mutation.</v>
      </c>
    </row>
    <row r="50" spans="1:3" x14ac:dyDescent="0.25">
      <c r="A50" s="8"/>
    </row>
    <row r="51" spans="1:3" x14ac:dyDescent="0.25">
      <c r="A51" s="8"/>
      <c r="C51" s="3" t="s">
        <v>42</v>
      </c>
    </row>
    <row r="52" spans="1:3" x14ac:dyDescent="0.25">
      <c r="A52" s="8"/>
    </row>
    <row r="53" spans="1:3" x14ac:dyDescent="0.25">
      <c r="A53" s="8"/>
      <c r="C53" s="3" t="str">
        <f>CONCATENATE("    ",B46)</f>
        <v xml:space="preserve">    This variant is not associated with increased risk.</v>
      </c>
    </row>
    <row r="54" spans="1:3" x14ac:dyDescent="0.25">
      <c r="A54" s="8"/>
    </row>
    <row r="55" spans="1:3" x14ac:dyDescent="0.25">
      <c r="A55" s="15"/>
      <c r="C55" s="3" t="s">
        <v>43</v>
      </c>
    </row>
    <row r="56" spans="1:3" x14ac:dyDescent="0.25">
      <c r="A56" s="15"/>
    </row>
    <row r="57" spans="1:3" x14ac:dyDescent="0.25">
      <c r="A57" s="15"/>
      <c r="C57" s="3" t="str">
        <f>CONCATENATE( "    &lt;piechart percentage=",B47," /&gt;")</f>
        <v xml:space="preserve">    &lt;piechart percentage=9.2 /&gt;</v>
      </c>
    </row>
    <row r="58" spans="1:3" x14ac:dyDescent="0.25">
      <c r="A58" s="15"/>
      <c r="C58" s="3" t="str">
        <f>"  &lt;/Genotype&gt;"</f>
        <v xml:space="preserve">  &lt;/Genotype&gt;</v>
      </c>
    </row>
    <row r="59" spans="1:3" x14ac:dyDescent="0.25">
      <c r="A59" s="15" t="s">
        <v>46</v>
      </c>
      <c r="B59" s="34" t="str">
        <f>H20</f>
        <v>Your TRPC2 gene has no variants. A normal gene is referred to as a "wild-type" gene.</v>
      </c>
      <c r="C59" s="3" t="str">
        <f>CONCATENATE("  &lt;Genotype hgvs=",CHAR(34),B31,B33,";",B33,CHAR(34)," name=",CHAR(34),B19,CHAR(34),"&gt; ")</f>
        <v xml:space="preserve">  &lt;Genotype hgvs="NC_000011.10:g.[3628856=];[3628856=]" name="G3628856T"&gt; </v>
      </c>
    </row>
    <row r="60" spans="1:3" x14ac:dyDescent="0.25">
      <c r="A60" s="8" t="s">
        <v>47</v>
      </c>
      <c r="B60" s="34" t="str">
        <f t="shared" ref="B60:B61" si="3">H21</f>
        <v>This variant is not associated with increased risk.</v>
      </c>
      <c r="C60" s="3" t="s">
        <v>26</v>
      </c>
    </row>
    <row r="61" spans="1:3" x14ac:dyDescent="0.25">
      <c r="A61" s="8" t="s">
        <v>41</v>
      </c>
      <c r="B61" s="34">
        <f t="shared" si="3"/>
        <v>64.099999999999994</v>
      </c>
      <c r="C61" s="3" t="s">
        <v>38</v>
      </c>
    </row>
    <row r="62" spans="1:3" x14ac:dyDescent="0.25">
      <c r="A62" s="15"/>
    </row>
    <row r="63" spans="1:3" x14ac:dyDescent="0.25">
      <c r="A63" s="8"/>
      <c r="C63" s="3" t="str">
        <f>CONCATENATE("    ",B59)</f>
        <v xml:space="preserve">    Your TRPC2 gene has no variants. A normal gene is referred to as a "wild-type" gene.</v>
      </c>
    </row>
    <row r="64" spans="1:3" x14ac:dyDescent="0.25">
      <c r="A64" s="8"/>
    </row>
    <row r="65" spans="1:3" x14ac:dyDescent="0.25">
      <c r="A65" s="8"/>
      <c r="C65" s="3" t="s">
        <v>42</v>
      </c>
    </row>
    <row r="66" spans="1:3" x14ac:dyDescent="0.25">
      <c r="A66" s="8"/>
    </row>
    <row r="67" spans="1:3" x14ac:dyDescent="0.25">
      <c r="A67" s="8"/>
      <c r="C67" s="3" t="str">
        <f>CONCATENATE("    ",B60)</f>
        <v xml:space="preserve">    This variant is not associated with increased risk.</v>
      </c>
    </row>
    <row r="68" spans="1:3" x14ac:dyDescent="0.25">
      <c r="A68" s="15"/>
    </row>
    <row r="69" spans="1:3" x14ac:dyDescent="0.25">
      <c r="A69" s="15"/>
      <c r="C69" s="3" t="s">
        <v>43</v>
      </c>
    </row>
    <row r="70" spans="1:3" x14ac:dyDescent="0.25">
      <c r="A70" s="15"/>
    </row>
    <row r="71" spans="1:3" x14ac:dyDescent="0.25">
      <c r="A71" s="15"/>
      <c r="C71" s="3" t="str">
        <f>CONCATENATE( "    &lt;piechart percentage=",B61," /&gt;")</f>
        <v xml:space="preserve">    &lt;piechart percentage=64.1 /&gt;</v>
      </c>
    </row>
    <row r="72" spans="1:3" x14ac:dyDescent="0.25">
      <c r="A72" s="15"/>
      <c r="C72" s="3" t="str">
        <f>"  &lt;/Genotype&gt;"</f>
        <v xml:space="preserve">  &lt;/Genotype&gt;</v>
      </c>
    </row>
    <row r="73" spans="1:3" x14ac:dyDescent="0.25">
      <c r="A73" s="15"/>
      <c r="C73" s="3" t="str">
        <f>C23</f>
        <v>&lt;# G3638061A #&gt;</v>
      </c>
    </row>
    <row r="74" spans="1:3" x14ac:dyDescent="0.25">
      <c r="A74" s="15" t="s">
        <v>37</v>
      </c>
      <c r="B74" s="39" t="str">
        <f>I11</f>
        <v>NC_000011.9:g.</v>
      </c>
      <c r="C74" s="3" t="str">
        <f>CONCATENATE("  &lt;Genotype hgvs=",CHAR(34),B74,B75,";",B76,CHAR(34)," name=",CHAR(34),B25,CHAR(34),"&gt; ")</f>
        <v xml:space="preserve">  &lt;Genotype hgvs="NC_000011.9:g.[3638061G&gt;A];[3638061=]" name="G3638061A"&gt; </v>
      </c>
    </row>
    <row r="75" spans="1:3" x14ac:dyDescent="0.25">
      <c r="A75" s="15" t="s">
        <v>35</v>
      </c>
      <c r="B75" s="39" t="str">
        <f t="shared" ref="B75:B79" si="4">I12</f>
        <v>[3638061G&gt;A]</v>
      </c>
    </row>
    <row r="76" spans="1:3" x14ac:dyDescent="0.25">
      <c r="A76" s="15" t="s">
        <v>31</v>
      </c>
      <c r="B76" s="39" t="str">
        <f t="shared" si="4"/>
        <v>[3638061=]</v>
      </c>
      <c r="C76" s="3" t="s">
        <v>38</v>
      </c>
    </row>
    <row r="77" spans="1:3" x14ac:dyDescent="0.25">
      <c r="A77" s="15" t="s">
        <v>39</v>
      </c>
      <c r="B77" s="39" t="str">
        <f t="shared" si="4"/>
        <v>People with this variant have one copy of the [G3638061A](https://www.ncbi.nlm.nih.gov/projects/SNP/snp_ref.cgi?rs=6578398) variant. This substitution of a single nucleotide is known as a missense mutation.</v>
      </c>
      <c r="C77" s="3" t="s">
        <v>26</v>
      </c>
    </row>
    <row r="78" spans="1:3" x14ac:dyDescent="0.25">
      <c r="A78" s="8" t="s">
        <v>40</v>
      </c>
      <c r="B78" s="39" t="str">
        <f t="shared" si="4"/>
        <v>This variant is not associated with increased risk.</v>
      </c>
      <c r="C78" s="3" t="str">
        <f>CONCATENATE("    ",B77)</f>
        <v xml:space="preserve">    People with this variant have one copy of the [G3638061A](https://www.ncbi.nlm.nih.gov/projects/SNP/snp_ref.cgi?rs=6578398) variant. This substitution of a single nucleotide is known as a missense mutation.</v>
      </c>
    </row>
    <row r="79" spans="1:3" x14ac:dyDescent="0.25">
      <c r="A79" s="8" t="s">
        <v>41</v>
      </c>
      <c r="B79" s="39">
        <f t="shared" si="4"/>
        <v>45.6</v>
      </c>
    </row>
    <row r="80" spans="1:3" x14ac:dyDescent="0.25">
      <c r="A80" s="15"/>
      <c r="C80" s="3" t="s">
        <v>42</v>
      </c>
    </row>
    <row r="81" spans="1:3" x14ac:dyDescent="0.25">
      <c r="A81" s="8"/>
    </row>
    <row r="82" spans="1:3" x14ac:dyDescent="0.25">
      <c r="A82" s="8"/>
      <c r="C82" s="3" t="str">
        <f>CONCATENATE("    ",B78)</f>
        <v xml:space="preserve">    This variant is not associated with increased risk.</v>
      </c>
    </row>
    <row r="83" spans="1:3" x14ac:dyDescent="0.25">
      <c r="A83" s="8"/>
    </row>
    <row r="84" spans="1:3" x14ac:dyDescent="0.25">
      <c r="A84" s="8"/>
      <c r="C84" s="3" t="s">
        <v>43</v>
      </c>
    </row>
    <row r="85" spans="1:3" x14ac:dyDescent="0.25">
      <c r="A85" s="15"/>
    </row>
    <row r="86" spans="1:3" x14ac:dyDescent="0.25">
      <c r="A86" s="15"/>
      <c r="C86" s="3" t="str">
        <f>CONCATENATE( "    &lt;piechart percentage=",B79," /&gt;")</f>
        <v xml:space="preserve">    &lt;piechart percentage=45.6 /&gt;</v>
      </c>
    </row>
    <row r="87" spans="1:3" x14ac:dyDescent="0.25">
      <c r="A87" s="15"/>
      <c r="C87" s="3" t="str">
        <f>"  &lt;/Genotype&gt;"</f>
        <v xml:space="preserve">  &lt;/Genotype&gt;</v>
      </c>
    </row>
    <row r="88" spans="1:3" x14ac:dyDescent="0.25">
      <c r="A88" s="15" t="s">
        <v>44</v>
      </c>
      <c r="B88" s="34" t="str">
        <f>I17</f>
        <v>People with this variant have two copies of the [G3638061A](https://www.ncbi.nlm.nih.gov/projects/SNP/snp_ref.cgi?rs=6578398) variant. This substitution of a single nucleotide is known as a missense mutation.</v>
      </c>
      <c r="C88" s="3" t="str">
        <f>CONCATENATE("  &lt;Genotype hgvs=",CHAR(34),B74,B75,";",B75,CHAR(34)," name=",CHAR(34),B25,CHAR(34),"&gt; ")</f>
        <v xml:space="preserve">  &lt;Genotype hgvs="NC_000011.9:g.[3638061G&gt;A];[3638061G&gt;A]" name="G3638061A"&gt; </v>
      </c>
    </row>
    <row r="89" spans="1:3" x14ac:dyDescent="0.25">
      <c r="A89" s="8" t="s">
        <v>45</v>
      </c>
      <c r="B89" s="34" t="str">
        <f t="shared" ref="B89:B90" si="5">I18</f>
        <v>You are in the Moderate Loss of Function category. See below for more information.</v>
      </c>
      <c r="C89" s="3" t="s">
        <v>26</v>
      </c>
    </row>
    <row r="90" spans="1:3" x14ac:dyDescent="0.25">
      <c r="A90" s="8" t="s">
        <v>41</v>
      </c>
      <c r="B90" s="34">
        <f t="shared" si="5"/>
        <v>23.8</v>
      </c>
      <c r="C90" s="3" t="s">
        <v>38</v>
      </c>
    </row>
    <row r="91" spans="1:3" x14ac:dyDescent="0.25">
      <c r="A91" s="8"/>
    </row>
    <row r="92" spans="1:3" x14ac:dyDescent="0.25">
      <c r="A92" s="15"/>
      <c r="C92" s="3" t="str">
        <f>CONCATENATE("    ",B88)</f>
        <v xml:space="preserve">    People with this variant have two copies of the [G3638061A](https://www.ncbi.nlm.nih.gov/projects/SNP/snp_ref.cgi?rs=6578398) variant. This substitution of a single nucleotide is known as a missense mutation.</v>
      </c>
    </row>
    <row r="93" spans="1:3" x14ac:dyDescent="0.25">
      <c r="A93" s="8"/>
    </row>
    <row r="94" spans="1:3" x14ac:dyDescent="0.25">
      <c r="A94" s="8"/>
      <c r="C94" s="3" t="s">
        <v>42</v>
      </c>
    </row>
    <row r="95" spans="1:3" x14ac:dyDescent="0.25">
      <c r="A95" s="8"/>
    </row>
    <row r="96" spans="1:3" x14ac:dyDescent="0.25">
      <c r="A96" s="8"/>
      <c r="C96" s="3" t="str">
        <f>CONCATENATE("    ",B89)</f>
        <v xml:space="preserve">    You are in the Moderate Loss of Function category. See below for more information.</v>
      </c>
    </row>
    <row r="97" spans="1:3" x14ac:dyDescent="0.25">
      <c r="A97" s="8"/>
    </row>
    <row r="98" spans="1:3" x14ac:dyDescent="0.25">
      <c r="A98" s="15"/>
      <c r="C98" s="3" t="s">
        <v>43</v>
      </c>
    </row>
    <row r="99" spans="1:3" x14ac:dyDescent="0.25">
      <c r="A99" s="15"/>
    </row>
    <row r="100" spans="1:3" x14ac:dyDescent="0.25">
      <c r="A100" s="15"/>
      <c r="C100" s="3" t="str">
        <f>CONCATENATE( "    &lt;piechart percentage=",B90," /&gt;")</f>
        <v xml:space="preserve">    &lt;piechart percentage=23.8 /&gt;</v>
      </c>
    </row>
    <row r="101" spans="1:3" x14ac:dyDescent="0.25">
      <c r="A101" s="15"/>
      <c r="C101" s="3" t="str">
        <f>"  &lt;/Genotype&gt;"</f>
        <v xml:space="preserve">  &lt;/Genotype&gt;</v>
      </c>
    </row>
    <row r="102" spans="1:3" x14ac:dyDescent="0.25">
      <c r="A102" s="15" t="s">
        <v>46</v>
      </c>
      <c r="B102" s="34" t="str">
        <f>I20</f>
        <v>Your TRPC2 gene has no variants. A normal gene is referred to as a "wild-type" gene.</v>
      </c>
      <c r="C102" s="3" t="str">
        <f>CONCATENATE("  &lt;Genotype hgvs=",CHAR(34),B74,B76,";",B76,CHAR(34)," name=",CHAR(34),B25,CHAR(34),"&gt; ")</f>
        <v xml:space="preserve">  &lt;Genotype hgvs="NC_000011.9:g.[3638061=];[3638061=]" name="G3638061A"&gt; </v>
      </c>
    </row>
    <row r="103" spans="1:3" x14ac:dyDescent="0.25">
      <c r="A103" s="8" t="s">
        <v>47</v>
      </c>
      <c r="B103" s="34" t="str">
        <f t="shared" ref="B103:B104" si="6">I21</f>
        <v>This variant is not associated with increased risk.</v>
      </c>
      <c r="C103" s="3" t="s">
        <v>26</v>
      </c>
    </row>
    <row r="104" spans="1:3" x14ac:dyDescent="0.25">
      <c r="A104" s="8" t="s">
        <v>41</v>
      </c>
      <c r="B104" s="34">
        <f t="shared" si="6"/>
        <v>30.6</v>
      </c>
      <c r="C104" s="3" t="s">
        <v>38</v>
      </c>
    </row>
    <row r="105" spans="1:3" x14ac:dyDescent="0.25">
      <c r="A105" s="15"/>
    </row>
    <row r="106" spans="1:3" x14ac:dyDescent="0.25">
      <c r="A106" s="8"/>
      <c r="C106" s="3" t="str">
        <f>CONCATENATE("    ",B102)</f>
        <v xml:space="preserve">    Your TRPC2 gene has no variants. A normal gene is referred to as a "wild-type" gene.</v>
      </c>
    </row>
    <row r="107" spans="1:3" x14ac:dyDescent="0.25">
      <c r="A107" s="8"/>
    </row>
    <row r="108" spans="1:3" x14ac:dyDescent="0.25">
      <c r="A108" s="8"/>
      <c r="C108" s="3" t="s">
        <v>42</v>
      </c>
    </row>
    <row r="109" spans="1:3" x14ac:dyDescent="0.25">
      <c r="A109" s="8"/>
    </row>
    <row r="110" spans="1:3" x14ac:dyDescent="0.25">
      <c r="A110" s="8"/>
      <c r="C110" s="3" t="str">
        <f>CONCATENATE("    ",B103)</f>
        <v xml:space="preserve">    This variant is not associated with increased risk.</v>
      </c>
    </row>
    <row r="111" spans="1:3" x14ac:dyDescent="0.25">
      <c r="A111" s="15"/>
    </row>
    <row r="112" spans="1:3" x14ac:dyDescent="0.25">
      <c r="A112" s="15"/>
      <c r="C112" s="3" t="s">
        <v>43</v>
      </c>
    </row>
    <row r="113" spans="1:3" x14ac:dyDescent="0.25">
      <c r="A113" s="15"/>
    </row>
    <row r="114" spans="1:3" x14ac:dyDescent="0.25">
      <c r="A114" s="15"/>
      <c r="C114" s="3" t="str">
        <f>CONCATENATE( "    &lt;piechart percentage=",B104," /&gt;")</f>
        <v xml:space="preserve">    &lt;piechart percentage=30.6 /&gt;</v>
      </c>
    </row>
    <row r="115" spans="1:3" x14ac:dyDescent="0.25">
      <c r="A115" s="15"/>
      <c r="C115" s="3" t="str">
        <f>"  &lt;/Genotype&gt;"</f>
        <v xml:space="preserve">  &lt;/Genotype&gt;</v>
      </c>
    </row>
    <row r="116" spans="1:3" x14ac:dyDescent="0.25">
      <c r="A116" s="15"/>
      <c r="C116" s="3" t="s">
        <v>48</v>
      </c>
    </row>
    <row r="117" spans="1:3" x14ac:dyDescent="0.25">
      <c r="A117" s="15" t="s">
        <v>49</v>
      </c>
      <c r="B117" s="34" t="str">
        <f>CONCATENATE("Your ",B11," gene has an unknown variant.")</f>
        <v>Your TRPC2 gene has an unknown variant.</v>
      </c>
      <c r="C117" s="3" t="str">
        <f>CONCATENATE("  &lt;Genotype hgvs=",CHAR(34),"unknown",CHAR(34),"&gt; ")</f>
        <v xml:space="preserve">  &lt;Genotype hgvs="unknown"&gt; </v>
      </c>
    </row>
    <row r="118" spans="1:3" x14ac:dyDescent="0.25">
      <c r="A118" s="8" t="s">
        <v>49</v>
      </c>
      <c r="B118" s="34" t="s">
        <v>50</v>
      </c>
      <c r="C118" s="3" t="s">
        <v>26</v>
      </c>
    </row>
    <row r="119" spans="1:3" x14ac:dyDescent="0.25">
      <c r="A119" s="8" t="s">
        <v>41</v>
      </c>
      <c r="C119" s="3" t="s">
        <v>38</v>
      </c>
    </row>
    <row r="120" spans="1:3" x14ac:dyDescent="0.25">
      <c r="A120" s="8"/>
    </row>
    <row r="121" spans="1:3" x14ac:dyDescent="0.25">
      <c r="A121" s="8"/>
      <c r="C121" s="3" t="str">
        <f>CONCATENATE("    ",B117)</f>
        <v xml:space="preserve">    Your TRPC2 gene has an unknown variant.</v>
      </c>
    </row>
    <row r="122" spans="1:3" x14ac:dyDescent="0.25">
      <c r="A122" s="8"/>
    </row>
    <row r="123" spans="1:3" x14ac:dyDescent="0.25">
      <c r="A123" s="8"/>
      <c r="C123" s="3" t="s">
        <v>42</v>
      </c>
    </row>
    <row r="124" spans="1:3" x14ac:dyDescent="0.25">
      <c r="A124" s="8"/>
    </row>
    <row r="125" spans="1:3" x14ac:dyDescent="0.25">
      <c r="A125" s="15"/>
      <c r="C125" s="3" t="str">
        <f>CONCATENATE("    ",B118)</f>
        <v xml:space="preserve">    The effect is unknown.</v>
      </c>
    </row>
    <row r="126" spans="1:3" x14ac:dyDescent="0.25">
      <c r="A126" s="8"/>
    </row>
    <row r="127" spans="1:3" x14ac:dyDescent="0.25">
      <c r="A127" s="15"/>
      <c r="C127" s="3" t="s">
        <v>43</v>
      </c>
    </row>
    <row r="128" spans="1:3" x14ac:dyDescent="0.25">
      <c r="A128" s="15"/>
    </row>
    <row r="129" spans="1:3" x14ac:dyDescent="0.25">
      <c r="A129" s="15"/>
      <c r="C129" s="3" t="str">
        <f>CONCATENATE( "    &lt;piechart percentage=",B119," /&gt;")</f>
        <v xml:space="preserve">    &lt;piechart percentage= /&gt;</v>
      </c>
    </row>
    <row r="130" spans="1:3" x14ac:dyDescent="0.25">
      <c r="A130" s="15"/>
      <c r="C130" s="3" t="str">
        <f>"  &lt;/Genotype&gt;"</f>
        <v xml:space="preserve">  &lt;/Genotype&gt;</v>
      </c>
    </row>
    <row r="131" spans="1:3" x14ac:dyDescent="0.25">
      <c r="A131" s="15"/>
      <c r="C131" s="3" t="s">
        <v>51</v>
      </c>
    </row>
    <row r="132" spans="1:3" x14ac:dyDescent="0.25">
      <c r="A132" s="15" t="s">
        <v>46</v>
      </c>
      <c r="B132" s="34" t="str">
        <f>CONCATENATE("Your ",B11," gene has no variants. A normal gene is referred to as a ",CHAR(34),"wild-type",CHAR(34)," gene.")</f>
        <v>Your TRPC2 gene has no variants. A normal gene is referred to as a "wild-type" gene.</v>
      </c>
      <c r="C132" s="3" t="str">
        <f>CONCATENATE("  &lt;Genotype hgvs=",CHAR(34),"wildtype",CHAR(34),"&gt;")</f>
        <v xml:space="preserve">  &lt;Genotype hgvs="wildtype"&gt;</v>
      </c>
    </row>
    <row r="133" spans="1:3" x14ac:dyDescent="0.25">
      <c r="A133" s="8" t="s">
        <v>47</v>
      </c>
      <c r="B133" s="34" t="s">
        <v>52</v>
      </c>
      <c r="C133" s="3" t="s">
        <v>26</v>
      </c>
    </row>
    <row r="134" spans="1:3" x14ac:dyDescent="0.25">
      <c r="A134" s="8" t="s">
        <v>41</v>
      </c>
      <c r="C134" s="3" t="s">
        <v>38</v>
      </c>
    </row>
    <row r="135" spans="1:3" x14ac:dyDescent="0.25">
      <c r="A135" s="8"/>
    </row>
    <row r="136" spans="1:3" x14ac:dyDescent="0.25">
      <c r="A136" s="8"/>
      <c r="C136" s="3" t="str">
        <f>CONCATENATE("    ",B132)</f>
        <v xml:space="preserve">    Your TRPC2 gene has no variants. A normal gene is referred to as a "wild-type" gene.</v>
      </c>
    </row>
    <row r="137" spans="1:3" x14ac:dyDescent="0.25">
      <c r="A137" s="8"/>
    </row>
    <row r="138" spans="1:3" x14ac:dyDescent="0.25">
      <c r="A138" s="8"/>
      <c r="C138" s="3" t="s">
        <v>42</v>
      </c>
    </row>
    <row r="139" spans="1:3" x14ac:dyDescent="0.25">
      <c r="A139" s="8"/>
    </row>
    <row r="140" spans="1:3" x14ac:dyDescent="0.25">
      <c r="A140" s="8"/>
      <c r="C140" s="3" t="str">
        <f>CONCATENATE("    ",B133)</f>
        <v xml:space="preserve">    Your variant is not associated with any loss of function.</v>
      </c>
    </row>
    <row r="141" spans="1:3" x14ac:dyDescent="0.25">
      <c r="A141" s="8"/>
    </row>
    <row r="142" spans="1:3" x14ac:dyDescent="0.25">
      <c r="A142" s="8"/>
      <c r="C142" s="3" t="s">
        <v>43</v>
      </c>
    </row>
    <row r="143" spans="1:3" x14ac:dyDescent="0.25">
      <c r="A143" s="15"/>
    </row>
    <row r="144" spans="1:3" x14ac:dyDescent="0.25">
      <c r="A144" s="8"/>
      <c r="C144" s="3" t="str">
        <f>CONCATENATE( "    &lt;piechart percentage=",B134," /&gt;")</f>
        <v xml:space="preserve">    &lt;piechart percentage= /&gt;</v>
      </c>
    </row>
    <row r="145" spans="1:3" x14ac:dyDescent="0.25">
      <c r="A145" s="8"/>
      <c r="C145" s="3" t="str">
        <f>"  &lt;/Genotype&gt;"</f>
        <v xml:space="preserve">  &lt;/Genotype&gt;</v>
      </c>
    </row>
    <row r="146" spans="1:3" x14ac:dyDescent="0.25">
      <c r="A146" s="8"/>
      <c r="C146" s="3" t="str">
        <f>"&lt;/GeneAnalysis&gt;"</f>
        <v>&lt;/GeneAnalysis&gt;</v>
      </c>
    </row>
    <row r="147" spans="1:3" s="18" customFormat="1" x14ac:dyDescent="0.25">
      <c r="A147" s="27"/>
      <c r="B147" s="37"/>
    </row>
    <row r="148" spans="1:3" x14ac:dyDescent="0.25">
      <c r="A148" s="15"/>
      <c r="C148" s="3" t="str">
        <f>CONCATENATE("# How do changes in ",B11," affect people?")</f>
        <v># How do changes in TRPC2 affect people?</v>
      </c>
    </row>
    <row r="149" spans="1:3" x14ac:dyDescent="0.25">
      <c r="A149" s="15"/>
    </row>
    <row r="150" spans="1:3" x14ac:dyDescent="0.25">
      <c r="A150" s="15" t="s">
        <v>53</v>
      </c>
      <c r="B150" s="34"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TRPC2 variants is small and does not impact treatment. It is possible that variants in this gene interact with other gene variants, which is the reason for our inclusion of this gene.</v>
      </c>
      <c r="C150" s="3" t="str">
        <f>B150</f>
        <v>For the vast majority of people, the overall risk associated with the common TRPC2 variants is small and does not impact treatment. It is possible that variants in this gene interact with other gene variants, which is the reason for our inclusion of this gene.</v>
      </c>
    </row>
    <row r="151" spans="1:3" x14ac:dyDescent="0.25">
      <c r="A151" s="15"/>
    </row>
    <row r="152" spans="1:3" s="18" customFormat="1" x14ac:dyDescent="0.25">
      <c r="A152" s="27"/>
      <c r="B152" s="37"/>
      <c r="C152" s="16" t="s">
        <v>506</v>
      </c>
    </row>
    <row r="153" spans="1:3" s="18" customFormat="1" x14ac:dyDescent="0.25">
      <c r="A153" s="27"/>
      <c r="B153" s="37"/>
      <c r="C153" s="16"/>
    </row>
    <row r="154" spans="1:3" s="18" customFormat="1" x14ac:dyDescent="0.25">
      <c r="A154" s="16"/>
      <c r="B154" s="37"/>
      <c r="C154" s="16" t="s">
        <v>505</v>
      </c>
    </row>
    <row r="155" spans="1:3" s="18" customFormat="1" x14ac:dyDescent="0.25">
      <c r="A155" s="16"/>
      <c r="B155" s="37"/>
      <c r="C155" s="16"/>
    </row>
    <row r="156" spans="1:3" x14ac:dyDescent="0.25">
      <c r="A156" s="15"/>
      <c r="C156" s="3" t="s">
        <v>56</v>
      </c>
    </row>
    <row r="157" spans="1:3" x14ac:dyDescent="0.25">
      <c r="A157" s="15"/>
    </row>
    <row r="158" spans="1:3" x14ac:dyDescent="0.25">
      <c r="A158" s="15" t="s">
        <v>26</v>
      </c>
      <c r="B158" s="3" t="s">
        <v>509</v>
      </c>
      <c r="C158" s="3" t="str">
        <f>B158</f>
        <v xml:space="preserve">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people, TRPC2 is considered a pseudogene, which is a segment of DNA that has lost some functionality due to loss of segments. Also known as “junk DNA,” pseudogenes may perform some regulatory functions and contain evolutionary histories. 
The following variants may be related to a decrease gene expression in both the DNA and RNA, causing significant reduction in NKC activity.
- [G3628856T (G;T](https://www.ncbi.nlm.nih.gov/pubmed/27099524) is [3.76X] more common in CFS patients. 
- [G3638061A (A;A)](https://www.ncbi.nlm.nih.gov/pubmed/27099524) is [1.9X] more common in CFS patients. </v>
      </c>
    </row>
    <row r="159" spans="1:3" x14ac:dyDescent="0.25">
      <c r="A159" s="15"/>
    </row>
    <row r="160" spans="1:3" x14ac:dyDescent="0.25">
      <c r="A160" s="15"/>
      <c r="C160" s="3" t="s">
        <v>58</v>
      </c>
    </row>
    <row r="161" spans="1:3" x14ac:dyDescent="0.25">
      <c r="A161" s="15"/>
    </row>
    <row r="162" spans="1:3" x14ac:dyDescent="0.25">
      <c r="B162" s="3" t="s">
        <v>507</v>
      </c>
      <c r="C162" s="3" t="str">
        <f>B162</f>
        <v xml:space="preserve">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v>
      </c>
    </row>
    <row r="163" spans="1:3" x14ac:dyDescent="0.25">
      <c r="A163" s="15"/>
    </row>
    <row r="164" spans="1:3" s="18" customFormat="1" x14ac:dyDescent="0.25">
      <c r="B164" s="37"/>
    </row>
    <row r="166" spans="1:3" x14ac:dyDescent="0.25">
      <c r="A166" s="3" t="s">
        <v>73</v>
      </c>
      <c r="B166" s="34" t="s">
        <v>508</v>
      </c>
      <c r="C166" s="3" t="str">
        <f>CONCATENATE("&lt;symptoms ",B166," /&gt;")</f>
        <v>&lt;symptoms fatigue D005221 pain D010146 tender lymph nodes D000072281 inflamation D007249 /&gt;</v>
      </c>
    </row>
    <row r="838" spans="3:3" x14ac:dyDescent="0.25">
      <c r="C838" s="3" t="str">
        <f>CONCATENATE("    This variant is a change at a specific point in the ",B829," gene from ",B838," to ",B839," resulting in incorrect ",B832,"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44" spans="3:3" x14ac:dyDescent="0.25">
      <c r="C844" s="3" t="str">
        <f>CONCATENATE("    This variant is a change at a specific point in the ",B829," gene from ",B844," to ",B845," resulting in incorrect ",B832,"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74" spans="3:3" x14ac:dyDescent="0.25">
      <c r="C974" s="3" t="str">
        <f>CONCATENATE("    This variant is a change at a specific point in the ",B965," gene from ",B974," to ",B975," resulting in incorrect ",B968,"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80" spans="3:3" x14ac:dyDescent="0.25">
      <c r="C980" s="3" t="str">
        <f>CONCATENATE("    This variant is a change at a specific point in the ",B965," gene from ",B980," to ",B981," resulting in incorrect ",B968,"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82" spans="3:3" x14ac:dyDescent="0.25">
      <c r="C1382" s="3" t="str">
        <f>CONCATENATE("    This variant is a change at a specific point in the ",B1373," gene from ",B1382," to ",B1383," resulting in incorrect ",B1376,"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88" spans="3:3" x14ac:dyDescent="0.25">
      <c r="C1388" s="3" t="str">
        <f>CONCATENATE("    This variant is a change at a specific point in the ",B1373," gene from ",B1388," to ",B1389," resulting in incorrect ",B1376,"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8" spans="3:3" x14ac:dyDescent="0.25">
      <c r="C1518" s="3" t="str">
        <f>CONCATENATE("    This variant is a change at a specific point in the ",B1509," gene from ",B1518," to ",B1519," resulting in incorrect ",B1512,"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24" spans="3:3" x14ac:dyDescent="0.25">
      <c r="C1524" s="3" t="str">
        <f>CONCATENATE("    This variant is a change at a specific point in the ",B1509," gene from ",B1524," to ",B1525," resulting in incorrect ",B1512,"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4" spans="3:3" x14ac:dyDescent="0.25">
      <c r="C1654" s="3" t="str">
        <f>CONCATENATE("    This variant is a change at a specific point in the ",B1645," gene from ",B1654," to ",B1655," resulting in incorrect ",B1648,"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60" spans="3:3" x14ac:dyDescent="0.25">
      <c r="C1660" s="3" t="str">
        <f>CONCATENATE("    This variant is a change at a specific point in the ",B1645," gene from ",B1660," to ",B1661," resulting in incorrect ",B1648,"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90" spans="3:3" x14ac:dyDescent="0.25">
      <c r="C1790" s="3" t="str">
        <f>CONCATENATE("    This variant is a change at a specific point in the ",B1781," gene from ",B1790," to ",B1791," resulting in incorrect ",B1784,"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96" spans="3:3" x14ac:dyDescent="0.25">
      <c r="C1796" s="3" t="str">
        <f>CONCATENATE("    This variant is a change at a specific point in the ",B1781," gene from ",B1796," to ",B1797," resulting in incorrect ",B1784,"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26" spans="3:3" x14ac:dyDescent="0.25">
      <c r="C1926" s="3" t="str">
        <f>CONCATENATE("    This variant is a change at a specific point in the ",B1917," gene from ",B1926," to ",B1927," resulting in incorrect ",B1920,"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32" spans="3:3" x14ac:dyDescent="0.25">
      <c r="C1932" s="3" t="str">
        <f>CONCATENATE("    This variant is a change at a specific point in the ",B1917," gene from ",B1932," to ",B1933," resulting in incorrect ",B1920,"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2" spans="3:3" x14ac:dyDescent="0.25">
      <c r="C2062" s="3" t="str">
        <f>CONCATENATE("    This variant is a change at a specific point in the ",B2053," gene from ",B2062," to ",B2063," resulting in incorrect ",B2056,"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8" spans="3:3" x14ac:dyDescent="0.25">
      <c r="C2068" s="3" t="str">
        <f>CONCATENATE("    This variant is a change at a specific point in the ",B2053," gene from ",B2068," to ",B2069," resulting in incorrect ",B2056,"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8" spans="3:3" x14ac:dyDescent="0.25">
      <c r="C2198" s="3" t="str">
        <f>CONCATENATE("    This variant is a change at a specific point in the ",B2189," gene from ",B2198," to ",B2199," resulting in incorrect ",B2192,"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04" spans="3:3" x14ac:dyDescent="0.25">
      <c r="C2204" s="3" t="str">
        <f>CONCATENATE("    This variant is a change at a specific point in the ",B2189," gene from ",B2204," to ",B2205," resulting in incorrect ",B2192,"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4" spans="3:3" x14ac:dyDescent="0.25">
      <c r="C2334" s="3" t="str">
        <f>CONCATENATE("    This variant is a change at a specific point in the ",B2325," gene from ",B2334," to ",B2335," resulting in incorrect ",B2328,"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40" spans="3:3" x14ac:dyDescent="0.25">
      <c r="C2340" s="3" t="str">
        <f>CONCATENATE("    This variant is a change at a specific point in the ",B2325," gene from ",B2340," to ",B2341," resulting in incorrect ",B2328,"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49C73-D30C-4CBB-A149-5718B724E3DC}">
  <dimension ref="A1:AJ2327"/>
  <sheetViews>
    <sheetView topLeftCell="A145" workbookViewId="0">
      <selection activeCell="B159" sqref="B159"/>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113</v>
      </c>
      <c r="C2" s="3" t="str">
        <f>CONCATENATE("# What does the ",B2," gene do?")</f>
        <v># What does the NPAS2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2</v>
      </c>
      <c r="C6" s="3" t="str">
        <f>CONCATENATE("This gene is located on chromosome ",B6,". The ",B7," it creates acts in your ",B8)</f>
        <v>This gene is located on chromosome 2. The protein it creates acts in your esophagus and bladder.</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121</v>
      </c>
      <c r="H8" s="3" t="s">
        <v>19</v>
      </c>
      <c r="I8" s="11" t="s">
        <v>20</v>
      </c>
      <c r="J8" s="3">
        <v>0.17299999999999999</v>
      </c>
      <c r="K8" s="3">
        <v>0.1</v>
      </c>
      <c r="L8" s="3">
        <f t="shared" si="0"/>
        <v>1.7299999999999998</v>
      </c>
      <c r="Y8" s="6"/>
      <c r="AC8" s="10"/>
    </row>
    <row r="9" spans="1:36" x14ac:dyDescent="0.25">
      <c r="A9" s="15" t="s">
        <v>21</v>
      </c>
      <c r="B9" s="9" t="s">
        <v>122</v>
      </c>
      <c r="C9" s="3" t="str">
        <f>CONCATENATE("&lt;TissueList ",B9," /&gt;")</f>
        <v>&lt;TissueList gastrointestinal tract D041981 Kidney and urinary bladder D005221  /&gt;</v>
      </c>
      <c r="H9" s="3" t="s">
        <v>22</v>
      </c>
      <c r="I9" s="11" t="s">
        <v>23</v>
      </c>
      <c r="J9" s="3">
        <v>0.435</v>
      </c>
      <c r="K9" s="3">
        <v>0.33500000000000002</v>
      </c>
      <c r="L9" s="3">
        <f t="shared" si="0"/>
        <v>1.2985074626865671</v>
      </c>
      <c r="Y9" s="6"/>
      <c r="AC9" s="10"/>
    </row>
    <row r="10" spans="1:36" s="18" customFormat="1" x14ac:dyDescent="0.25">
      <c r="A10" s="16"/>
      <c r="B10" s="17"/>
      <c r="H10" s="18" t="str">
        <f>B19</f>
        <v>G100923328A</v>
      </c>
    </row>
    <row r="11" spans="1:36" x14ac:dyDescent="0.25">
      <c r="A11" s="8" t="s">
        <v>3</v>
      </c>
      <c r="B11" s="9" t="s">
        <v>113</v>
      </c>
      <c r="C11" s="3" t="str">
        <f>CONCATENATE("&lt;GeneAnalysis gene=",CHAR(34),B11,CHAR(34)," interval=",CHAR(34),B12,CHAR(34),"&gt; ")</f>
        <v xml:space="preserve">&lt;GeneAnalysis gene="NPAS2" interval="NC_000002.12:g.100820151_100996829"&gt; </v>
      </c>
      <c r="H11" s="19" t="s">
        <v>115</v>
      </c>
      <c r="I11" s="19"/>
      <c r="J11" s="19"/>
      <c r="K11" s="19"/>
      <c r="L11" s="19"/>
      <c r="M11" s="19"/>
      <c r="N11" s="19"/>
      <c r="O11" s="20"/>
      <c r="P11" s="20"/>
      <c r="Q11" s="20"/>
      <c r="R11" s="20"/>
      <c r="S11" s="20"/>
      <c r="T11" s="20"/>
      <c r="U11" s="20"/>
      <c r="V11" s="20"/>
      <c r="W11" s="20"/>
      <c r="X11" s="20"/>
      <c r="Y11" s="20"/>
      <c r="Z11" s="20"/>
    </row>
    <row r="12" spans="1:36" x14ac:dyDescent="0.25">
      <c r="A12" s="8" t="s">
        <v>24</v>
      </c>
      <c r="B12" s="9" t="s">
        <v>123</v>
      </c>
      <c r="H12" s="9" t="s">
        <v>116</v>
      </c>
      <c r="I12" s="9"/>
      <c r="J12" s="9"/>
      <c r="K12" s="9"/>
      <c r="L12" s="9"/>
      <c r="M12" s="9"/>
      <c r="N12" s="9"/>
      <c r="O12" s="9"/>
      <c r="P12" s="9"/>
      <c r="Q12" s="9"/>
      <c r="R12" s="9"/>
      <c r="S12" s="9"/>
      <c r="T12" s="9"/>
      <c r="U12" s="9"/>
      <c r="V12" s="9"/>
      <c r="W12" s="9"/>
      <c r="X12" s="9"/>
      <c r="Y12" s="9"/>
      <c r="Z12" s="9"/>
    </row>
    <row r="13" spans="1:36" x14ac:dyDescent="0.25">
      <c r="A13" s="8" t="s">
        <v>25</v>
      </c>
      <c r="B13" s="9" t="s">
        <v>118</v>
      </c>
      <c r="C13" s="3" t="str">
        <f>CONCATENATE("# What are some common mutations of ",B11,"?")</f>
        <v># What are some common mutations of NPAS2?</v>
      </c>
      <c r="H13" s="9" t="s">
        <v>117</v>
      </c>
      <c r="I13" s="9"/>
      <c r="J13" s="9"/>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[G100923328A](https://www.ncbi.nlm.nih.gov/projects/SNP/snp_ref.cgi?rs=356653) variant. This substitution of a single nucleotide is known as a missense mutation.</v>
      </c>
      <c r="I14" s="9"/>
      <c r="J14" s="9"/>
      <c r="K14" s="9"/>
      <c r="L14" s="9"/>
      <c r="M14" s="9"/>
      <c r="N14" s="9"/>
      <c r="O14" s="9"/>
      <c r="P14" s="9"/>
      <c r="Q14" s="9"/>
      <c r="R14" s="9"/>
      <c r="S14" s="9"/>
      <c r="T14" s="9"/>
      <c r="U14" s="9"/>
      <c r="V14" s="9"/>
      <c r="W14" s="9"/>
      <c r="X14" s="9"/>
      <c r="Y14" s="9"/>
      <c r="Z14" s="9"/>
    </row>
    <row r="15" spans="1:36" x14ac:dyDescent="0.25">
      <c r="C15" s="3" t="str">
        <f>CONCATENATE("There is ",B13," common variant in ",B11,": ",B22,".")</f>
        <v>There is one common variant in NPAS2: [G100923328A](https://www.ncbi.nlm.nih.gov/projects/SNP/snp_ref.cgi?rs=356653).</v>
      </c>
      <c r="H15" s="9" t="s">
        <v>27</v>
      </c>
      <c r="I15" s="9"/>
      <c r="J15" s="9"/>
      <c r="K15" s="9"/>
      <c r="L15" s="9"/>
      <c r="M15" s="9"/>
      <c r="N15" s="9"/>
      <c r="O15" s="9"/>
      <c r="P15" s="9"/>
      <c r="Q15" s="9"/>
      <c r="R15" s="9"/>
      <c r="S15" s="9"/>
      <c r="T15" s="9"/>
      <c r="U15" s="9"/>
      <c r="V15" s="9"/>
      <c r="W15" s="9"/>
      <c r="X15" s="9"/>
      <c r="Y15" s="9"/>
      <c r="Z15" s="9"/>
    </row>
    <row r="16" spans="1:36" x14ac:dyDescent="0.25">
      <c r="H16" s="9">
        <v>49.2</v>
      </c>
      <c r="I16" s="9"/>
      <c r="J16" s="9"/>
      <c r="K16" s="9"/>
      <c r="L16" s="9"/>
      <c r="M16" s="9"/>
      <c r="N16" s="9"/>
      <c r="O16" s="9"/>
      <c r="P16" s="9"/>
      <c r="Q16" s="9"/>
      <c r="R16" s="9"/>
      <c r="S16" s="9"/>
      <c r="T16" s="9"/>
      <c r="U16" s="9"/>
      <c r="V16" s="9"/>
      <c r="W16" s="9"/>
      <c r="X16" s="9"/>
      <c r="Y16" s="9"/>
      <c r="Z16" s="9"/>
    </row>
    <row r="17" spans="1:26" x14ac:dyDescent="0.25">
      <c r="C17" s="3" t="str">
        <f>CONCATENATE("&lt;# ",B19," #&gt;")</f>
        <v>&lt;# G100923328A #&gt;</v>
      </c>
      <c r="H17" s="9" t="str">
        <f>CONCATENATE("People with this variant have two copies of the ",B22," variant. This substitution of a single nucleotide is known as a missense mutation.")</f>
        <v>People with this variant have two copies of the [G100923328A](https://www.ncbi.nlm.nih.gov/projects/SNP/snp_ref.cgi?rs=356653) variant. This substitution of a single nucleotide is known as a missense mutation.</v>
      </c>
      <c r="I17" s="9"/>
      <c r="J17" s="9"/>
      <c r="K17" s="9"/>
      <c r="L17" s="9"/>
      <c r="M17" s="9"/>
      <c r="N17" s="9"/>
      <c r="O17" s="9"/>
      <c r="P17" s="9"/>
      <c r="Q17" s="9"/>
      <c r="R17" s="9"/>
      <c r="S17" s="9"/>
      <c r="T17" s="9"/>
      <c r="U17" s="9"/>
      <c r="V17" s="9"/>
      <c r="W17" s="9"/>
      <c r="X17" s="9"/>
      <c r="Y17" s="9"/>
      <c r="Z17" s="9"/>
    </row>
    <row r="18" spans="1:26" x14ac:dyDescent="0.25">
      <c r="A18" s="8" t="s">
        <v>29</v>
      </c>
      <c r="B18" s="19" t="s">
        <v>114</v>
      </c>
      <c r="C18" s="3" t="str">
        <f>CONCATENATE("  &lt;Variant hgvs=",CHAR(34),B18,CHAR(34)," name=",CHAR(34),B19,CHAR(34),"&gt; ")</f>
        <v xml:space="preserve">  &lt;Variant hgvs="NC_000002.12:g.100923328G&gt;A" name="G100923328A"&gt; </v>
      </c>
      <c r="H18" s="9" t="s">
        <v>27</v>
      </c>
      <c r="I18" s="9"/>
      <c r="J18" s="9"/>
      <c r="K18" s="9"/>
      <c r="L18" s="9"/>
      <c r="M18" s="9"/>
      <c r="N18" s="9"/>
      <c r="O18" s="9"/>
      <c r="P18" s="9"/>
      <c r="Q18" s="9"/>
      <c r="R18" s="9"/>
      <c r="S18" s="9"/>
      <c r="T18" s="9"/>
      <c r="U18" s="9"/>
      <c r="V18" s="9"/>
      <c r="W18" s="9"/>
      <c r="X18" s="9"/>
      <c r="Y18" s="9"/>
      <c r="Z18" s="9"/>
    </row>
    <row r="19" spans="1:26" x14ac:dyDescent="0.25">
      <c r="A19" s="15" t="s">
        <v>30</v>
      </c>
      <c r="B19" s="21" t="s">
        <v>119</v>
      </c>
      <c r="H19" s="9">
        <v>31.6</v>
      </c>
      <c r="I19" s="9"/>
      <c r="J19" s="9"/>
      <c r="K19" s="9"/>
      <c r="L19" s="9"/>
      <c r="M19" s="9"/>
      <c r="N19" s="9"/>
      <c r="O19" s="9"/>
      <c r="P19" s="9"/>
      <c r="Q19" s="9"/>
      <c r="R19" s="9"/>
      <c r="S19" s="9"/>
      <c r="T19" s="9"/>
      <c r="U19" s="9"/>
      <c r="V19" s="9"/>
      <c r="W19" s="9"/>
      <c r="X19" s="9"/>
      <c r="Y19" s="9"/>
      <c r="Z19" s="9"/>
    </row>
    <row r="20" spans="1:26" x14ac:dyDescent="0.25">
      <c r="A20" s="15" t="s">
        <v>31</v>
      </c>
      <c r="B20" s="9" t="s">
        <v>93</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NPAS2 gene from cytosine (C) to thymine (T) resulting in incorrect protein function. This substitution of a single nucleotide is known as a missense variant.</v>
      </c>
      <c r="H20" s="9" t="str">
        <f>CONCATENATE("Your ",B11," gene has no variants. A normal gene is referred to as a ",CHAR(34),"wild-type",CHAR(34)," gene.")</f>
        <v>Your NPAS2 gene has no variants. A normal gene is referred to as a "wild-type" gene.</v>
      </c>
      <c r="I20" s="9"/>
      <c r="J20" s="9"/>
      <c r="K20" s="9"/>
      <c r="L20" s="9"/>
      <c r="M20" s="9"/>
      <c r="N20" s="9"/>
      <c r="O20" s="9"/>
      <c r="P20" s="9"/>
      <c r="Q20" s="9"/>
      <c r="R20" s="9"/>
      <c r="S20" s="9"/>
      <c r="T20" s="9"/>
      <c r="U20" s="9"/>
      <c r="V20" s="9"/>
      <c r="W20" s="9"/>
      <c r="X20" s="9"/>
      <c r="Y20" s="9"/>
      <c r="Z20" s="9"/>
    </row>
    <row r="21" spans="1:26" x14ac:dyDescent="0.25">
      <c r="A21" s="15" t="s">
        <v>33</v>
      </c>
      <c r="B21" s="9" t="s">
        <v>36</v>
      </c>
      <c r="H21" s="9" t="s">
        <v>28</v>
      </c>
      <c r="I21" s="9"/>
      <c r="J21" s="9"/>
      <c r="K21" s="9"/>
      <c r="L21" s="9"/>
      <c r="M21" s="9"/>
      <c r="N21" s="9"/>
      <c r="O21" s="9"/>
      <c r="P21" s="9"/>
      <c r="Q21" s="9"/>
      <c r="R21" s="9"/>
      <c r="S21" s="9"/>
      <c r="T21" s="9"/>
      <c r="U21" s="9"/>
      <c r="V21" s="9"/>
      <c r="W21" s="9"/>
      <c r="X21" s="9"/>
      <c r="Y21" s="9"/>
      <c r="Z21" s="9"/>
    </row>
    <row r="22" spans="1:26" x14ac:dyDescent="0.25">
      <c r="A22" s="15" t="s">
        <v>35</v>
      </c>
      <c r="B22" s="9" t="s">
        <v>120</v>
      </c>
      <c r="C22" s="3" t="str">
        <f>"  &lt;/Variant&gt;"</f>
        <v xml:space="preserve">  &lt;/Variant&gt;</v>
      </c>
      <c r="H22" s="9">
        <v>19.3</v>
      </c>
      <c r="I22" s="9"/>
      <c r="J22" s="9"/>
      <c r="K22" s="9"/>
      <c r="L22" s="9"/>
      <c r="M22" s="9"/>
      <c r="N22" s="9"/>
      <c r="O22" s="9"/>
      <c r="P22" s="9"/>
      <c r="Q22" s="9"/>
      <c r="R22" s="9"/>
      <c r="S22" s="9"/>
      <c r="T22" s="9"/>
      <c r="U22" s="9"/>
      <c r="V22" s="9"/>
      <c r="W22" s="9"/>
      <c r="X22" s="9"/>
      <c r="Y22" s="9"/>
      <c r="Z22" s="9"/>
    </row>
    <row r="23" spans="1:26" s="18" customFormat="1" x14ac:dyDescent="0.25">
      <c r="A23" s="27"/>
      <c r="B23" s="17"/>
    </row>
    <row r="24" spans="1:26" s="18" customFormat="1" x14ac:dyDescent="0.25">
      <c r="A24" s="27"/>
      <c r="B24" s="17"/>
      <c r="C24" s="18" t="str">
        <f>C17</f>
        <v>&lt;# G100923328A #&gt;</v>
      </c>
    </row>
    <row r="25" spans="1:26" x14ac:dyDescent="0.25">
      <c r="A25" s="15" t="s">
        <v>37</v>
      </c>
      <c r="B25" s="21" t="str">
        <f>H11</f>
        <v>NC_000002.12:g.</v>
      </c>
      <c r="C25" s="3" t="str">
        <f>CONCATENATE("  &lt;Genotype hgvs=",CHAR(34),B25,B26,";",B27,CHAR(34)," name=",CHAR(34),B19,CHAR(34),"&gt; ")</f>
        <v xml:space="preserve">  &lt;Genotype hgvs="NC_000002.12:g.[100923328G&gt;A];[100923328=]" name="G100923328A"&gt; </v>
      </c>
    </row>
    <row r="26" spans="1:26" x14ac:dyDescent="0.25">
      <c r="A26" s="15" t="s">
        <v>35</v>
      </c>
      <c r="B26" s="21" t="str">
        <f t="shared" ref="B26:B30" si="1">H12</f>
        <v>[100923328G&gt;A]</v>
      </c>
    </row>
    <row r="27" spans="1:26" x14ac:dyDescent="0.25">
      <c r="A27" s="15" t="s">
        <v>31</v>
      </c>
      <c r="B27" s="21" t="str">
        <f t="shared" si="1"/>
        <v>[100923328=]</v>
      </c>
      <c r="C27" s="3" t="s">
        <v>38</v>
      </c>
    </row>
    <row r="28" spans="1:26" x14ac:dyDescent="0.25">
      <c r="A28" s="15" t="s">
        <v>39</v>
      </c>
      <c r="B28" s="21" t="str">
        <f t="shared" si="1"/>
        <v>People with this variant have one copy of the [G100923328A](https://www.ncbi.nlm.nih.gov/projects/SNP/snp_ref.cgi?rs=356653) variant. This substitution of a single nucleotide is known as a missense mutation.</v>
      </c>
      <c r="C28" s="3" t="s">
        <v>26</v>
      </c>
    </row>
    <row r="29" spans="1:26" x14ac:dyDescent="0.25">
      <c r="A29" s="8" t="s">
        <v>40</v>
      </c>
      <c r="B29" s="21" t="str">
        <f t="shared" si="1"/>
        <v>You are in the Moderate Loss of Function category. See below for more information.</v>
      </c>
      <c r="C29" s="3" t="str">
        <f>CONCATENATE("    ",B28)</f>
        <v xml:space="preserve">    People with this variant have one copy of the [G100923328A](https://www.ncbi.nlm.nih.gov/projects/SNP/snp_ref.cgi?rs=356653) variant. This substitution of a single nucleotide is known as a missense mutation.</v>
      </c>
    </row>
    <row r="30" spans="1:26" x14ac:dyDescent="0.25">
      <c r="A30" s="8" t="s">
        <v>41</v>
      </c>
      <c r="B30" s="21">
        <f t="shared" si="1"/>
        <v>49.2</v>
      </c>
    </row>
    <row r="31" spans="1:26" x14ac:dyDescent="0.25">
      <c r="A31" s="15"/>
      <c r="C31" s="3" t="s">
        <v>42</v>
      </c>
    </row>
    <row r="32" spans="1:26" x14ac:dyDescent="0.25">
      <c r="A32" s="8"/>
    </row>
    <row r="33" spans="1:3" x14ac:dyDescent="0.25">
      <c r="A33" s="8"/>
      <c r="C33" s="3" t="str">
        <f>CONCATENATE("    ",B29)</f>
        <v xml:space="preserve">    You are in the Moderate Loss of Function category. See below for more information.</v>
      </c>
    </row>
    <row r="34" spans="1:3" x14ac:dyDescent="0.25">
      <c r="A34" s="8"/>
    </row>
    <row r="35" spans="1:3" x14ac:dyDescent="0.25">
      <c r="A35" s="8"/>
      <c r="C35" s="3" t="s">
        <v>43</v>
      </c>
    </row>
    <row r="36" spans="1:3" x14ac:dyDescent="0.25">
      <c r="A36" s="15"/>
    </row>
    <row r="37" spans="1:3" x14ac:dyDescent="0.25">
      <c r="A37" s="15"/>
      <c r="C37" s="3" t="str">
        <f>CONCATENATE( "    &lt;piechart percentage=",B30," /&gt;")</f>
        <v xml:space="preserve">    &lt;piechart percentage=49.2 /&gt;</v>
      </c>
    </row>
    <row r="38" spans="1:3" x14ac:dyDescent="0.25">
      <c r="A38" s="15"/>
      <c r="C38" s="3" t="str">
        <f>"  &lt;/Genotype&gt;"</f>
        <v xml:space="preserve">  &lt;/Genotype&gt;</v>
      </c>
    </row>
    <row r="39" spans="1:3" x14ac:dyDescent="0.25">
      <c r="A39" s="15" t="s">
        <v>44</v>
      </c>
      <c r="B39" s="9" t="str">
        <f>H17</f>
        <v>People with this variant have two copies of the [G100923328A](https://www.ncbi.nlm.nih.gov/projects/SNP/snp_ref.cgi?rs=356653) variant. This substitution of a single nucleotide is known as a missense mutation.</v>
      </c>
      <c r="C39" s="3" t="str">
        <f>CONCATENATE("  &lt;Genotype hgvs=",CHAR(34),B25,B26,";",B26,CHAR(34)," name=",CHAR(34),B19,CHAR(34),"&gt; ")</f>
        <v xml:space="preserve">  &lt;Genotype hgvs="NC_000002.12:g.[100923328G&gt;A];[100923328G&gt;A]" name="G100923328A"&gt; </v>
      </c>
    </row>
    <row r="40" spans="1:3" x14ac:dyDescent="0.25">
      <c r="A40" s="8" t="s">
        <v>45</v>
      </c>
      <c r="B40" s="9" t="str">
        <f t="shared" ref="B40:B41" si="2">H18</f>
        <v>You are in the Moderate Loss of Function category. See below for more information.</v>
      </c>
      <c r="C40" s="3" t="s">
        <v>26</v>
      </c>
    </row>
    <row r="41" spans="1:3" x14ac:dyDescent="0.25">
      <c r="A41" s="8" t="s">
        <v>41</v>
      </c>
      <c r="B41" s="9">
        <f t="shared" si="2"/>
        <v>31.6</v>
      </c>
      <c r="C41" s="3" t="s">
        <v>38</v>
      </c>
    </row>
    <row r="42" spans="1:3" x14ac:dyDescent="0.25">
      <c r="A42" s="8"/>
    </row>
    <row r="43" spans="1:3" x14ac:dyDescent="0.25">
      <c r="A43" s="15"/>
      <c r="C43" s="3" t="str">
        <f>CONCATENATE("    ",B39)</f>
        <v xml:space="preserve">    People with this variant have two copies of the [G100923328A](https://www.ncbi.nlm.nih.gov/projects/SNP/snp_ref.cgi?rs=356653) variant. This substitution of a single nucleotide is known as a missense mutation.</v>
      </c>
    </row>
    <row r="44" spans="1:3" x14ac:dyDescent="0.25">
      <c r="A44" s="8"/>
    </row>
    <row r="45" spans="1:3" x14ac:dyDescent="0.25">
      <c r="A45" s="8"/>
      <c r="C45" s="3" t="s">
        <v>42</v>
      </c>
    </row>
    <row r="46" spans="1:3" x14ac:dyDescent="0.25">
      <c r="A46" s="8"/>
    </row>
    <row r="47" spans="1:3" x14ac:dyDescent="0.25">
      <c r="A47" s="8"/>
      <c r="C47" s="3" t="str">
        <f>CONCATENATE("    ",B40)</f>
        <v xml:space="preserve">    You are in the Moderate Loss of Function category. See below for more information.</v>
      </c>
    </row>
    <row r="48" spans="1:3" x14ac:dyDescent="0.25">
      <c r="A48" s="8"/>
    </row>
    <row r="49" spans="1:3" x14ac:dyDescent="0.25">
      <c r="A49" s="15"/>
      <c r="C49" s="3" t="s">
        <v>43</v>
      </c>
    </row>
    <row r="50" spans="1:3" x14ac:dyDescent="0.25">
      <c r="A50" s="15"/>
    </row>
    <row r="51" spans="1:3" x14ac:dyDescent="0.25">
      <c r="A51" s="15"/>
      <c r="C51" s="3" t="str">
        <f>CONCATENATE( "    &lt;piechart percentage=",B41," /&gt;")</f>
        <v xml:space="preserve">    &lt;piechart percentage=31.6 /&gt;</v>
      </c>
    </row>
    <row r="52" spans="1:3" x14ac:dyDescent="0.25">
      <c r="A52" s="15"/>
      <c r="C52" s="3" t="str">
        <f>"  &lt;/Genotype&gt;"</f>
        <v xml:space="preserve">  &lt;/Genotype&gt;</v>
      </c>
    </row>
    <row r="53" spans="1:3" x14ac:dyDescent="0.25">
      <c r="A53" s="15" t="s">
        <v>46</v>
      </c>
      <c r="B53" s="9" t="str">
        <f>H20</f>
        <v>Your NPAS2 gene has no variants. A normal gene is referred to as a "wild-type" gene.</v>
      </c>
      <c r="C53" s="3" t="str">
        <f>CONCATENATE("  &lt;Genotype hgvs=",CHAR(34),B25,B27,";",B27,CHAR(34)," name=",CHAR(34),B19,CHAR(34),"&gt; ")</f>
        <v xml:space="preserve">  &lt;Genotype hgvs="NC_000002.12:g.[100923328=];[100923328=]" name="G100923328A"&gt; </v>
      </c>
    </row>
    <row r="54" spans="1:3" x14ac:dyDescent="0.25">
      <c r="A54" s="8" t="s">
        <v>47</v>
      </c>
      <c r="B54" s="9" t="str">
        <f t="shared" ref="B54:B55" si="3">H21</f>
        <v>This variant is not associated with increased risk.</v>
      </c>
      <c r="C54" s="3" t="s">
        <v>26</v>
      </c>
    </row>
    <row r="55" spans="1:3" x14ac:dyDescent="0.25">
      <c r="A55" s="8" t="s">
        <v>41</v>
      </c>
      <c r="B55" s="9">
        <f t="shared" si="3"/>
        <v>19.3</v>
      </c>
      <c r="C55" s="3" t="s">
        <v>38</v>
      </c>
    </row>
    <row r="56" spans="1:3" x14ac:dyDescent="0.25">
      <c r="A56" s="15"/>
    </row>
    <row r="57" spans="1:3" x14ac:dyDescent="0.25">
      <c r="A57" s="8"/>
      <c r="C57" s="3" t="str">
        <f>CONCATENATE("    ",B53)</f>
        <v xml:space="preserve">    Your NPAS2 gene has no variants. A normal gene is referred to as a "wild-type" gene.</v>
      </c>
    </row>
    <row r="58" spans="1:3" x14ac:dyDescent="0.25">
      <c r="A58" s="8"/>
    </row>
    <row r="59" spans="1:3" x14ac:dyDescent="0.25">
      <c r="A59" s="8"/>
      <c r="C59" s="3" t="s">
        <v>42</v>
      </c>
    </row>
    <row r="60" spans="1:3" x14ac:dyDescent="0.25">
      <c r="A60" s="8"/>
    </row>
    <row r="61" spans="1:3" x14ac:dyDescent="0.25">
      <c r="A61" s="8"/>
      <c r="C61" s="3" t="str">
        <f>CONCATENATE("    ",B54)</f>
        <v xml:space="preserve">    This variant is not associated with increased risk.</v>
      </c>
    </row>
    <row r="62" spans="1:3" x14ac:dyDescent="0.25">
      <c r="A62" s="15"/>
    </row>
    <row r="63" spans="1:3" x14ac:dyDescent="0.25">
      <c r="A63" s="15"/>
      <c r="C63" s="3" t="s">
        <v>43</v>
      </c>
    </row>
    <row r="64" spans="1:3" x14ac:dyDescent="0.25">
      <c r="A64" s="15"/>
    </row>
    <row r="65" spans="1:3" x14ac:dyDescent="0.25">
      <c r="A65" s="15"/>
      <c r="C65" s="3" t="str">
        <f>CONCATENATE( "    &lt;piechart percentage=",B55," /&gt;")</f>
        <v xml:space="preserve">    &lt;piechart percentage=19.3 /&gt;</v>
      </c>
    </row>
    <row r="66" spans="1:3" x14ac:dyDescent="0.25">
      <c r="A66" s="15"/>
      <c r="C66" s="3" t="str">
        <f>"  &lt;/Genotype&gt;"</f>
        <v xml:space="preserve">  &lt;/Genotype&gt;</v>
      </c>
    </row>
    <row r="67" spans="1:3" x14ac:dyDescent="0.25">
      <c r="A67" s="15"/>
      <c r="C67" s="3" t="s">
        <v>48</v>
      </c>
    </row>
    <row r="68" spans="1:3" x14ac:dyDescent="0.25">
      <c r="A68" s="15" t="s">
        <v>49</v>
      </c>
      <c r="B68" s="9" t="str">
        <f>CONCATENATE("Your ",B11," gene has an unknown variant.")</f>
        <v>Your NPAS2 gene has an unknown variant.</v>
      </c>
      <c r="C68" s="3" t="str">
        <f>CONCATENATE("  &lt;Genotype hgvs=",CHAR(34),"unknown",CHAR(34),"&gt; ")</f>
        <v xml:space="preserve">  &lt;Genotype hgvs="unknown"&gt; </v>
      </c>
    </row>
    <row r="69" spans="1:3" x14ac:dyDescent="0.25">
      <c r="A69" s="8" t="s">
        <v>49</v>
      </c>
      <c r="B69" s="9" t="s">
        <v>50</v>
      </c>
      <c r="C69" s="3" t="s">
        <v>26</v>
      </c>
    </row>
    <row r="70" spans="1:3" x14ac:dyDescent="0.25">
      <c r="A70" s="8" t="s">
        <v>41</v>
      </c>
      <c r="C70" s="3" t="s">
        <v>38</v>
      </c>
    </row>
    <row r="71" spans="1:3" x14ac:dyDescent="0.25">
      <c r="A71" s="8"/>
    </row>
    <row r="72" spans="1:3" x14ac:dyDescent="0.25">
      <c r="A72" s="8"/>
      <c r="C72" s="3" t="str">
        <f>CONCATENATE("    ",B68)</f>
        <v xml:space="preserve">    Your NPAS2 gene has an unknown variant.</v>
      </c>
    </row>
    <row r="73" spans="1:3" x14ac:dyDescent="0.25">
      <c r="A73" s="8"/>
    </row>
    <row r="74" spans="1:3" x14ac:dyDescent="0.25">
      <c r="A74" s="8"/>
      <c r="C74" s="3" t="s">
        <v>42</v>
      </c>
    </row>
    <row r="75" spans="1:3" x14ac:dyDescent="0.25">
      <c r="A75" s="8"/>
    </row>
    <row r="76" spans="1:3" x14ac:dyDescent="0.25">
      <c r="A76" s="15"/>
      <c r="C76" s="3" t="str">
        <f>CONCATENATE("    ",B69)</f>
        <v xml:space="preserve">    The effect is unknown.</v>
      </c>
    </row>
    <row r="77" spans="1:3" x14ac:dyDescent="0.25">
      <c r="A77" s="8"/>
    </row>
    <row r="78" spans="1:3" x14ac:dyDescent="0.25">
      <c r="A78" s="15"/>
      <c r="C78" s="3" t="s">
        <v>43</v>
      </c>
    </row>
    <row r="79" spans="1:3" x14ac:dyDescent="0.25">
      <c r="A79" s="15"/>
    </row>
    <row r="80" spans="1:3" x14ac:dyDescent="0.25">
      <c r="A80" s="15"/>
      <c r="C80" s="3" t="str">
        <f>CONCATENATE( "    &lt;piechart percentage=",B70," /&gt;")</f>
        <v xml:space="preserve">    &lt;piechart percentage= /&gt;</v>
      </c>
    </row>
    <row r="81" spans="1:3" x14ac:dyDescent="0.25">
      <c r="A81" s="15"/>
      <c r="C81" s="3" t="str">
        <f>"  &lt;/Genotype&gt;"</f>
        <v xml:space="preserve">  &lt;/Genotype&gt;</v>
      </c>
    </row>
    <row r="82" spans="1:3" x14ac:dyDescent="0.25">
      <c r="A82" s="15"/>
      <c r="C82" s="3" t="s">
        <v>51</v>
      </c>
    </row>
    <row r="83" spans="1:3" x14ac:dyDescent="0.25">
      <c r="A83" s="15" t="s">
        <v>46</v>
      </c>
      <c r="B83" s="9" t="str">
        <f>CONCATENATE("Your ",B11," gene has no variants. A normal gene is referred to as a ",CHAR(34),"wild-type",CHAR(34)," gene.")</f>
        <v>Your NPAS2 gene has no variants. A normal gene is referred to as a "wild-type" gene.</v>
      </c>
      <c r="C83" s="3" t="str">
        <f>CONCATENATE("  &lt;Genotype hgvs=",CHAR(34),"wildtype",CHAR(34),"&gt;")</f>
        <v xml:space="preserve">  &lt;Genotype hgvs="wildtype"&gt;</v>
      </c>
    </row>
    <row r="84" spans="1:3" x14ac:dyDescent="0.25">
      <c r="A84" s="8" t="s">
        <v>47</v>
      </c>
      <c r="B84" s="9" t="s">
        <v>52</v>
      </c>
      <c r="C84" s="3" t="s">
        <v>26</v>
      </c>
    </row>
    <row r="85" spans="1:3" x14ac:dyDescent="0.25">
      <c r="A85" s="8" t="s">
        <v>41</v>
      </c>
      <c r="C85" s="3" t="s">
        <v>38</v>
      </c>
    </row>
    <row r="86" spans="1:3" x14ac:dyDescent="0.25">
      <c r="A86" s="8"/>
    </row>
    <row r="87" spans="1:3" x14ac:dyDescent="0.25">
      <c r="A87" s="8"/>
      <c r="C87" s="3" t="str">
        <f>CONCATENATE("    ",B83)</f>
        <v xml:space="preserve">    Your NPAS2 gene has no variants. A normal gene is referred to as a "wild-type" gene.</v>
      </c>
    </row>
    <row r="88" spans="1:3" x14ac:dyDescent="0.25">
      <c r="A88" s="8"/>
    </row>
    <row r="89" spans="1:3" x14ac:dyDescent="0.25">
      <c r="A89" s="8"/>
      <c r="C89" s="3" t="s">
        <v>42</v>
      </c>
    </row>
    <row r="90" spans="1:3" x14ac:dyDescent="0.25">
      <c r="A90" s="8"/>
    </row>
    <row r="91" spans="1:3" x14ac:dyDescent="0.25">
      <c r="A91" s="8"/>
      <c r="C91" s="3" t="str">
        <f>CONCATENATE("    ",B84)</f>
        <v xml:space="preserve">    Your variant is not associated with any loss of function.</v>
      </c>
    </row>
    <row r="92" spans="1:3" x14ac:dyDescent="0.25">
      <c r="A92" s="8"/>
    </row>
    <row r="93" spans="1:3" x14ac:dyDescent="0.25">
      <c r="A93" s="8"/>
      <c r="C93" s="3" t="s">
        <v>43</v>
      </c>
    </row>
    <row r="94" spans="1:3" x14ac:dyDescent="0.25">
      <c r="A94" s="15"/>
    </row>
    <row r="95" spans="1:3" x14ac:dyDescent="0.25">
      <c r="A95" s="8"/>
      <c r="C95" s="3" t="str">
        <f>CONCATENATE( "    &lt;piechart percentage=",B85," /&gt;")</f>
        <v xml:space="preserve">    &lt;piechart percentage= /&gt;</v>
      </c>
    </row>
    <row r="96" spans="1:3" x14ac:dyDescent="0.25">
      <c r="A96" s="8"/>
      <c r="C96" s="3" t="str">
        <f>"  &lt;/Genotype&gt;"</f>
        <v xml:space="preserve">  &lt;/Genotype&gt;</v>
      </c>
    </row>
    <row r="97" spans="1:3" x14ac:dyDescent="0.25">
      <c r="A97" s="8"/>
      <c r="C97" s="3" t="str">
        <f>"&lt;/GeneAnalysis&gt;"</f>
        <v>&lt;/GeneAnalysis&gt;</v>
      </c>
    </row>
    <row r="98" spans="1:3" s="18" customFormat="1" x14ac:dyDescent="0.25">
      <c r="A98" s="27"/>
      <c r="B98" s="17"/>
    </row>
    <row r="99" spans="1:3" x14ac:dyDescent="0.25">
      <c r="A99" s="15"/>
      <c r="C99" s="3" t="str">
        <f>CONCATENATE("# How do changes in ",B11," affect people?")</f>
        <v># How do changes in NPAS2 affect people?</v>
      </c>
    </row>
    <row r="100" spans="1:3" x14ac:dyDescent="0.25">
      <c r="A100" s="15"/>
    </row>
    <row r="101" spans="1:3" x14ac:dyDescent="0.25">
      <c r="A101" s="15" t="s">
        <v>53</v>
      </c>
      <c r="B101"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NPAS2 variants is small and does not impact treatment. It is possible that variants in this gene interact with other gene variants, which is the reason for our inclusion of this gene.</v>
      </c>
      <c r="C101" s="3" t="str">
        <f>B101</f>
        <v>For the vast majority of people, the overall risk associated with the common NPAS2 variants is small and does not impact treatment. It is possible that variants in this gene interact with other gene variants, which is the reason for our inclusion of this gene.</v>
      </c>
    </row>
    <row r="102" spans="1:3" x14ac:dyDescent="0.25">
      <c r="A102" s="15"/>
    </row>
    <row r="103" spans="1:3" s="18" customFormat="1" x14ac:dyDescent="0.25">
      <c r="A103" s="27"/>
      <c r="B103" s="17"/>
      <c r="C103" s="16" t="s">
        <v>54</v>
      </c>
    </row>
    <row r="104" spans="1:3" s="18" customFormat="1" x14ac:dyDescent="0.25">
      <c r="A104" s="27"/>
      <c r="B104" s="17"/>
      <c r="C104" s="16"/>
    </row>
    <row r="105" spans="1:3" s="18" customFormat="1" x14ac:dyDescent="0.25">
      <c r="A105" s="16"/>
      <c r="B105" s="17"/>
      <c r="C105" s="16" t="s">
        <v>55</v>
      </c>
    </row>
    <row r="106" spans="1:3" s="18" customFormat="1" x14ac:dyDescent="0.25">
      <c r="A106" s="16"/>
      <c r="B106" s="17"/>
      <c r="C106" s="16"/>
    </row>
    <row r="107" spans="1:3" x14ac:dyDescent="0.25">
      <c r="A107" s="15"/>
      <c r="C107" s="3" t="s">
        <v>56</v>
      </c>
    </row>
    <row r="108" spans="1:3" x14ac:dyDescent="0.25">
      <c r="A108" s="15"/>
    </row>
    <row r="109" spans="1:3" x14ac:dyDescent="0.25">
      <c r="A109" s="15" t="s">
        <v>26</v>
      </c>
      <c r="B109" s="3" t="s">
        <v>57</v>
      </c>
      <c r="C109" s="3" t="str">
        <f>B109</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110" spans="1:3" x14ac:dyDescent="0.25">
      <c r="A110" s="15"/>
    </row>
    <row r="111" spans="1:3" x14ac:dyDescent="0.25">
      <c r="A111" s="15"/>
      <c r="C111" s="3" t="s">
        <v>58</v>
      </c>
    </row>
    <row r="112" spans="1:3" x14ac:dyDescent="0.25">
      <c r="A112" s="15"/>
    </row>
    <row r="113" spans="1:3" x14ac:dyDescent="0.25">
      <c r="B113" s="3" t="s">
        <v>59</v>
      </c>
      <c r="C113" s="3" t="str">
        <f>B113</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14" spans="1:3" x14ac:dyDescent="0.25">
      <c r="A114" s="15"/>
    </row>
    <row r="115" spans="1:3" s="18" customFormat="1" x14ac:dyDescent="0.25">
      <c r="A115" s="27"/>
      <c r="B115" s="17"/>
      <c r="C115" s="16" t="s">
        <v>60</v>
      </c>
    </row>
    <row r="116" spans="1:3" s="18" customFormat="1" x14ac:dyDescent="0.25">
      <c r="A116" s="27"/>
      <c r="B116" s="17"/>
      <c r="C116" s="16"/>
    </row>
    <row r="117" spans="1:3" s="18" customFormat="1" x14ac:dyDescent="0.25">
      <c r="A117" s="16"/>
      <c r="B117" s="17"/>
      <c r="C117" s="16" t="s">
        <v>61</v>
      </c>
    </row>
    <row r="118" spans="1:3" s="18" customFormat="1" x14ac:dyDescent="0.25">
      <c r="A118" s="16"/>
      <c r="B118" s="17"/>
      <c r="C118" s="16"/>
    </row>
    <row r="119" spans="1:3" x14ac:dyDescent="0.25">
      <c r="A119" s="15"/>
      <c r="C119" s="3" t="s">
        <v>56</v>
      </c>
    </row>
    <row r="120" spans="1:3" x14ac:dyDescent="0.25">
      <c r="A120" s="15"/>
    </row>
    <row r="121" spans="1:3" x14ac:dyDescent="0.25">
      <c r="A121" s="15" t="s">
        <v>26</v>
      </c>
      <c r="B121" s="9" t="s">
        <v>62</v>
      </c>
      <c r="C121" s="3" t="str">
        <f>B121</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22" spans="1:3" x14ac:dyDescent="0.25">
      <c r="A122" s="15"/>
    </row>
    <row r="123" spans="1:3" x14ac:dyDescent="0.25">
      <c r="A123" s="15"/>
      <c r="C123" s="3" t="s">
        <v>58</v>
      </c>
    </row>
    <row r="124" spans="1:3" x14ac:dyDescent="0.25">
      <c r="A124" s="15"/>
    </row>
    <row r="125" spans="1:3" x14ac:dyDescent="0.25">
      <c r="A125" s="15"/>
      <c r="B125" s="9" t="s">
        <v>63</v>
      </c>
      <c r="C125" s="3" t="str">
        <f>B125</f>
        <v>[Anti-CD20 intervention](https://www.ncbi.nlm.nih.gov/pubmed/27834303) may help CFS patients, and has shown to increase muscarinic antibody positivity and reduced symptoms.</v>
      </c>
    </row>
    <row r="127" spans="1:3" s="18" customFormat="1" x14ac:dyDescent="0.25">
      <c r="A127" s="27"/>
      <c r="B127" s="17"/>
      <c r="C127" s="16" t="s">
        <v>64</v>
      </c>
    </row>
    <row r="128" spans="1:3" s="18" customFormat="1" x14ac:dyDescent="0.25">
      <c r="A128" s="27"/>
      <c r="B128" s="17"/>
      <c r="C128" s="16"/>
    </row>
    <row r="129" spans="1:3" s="18" customFormat="1" x14ac:dyDescent="0.25">
      <c r="A129" s="16"/>
      <c r="B129" s="17"/>
      <c r="C129" s="16" t="s">
        <v>65</v>
      </c>
    </row>
    <row r="130" spans="1:3" s="18" customFormat="1" x14ac:dyDescent="0.25">
      <c r="A130" s="16"/>
      <c r="B130" s="17"/>
      <c r="C130" s="16"/>
    </row>
    <row r="131" spans="1:3" x14ac:dyDescent="0.25">
      <c r="A131" s="15"/>
      <c r="C131" s="3" t="s">
        <v>56</v>
      </c>
    </row>
    <row r="132" spans="1:3" x14ac:dyDescent="0.25">
      <c r="A132" s="15"/>
    </row>
    <row r="133" spans="1:3" x14ac:dyDescent="0.25">
      <c r="A133" s="15" t="s">
        <v>26</v>
      </c>
      <c r="B133" s="3" t="s">
        <v>66</v>
      </c>
      <c r="C133" s="3" t="str">
        <f>B133</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34" spans="1:3" x14ac:dyDescent="0.25">
      <c r="A134" s="15"/>
    </row>
    <row r="135" spans="1:3" x14ac:dyDescent="0.25">
      <c r="A135" s="15"/>
      <c r="C135" s="3" t="s">
        <v>58</v>
      </c>
    </row>
    <row r="136" spans="1:3" x14ac:dyDescent="0.25">
      <c r="A136" s="15"/>
    </row>
    <row r="137" spans="1:3" x14ac:dyDescent="0.25">
      <c r="A137" s="15"/>
      <c r="B137" s="3" t="s">
        <v>67</v>
      </c>
      <c r="C137" s="3" t="str">
        <f>B137</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39" spans="1:3" s="18" customFormat="1" x14ac:dyDescent="0.25">
      <c r="A139" s="27"/>
      <c r="B139" s="17"/>
      <c r="C139" s="16" t="s">
        <v>68</v>
      </c>
    </row>
    <row r="140" spans="1:3" s="18" customFormat="1" x14ac:dyDescent="0.25">
      <c r="A140" s="27"/>
      <c r="B140" s="17"/>
      <c r="C140" s="16"/>
    </row>
    <row r="141" spans="1:3" s="18" customFormat="1" x14ac:dyDescent="0.25">
      <c r="A141" s="16"/>
      <c r="B141" s="17"/>
      <c r="C141" s="16" t="s">
        <v>69</v>
      </c>
    </row>
    <row r="142" spans="1:3" s="18" customFormat="1" x14ac:dyDescent="0.25">
      <c r="A142" s="16"/>
      <c r="B142" s="17"/>
      <c r="C142" s="16"/>
    </row>
    <row r="143" spans="1:3" x14ac:dyDescent="0.25">
      <c r="A143" s="15"/>
      <c r="C143" s="3" t="s">
        <v>70</v>
      </c>
    </row>
    <row r="144" spans="1:3" x14ac:dyDescent="0.25">
      <c r="A144" s="15"/>
    </row>
    <row r="145" spans="1:3" x14ac:dyDescent="0.25">
      <c r="A145" s="15" t="s">
        <v>26</v>
      </c>
      <c r="B145" s="9" t="s">
        <v>71</v>
      </c>
      <c r="C145" s="3" t="str">
        <f>B145</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46" spans="1:3" x14ac:dyDescent="0.25">
      <c r="A146" s="15"/>
    </row>
    <row r="147" spans="1:3" x14ac:dyDescent="0.25">
      <c r="A147" s="15"/>
      <c r="C147" s="3" t="s">
        <v>58</v>
      </c>
    </row>
    <row r="148" spans="1:3" x14ac:dyDescent="0.25">
      <c r="A148" s="15"/>
    </row>
    <row r="149" spans="1:3" x14ac:dyDescent="0.25">
      <c r="A149" s="15"/>
      <c r="B149" s="9" t="s">
        <v>72</v>
      </c>
      <c r="C149" s="3" t="str">
        <f>B149</f>
        <v>Symptoms may improve after removal of cataracts, and should be monitored carefully to prevent further lens and iris adhesion due to [incorrect surgery](https://www.ncbi.nlm.nih.gov/pubmed/19246951).</v>
      </c>
    </row>
    <row r="151" spans="1:3" s="18" customFormat="1" x14ac:dyDescent="0.25">
      <c r="B151" s="17"/>
    </row>
    <row r="153" spans="1:3" x14ac:dyDescent="0.25">
      <c r="A153" s="3" t="s">
        <v>73</v>
      </c>
      <c r="B153" s="9" t="s">
        <v>74</v>
      </c>
      <c r="C153" s="3" t="str">
        <f>CONCATENATE("&lt;symptoms ",B153," /&gt;")</f>
        <v>&lt;symptoms  vision problems D014786 pain D010146 chills and night sweats D023341 multiple chemical sensitivity/allergies D018777 inflamation D007249 /&gt;</v>
      </c>
    </row>
    <row r="825" spans="3:3" x14ac:dyDescent="0.25">
      <c r="C825" s="3" t="str">
        <f>CONCATENATE("    This variant is a change at a specific point in the ",B816," gene from ",B825," to ",B826,"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31" spans="3:3" x14ac:dyDescent="0.25">
      <c r="C831" s="3" t="str">
        <f>CONCATENATE("    This variant is a change at a specific point in the ",B816," gene from ",B831," to ",B832,"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1" spans="3:3" x14ac:dyDescent="0.25">
      <c r="C961" s="3" t="str">
        <f>CONCATENATE("    This variant is a change at a specific point in the ",B952," gene from ",B961," to ",B962,"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7" spans="3:3" x14ac:dyDescent="0.25">
      <c r="C967" s="3" t="str">
        <f>CONCATENATE("    This variant is a change at a specific point in the ",B952," gene from ",B967," to ",B968,"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9" spans="3:3" x14ac:dyDescent="0.25">
      <c r="C1369" s="3" t="str">
        <f>CONCATENATE("    This variant is a change at a specific point in the ",B1360," gene from ",B1369," to ",B1370,"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5" spans="3:3" x14ac:dyDescent="0.25">
      <c r="C1375" s="3" t="str">
        <f>CONCATENATE("    This variant is a change at a specific point in the ",B1360," gene from ",B1375," to ",B1376,"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5" spans="3:3" x14ac:dyDescent="0.25">
      <c r="C1505" s="3" t="str">
        <f>CONCATENATE("    This variant is a change at a specific point in the ",B1496," gene from ",B1505," to ",B1506,"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1" spans="3:3" x14ac:dyDescent="0.25">
      <c r="C1511" s="3" t="str">
        <f>CONCATENATE("    This variant is a change at a specific point in the ",B1496," gene from ",B1511," to ",B1512,"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1" spans="3:3" x14ac:dyDescent="0.25">
      <c r="C1641" s="3" t="str">
        <f>CONCATENATE("    This variant is a change at a specific point in the ",B1632," gene from ",B1641," to ",B1642,"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",B1632," gene from ",B1647," to ",B1648,"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7" spans="3:3" x14ac:dyDescent="0.25">
      <c r="C1777" s="3" t="str">
        <f>CONCATENATE("    This variant is a change at a specific point in the ",B1768," gene from ",B1777," to ",B1778,"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x14ac:dyDescent="0.25">
      <c r="C1783" s="3" t="str">
        <f>CONCATENATE("    This variant is a change at a specific point in the ",B1768," gene from ",B1783," to ",B1784,"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3" spans="3:3" x14ac:dyDescent="0.25">
      <c r="C1913" s="3" t="str">
        <f>CONCATENATE("    This variant is a change at a specific point in the ",B1904," gene from ",B1913," to ",B1914,"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x14ac:dyDescent="0.25">
      <c r="C1919" s="3" t="str">
        <f>CONCATENATE("    This variant is a change at a specific point in the ",B1904," gene from ",B1919," to ",B1920,"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9" spans="3:3" x14ac:dyDescent="0.25">
      <c r="C2049" s="3" t="str">
        <f>CONCATENATE("    This variant is a change at a specific point in the ",B2040," gene from ",B2049," to ",B2050,"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",B2040," gene from ",B2055," to ",B2056,"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5" spans="3:3" x14ac:dyDescent="0.25">
      <c r="C2185" s="3" t="str">
        <f>CONCATENATE("    This variant is a change at a specific point in the ",B2176," gene from ",B2185," to ",B2186,"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",B2176," gene from ",B2191," to ",B2192,"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1" spans="3:3" x14ac:dyDescent="0.25">
      <c r="C2321" s="3" t="str">
        <f>CONCATENATE("    This variant is a change at a specific point in the ",B2312," gene from ",B2321," to ",B2322,"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",B2312," gene from ",B2327," to ",B2328,"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HTR2A0</vt:lpstr>
      <vt:lpstr>HSD11B10</vt:lpstr>
      <vt:lpstr>POMC0</vt:lpstr>
      <vt:lpstr>CHRNA20</vt:lpstr>
      <vt:lpstr>NOS30</vt:lpstr>
      <vt:lpstr>TRPC40</vt:lpstr>
      <vt:lpstr>IFNG0</vt:lpstr>
      <vt:lpstr>TRPC20</vt:lpstr>
      <vt:lpstr>NPAS20</vt:lpstr>
      <vt:lpstr>GRIK20</vt:lpstr>
      <vt:lpstr>DRD20</vt:lpstr>
      <vt:lpstr>DRD2</vt:lpstr>
      <vt:lpstr>HTR2A</vt:lpstr>
      <vt:lpstr>HSD11B1</vt:lpstr>
      <vt:lpstr>POMC</vt:lpstr>
      <vt:lpstr>CHRNA2</vt:lpstr>
      <vt:lpstr>NOS3</vt:lpstr>
      <vt:lpstr>TRPC4</vt:lpstr>
      <vt:lpstr>IFNG</vt:lpstr>
      <vt:lpstr>TRPC2</vt:lpstr>
      <vt:lpstr>Grik2</vt:lpstr>
      <vt:lpstr>NPAS2</vt:lpstr>
      <vt:lpstr>TPH2</vt:lpstr>
      <vt:lpstr>IL12B</vt:lpstr>
      <vt:lpstr>CRHR1</vt:lpstr>
      <vt:lpstr>NR3C1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2018-05-08T04:20:09Z</dcterms:created>
  <dcterms:modified xsi:type="dcterms:W3CDTF">2018-06-15T19:23:27Z</dcterms:modified>
</cp:coreProperties>
</file>